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240" yWindow="285" windowWidth="14805" windowHeight="7830" activeTab="4"/>
  </bookViews>
  <sheets>
    <sheet name="Formati 1 Misioni" sheetId="12" r:id="rId1"/>
    <sheet name="PMA" sheetId="23" r:id="rId2"/>
    <sheet name="Transporti Rrugor" sheetId="20" r:id="rId3"/>
    <sheet name="Transporti Detar" sheetId="17" r:id="rId4"/>
    <sheet name="Transporti Ajror" sheetId="24" r:id="rId5"/>
    <sheet name="Transporti Hekurudhor" sheetId="18" r:id="rId6"/>
    <sheet name="Ujesjelles dhe Kanalizime" sheetId="19" r:id="rId7"/>
    <sheet name="Burimet Natyrore" sheetId="13" r:id="rId8"/>
    <sheet name="Industria" sheetId="14" r:id="rId9"/>
    <sheet name="Mbetjet Urbane" sheetId="15" r:id="rId10"/>
    <sheet name="Planifikimi Urban" sheetId="16" r:id="rId11"/>
    <sheet name="Energjia" sheetId="22" r:id="rId12"/>
  </sheets>
  <externalReferences>
    <externalReference r:id="rId13"/>
  </externalReferences>
  <definedNames>
    <definedName name="_xlnm.Print_Area" localSheetId="8">Industria!$A$1:$E$263</definedName>
    <definedName name="_xlnm.Print_Area" localSheetId="9">'Mbetjet Urbane'!$A$1:$E$292</definedName>
    <definedName name="_xlnm.Print_Area" localSheetId="10">'Planifikimi Urban'!$A$1:$E$625</definedName>
    <definedName name="_xlnm.Print_Area" localSheetId="1">PMA!$A$1:$E$306</definedName>
    <definedName name="_xlnm.Print_Area" localSheetId="4">'Transporti Ajror'!$A$1:$E$301</definedName>
    <definedName name="_xlnm.Print_Area" localSheetId="3">'Transporti Detar'!$A$1:$E$152</definedName>
    <definedName name="_xlnm.Print_Area" localSheetId="6">'Ujesjelles dhe Kanalizime'!$A$1:$G$2020</definedName>
  </definedNames>
  <calcPr calcId="144525"/>
</workbook>
</file>

<file path=xl/calcChain.xml><?xml version="1.0" encoding="utf-8"?>
<calcChain xmlns="http://schemas.openxmlformats.org/spreadsheetml/2006/main">
  <c r="E294" i="24" l="1"/>
  <c r="E295" i="24" s="1"/>
  <c r="D294" i="24"/>
  <c r="D295" i="24" s="1"/>
  <c r="C294" i="24"/>
  <c r="C295" i="24" s="1"/>
  <c r="B294" i="24"/>
  <c r="E293" i="24"/>
  <c r="D293" i="24"/>
  <c r="C293" i="24"/>
  <c r="E291" i="24"/>
  <c r="D291" i="24"/>
  <c r="C291" i="24"/>
  <c r="E289" i="24"/>
  <c r="D289" i="24"/>
  <c r="C289" i="24"/>
  <c r="E287" i="24"/>
  <c r="D287" i="24"/>
  <c r="C287" i="24"/>
  <c r="E285" i="24"/>
  <c r="D285" i="24"/>
  <c r="C285" i="24"/>
  <c r="E282" i="24"/>
  <c r="E283" i="24" s="1"/>
  <c r="D282" i="24"/>
  <c r="D283" i="24" s="1"/>
  <c r="C282" i="24"/>
  <c r="C283" i="24" s="1"/>
  <c r="B282" i="24"/>
  <c r="E280" i="24"/>
  <c r="E281" i="24" s="1"/>
  <c r="D280" i="24"/>
  <c r="D281" i="24" s="1"/>
  <c r="C280" i="24"/>
  <c r="C281" i="24" s="1"/>
  <c r="E278" i="24"/>
  <c r="E279" i="24" s="1"/>
  <c r="D278" i="24"/>
  <c r="D279" i="24" s="1"/>
  <c r="C278" i="24"/>
  <c r="C279" i="24" s="1"/>
  <c r="B278" i="24"/>
  <c r="E276" i="24"/>
  <c r="D276" i="24"/>
  <c r="C276" i="24"/>
  <c r="B276" i="24"/>
  <c r="E270" i="24"/>
  <c r="D270" i="24"/>
  <c r="C270" i="24"/>
  <c r="B270" i="24"/>
  <c r="E263" i="24"/>
  <c r="D263" i="24"/>
  <c r="C263" i="24"/>
  <c r="E262" i="24"/>
  <c r="D262" i="24"/>
  <c r="C262" i="24"/>
  <c r="E261" i="24"/>
  <c r="E264" i="24" s="1"/>
  <c r="D261" i="24"/>
  <c r="D264" i="24" s="1"/>
  <c r="C261" i="24"/>
  <c r="C264" i="24" s="1"/>
  <c r="B261" i="24"/>
  <c r="E249" i="24"/>
  <c r="D249" i="24"/>
  <c r="C249" i="24"/>
  <c r="E242" i="24"/>
  <c r="D242" i="24"/>
  <c r="C242" i="24"/>
  <c r="E241" i="24"/>
  <c r="D241" i="24"/>
  <c r="C241" i="24"/>
  <c r="E240" i="24"/>
  <c r="E243" i="24" s="1"/>
  <c r="D240" i="24"/>
  <c r="D243" i="24" s="1"/>
  <c r="C240" i="24"/>
  <c r="C243" i="24" s="1"/>
  <c r="B240" i="24"/>
  <c r="E228" i="24"/>
  <c r="D228" i="24"/>
  <c r="C228" i="24"/>
  <c r="B228" i="24"/>
  <c r="E221" i="24"/>
  <c r="D221" i="24"/>
  <c r="C221" i="24"/>
  <c r="E220" i="24"/>
  <c r="D220" i="24"/>
  <c r="C220" i="24"/>
  <c r="E219" i="24"/>
  <c r="E222" i="24" s="1"/>
  <c r="D219" i="24"/>
  <c r="D222" i="24" s="1"/>
  <c r="C219" i="24"/>
  <c r="C222" i="24" s="1"/>
  <c r="B219" i="24"/>
  <c r="E207" i="24"/>
  <c r="D207" i="24"/>
  <c r="C207" i="24"/>
  <c r="B207" i="24"/>
  <c r="E200" i="24"/>
  <c r="D200" i="24"/>
  <c r="C200" i="24"/>
  <c r="E199" i="24"/>
  <c r="D199" i="24"/>
  <c r="C199" i="24"/>
  <c r="E198" i="24"/>
  <c r="E201" i="24" s="1"/>
  <c r="D198" i="24"/>
  <c r="D201" i="24" s="1"/>
  <c r="C198" i="24"/>
  <c r="C201" i="24" s="1"/>
  <c r="B198" i="24"/>
  <c r="E186" i="24"/>
  <c r="D186" i="24"/>
  <c r="C186" i="24"/>
  <c r="B186" i="24"/>
  <c r="E179" i="24"/>
  <c r="D179" i="24"/>
  <c r="C179" i="24"/>
  <c r="E178" i="24"/>
  <c r="D178" i="24"/>
  <c r="C178" i="24"/>
  <c r="E177" i="24"/>
  <c r="E180" i="24" s="1"/>
  <c r="D177" i="24"/>
  <c r="D180" i="24" s="1"/>
  <c r="C177" i="24"/>
  <c r="C180" i="24" s="1"/>
  <c r="B177" i="24"/>
  <c r="E165" i="24"/>
  <c r="D165" i="24"/>
  <c r="C165" i="24"/>
  <c r="B165" i="24"/>
  <c r="E158" i="24"/>
  <c r="D158" i="24"/>
  <c r="C158" i="24"/>
  <c r="E157" i="24"/>
  <c r="D157" i="24"/>
  <c r="C157" i="24"/>
  <c r="E156" i="24"/>
  <c r="E159" i="24" s="1"/>
  <c r="D156" i="24"/>
  <c r="D159" i="24" s="1"/>
  <c r="C156" i="24"/>
  <c r="C159" i="24" s="1"/>
  <c r="B156" i="24"/>
  <c r="E144" i="24"/>
  <c r="D144" i="24"/>
  <c r="C144" i="24"/>
  <c r="B144" i="24"/>
  <c r="E137" i="24"/>
  <c r="D137" i="24"/>
  <c r="C137" i="24"/>
  <c r="E136" i="24"/>
  <c r="D136" i="24"/>
  <c r="C136" i="24"/>
  <c r="E135" i="24"/>
  <c r="E138" i="24" s="1"/>
  <c r="D135" i="24"/>
  <c r="D138" i="24" s="1"/>
  <c r="C135" i="24"/>
  <c r="C138" i="24" s="1"/>
  <c r="B135" i="24"/>
  <c r="E123" i="24"/>
  <c r="D123" i="24"/>
  <c r="C123" i="24"/>
  <c r="B123" i="24"/>
  <c r="E116" i="24"/>
  <c r="D116" i="24"/>
  <c r="C116" i="24"/>
  <c r="E115" i="24"/>
  <c r="D115" i="24"/>
  <c r="C115" i="24"/>
  <c r="E114" i="24"/>
  <c r="E117" i="24" s="1"/>
  <c r="D114" i="24"/>
  <c r="D117" i="24" s="1"/>
  <c r="C114" i="24"/>
  <c r="C117" i="24" s="1"/>
  <c r="B114" i="24"/>
  <c r="E102" i="24"/>
  <c r="D102" i="24"/>
  <c r="C102" i="24"/>
  <c r="B102" i="24"/>
  <c r="E95" i="24"/>
  <c r="D95" i="24"/>
  <c r="C95" i="24"/>
  <c r="E94" i="24"/>
  <c r="D94" i="24"/>
  <c r="C94" i="24"/>
  <c r="E93" i="24"/>
  <c r="E96" i="24" s="1"/>
  <c r="D93" i="24"/>
  <c r="D96" i="24" s="1"/>
  <c r="C93" i="24"/>
  <c r="C96" i="24" s="1"/>
  <c r="B93" i="24"/>
  <c r="E81" i="24"/>
  <c r="D81" i="24"/>
  <c r="C81" i="24"/>
  <c r="B81" i="24"/>
  <c r="E74" i="24"/>
  <c r="D74" i="24"/>
  <c r="C74" i="24"/>
  <c r="E73" i="24"/>
  <c r="D73" i="24"/>
  <c r="C73" i="24"/>
  <c r="E72" i="24"/>
  <c r="E75" i="24" s="1"/>
  <c r="D72" i="24"/>
  <c r="D75" i="24" s="1"/>
  <c r="C72" i="24"/>
  <c r="C75" i="24" s="1"/>
  <c r="B72" i="24"/>
  <c r="E57" i="24"/>
  <c r="E61" i="24" s="1"/>
  <c r="D57" i="24"/>
  <c r="D275" i="24" s="1"/>
  <c r="H275" i="24" s="1"/>
  <c r="C57" i="24"/>
  <c r="C61" i="24" s="1"/>
  <c r="B57" i="24"/>
  <c r="B275" i="24" s="1"/>
  <c r="E31" i="24"/>
  <c r="D31" i="24"/>
  <c r="C31" i="24"/>
  <c r="E30" i="24"/>
  <c r="D30" i="24"/>
  <c r="C30" i="24"/>
  <c r="E29" i="24"/>
  <c r="E32" i="24" s="1"/>
  <c r="D29" i="24"/>
  <c r="D32" i="24" s="1"/>
  <c r="C29" i="24"/>
  <c r="C32" i="24" s="1"/>
  <c r="B29" i="24"/>
  <c r="B32" i="23"/>
  <c r="C32" i="23"/>
  <c r="C35" i="23" s="1"/>
  <c r="D32" i="23"/>
  <c r="E32" i="23"/>
  <c r="E35" i="23" s="1"/>
  <c r="C33" i="23"/>
  <c r="D33" i="23"/>
  <c r="E33" i="23"/>
  <c r="C34" i="23"/>
  <c r="D34" i="23"/>
  <c r="E34" i="23"/>
  <c r="D35" i="23"/>
  <c r="B60" i="23"/>
  <c r="C60" i="23"/>
  <c r="D60" i="23"/>
  <c r="E60" i="23"/>
  <c r="B74" i="23"/>
  <c r="E82" i="23"/>
  <c r="B83" i="23"/>
  <c r="C83" i="23"/>
  <c r="D83" i="23"/>
  <c r="E83" i="23"/>
  <c r="B95" i="23"/>
  <c r="C95" i="23"/>
  <c r="D95" i="23"/>
  <c r="D98" i="23" s="1"/>
  <c r="E95" i="23"/>
  <c r="C96" i="23"/>
  <c r="D96" i="23"/>
  <c r="E96" i="23"/>
  <c r="C97" i="23"/>
  <c r="D97" i="23"/>
  <c r="E97" i="23"/>
  <c r="C98" i="23"/>
  <c r="E98" i="23"/>
  <c r="B103" i="23"/>
  <c r="C103" i="23"/>
  <c r="D103" i="23"/>
  <c r="E103" i="23"/>
  <c r="B104" i="23"/>
  <c r="C104" i="23"/>
  <c r="D104" i="23"/>
  <c r="E104" i="23"/>
  <c r="B116" i="23"/>
  <c r="D116" i="23"/>
  <c r="D117" i="23" s="1"/>
  <c r="D118" i="23" s="1"/>
  <c r="E116" i="23"/>
  <c r="C117" i="23"/>
  <c r="C118" i="23" s="1"/>
  <c r="C119" i="23" s="1"/>
  <c r="E117" i="23"/>
  <c r="B124" i="23"/>
  <c r="C124" i="23"/>
  <c r="D124" i="23"/>
  <c r="E124" i="23"/>
  <c r="B125" i="23"/>
  <c r="C125" i="23"/>
  <c r="D125" i="23"/>
  <c r="E125" i="23"/>
  <c r="B136" i="23"/>
  <c r="C136" i="23"/>
  <c r="C139" i="23" s="1"/>
  <c r="D136" i="23"/>
  <c r="E136" i="23"/>
  <c r="E139" i="23" s="1"/>
  <c r="C137" i="23"/>
  <c r="D137" i="23"/>
  <c r="E137" i="23"/>
  <c r="C138" i="23"/>
  <c r="D138" i="23"/>
  <c r="E138" i="23"/>
  <c r="D139" i="23"/>
  <c r="B144" i="23"/>
  <c r="C144" i="23"/>
  <c r="D144" i="23"/>
  <c r="E144" i="23"/>
  <c r="B145" i="23"/>
  <c r="C145" i="23"/>
  <c r="D145" i="23"/>
  <c r="E145" i="23"/>
  <c r="B156" i="23"/>
  <c r="C156" i="23"/>
  <c r="D156" i="23"/>
  <c r="D159" i="23" s="1"/>
  <c r="E156" i="23"/>
  <c r="C157" i="23"/>
  <c r="D157" i="23"/>
  <c r="E157" i="23"/>
  <c r="C158" i="23"/>
  <c r="D158" i="23"/>
  <c r="E158" i="23"/>
  <c r="C159" i="23"/>
  <c r="E159" i="23"/>
  <c r="B164" i="23"/>
  <c r="C164" i="23"/>
  <c r="D164" i="23"/>
  <c r="E164" i="23"/>
  <c r="B165" i="23"/>
  <c r="C165" i="23"/>
  <c r="D165" i="23"/>
  <c r="E165" i="23"/>
  <c r="B175" i="23"/>
  <c r="C175" i="23"/>
  <c r="C178" i="23" s="1"/>
  <c r="D175" i="23"/>
  <c r="E175" i="23"/>
  <c r="E178" i="23" s="1"/>
  <c r="C176" i="23"/>
  <c r="D176" i="23"/>
  <c r="E176" i="23"/>
  <c r="C177" i="23"/>
  <c r="D177" i="23"/>
  <c r="E177" i="23"/>
  <c r="D178" i="23"/>
  <c r="B183" i="23"/>
  <c r="B184" i="23" s="1"/>
  <c r="C184" i="23"/>
  <c r="D184" i="23"/>
  <c r="E184" i="23"/>
  <c r="B197" i="23"/>
  <c r="C197" i="23"/>
  <c r="D197" i="23"/>
  <c r="E197" i="23"/>
  <c r="C198" i="23"/>
  <c r="D198" i="23"/>
  <c r="E198" i="23"/>
  <c r="C199" i="23"/>
  <c r="D199" i="23"/>
  <c r="E199" i="23"/>
  <c r="C200" i="23"/>
  <c r="D200" i="23"/>
  <c r="E200" i="23"/>
  <c r="B205" i="23"/>
  <c r="C205" i="23"/>
  <c r="D205" i="23"/>
  <c r="E205" i="23"/>
  <c r="B206" i="23"/>
  <c r="C206" i="23"/>
  <c r="D206" i="23"/>
  <c r="E206" i="23"/>
  <c r="B218" i="23"/>
  <c r="C218" i="23"/>
  <c r="D218" i="23"/>
  <c r="E218" i="23"/>
  <c r="C219" i="23"/>
  <c r="D219" i="23"/>
  <c r="E219" i="23"/>
  <c r="C220" i="23"/>
  <c r="D220" i="23"/>
  <c r="E220" i="23"/>
  <c r="C221" i="23"/>
  <c r="D221" i="23"/>
  <c r="E221" i="23"/>
  <c r="B226" i="23"/>
  <c r="C226" i="23"/>
  <c r="D226" i="23"/>
  <c r="E226" i="23"/>
  <c r="B227" i="23"/>
  <c r="C227" i="23"/>
  <c r="D227" i="23"/>
  <c r="E227" i="23"/>
  <c r="B242" i="23"/>
  <c r="C242" i="23"/>
  <c r="D242" i="23"/>
  <c r="E242" i="23"/>
  <c r="C243" i="23"/>
  <c r="D243" i="23"/>
  <c r="E243" i="23"/>
  <c r="C244" i="23"/>
  <c r="D244" i="23"/>
  <c r="E244" i="23"/>
  <c r="C245" i="23"/>
  <c r="D245" i="23"/>
  <c r="E245" i="23"/>
  <c r="B250" i="23"/>
  <c r="C250" i="23"/>
  <c r="D250" i="23"/>
  <c r="E250" i="23"/>
  <c r="B251" i="23"/>
  <c r="C251" i="23"/>
  <c r="D251" i="23"/>
  <c r="E251" i="23"/>
  <c r="B267" i="23"/>
  <c r="C267" i="23"/>
  <c r="D267" i="23"/>
  <c r="E267" i="23"/>
  <c r="C268" i="23"/>
  <c r="D268" i="23"/>
  <c r="E268" i="23"/>
  <c r="C269" i="23"/>
  <c r="D269" i="23"/>
  <c r="E269" i="23"/>
  <c r="C270" i="23"/>
  <c r="D270" i="23"/>
  <c r="E270" i="23"/>
  <c r="B275" i="23"/>
  <c r="C275" i="23"/>
  <c r="D275" i="23"/>
  <c r="E275" i="23"/>
  <c r="B276" i="23"/>
  <c r="C276" i="23"/>
  <c r="D276" i="23"/>
  <c r="E276" i="23"/>
  <c r="B292" i="23"/>
  <c r="C292" i="23"/>
  <c r="D292" i="23"/>
  <c r="E292" i="23"/>
  <c r="C293" i="23"/>
  <c r="D293" i="23"/>
  <c r="E293" i="23"/>
  <c r="C294" i="23"/>
  <c r="D294" i="23"/>
  <c r="E294" i="23"/>
  <c r="C295" i="23"/>
  <c r="D295" i="23"/>
  <c r="E295" i="23"/>
  <c r="B300" i="23"/>
  <c r="C300" i="23"/>
  <c r="D300" i="23"/>
  <c r="E300" i="23"/>
  <c r="B301" i="23"/>
  <c r="C301" i="23"/>
  <c r="D301" i="23"/>
  <c r="E301" i="23"/>
  <c r="B299" i="24" l="1"/>
  <c r="D299" i="24"/>
  <c r="B61" i="24"/>
  <c r="D61" i="24"/>
  <c r="C275" i="24"/>
  <c r="G275" i="24" s="1"/>
  <c r="E275" i="24"/>
  <c r="E299" i="24" s="1"/>
  <c r="D277" i="24"/>
  <c r="C277" i="24"/>
  <c r="E277" i="24"/>
  <c r="D119" i="23"/>
  <c r="E118" i="23"/>
  <c r="E119" i="23" s="1"/>
  <c r="E1079" i="22"/>
  <c r="E1083" i="22" s="1"/>
  <c r="D1079" i="22"/>
  <c r="D1083" i="22" s="1"/>
  <c r="C1079" i="22"/>
  <c r="C1083" i="22" s="1"/>
  <c r="B1079" i="22"/>
  <c r="B1083" i="22" s="1"/>
  <c r="E1053" i="22"/>
  <c r="D1053" i="22"/>
  <c r="C1053" i="22"/>
  <c r="E1052" i="22"/>
  <c r="D1052" i="22"/>
  <c r="C1052" i="22"/>
  <c r="E1051" i="22"/>
  <c r="D1051" i="22"/>
  <c r="E1054" i="22" s="1"/>
  <c r="C1051" i="22"/>
  <c r="B1051" i="22"/>
  <c r="C1054" i="22" s="1"/>
  <c r="E1037" i="22"/>
  <c r="D1037" i="22"/>
  <c r="D1027" i="22" s="1"/>
  <c r="C1037" i="22"/>
  <c r="B1037" i="22"/>
  <c r="B1027" i="22" s="1"/>
  <c r="B1028" i="22" s="1"/>
  <c r="E1029" i="22"/>
  <c r="D1029" i="22"/>
  <c r="C1029" i="22"/>
  <c r="E1027" i="22"/>
  <c r="E1030" i="22" s="1"/>
  <c r="C1027" i="22"/>
  <c r="E1018" i="22"/>
  <c r="E1008" i="22" s="1"/>
  <c r="D1018" i="22"/>
  <c r="C1018" i="22"/>
  <c r="C1008" i="22" s="1"/>
  <c r="B1018" i="22"/>
  <c r="E1010" i="22"/>
  <c r="D1010" i="22"/>
  <c r="C1010" i="22"/>
  <c r="D1008" i="22"/>
  <c r="B1008" i="22"/>
  <c r="B1009" i="22" s="1"/>
  <c r="E999" i="22"/>
  <c r="D999" i="22"/>
  <c r="D989" i="22" s="1"/>
  <c r="C999" i="22"/>
  <c r="B999" i="22"/>
  <c r="B989" i="22" s="1"/>
  <c r="B990" i="22" s="1"/>
  <c r="E991" i="22"/>
  <c r="D991" i="22"/>
  <c r="C991" i="22"/>
  <c r="E989" i="22"/>
  <c r="E992" i="22" s="1"/>
  <c r="C989" i="22"/>
  <c r="E980" i="22"/>
  <c r="E970" i="22" s="1"/>
  <c r="D980" i="22"/>
  <c r="C980" i="22"/>
  <c r="C970" i="22" s="1"/>
  <c r="B980" i="22"/>
  <c r="E972" i="22"/>
  <c r="D972" i="22"/>
  <c r="C972" i="22"/>
  <c r="D970" i="22"/>
  <c r="B970" i="22"/>
  <c r="B971" i="22" s="1"/>
  <c r="E961" i="22"/>
  <c r="D961" i="22"/>
  <c r="D951" i="22" s="1"/>
  <c r="C961" i="22"/>
  <c r="B961" i="22"/>
  <c r="B951" i="22" s="1"/>
  <c r="B952" i="22" s="1"/>
  <c r="E953" i="22"/>
  <c r="D953" i="22"/>
  <c r="C953" i="22"/>
  <c r="E951" i="22"/>
  <c r="E954" i="22" s="1"/>
  <c r="C951" i="22"/>
  <c r="E942" i="22"/>
  <c r="E932" i="22" s="1"/>
  <c r="D942" i="22"/>
  <c r="C942" i="22"/>
  <c r="C932" i="22" s="1"/>
  <c r="B942" i="22"/>
  <c r="E934" i="22"/>
  <c r="D934" i="22"/>
  <c r="C934" i="22"/>
  <c r="D932" i="22"/>
  <c r="B932" i="22"/>
  <c r="B933" i="22" s="1"/>
  <c r="E923" i="22"/>
  <c r="D923" i="22"/>
  <c r="C923" i="22"/>
  <c r="B923" i="22"/>
  <c r="E915" i="22"/>
  <c r="D915" i="22"/>
  <c r="C915" i="22"/>
  <c r="E913" i="22"/>
  <c r="E916" i="22" s="1"/>
  <c r="D913" i="22"/>
  <c r="D916" i="22" s="1"/>
  <c r="C913" i="22"/>
  <c r="C916" i="22" s="1"/>
  <c r="B913" i="22"/>
  <c r="B914" i="22" s="1"/>
  <c r="E904" i="22"/>
  <c r="D904" i="22"/>
  <c r="C904" i="22"/>
  <c r="B904" i="22"/>
  <c r="E896" i="22"/>
  <c r="D896" i="22"/>
  <c r="C896" i="22"/>
  <c r="E894" i="22"/>
  <c r="E897" i="22" s="1"/>
  <c r="D894" i="22"/>
  <c r="D897" i="22" s="1"/>
  <c r="C894" i="22"/>
  <c r="C897" i="22" s="1"/>
  <c r="B894" i="22"/>
  <c r="B895" i="22" s="1"/>
  <c r="E885" i="22"/>
  <c r="D885" i="22"/>
  <c r="C885" i="22"/>
  <c r="B885" i="22"/>
  <c r="E877" i="22"/>
  <c r="D877" i="22"/>
  <c r="C877" i="22"/>
  <c r="E875" i="22"/>
  <c r="E878" i="22" s="1"/>
  <c r="D875" i="22"/>
  <c r="D878" i="22" s="1"/>
  <c r="C875" i="22"/>
  <c r="C878" i="22" s="1"/>
  <c r="B875" i="22"/>
  <c r="B876" i="22" s="1"/>
  <c r="E866" i="22"/>
  <c r="D866" i="22"/>
  <c r="C866" i="22"/>
  <c r="B866" i="22"/>
  <c r="E858" i="22"/>
  <c r="D858" i="22"/>
  <c r="C858" i="22"/>
  <c r="E856" i="22"/>
  <c r="E859" i="22" s="1"/>
  <c r="D856" i="22"/>
  <c r="D859" i="22" s="1"/>
  <c r="C856" i="22"/>
  <c r="C859" i="22" s="1"/>
  <c r="B856" i="22"/>
  <c r="B857" i="22" s="1"/>
  <c r="E847" i="22"/>
  <c r="D847" i="22"/>
  <c r="C847" i="22"/>
  <c r="B847" i="22"/>
  <c r="E839" i="22"/>
  <c r="D839" i="22"/>
  <c r="C839" i="22"/>
  <c r="E837" i="22"/>
  <c r="E840" i="22" s="1"/>
  <c r="D837" i="22"/>
  <c r="D840" i="22" s="1"/>
  <c r="C837" i="22"/>
  <c r="C840" i="22" s="1"/>
  <c r="B837" i="22"/>
  <c r="B838" i="22" s="1"/>
  <c r="E828" i="22"/>
  <c r="D828" i="22"/>
  <c r="C828" i="22"/>
  <c r="B828" i="22"/>
  <c r="E820" i="22"/>
  <c r="D820" i="22"/>
  <c r="C820" i="22"/>
  <c r="E818" i="22"/>
  <c r="E821" i="22" s="1"/>
  <c r="D818" i="22"/>
  <c r="D821" i="22" s="1"/>
  <c r="C818" i="22"/>
  <c r="C821" i="22" s="1"/>
  <c r="B818" i="22"/>
  <c r="B819" i="22" s="1"/>
  <c r="E809" i="22"/>
  <c r="D809" i="22"/>
  <c r="C809" i="22"/>
  <c r="B809" i="22"/>
  <c r="E801" i="22"/>
  <c r="D801" i="22"/>
  <c r="C801" i="22"/>
  <c r="E799" i="22"/>
  <c r="E802" i="22" s="1"/>
  <c r="D799" i="22"/>
  <c r="D802" i="22" s="1"/>
  <c r="C799" i="22"/>
  <c r="C802" i="22" s="1"/>
  <c r="B799" i="22"/>
  <c r="B800" i="22" s="1"/>
  <c r="E790" i="22"/>
  <c r="D790" i="22"/>
  <c r="C790" i="22"/>
  <c r="B790" i="22"/>
  <c r="E782" i="22"/>
  <c r="D782" i="22"/>
  <c r="C782" i="22"/>
  <c r="E780" i="22"/>
  <c r="D780" i="22"/>
  <c r="C780" i="22"/>
  <c r="B780" i="22"/>
  <c r="B781" i="22" s="1"/>
  <c r="E771" i="22"/>
  <c r="D771" i="22"/>
  <c r="D761" i="22" s="1"/>
  <c r="C771" i="22"/>
  <c r="B771" i="22"/>
  <c r="B761" i="22" s="1"/>
  <c r="B762" i="22" s="1"/>
  <c r="E763" i="22"/>
  <c r="D763" i="22"/>
  <c r="C763" i="22"/>
  <c r="E761" i="22"/>
  <c r="E764" i="22" s="1"/>
  <c r="C761" i="22"/>
  <c r="C764" i="22" s="1"/>
  <c r="E752" i="22"/>
  <c r="E742" i="22" s="1"/>
  <c r="D752" i="22"/>
  <c r="C752" i="22"/>
  <c r="C742" i="22" s="1"/>
  <c r="B752" i="22"/>
  <c r="E744" i="22"/>
  <c r="D744" i="22"/>
  <c r="C744" i="22"/>
  <c r="D742" i="22"/>
  <c r="D745" i="22" s="1"/>
  <c r="B742" i="22"/>
  <c r="B743" i="22" s="1"/>
  <c r="E733" i="22"/>
  <c r="D733" i="22"/>
  <c r="D723" i="22" s="1"/>
  <c r="C733" i="22"/>
  <c r="B733" i="22"/>
  <c r="B723" i="22" s="1"/>
  <c r="B724" i="22" s="1"/>
  <c r="E725" i="22"/>
  <c r="D725" i="22"/>
  <c r="C725" i="22"/>
  <c r="E723" i="22"/>
  <c r="E726" i="22" s="1"/>
  <c r="C723" i="22"/>
  <c r="C726" i="22" s="1"/>
  <c r="E715" i="22"/>
  <c r="C715" i="22"/>
  <c r="E711" i="22"/>
  <c r="E701" i="22" s="1"/>
  <c r="D711" i="22"/>
  <c r="C711" i="22"/>
  <c r="C701" i="22" s="1"/>
  <c r="B711" i="22"/>
  <c r="E703" i="22"/>
  <c r="D703" i="22"/>
  <c r="C703" i="22"/>
  <c r="D701" i="22"/>
  <c r="D704" i="22" s="1"/>
  <c r="B701" i="22"/>
  <c r="B702" i="22" s="1"/>
  <c r="E690" i="22"/>
  <c r="D690" i="22"/>
  <c r="D680" i="22" s="1"/>
  <c r="C690" i="22"/>
  <c r="B690" i="22"/>
  <c r="B680" i="22" s="1"/>
  <c r="B681" i="22" s="1"/>
  <c r="E682" i="22"/>
  <c r="D682" i="22"/>
  <c r="C682" i="22"/>
  <c r="E680" i="22"/>
  <c r="E683" i="22" s="1"/>
  <c r="C680" i="22"/>
  <c r="C683" i="22" s="1"/>
  <c r="E669" i="22"/>
  <c r="E659" i="22" s="1"/>
  <c r="D669" i="22"/>
  <c r="C669" i="22"/>
  <c r="C659" i="22" s="1"/>
  <c r="B669" i="22"/>
  <c r="E661" i="22"/>
  <c r="D661" i="22"/>
  <c r="C661" i="22"/>
  <c r="D659" i="22"/>
  <c r="D662" i="22" s="1"/>
  <c r="B659" i="22"/>
  <c r="B660" i="22" s="1"/>
  <c r="E648" i="22"/>
  <c r="D648" i="22"/>
  <c r="D638" i="22" s="1"/>
  <c r="C648" i="22"/>
  <c r="B648" i="22"/>
  <c r="B638" i="22" s="1"/>
  <c r="B639" i="22" s="1"/>
  <c r="E640" i="22"/>
  <c r="D640" i="22"/>
  <c r="C640" i="22"/>
  <c r="E638" i="22"/>
  <c r="E641" i="22" s="1"/>
  <c r="C638" i="22"/>
  <c r="C641" i="22" s="1"/>
  <c r="E626" i="22"/>
  <c r="E616" i="22" s="1"/>
  <c r="D626" i="22"/>
  <c r="C626" i="22"/>
  <c r="C616" i="22" s="1"/>
  <c r="B626" i="22"/>
  <c r="E618" i="22"/>
  <c r="D618" i="22"/>
  <c r="C618" i="22"/>
  <c r="D616" i="22"/>
  <c r="D619" i="22" s="1"/>
  <c r="B616" i="22"/>
  <c r="B617" i="22" s="1"/>
  <c r="E605" i="22"/>
  <c r="D605" i="22"/>
  <c r="D595" i="22" s="1"/>
  <c r="C605" i="22"/>
  <c r="B605" i="22"/>
  <c r="B595" i="22" s="1"/>
  <c r="B596" i="22" s="1"/>
  <c r="E597" i="22"/>
  <c r="D597" i="22"/>
  <c r="C597" i="22"/>
  <c r="E595" i="22"/>
  <c r="E598" i="22" s="1"/>
  <c r="C595" i="22"/>
  <c r="C598" i="22" s="1"/>
  <c r="E584" i="22"/>
  <c r="D584" i="22"/>
  <c r="C584" i="22"/>
  <c r="B584" i="22"/>
  <c r="E576" i="22"/>
  <c r="D576" i="22"/>
  <c r="C576" i="22"/>
  <c r="E574" i="22"/>
  <c r="E577" i="22" s="1"/>
  <c r="D574" i="22"/>
  <c r="D577" i="22" s="1"/>
  <c r="C574" i="22"/>
  <c r="C577" i="22" s="1"/>
  <c r="B574" i="22"/>
  <c r="B575" i="22" s="1"/>
  <c r="E563" i="22"/>
  <c r="D563" i="22"/>
  <c r="C563" i="22"/>
  <c r="B563" i="22"/>
  <c r="E555" i="22"/>
  <c r="D555" i="22"/>
  <c r="C555" i="22"/>
  <c r="E553" i="22"/>
  <c r="E556" i="22" s="1"/>
  <c r="D553" i="22"/>
  <c r="D556" i="22" s="1"/>
  <c r="C553" i="22"/>
  <c r="C556" i="22" s="1"/>
  <c r="B553" i="22"/>
  <c r="B554" i="22" s="1"/>
  <c r="E542" i="22"/>
  <c r="D542" i="22"/>
  <c r="C542" i="22"/>
  <c r="B542" i="22"/>
  <c r="E534" i="22"/>
  <c r="D534" i="22"/>
  <c r="C534" i="22"/>
  <c r="E532" i="22"/>
  <c r="E535" i="22" s="1"/>
  <c r="D532" i="22"/>
  <c r="C532" i="22"/>
  <c r="C535" i="22" s="1"/>
  <c r="B532" i="22"/>
  <c r="B533" i="22" s="1"/>
  <c r="E521" i="22"/>
  <c r="E511" i="22" s="1"/>
  <c r="D521" i="22"/>
  <c r="C521" i="22"/>
  <c r="C511" i="22" s="1"/>
  <c r="B521" i="22"/>
  <c r="E513" i="22"/>
  <c r="D513" i="22"/>
  <c r="C513" i="22"/>
  <c r="D511" i="22"/>
  <c r="B511" i="22"/>
  <c r="B512" i="22" s="1"/>
  <c r="E500" i="22"/>
  <c r="D500" i="22"/>
  <c r="D490" i="22" s="1"/>
  <c r="C500" i="22"/>
  <c r="B500" i="22"/>
  <c r="B490" i="22" s="1"/>
  <c r="B491" i="22" s="1"/>
  <c r="E492" i="22"/>
  <c r="D492" i="22"/>
  <c r="C492" i="22"/>
  <c r="E490" i="22"/>
  <c r="E493" i="22" s="1"/>
  <c r="C490" i="22"/>
  <c r="E479" i="22"/>
  <c r="E469" i="22" s="1"/>
  <c r="D479" i="22"/>
  <c r="C479" i="22"/>
  <c r="C469" i="22" s="1"/>
  <c r="B479" i="22"/>
  <c r="E471" i="22"/>
  <c r="D471" i="22"/>
  <c r="C471" i="22"/>
  <c r="D469" i="22"/>
  <c r="B469" i="22"/>
  <c r="B470" i="22" s="1"/>
  <c r="E458" i="22"/>
  <c r="D458" i="22"/>
  <c r="D448" i="22" s="1"/>
  <c r="C458" i="22"/>
  <c r="B458" i="22"/>
  <c r="B448" i="22" s="1"/>
  <c r="B449" i="22" s="1"/>
  <c r="E450" i="22"/>
  <c r="D450" i="22"/>
  <c r="C450" i="22"/>
  <c r="E448" i="22"/>
  <c r="E451" i="22" s="1"/>
  <c r="C448" i="22"/>
  <c r="E437" i="22"/>
  <c r="E427" i="22" s="1"/>
  <c r="D437" i="22"/>
  <c r="C437" i="22"/>
  <c r="C427" i="22" s="1"/>
  <c r="B437" i="22"/>
  <c r="E429" i="22"/>
  <c r="D429" i="22"/>
  <c r="C429" i="22"/>
  <c r="D427" i="22"/>
  <c r="B427" i="22"/>
  <c r="B428" i="22" s="1"/>
  <c r="E416" i="22"/>
  <c r="D416" i="22"/>
  <c r="D406" i="22" s="1"/>
  <c r="C416" i="22"/>
  <c r="B416" i="22"/>
  <c r="B406" i="22" s="1"/>
  <c r="B407" i="22" s="1"/>
  <c r="E408" i="22"/>
  <c r="D408" i="22"/>
  <c r="C408" i="22"/>
  <c r="E406" i="22"/>
  <c r="E409" i="22" s="1"/>
  <c r="C406" i="22"/>
  <c r="E395" i="22"/>
  <c r="D395" i="22"/>
  <c r="C395" i="22"/>
  <c r="C385" i="22" s="1"/>
  <c r="B395" i="22"/>
  <c r="E388" i="22"/>
  <c r="E387" i="22"/>
  <c r="D387" i="22"/>
  <c r="C387" i="22"/>
  <c r="E386" i="22"/>
  <c r="D386" i="22"/>
  <c r="E389" i="22" s="1"/>
  <c r="B385" i="22"/>
  <c r="B386" i="22" s="1"/>
  <c r="E374" i="22"/>
  <c r="D374" i="22"/>
  <c r="C374" i="22"/>
  <c r="B374" i="22"/>
  <c r="E367" i="22"/>
  <c r="D367" i="22"/>
  <c r="E366" i="22"/>
  <c r="D366" i="22"/>
  <c r="C366" i="22"/>
  <c r="E365" i="22"/>
  <c r="E368" i="22" s="1"/>
  <c r="D365" i="22"/>
  <c r="C365" i="22"/>
  <c r="D368" i="22" s="1"/>
  <c r="B364" i="22"/>
  <c r="C367" i="22" s="1"/>
  <c r="E353" i="22"/>
  <c r="D353" i="22"/>
  <c r="C353" i="22"/>
  <c r="B353" i="22"/>
  <c r="E346" i="22"/>
  <c r="D346" i="22"/>
  <c r="E345" i="22"/>
  <c r="D345" i="22"/>
  <c r="C345" i="22"/>
  <c r="E344" i="22"/>
  <c r="E347" i="22" s="1"/>
  <c r="D344" i="22"/>
  <c r="C344" i="22"/>
  <c r="D347" i="22" s="1"/>
  <c r="B343" i="22"/>
  <c r="C346" i="22" s="1"/>
  <c r="E332" i="22"/>
  <c r="D332" i="22"/>
  <c r="C332" i="22"/>
  <c r="B332" i="22"/>
  <c r="E325" i="22"/>
  <c r="D325" i="22"/>
  <c r="C325" i="22"/>
  <c r="E324" i="22"/>
  <c r="D324" i="22"/>
  <c r="C324" i="22"/>
  <c r="E323" i="22"/>
  <c r="E326" i="22" s="1"/>
  <c r="D323" i="22"/>
  <c r="C323" i="22"/>
  <c r="D326" i="22" s="1"/>
  <c r="B323" i="22"/>
  <c r="E311" i="22"/>
  <c r="E301" i="22" s="1"/>
  <c r="D311" i="22"/>
  <c r="C311" i="22"/>
  <c r="C301" i="22" s="1"/>
  <c r="B311" i="22"/>
  <c r="E303" i="22"/>
  <c r="D303" i="22"/>
  <c r="C303" i="22"/>
  <c r="D301" i="22"/>
  <c r="D304" i="22" s="1"/>
  <c r="B301" i="22"/>
  <c r="B302" i="22" s="1"/>
  <c r="E290" i="22"/>
  <c r="D290" i="22"/>
  <c r="C290" i="22"/>
  <c r="B290" i="22"/>
  <c r="B280" i="22" s="1"/>
  <c r="B281" i="22" s="1"/>
  <c r="E283" i="22"/>
  <c r="E282" i="22"/>
  <c r="D282" i="22"/>
  <c r="C282" i="22"/>
  <c r="E281" i="22"/>
  <c r="E284" i="22" s="1"/>
  <c r="D281" i="22"/>
  <c r="C280" i="22"/>
  <c r="C283" i="22" s="1"/>
  <c r="E269" i="22"/>
  <c r="D269" i="22"/>
  <c r="C269" i="22"/>
  <c r="E262" i="22"/>
  <c r="D262" i="22"/>
  <c r="E261" i="22"/>
  <c r="D261" i="22"/>
  <c r="C261" i="22"/>
  <c r="E260" i="22"/>
  <c r="E263" i="22" s="1"/>
  <c r="D260" i="22"/>
  <c r="C260" i="22"/>
  <c r="D263" i="22" s="1"/>
  <c r="B260" i="22"/>
  <c r="B259" i="22"/>
  <c r="C262" i="22" s="1"/>
  <c r="E248" i="22"/>
  <c r="D248" i="22"/>
  <c r="D238" i="22" s="1"/>
  <c r="C248" i="22"/>
  <c r="B248" i="22"/>
  <c r="B238" i="22" s="1"/>
  <c r="B239" i="22" s="1"/>
  <c r="E240" i="22"/>
  <c r="D240" i="22"/>
  <c r="C240" i="22"/>
  <c r="E238" i="22"/>
  <c r="E241" i="22" s="1"/>
  <c r="C238" i="22"/>
  <c r="C241" i="22" s="1"/>
  <c r="C227" i="22"/>
  <c r="C217" i="22" s="1"/>
  <c r="B227" i="22"/>
  <c r="E219" i="22"/>
  <c r="D219" i="22"/>
  <c r="C219" i="22"/>
  <c r="D218" i="22"/>
  <c r="E217" i="22"/>
  <c r="E220" i="22" s="1"/>
  <c r="D217" i="22"/>
  <c r="D220" i="22" s="1"/>
  <c r="B217" i="22"/>
  <c r="B218" i="22" s="1"/>
  <c r="E206" i="22"/>
  <c r="D206" i="22"/>
  <c r="D196" i="22" s="1"/>
  <c r="C206" i="22"/>
  <c r="B206" i="22"/>
  <c r="B196" i="22" s="1"/>
  <c r="B197" i="22" s="1"/>
  <c r="E198" i="22"/>
  <c r="D198" i="22"/>
  <c r="C198" i="22"/>
  <c r="E196" i="22"/>
  <c r="E199" i="22" s="1"/>
  <c r="C196" i="22"/>
  <c r="C199" i="22" s="1"/>
  <c r="E185" i="22"/>
  <c r="E175" i="22" s="1"/>
  <c r="D185" i="22"/>
  <c r="C185" i="22"/>
  <c r="C175" i="22" s="1"/>
  <c r="B185" i="22"/>
  <c r="E177" i="22"/>
  <c r="D177" i="22"/>
  <c r="C177" i="22"/>
  <c r="B176" i="22"/>
  <c r="D175" i="22"/>
  <c r="D176" i="22" s="1"/>
  <c r="E164" i="22"/>
  <c r="D164" i="22"/>
  <c r="C164" i="22"/>
  <c r="B164" i="22"/>
  <c r="E157" i="22"/>
  <c r="D157" i="22"/>
  <c r="C157" i="22"/>
  <c r="E156" i="22"/>
  <c r="D156" i="22"/>
  <c r="C156" i="22"/>
  <c r="E155" i="22"/>
  <c r="D155" i="22"/>
  <c r="D158" i="22" s="1"/>
  <c r="C155" i="22"/>
  <c r="B155" i="22"/>
  <c r="C158" i="22" s="1"/>
  <c r="E143" i="22"/>
  <c r="D143" i="22"/>
  <c r="C143" i="22"/>
  <c r="B143" i="22"/>
  <c r="E136" i="22"/>
  <c r="D136" i="22"/>
  <c r="C136" i="22"/>
  <c r="E135" i="22"/>
  <c r="D135" i="22"/>
  <c r="C135" i="22"/>
  <c r="E134" i="22"/>
  <c r="E137" i="22" s="1"/>
  <c r="D134" i="22"/>
  <c r="C134" i="22"/>
  <c r="C137" i="22" s="1"/>
  <c r="B134" i="22"/>
  <c r="E122" i="22"/>
  <c r="D122" i="22"/>
  <c r="C122" i="22"/>
  <c r="B122" i="22"/>
  <c r="E115" i="22"/>
  <c r="D115" i="22"/>
  <c r="C115" i="22"/>
  <c r="E114" i="22"/>
  <c r="D114" i="22"/>
  <c r="C114" i="22"/>
  <c r="E113" i="22"/>
  <c r="D113" i="22"/>
  <c r="D116" i="22" s="1"/>
  <c r="C113" i="22"/>
  <c r="B113" i="22"/>
  <c r="C116" i="22" s="1"/>
  <c r="E101" i="22"/>
  <c r="D101" i="22"/>
  <c r="C101" i="22"/>
  <c r="B101" i="22"/>
  <c r="E94" i="22"/>
  <c r="D94" i="22"/>
  <c r="C94" i="22"/>
  <c r="E93" i="22"/>
  <c r="D93" i="22"/>
  <c r="C93" i="22"/>
  <c r="E92" i="22"/>
  <c r="E95" i="22" s="1"/>
  <c r="D92" i="22"/>
  <c r="C92" i="22"/>
  <c r="C95" i="22" s="1"/>
  <c r="B92" i="22"/>
  <c r="E80" i="22"/>
  <c r="D80" i="22"/>
  <c r="C80" i="22"/>
  <c r="B80" i="22"/>
  <c r="E73" i="22"/>
  <c r="D73" i="22"/>
  <c r="C73" i="22"/>
  <c r="E72" i="22"/>
  <c r="D72" i="22"/>
  <c r="C72" i="22"/>
  <c r="E71" i="22"/>
  <c r="D71" i="22"/>
  <c r="D74" i="22" s="1"/>
  <c r="C71" i="22"/>
  <c r="B71" i="22"/>
  <c r="C74" i="22" s="1"/>
  <c r="E59" i="22"/>
  <c r="D59" i="22"/>
  <c r="C59" i="22"/>
  <c r="B59" i="22"/>
  <c r="E52" i="22"/>
  <c r="D52" i="22"/>
  <c r="C52" i="22"/>
  <c r="E51" i="22"/>
  <c r="D51" i="22"/>
  <c r="C51" i="22"/>
  <c r="E50" i="22"/>
  <c r="E53" i="22" s="1"/>
  <c r="D50" i="22"/>
  <c r="C50" i="22"/>
  <c r="C53" i="22" s="1"/>
  <c r="B50" i="22"/>
  <c r="E38" i="22"/>
  <c r="E20" i="22" s="1"/>
  <c r="D38" i="22"/>
  <c r="C38" i="22"/>
  <c r="C20" i="22" s="1"/>
  <c r="B38" i="22"/>
  <c r="E31" i="22"/>
  <c r="D31" i="22"/>
  <c r="C31" i="22"/>
  <c r="E30" i="22"/>
  <c r="D30" i="22"/>
  <c r="C30" i="22"/>
  <c r="E29" i="22"/>
  <c r="D29" i="22"/>
  <c r="D32" i="22" s="1"/>
  <c r="C29" i="22"/>
  <c r="B29" i="22"/>
  <c r="C32" i="22" s="1"/>
  <c r="D20" i="22"/>
  <c r="B20" i="22"/>
  <c r="C299" i="24" l="1"/>
  <c r="D388" i="22"/>
  <c r="C388" i="22"/>
  <c r="C386" i="22"/>
  <c r="C389" i="22" s="1"/>
  <c r="D409" i="22"/>
  <c r="D407" i="22"/>
  <c r="E430" i="22"/>
  <c r="E428" i="22"/>
  <c r="D451" i="22"/>
  <c r="D449" i="22"/>
  <c r="C472" i="22"/>
  <c r="C470" i="22"/>
  <c r="C473" i="22" s="1"/>
  <c r="E472" i="22"/>
  <c r="E470" i="22"/>
  <c r="D493" i="22"/>
  <c r="D491" i="22"/>
  <c r="C514" i="22"/>
  <c r="C512" i="22"/>
  <c r="C515" i="22" s="1"/>
  <c r="C178" i="22"/>
  <c r="C176" i="22"/>
  <c r="C179" i="22" s="1"/>
  <c r="E178" i="22"/>
  <c r="E176" i="22"/>
  <c r="E179" i="22" s="1"/>
  <c r="D199" i="22"/>
  <c r="D197" i="22"/>
  <c r="C220" i="22"/>
  <c r="C218" i="22"/>
  <c r="C221" i="22" s="1"/>
  <c r="D241" i="22"/>
  <c r="D239" i="22"/>
  <c r="C304" i="22"/>
  <c r="C302" i="22"/>
  <c r="C305" i="22" s="1"/>
  <c r="E304" i="22"/>
  <c r="E302" i="22"/>
  <c r="C409" i="22"/>
  <c r="D430" i="22"/>
  <c r="C451" i="22"/>
  <c r="D472" i="22"/>
  <c r="C493" i="22"/>
  <c r="D514" i="22"/>
  <c r="C430" i="22"/>
  <c r="C428" i="22"/>
  <c r="C431" i="22" s="1"/>
  <c r="E514" i="22"/>
  <c r="E512" i="22"/>
  <c r="E32" i="22"/>
  <c r="D53" i="22"/>
  <c r="E74" i="22"/>
  <c r="D95" i="22"/>
  <c r="E116" i="22"/>
  <c r="D137" i="22"/>
  <c r="E158" i="22"/>
  <c r="D178" i="22"/>
  <c r="C197" i="22"/>
  <c r="C200" i="22" s="1"/>
  <c r="E197" i="22"/>
  <c r="E200" i="22" s="1"/>
  <c r="E218" i="22"/>
  <c r="E221" i="22" s="1"/>
  <c r="C263" i="22"/>
  <c r="D283" i="22"/>
  <c r="C326" i="22"/>
  <c r="B344" i="22"/>
  <c r="C347" i="22"/>
  <c r="B365" i="22"/>
  <c r="C368" i="22"/>
  <c r="D389" i="22"/>
  <c r="D535" i="22"/>
  <c r="D533" i="22"/>
  <c r="D598" i="22"/>
  <c r="D596" i="22"/>
  <c r="C619" i="22"/>
  <c r="C617" i="22"/>
  <c r="C620" i="22" s="1"/>
  <c r="E619" i="22"/>
  <c r="E617" i="22"/>
  <c r="D641" i="22"/>
  <c r="D639" i="22"/>
  <c r="C662" i="22"/>
  <c r="C660" i="22"/>
  <c r="C663" i="22" s="1"/>
  <c r="E662" i="22"/>
  <c r="E660" i="22"/>
  <c r="D683" i="22"/>
  <c r="D681" i="22"/>
  <c r="C704" i="22"/>
  <c r="C702" i="22"/>
  <c r="C705" i="22" s="1"/>
  <c r="E704" i="22"/>
  <c r="E702" i="22"/>
  <c r="D726" i="22"/>
  <c r="D724" i="22"/>
  <c r="C745" i="22"/>
  <c r="C743" i="22"/>
  <c r="C746" i="22" s="1"/>
  <c r="E745" i="22"/>
  <c r="E743" i="22"/>
  <c r="D764" i="22"/>
  <c r="D762" i="22"/>
  <c r="C239" i="22"/>
  <c r="C242" i="22" s="1"/>
  <c r="E239" i="22"/>
  <c r="E242" i="22" s="1"/>
  <c r="C281" i="22"/>
  <c r="D302" i="22"/>
  <c r="D305" i="22" s="1"/>
  <c r="C407" i="22"/>
  <c r="C410" i="22" s="1"/>
  <c r="E407" i="22"/>
  <c r="E410" i="22" s="1"/>
  <c r="D428" i="22"/>
  <c r="D431" i="22" s="1"/>
  <c r="C449" i="22"/>
  <c r="C452" i="22" s="1"/>
  <c r="E449" i="22"/>
  <c r="E452" i="22" s="1"/>
  <c r="D470" i="22"/>
  <c r="D473" i="22" s="1"/>
  <c r="C491" i="22"/>
  <c r="C494" i="22" s="1"/>
  <c r="E491" i="22"/>
  <c r="E494" i="22" s="1"/>
  <c r="D512" i="22"/>
  <c r="D515" i="22" s="1"/>
  <c r="C533" i="22"/>
  <c r="C536" i="22" s="1"/>
  <c r="E533" i="22"/>
  <c r="E536" i="22" s="1"/>
  <c r="C554" i="22"/>
  <c r="C557" i="22" s="1"/>
  <c r="E554" i="22"/>
  <c r="D575" i="22"/>
  <c r="C596" i="22"/>
  <c r="C599" i="22" s="1"/>
  <c r="E596" i="22"/>
  <c r="E599" i="22" s="1"/>
  <c r="D617" i="22"/>
  <c r="D620" i="22" s="1"/>
  <c r="C639" i="22"/>
  <c r="C642" i="22" s="1"/>
  <c r="E639" i="22"/>
  <c r="E642" i="22" s="1"/>
  <c r="D660" i="22"/>
  <c r="D663" i="22" s="1"/>
  <c r="C681" i="22"/>
  <c r="C684" i="22" s="1"/>
  <c r="E681" i="22"/>
  <c r="E684" i="22" s="1"/>
  <c r="D702" i="22"/>
  <c r="D705" i="22" s="1"/>
  <c r="C724" i="22"/>
  <c r="C727" i="22" s="1"/>
  <c r="E724" i="22"/>
  <c r="E727" i="22" s="1"/>
  <c r="D743" i="22"/>
  <c r="D746" i="22" s="1"/>
  <c r="C762" i="22"/>
  <c r="C765" i="22" s="1"/>
  <c r="E762" i="22"/>
  <c r="E765" i="22" s="1"/>
  <c r="D783" i="22"/>
  <c r="D781" i="22"/>
  <c r="C935" i="22"/>
  <c r="C933" i="22"/>
  <c r="C936" i="22" s="1"/>
  <c r="E935" i="22"/>
  <c r="E933" i="22"/>
  <c r="D954" i="22"/>
  <c r="D952" i="22"/>
  <c r="C973" i="22"/>
  <c r="C971" i="22"/>
  <c r="C974" i="22" s="1"/>
  <c r="E973" i="22"/>
  <c r="E971" i="22"/>
  <c r="D992" i="22"/>
  <c r="D990" i="22"/>
  <c r="C1011" i="22"/>
  <c r="C1009" i="22"/>
  <c r="C1012" i="22" s="1"/>
  <c r="E1011" i="22"/>
  <c r="E1009" i="22"/>
  <c r="D1030" i="22"/>
  <c r="D1028" i="22"/>
  <c r="D554" i="22"/>
  <c r="D557" i="22" s="1"/>
  <c r="C575" i="22"/>
  <c r="C578" i="22" s="1"/>
  <c r="E575" i="22"/>
  <c r="E578" i="22" s="1"/>
  <c r="B715" i="22"/>
  <c r="D715" i="22"/>
  <c r="C783" i="22"/>
  <c r="C781" i="22"/>
  <c r="C784" i="22" s="1"/>
  <c r="E783" i="22"/>
  <c r="E781" i="22"/>
  <c r="E784" i="22" s="1"/>
  <c r="D935" i="22"/>
  <c r="C954" i="22"/>
  <c r="D973" i="22"/>
  <c r="C992" i="22"/>
  <c r="D1011" i="22"/>
  <c r="C1030" i="22"/>
  <c r="D800" i="22"/>
  <c r="C819" i="22"/>
  <c r="C822" i="22" s="1"/>
  <c r="E819" i="22"/>
  <c r="D838" i="22"/>
  <c r="D841" i="22" s="1"/>
  <c r="C857" i="22"/>
  <c r="C860" i="22" s="1"/>
  <c r="E857" i="22"/>
  <c r="E860" i="22" s="1"/>
  <c r="D876" i="22"/>
  <c r="C895" i="22"/>
  <c r="C898" i="22" s="1"/>
  <c r="E895" i="22"/>
  <c r="D914" i="22"/>
  <c r="D917" i="22" s="1"/>
  <c r="D1054" i="22"/>
  <c r="C800" i="22"/>
  <c r="C803" i="22" s="1"/>
  <c r="E800" i="22"/>
  <c r="E803" i="22" s="1"/>
  <c r="D819" i="22"/>
  <c r="D822" i="22" s="1"/>
  <c r="C838" i="22"/>
  <c r="C841" i="22" s="1"/>
  <c r="E838" i="22"/>
  <c r="E841" i="22" s="1"/>
  <c r="D857" i="22"/>
  <c r="D860" i="22" s="1"/>
  <c r="C876" i="22"/>
  <c r="C879" i="22" s="1"/>
  <c r="E876" i="22"/>
  <c r="E879" i="22" s="1"/>
  <c r="D895" i="22"/>
  <c r="D898" i="22" s="1"/>
  <c r="C914" i="22"/>
  <c r="C917" i="22" s="1"/>
  <c r="E914" i="22"/>
  <c r="E917" i="22" s="1"/>
  <c r="D933" i="22"/>
  <c r="D936" i="22" s="1"/>
  <c r="C952" i="22"/>
  <c r="C955" i="22" s="1"/>
  <c r="E952" i="22"/>
  <c r="E955" i="22" s="1"/>
  <c r="D971" i="22"/>
  <c r="D974" i="22" s="1"/>
  <c r="C990" i="22"/>
  <c r="C993" i="22" s="1"/>
  <c r="E990" i="22"/>
  <c r="E993" i="22" s="1"/>
  <c r="D1009" i="22"/>
  <c r="D1012" i="22" s="1"/>
  <c r="C1028" i="22"/>
  <c r="C1031" i="22" s="1"/>
  <c r="E1028" i="22"/>
  <c r="E1031" i="22" s="1"/>
  <c r="E874" i="20"/>
  <c r="E875" i="20" s="1"/>
  <c r="C874" i="20"/>
  <c r="C875" i="20" s="1"/>
  <c r="E865" i="20"/>
  <c r="E868" i="20" s="1"/>
  <c r="D865" i="20"/>
  <c r="D868" i="20" s="1"/>
  <c r="C865" i="20"/>
  <c r="C868" i="20" s="1"/>
  <c r="B865" i="20"/>
  <c r="B866" i="20" s="1"/>
  <c r="E864" i="20"/>
  <c r="D864" i="20"/>
  <c r="E867" i="20" s="1"/>
  <c r="C864" i="20"/>
  <c r="B864" i="20"/>
  <c r="C867" i="20" s="1"/>
  <c r="D853" i="20"/>
  <c r="D854" i="20" s="1"/>
  <c r="B853" i="20"/>
  <c r="B854" i="20" s="1"/>
  <c r="E844" i="20"/>
  <c r="E847" i="20" s="1"/>
  <c r="D844" i="20"/>
  <c r="D847" i="20" s="1"/>
  <c r="C844" i="20"/>
  <c r="C847" i="20" s="1"/>
  <c r="B844" i="20"/>
  <c r="B845" i="20" s="1"/>
  <c r="E843" i="20"/>
  <c r="E846" i="20" s="1"/>
  <c r="D843" i="20"/>
  <c r="C843" i="20"/>
  <c r="D846" i="20" s="1"/>
  <c r="B843" i="20"/>
  <c r="E834" i="20"/>
  <c r="E835" i="20" s="1"/>
  <c r="C834" i="20"/>
  <c r="C835" i="20" s="1"/>
  <c r="E825" i="20"/>
  <c r="E828" i="20" s="1"/>
  <c r="D825" i="20"/>
  <c r="D828" i="20" s="1"/>
  <c r="C825" i="20"/>
  <c r="C828" i="20" s="1"/>
  <c r="B825" i="20"/>
  <c r="B826" i="20" s="1"/>
  <c r="E824" i="20"/>
  <c r="D824" i="20"/>
  <c r="E827" i="20" s="1"/>
  <c r="C824" i="20"/>
  <c r="B824" i="20"/>
  <c r="C827" i="20" s="1"/>
  <c r="E810" i="20"/>
  <c r="E814" i="20" s="1"/>
  <c r="D810" i="20"/>
  <c r="D814" i="20" s="1"/>
  <c r="C810" i="20"/>
  <c r="C814" i="20" s="1"/>
  <c r="B810" i="20"/>
  <c r="B814" i="20" s="1"/>
  <c r="E784" i="20"/>
  <c r="D784" i="20"/>
  <c r="C784" i="20"/>
  <c r="E783" i="20"/>
  <c r="D783" i="20"/>
  <c r="C783" i="20"/>
  <c r="E782" i="20"/>
  <c r="E785" i="20" s="1"/>
  <c r="D782" i="20"/>
  <c r="C782" i="20"/>
  <c r="D785" i="20" s="1"/>
  <c r="B782" i="20"/>
  <c r="E770" i="20"/>
  <c r="E774" i="20" s="1"/>
  <c r="D770" i="20"/>
  <c r="D774" i="20" s="1"/>
  <c r="C770" i="20"/>
  <c r="C774" i="20" s="1"/>
  <c r="B770" i="20"/>
  <c r="B774" i="20" s="1"/>
  <c r="E744" i="20"/>
  <c r="D744" i="20"/>
  <c r="C744" i="20"/>
  <c r="E743" i="20"/>
  <c r="D743" i="20"/>
  <c r="C743" i="20"/>
  <c r="E742" i="20"/>
  <c r="D742" i="20"/>
  <c r="E745" i="20" s="1"/>
  <c r="C742" i="20"/>
  <c r="B742" i="20"/>
  <c r="C745" i="20" s="1"/>
  <c r="E717" i="20"/>
  <c r="D717" i="20"/>
  <c r="C717" i="20"/>
  <c r="B717" i="20"/>
  <c r="E710" i="20"/>
  <c r="D710" i="20"/>
  <c r="C710" i="20"/>
  <c r="E709" i="20"/>
  <c r="D709" i="20"/>
  <c r="C709" i="20"/>
  <c r="E708" i="20"/>
  <c r="E711" i="20" s="1"/>
  <c r="D708" i="20"/>
  <c r="C708" i="20"/>
  <c r="D711" i="20" s="1"/>
  <c r="B708" i="20"/>
  <c r="E699" i="20"/>
  <c r="D699" i="20"/>
  <c r="C699" i="20"/>
  <c r="B699" i="20"/>
  <c r="E692" i="20"/>
  <c r="D692" i="20"/>
  <c r="C692" i="20"/>
  <c r="E691" i="20"/>
  <c r="D691" i="20"/>
  <c r="C691" i="20"/>
  <c r="E690" i="20"/>
  <c r="D690" i="20"/>
  <c r="E693" i="20" s="1"/>
  <c r="C690" i="20"/>
  <c r="B690" i="20"/>
  <c r="C693" i="20" s="1"/>
  <c r="E681" i="20"/>
  <c r="D681" i="20"/>
  <c r="C681" i="20"/>
  <c r="B681" i="20"/>
  <c r="E674" i="20"/>
  <c r="D674" i="20"/>
  <c r="C674" i="20"/>
  <c r="E673" i="20"/>
  <c r="D673" i="20"/>
  <c r="C673" i="20"/>
  <c r="E672" i="20"/>
  <c r="E675" i="20" s="1"/>
  <c r="D672" i="20"/>
  <c r="C672" i="20"/>
  <c r="D675" i="20" s="1"/>
  <c r="B672" i="20"/>
  <c r="E643" i="20"/>
  <c r="E644" i="20" s="1"/>
  <c r="D643" i="20"/>
  <c r="C643" i="20"/>
  <c r="D644" i="20" s="1"/>
  <c r="B643" i="20"/>
  <c r="B641" i="20"/>
  <c r="B637" i="20"/>
  <c r="B635" i="20"/>
  <c r="B633" i="20"/>
  <c r="E629" i="20"/>
  <c r="D629" i="20"/>
  <c r="E630" i="20" s="1"/>
  <c r="C629" i="20"/>
  <c r="B629" i="20"/>
  <c r="C630" i="20" s="1"/>
  <c r="E623" i="20"/>
  <c r="D623" i="20"/>
  <c r="C623" i="20"/>
  <c r="B623" i="20"/>
  <c r="E616" i="20"/>
  <c r="D616" i="20"/>
  <c r="C616" i="20"/>
  <c r="E615" i="20"/>
  <c r="D615" i="20"/>
  <c r="C615" i="20"/>
  <c r="E614" i="20"/>
  <c r="D614" i="20"/>
  <c r="E617" i="20" s="1"/>
  <c r="C614" i="20"/>
  <c r="B614" i="20"/>
  <c r="C617" i="20" s="1"/>
  <c r="E578" i="20"/>
  <c r="D578" i="20"/>
  <c r="C578" i="20"/>
  <c r="B578" i="20"/>
  <c r="E571" i="20"/>
  <c r="D571" i="20"/>
  <c r="C571" i="20"/>
  <c r="E570" i="20"/>
  <c r="D570" i="20"/>
  <c r="C570" i="20"/>
  <c r="E569" i="20"/>
  <c r="E572" i="20" s="1"/>
  <c r="D569" i="20"/>
  <c r="C569" i="20"/>
  <c r="D572" i="20" s="1"/>
  <c r="B569" i="20"/>
  <c r="E559" i="20"/>
  <c r="D559" i="20"/>
  <c r="C559" i="20"/>
  <c r="B559" i="20"/>
  <c r="E552" i="20"/>
  <c r="D552" i="20"/>
  <c r="C552" i="20"/>
  <c r="E551" i="20"/>
  <c r="D551" i="20"/>
  <c r="C551" i="20"/>
  <c r="E550" i="20"/>
  <c r="D550" i="20"/>
  <c r="E553" i="20" s="1"/>
  <c r="C550" i="20"/>
  <c r="B550" i="20"/>
  <c r="C553" i="20" s="1"/>
  <c r="E541" i="20"/>
  <c r="D541" i="20"/>
  <c r="C541" i="20"/>
  <c r="B541" i="20"/>
  <c r="E534" i="20"/>
  <c r="D534" i="20"/>
  <c r="C534" i="20"/>
  <c r="E533" i="20"/>
  <c r="D533" i="20"/>
  <c r="C533" i="20"/>
  <c r="E532" i="20"/>
  <c r="E535" i="20" s="1"/>
  <c r="D532" i="20"/>
  <c r="C532" i="20"/>
  <c r="B532" i="20"/>
  <c r="E523" i="20"/>
  <c r="D523" i="20"/>
  <c r="C523" i="20"/>
  <c r="B523" i="20"/>
  <c r="E517" i="20"/>
  <c r="E637" i="20" s="1"/>
  <c r="E516" i="20"/>
  <c r="E635" i="20" s="1"/>
  <c r="E636" i="20" s="1"/>
  <c r="D516" i="20"/>
  <c r="D635" i="20" s="1"/>
  <c r="C516" i="20"/>
  <c r="C635" i="20" s="1"/>
  <c r="C636" i="20" s="1"/>
  <c r="E515" i="20"/>
  <c r="E633" i="20" s="1"/>
  <c r="D515" i="20"/>
  <c r="D633" i="20" s="1"/>
  <c r="D634" i="20" s="1"/>
  <c r="C515" i="20"/>
  <c r="C633" i="20" s="1"/>
  <c r="C634" i="20" s="1"/>
  <c r="E514" i="20"/>
  <c r="E631" i="20" s="1"/>
  <c r="D514" i="20"/>
  <c r="C514" i="20"/>
  <c r="C631" i="20" s="1"/>
  <c r="B514" i="20"/>
  <c r="B631" i="20" s="1"/>
  <c r="E504" i="20"/>
  <c r="D504" i="20"/>
  <c r="C504" i="20"/>
  <c r="B504" i="20"/>
  <c r="E497" i="20"/>
  <c r="D497" i="20"/>
  <c r="C497" i="20"/>
  <c r="E496" i="20"/>
  <c r="E641" i="20" s="1"/>
  <c r="D496" i="20"/>
  <c r="D641" i="20" s="1"/>
  <c r="D642" i="20" s="1"/>
  <c r="C496" i="20"/>
  <c r="C641" i="20" s="1"/>
  <c r="C642" i="20" s="1"/>
  <c r="E495" i="20"/>
  <c r="D495" i="20"/>
  <c r="D639" i="20" s="1"/>
  <c r="C495" i="20"/>
  <c r="C639" i="20" s="1"/>
  <c r="C640" i="20" s="1"/>
  <c r="B495" i="20"/>
  <c r="B639" i="20" s="1"/>
  <c r="E485" i="20"/>
  <c r="D485" i="20"/>
  <c r="C485" i="20"/>
  <c r="B485" i="20"/>
  <c r="E478" i="20"/>
  <c r="D478" i="20"/>
  <c r="E477" i="20"/>
  <c r="D477" i="20"/>
  <c r="C477" i="20"/>
  <c r="E476" i="20"/>
  <c r="D476" i="20"/>
  <c r="E479" i="20" s="1"/>
  <c r="C476" i="20"/>
  <c r="B476" i="20"/>
  <c r="C479" i="20" s="1"/>
  <c r="B475" i="20"/>
  <c r="C478" i="20" s="1"/>
  <c r="E467" i="20"/>
  <c r="D467" i="20"/>
  <c r="C467" i="20"/>
  <c r="B467" i="20"/>
  <c r="E460" i="20"/>
  <c r="D460" i="20"/>
  <c r="C460" i="20"/>
  <c r="E459" i="20"/>
  <c r="D459" i="20"/>
  <c r="C459" i="20"/>
  <c r="E458" i="20"/>
  <c r="D458" i="20"/>
  <c r="E461" i="20" s="1"/>
  <c r="C458" i="20"/>
  <c r="B458" i="20"/>
  <c r="C461" i="20" s="1"/>
  <c r="E449" i="20"/>
  <c r="D449" i="20"/>
  <c r="C449" i="20"/>
  <c r="B449" i="20"/>
  <c r="E442" i="20"/>
  <c r="D442" i="20"/>
  <c r="C442" i="20"/>
  <c r="E441" i="20"/>
  <c r="D441" i="20"/>
  <c r="C441" i="20"/>
  <c r="E440" i="20"/>
  <c r="E443" i="20" s="1"/>
  <c r="D440" i="20"/>
  <c r="C440" i="20"/>
  <c r="D443" i="20" s="1"/>
  <c r="B440" i="20"/>
  <c r="E431" i="20"/>
  <c r="D431" i="20"/>
  <c r="C431" i="20"/>
  <c r="B431" i="20"/>
  <c r="E424" i="20"/>
  <c r="D424" i="20"/>
  <c r="C424" i="20"/>
  <c r="E423" i="20"/>
  <c r="D423" i="20"/>
  <c r="C423" i="20"/>
  <c r="E422" i="20"/>
  <c r="E645" i="20" s="1"/>
  <c r="D422" i="20"/>
  <c r="D645" i="20" s="1"/>
  <c r="D646" i="20" s="1"/>
  <c r="C422" i="20"/>
  <c r="C645" i="20" s="1"/>
  <c r="B422" i="20"/>
  <c r="B645" i="20" s="1"/>
  <c r="E413" i="20"/>
  <c r="E626" i="20" s="1"/>
  <c r="D413" i="20"/>
  <c r="C413" i="20"/>
  <c r="C626" i="20" s="1"/>
  <c r="B413" i="20"/>
  <c r="E406" i="20"/>
  <c r="D406" i="20"/>
  <c r="C406" i="20"/>
  <c r="E405" i="20"/>
  <c r="D405" i="20"/>
  <c r="C405" i="20"/>
  <c r="E404" i="20"/>
  <c r="E407" i="20" s="1"/>
  <c r="D404" i="20"/>
  <c r="C404" i="20"/>
  <c r="D407" i="20" s="1"/>
  <c r="B404" i="20"/>
  <c r="E395" i="20"/>
  <c r="D395" i="20"/>
  <c r="C395" i="20"/>
  <c r="B395" i="20"/>
  <c r="E388" i="20"/>
  <c r="D388" i="20"/>
  <c r="C388" i="20"/>
  <c r="E387" i="20"/>
  <c r="D387" i="20"/>
  <c r="C387" i="20"/>
  <c r="E386" i="20"/>
  <c r="D386" i="20"/>
  <c r="E389" i="20" s="1"/>
  <c r="C386" i="20"/>
  <c r="B386" i="20"/>
  <c r="C389" i="20" s="1"/>
  <c r="E377" i="20"/>
  <c r="D377" i="20"/>
  <c r="C377" i="20"/>
  <c r="B377" i="20"/>
  <c r="E370" i="20"/>
  <c r="D370" i="20"/>
  <c r="C370" i="20"/>
  <c r="E369" i="20"/>
  <c r="D369" i="20"/>
  <c r="C369" i="20"/>
  <c r="E368" i="20"/>
  <c r="E371" i="20" s="1"/>
  <c r="D368" i="20"/>
  <c r="C368" i="20"/>
  <c r="D371" i="20" s="1"/>
  <c r="B368" i="20"/>
  <c r="E359" i="20"/>
  <c r="D359" i="20"/>
  <c r="C359" i="20"/>
  <c r="B359" i="20"/>
  <c r="E352" i="20"/>
  <c r="D352" i="20"/>
  <c r="C352" i="20"/>
  <c r="E351" i="20"/>
  <c r="D351" i="20"/>
  <c r="C351" i="20"/>
  <c r="E350" i="20"/>
  <c r="D350" i="20"/>
  <c r="E353" i="20" s="1"/>
  <c r="C350" i="20"/>
  <c r="B350" i="20"/>
  <c r="C353" i="20" s="1"/>
  <c r="E341" i="20"/>
  <c r="D341" i="20"/>
  <c r="C341" i="20"/>
  <c r="B341" i="20"/>
  <c r="E334" i="20"/>
  <c r="D334" i="20"/>
  <c r="C334" i="20"/>
  <c r="E333" i="20"/>
  <c r="D333" i="20"/>
  <c r="C333" i="20"/>
  <c r="E332" i="20"/>
  <c r="E335" i="20" s="1"/>
  <c r="D332" i="20"/>
  <c r="C332" i="20"/>
  <c r="D335" i="20" s="1"/>
  <c r="B332" i="20"/>
  <c r="E323" i="20"/>
  <c r="D323" i="20"/>
  <c r="C323" i="20"/>
  <c r="B323" i="20"/>
  <c r="E316" i="20"/>
  <c r="D316" i="20"/>
  <c r="C316" i="20"/>
  <c r="E315" i="20"/>
  <c r="D315" i="20"/>
  <c r="C315" i="20"/>
  <c r="E314" i="20"/>
  <c r="D314" i="20"/>
  <c r="E317" i="20" s="1"/>
  <c r="C314" i="20"/>
  <c r="B314" i="20"/>
  <c r="C317" i="20" s="1"/>
  <c r="E305" i="20"/>
  <c r="D305" i="20"/>
  <c r="C305" i="20"/>
  <c r="B305" i="20"/>
  <c r="E298" i="20"/>
  <c r="D298" i="20"/>
  <c r="C298" i="20"/>
  <c r="E297" i="20"/>
  <c r="D297" i="20"/>
  <c r="C297" i="20"/>
  <c r="E296" i="20"/>
  <c r="E299" i="20" s="1"/>
  <c r="D296" i="20"/>
  <c r="C296" i="20"/>
  <c r="D299" i="20" s="1"/>
  <c r="B296" i="20"/>
  <c r="E287" i="20"/>
  <c r="D287" i="20"/>
  <c r="C287" i="20"/>
  <c r="B287" i="20"/>
  <c r="E280" i="20"/>
  <c r="D280" i="20"/>
  <c r="C280" i="20"/>
  <c r="E279" i="20"/>
  <c r="D279" i="20"/>
  <c r="C279" i="20"/>
  <c r="E278" i="20"/>
  <c r="D278" i="20"/>
  <c r="E281" i="20" s="1"/>
  <c r="C278" i="20"/>
  <c r="B278" i="20"/>
  <c r="C281" i="20" s="1"/>
  <c r="E269" i="20"/>
  <c r="D269" i="20"/>
  <c r="C269" i="20"/>
  <c r="B269" i="20"/>
  <c r="E262" i="20"/>
  <c r="D262" i="20"/>
  <c r="C262" i="20"/>
  <c r="E261" i="20"/>
  <c r="D261" i="20"/>
  <c r="C261" i="20"/>
  <c r="E260" i="20"/>
  <c r="E263" i="20" s="1"/>
  <c r="D260" i="20"/>
  <c r="C260" i="20"/>
  <c r="D263" i="20" s="1"/>
  <c r="B260" i="20"/>
  <c r="E251" i="20"/>
  <c r="D251" i="20"/>
  <c r="C251" i="20"/>
  <c r="B251" i="20"/>
  <c r="E244" i="20"/>
  <c r="D244" i="20"/>
  <c r="C244" i="20"/>
  <c r="E243" i="20"/>
  <c r="D243" i="20"/>
  <c r="C243" i="20"/>
  <c r="E242" i="20"/>
  <c r="D242" i="20"/>
  <c r="E245" i="20" s="1"/>
  <c r="C242" i="20"/>
  <c r="B242" i="20"/>
  <c r="C245" i="20" s="1"/>
  <c r="E233" i="20"/>
  <c r="D233" i="20"/>
  <c r="C233" i="20"/>
  <c r="B233" i="20"/>
  <c r="E226" i="20"/>
  <c r="D226" i="20"/>
  <c r="E225" i="20"/>
  <c r="D225" i="20"/>
  <c r="C225" i="20"/>
  <c r="E224" i="20"/>
  <c r="E227" i="20" s="1"/>
  <c r="D224" i="20"/>
  <c r="C224" i="20"/>
  <c r="D227" i="20" s="1"/>
  <c r="B223" i="20"/>
  <c r="C226" i="20" s="1"/>
  <c r="E215" i="20"/>
  <c r="D215" i="20"/>
  <c r="C215" i="20"/>
  <c r="B215" i="20"/>
  <c r="E208" i="20"/>
  <c r="D208" i="20"/>
  <c r="C208" i="20"/>
  <c r="E207" i="20"/>
  <c r="D207" i="20"/>
  <c r="C207" i="20"/>
  <c r="E206" i="20"/>
  <c r="E209" i="20" s="1"/>
  <c r="D206" i="20"/>
  <c r="C206" i="20"/>
  <c r="D209" i="20" s="1"/>
  <c r="B206" i="20"/>
  <c r="E197" i="20"/>
  <c r="D197" i="20"/>
  <c r="C197" i="20"/>
  <c r="B197" i="20"/>
  <c r="E190" i="20"/>
  <c r="D190" i="20"/>
  <c r="C190" i="20"/>
  <c r="E189" i="20"/>
  <c r="D189" i="20"/>
  <c r="C189" i="20"/>
  <c r="E188" i="20"/>
  <c r="D188" i="20"/>
  <c r="E191" i="20" s="1"/>
  <c r="C188" i="20"/>
  <c r="B188" i="20"/>
  <c r="C191" i="20" s="1"/>
  <c r="E179" i="20"/>
  <c r="D179" i="20"/>
  <c r="C179" i="20"/>
  <c r="B179" i="20"/>
  <c r="E172" i="20"/>
  <c r="D172" i="20"/>
  <c r="C172" i="20"/>
  <c r="E171" i="20"/>
  <c r="D171" i="20"/>
  <c r="C171" i="20"/>
  <c r="E170" i="20"/>
  <c r="E173" i="20" s="1"/>
  <c r="D170" i="20"/>
  <c r="C170" i="20"/>
  <c r="D173" i="20" s="1"/>
  <c r="B170" i="20"/>
  <c r="E161" i="20"/>
  <c r="D161" i="20"/>
  <c r="C161" i="20"/>
  <c r="B161" i="20"/>
  <c r="E154" i="20"/>
  <c r="D154" i="20"/>
  <c r="C154" i="20"/>
  <c r="E153" i="20"/>
  <c r="D153" i="20"/>
  <c r="C153" i="20"/>
  <c r="E152" i="20"/>
  <c r="D152" i="20"/>
  <c r="E155" i="20" s="1"/>
  <c r="C152" i="20"/>
  <c r="B152" i="20"/>
  <c r="C155" i="20" s="1"/>
  <c r="E143" i="20"/>
  <c r="D143" i="20"/>
  <c r="C143" i="20"/>
  <c r="B143" i="20"/>
  <c r="E136" i="20"/>
  <c r="D136" i="20"/>
  <c r="C136" i="20"/>
  <c r="E135" i="20"/>
  <c r="D135" i="20"/>
  <c r="C135" i="20"/>
  <c r="E134" i="20"/>
  <c r="E137" i="20" s="1"/>
  <c r="D134" i="20"/>
  <c r="C134" i="20"/>
  <c r="D137" i="20" s="1"/>
  <c r="B134" i="20"/>
  <c r="E118" i="20"/>
  <c r="E119" i="20" s="1"/>
  <c r="D118" i="20"/>
  <c r="D119" i="20" s="1"/>
  <c r="C118" i="20"/>
  <c r="C119" i="20" s="1"/>
  <c r="B118" i="20"/>
  <c r="B119" i="20" s="1"/>
  <c r="E106" i="20"/>
  <c r="D106" i="20"/>
  <c r="C106" i="20"/>
  <c r="E105" i="20"/>
  <c r="D105" i="20"/>
  <c r="C105" i="20"/>
  <c r="E104" i="20"/>
  <c r="D104" i="20"/>
  <c r="E107" i="20" s="1"/>
  <c r="C104" i="20"/>
  <c r="B104" i="20"/>
  <c r="C107" i="20" s="1"/>
  <c r="E93" i="20"/>
  <c r="E94" i="20" s="1"/>
  <c r="D93" i="20"/>
  <c r="D94" i="20" s="1"/>
  <c r="C93" i="20"/>
  <c r="C94" i="20" s="1"/>
  <c r="B93" i="20"/>
  <c r="B94" i="20" s="1"/>
  <c r="E81" i="20"/>
  <c r="D81" i="20"/>
  <c r="C81" i="20"/>
  <c r="E80" i="20"/>
  <c r="D80" i="20"/>
  <c r="C80" i="20"/>
  <c r="E79" i="20"/>
  <c r="E82" i="20" s="1"/>
  <c r="D79" i="20"/>
  <c r="C79" i="20"/>
  <c r="D82" i="20" s="1"/>
  <c r="B79" i="20"/>
  <c r="E69" i="20"/>
  <c r="E70" i="20" s="1"/>
  <c r="D69" i="20"/>
  <c r="D70" i="20" s="1"/>
  <c r="C69" i="20"/>
  <c r="C70" i="20" s="1"/>
  <c r="B69" i="20"/>
  <c r="B70" i="20" s="1"/>
  <c r="E57" i="20"/>
  <c r="D57" i="20"/>
  <c r="C57" i="20"/>
  <c r="E56" i="20"/>
  <c r="D56" i="20"/>
  <c r="C56" i="20"/>
  <c r="E55" i="20"/>
  <c r="D55" i="20"/>
  <c r="D58" i="20" s="1"/>
  <c r="C55" i="20"/>
  <c r="B55" i="20"/>
  <c r="C58" i="20" s="1"/>
  <c r="E45" i="20"/>
  <c r="E46" i="20" s="1"/>
  <c r="D45" i="20"/>
  <c r="D46" i="20" s="1"/>
  <c r="C45" i="20"/>
  <c r="C46" i="20" s="1"/>
  <c r="B45" i="20"/>
  <c r="B46" i="20" s="1"/>
  <c r="E33" i="20"/>
  <c r="D33" i="20"/>
  <c r="C33" i="20"/>
  <c r="E32" i="20"/>
  <c r="D32" i="20"/>
  <c r="C32" i="20"/>
  <c r="E31" i="20"/>
  <c r="E34" i="20" s="1"/>
  <c r="D31" i="20"/>
  <c r="C31" i="20"/>
  <c r="C34" i="20" s="1"/>
  <c r="B31" i="20"/>
  <c r="E898" i="22" l="1"/>
  <c r="D879" i="22"/>
  <c r="E822" i="22"/>
  <c r="D803" i="22"/>
  <c r="D1031" i="22"/>
  <c r="E1012" i="22"/>
  <c r="D993" i="22"/>
  <c r="E974" i="22"/>
  <c r="D955" i="22"/>
  <c r="E936" i="22"/>
  <c r="D784" i="22"/>
  <c r="D578" i="22"/>
  <c r="D765" i="22"/>
  <c r="E746" i="22"/>
  <c r="D727" i="22"/>
  <c r="E705" i="22"/>
  <c r="D684" i="22"/>
  <c r="E663" i="22"/>
  <c r="D642" i="22"/>
  <c r="E620" i="22"/>
  <c r="D599" i="22"/>
  <c r="D536" i="22"/>
  <c r="D494" i="22"/>
  <c r="E473" i="22"/>
  <c r="D452" i="22"/>
  <c r="E431" i="22"/>
  <c r="D410" i="22"/>
  <c r="E557" i="22"/>
  <c r="D284" i="22"/>
  <c r="C284" i="22"/>
  <c r="E515" i="22"/>
  <c r="E305" i="22"/>
  <c r="D242" i="22"/>
  <c r="D200" i="22"/>
  <c r="D179" i="22"/>
  <c r="D221" i="22"/>
  <c r="D34" i="20"/>
  <c r="E58" i="20"/>
  <c r="C82" i="20"/>
  <c r="D107" i="20"/>
  <c r="C137" i="20"/>
  <c r="D155" i="20"/>
  <c r="C173" i="20"/>
  <c r="D191" i="20"/>
  <c r="C209" i="20"/>
  <c r="B224" i="20"/>
  <c r="C227" i="20"/>
  <c r="D245" i="20"/>
  <c r="C263" i="20"/>
  <c r="D281" i="20"/>
  <c r="C299" i="20"/>
  <c r="D317" i="20"/>
  <c r="C335" i="20"/>
  <c r="D353" i="20"/>
  <c r="C371" i="20"/>
  <c r="D389" i="20"/>
  <c r="C407" i="20"/>
  <c r="C646" i="20"/>
  <c r="E646" i="20"/>
  <c r="D425" i="20"/>
  <c r="C443" i="20"/>
  <c r="D461" i="20"/>
  <c r="D479" i="20"/>
  <c r="D640" i="20"/>
  <c r="E642" i="20"/>
  <c r="C498" i="20"/>
  <c r="D631" i="20"/>
  <c r="D632" i="20" s="1"/>
  <c r="D517" i="20"/>
  <c r="D637" i="20" s="1"/>
  <c r="E634" i="20"/>
  <c r="D636" i="20"/>
  <c r="C517" i="20"/>
  <c r="C637" i="20" s="1"/>
  <c r="C638" i="20" s="1"/>
  <c r="C425" i="20"/>
  <c r="E425" i="20"/>
  <c r="E639" i="20"/>
  <c r="E640" i="20" s="1"/>
  <c r="E498" i="20"/>
  <c r="D498" i="20"/>
  <c r="C627" i="20"/>
  <c r="C632" i="20"/>
  <c r="E627" i="20"/>
  <c r="E638" i="20"/>
  <c r="D535" i="20"/>
  <c r="C535" i="20"/>
  <c r="D553" i="20"/>
  <c r="C572" i="20"/>
  <c r="D617" i="20"/>
  <c r="B626" i="20"/>
  <c r="D626" i="20"/>
  <c r="B627" i="20"/>
  <c r="B647" i="20" s="1"/>
  <c r="D630" i="20"/>
  <c r="C644" i="20"/>
  <c r="C675" i="20"/>
  <c r="D693" i="20"/>
  <c r="C711" i="20"/>
  <c r="D745" i="20"/>
  <c r="C785" i="20"/>
  <c r="C826" i="20"/>
  <c r="C829" i="20" s="1"/>
  <c r="E826" i="20"/>
  <c r="E829" i="20" s="1"/>
  <c r="D827" i="20"/>
  <c r="B834" i="20"/>
  <c r="B835" i="20" s="1"/>
  <c r="D834" i="20"/>
  <c r="D835" i="20" s="1"/>
  <c r="D845" i="20"/>
  <c r="C846" i="20"/>
  <c r="C853" i="20"/>
  <c r="C854" i="20" s="1"/>
  <c r="E853" i="20"/>
  <c r="E854" i="20" s="1"/>
  <c r="C866" i="20"/>
  <c r="C869" i="20" s="1"/>
  <c r="E866" i="20"/>
  <c r="D867" i="20"/>
  <c r="B874" i="20"/>
  <c r="B875" i="20" s="1"/>
  <c r="D874" i="20"/>
  <c r="D875" i="20" s="1"/>
  <c r="D826" i="20"/>
  <c r="D829" i="20" s="1"/>
  <c r="C845" i="20"/>
  <c r="C848" i="20" s="1"/>
  <c r="E845" i="20"/>
  <c r="D866" i="20"/>
  <c r="D869" i="20" s="1"/>
  <c r="E848" i="20" l="1"/>
  <c r="E869" i="20"/>
  <c r="D627" i="20"/>
  <c r="E632" i="20"/>
  <c r="D638" i="20"/>
  <c r="D848" i="20"/>
  <c r="E647" i="20"/>
  <c r="C647" i="20"/>
  <c r="C628" i="20"/>
  <c r="D628" i="20" l="1"/>
  <c r="D647" i="20"/>
  <c r="E628" i="20"/>
  <c r="G2019" i="19" l="1"/>
  <c r="F2019" i="19"/>
  <c r="E2019" i="19"/>
  <c r="D2019" i="19"/>
  <c r="G2017" i="19"/>
  <c r="F2017" i="19"/>
  <c r="E2017" i="19"/>
  <c r="G2015" i="19"/>
  <c r="F2015" i="19"/>
  <c r="E2015" i="19"/>
  <c r="G2013" i="19"/>
  <c r="F2013" i="19"/>
  <c r="E2013" i="19"/>
  <c r="G2010" i="19"/>
  <c r="G2011" i="19" s="1"/>
  <c r="F2010" i="19"/>
  <c r="F2011" i="19" s="1"/>
  <c r="E2010" i="19"/>
  <c r="E2011" i="19" s="1"/>
  <c r="D2010" i="19"/>
  <c r="G2008" i="19"/>
  <c r="G2009" i="19" s="1"/>
  <c r="F2008" i="19"/>
  <c r="F2009" i="19" s="1"/>
  <c r="E2008" i="19"/>
  <c r="E2009" i="19" s="1"/>
  <c r="D2008" i="19"/>
  <c r="G2007" i="19"/>
  <c r="F2007" i="19"/>
  <c r="D2006" i="19"/>
  <c r="E2007" i="19" s="1"/>
  <c r="G2005" i="19"/>
  <c r="F2005" i="19"/>
  <c r="D2004" i="19"/>
  <c r="E2005" i="19" s="1"/>
  <c r="G2003" i="19"/>
  <c r="F2003" i="19"/>
  <c r="D2002" i="19"/>
  <c r="E2003" i="19" s="1"/>
  <c r="G2000" i="19"/>
  <c r="G2001" i="19" s="1"/>
  <c r="F2000" i="19"/>
  <c r="E2000" i="19"/>
  <c r="F2001" i="19" s="1"/>
  <c r="D2000" i="19"/>
  <c r="F1998" i="19"/>
  <c r="F2018" i="19" s="1"/>
  <c r="E1998" i="19"/>
  <c r="E2018" i="19" s="1"/>
  <c r="D1998" i="19"/>
  <c r="D2018" i="19" s="1"/>
  <c r="G1994" i="19"/>
  <c r="F1994" i="19"/>
  <c r="E1994" i="19"/>
  <c r="D1994" i="19"/>
  <c r="D1993" i="19"/>
  <c r="G1987" i="19"/>
  <c r="F1987" i="19"/>
  <c r="E1987" i="19"/>
  <c r="G1986" i="19"/>
  <c r="F1986" i="19"/>
  <c r="E1986" i="19"/>
  <c r="G1985" i="19"/>
  <c r="G1988" i="19" s="1"/>
  <c r="F1985" i="19"/>
  <c r="F1988" i="19" s="1"/>
  <c r="E1985" i="19"/>
  <c r="E1988" i="19" s="1"/>
  <c r="D1985" i="19"/>
  <c r="G1976" i="19"/>
  <c r="F1976" i="19"/>
  <c r="E1976" i="19"/>
  <c r="D1976" i="19"/>
  <c r="D1975" i="19"/>
  <c r="G1969" i="19"/>
  <c r="F1969" i="19"/>
  <c r="E1969" i="19"/>
  <c r="G1968" i="19"/>
  <c r="F1968" i="19"/>
  <c r="E1968" i="19"/>
  <c r="G1967" i="19"/>
  <c r="G1970" i="19" s="1"/>
  <c r="F1967" i="19"/>
  <c r="F1970" i="19" s="1"/>
  <c r="E1967" i="19"/>
  <c r="E1970" i="19" s="1"/>
  <c r="D1967" i="19"/>
  <c r="G1958" i="19"/>
  <c r="F1958" i="19"/>
  <c r="E1958" i="19"/>
  <c r="G1956" i="19"/>
  <c r="F1956" i="19"/>
  <c r="E1956" i="19"/>
  <c r="D1956" i="19"/>
  <c r="D1958" i="19" s="1"/>
  <c r="G1951" i="19"/>
  <c r="F1951" i="19"/>
  <c r="E1951" i="19"/>
  <c r="G1950" i="19"/>
  <c r="F1950" i="19"/>
  <c r="E1950" i="19"/>
  <c r="G1949" i="19"/>
  <c r="G1952" i="19" s="1"/>
  <c r="F1949" i="19"/>
  <c r="F1952" i="19" s="1"/>
  <c r="E1949" i="19"/>
  <c r="E1952" i="19" s="1"/>
  <c r="D1949" i="19"/>
  <c r="G1932" i="19"/>
  <c r="F1932" i="19"/>
  <c r="E1932" i="19"/>
  <c r="G1930" i="19"/>
  <c r="G1940" i="19" s="1"/>
  <c r="F1930" i="19"/>
  <c r="F1933" i="19" s="1"/>
  <c r="E1930" i="19"/>
  <c r="E1940" i="19" s="1"/>
  <c r="D1930" i="19"/>
  <c r="D1931" i="19" s="1"/>
  <c r="G1922" i="19"/>
  <c r="F1922" i="19"/>
  <c r="E1922" i="19"/>
  <c r="D1922" i="19"/>
  <c r="D1920" i="19"/>
  <c r="G1915" i="19"/>
  <c r="F1915" i="19"/>
  <c r="E1915" i="19"/>
  <c r="G1914" i="19"/>
  <c r="F1914" i="19"/>
  <c r="E1914" i="19"/>
  <c r="G1913" i="19"/>
  <c r="F1913" i="19"/>
  <c r="G1916" i="19" s="1"/>
  <c r="E1913" i="19"/>
  <c r="D1913" i="19"/>
  <c r="E1916" i="19" s="1"/>
  <c r="G1905" i="19"/>
  <c r="F1905" i="19"/>
  <c r="D1904" i="19"/>
  <c r="D1905" i="19" s="1"/>
  <c r="G1898" i="19"/>
  <c r="G1897" i="19"/>
  <c r="F1897" i="19"/>
  <c r="E1897" i="19"/>
  <c r="G1896" i="19"/>
  <c r="G1899" i="19" s="1"/>
  <c r="F1896" i="19"/>
  <c r="E1895" i="19"/>
  <c r="E1898" i="19" s="1"/>
  <c r="D1895" i="19"/>
  <c r="D1896" i="19" s="1"/>
  <c r="G1885" i="19"/>
  <c r="G1887" i="19" s="1"/>
  <c r="E1885" i="19"/>
  <c r="E1887" i="19" s="1"/>
  <c r="F1880" i="19"/>
  <c r="G1879" i="19"/>
  <c r="F1879" i="19"/>
  <c r="E1879" i="19"/>
  <c r="G1878" i="19"/>
  <c r="F1878" i="19"/>
  <c r="G1881" i="19" s="1"/>
  <c r="E1878" i="19"/>
  <c r="F1877" i="19"/>
  <c r="F1885" i="19" s="1"/>
  <c r="F1887" i="19" s="1"/>
  <c r="D1877" i="19"/>
  <c r="D1878" i="19" s="1"/>
  <c r="E1881" i="19" s="1"/>
  <c r="G1869" i="19"/>
  <c r="G1870" i="19" s="1"/>
  <c r="G1862" i="19"/>
  <c r="F1862" i="19"/>
  <c r="E1862" i="19"/>
  <c r="G1861" i="19"/>
  <c r="E1861" i="19"/>
  <c r="F1860" i="19"/>
  <c r="F1869" i="19" s="1"/>
  <c r="F1870" i="19" s="1"/>
  <c r="E1860" i="19"/>
  <c r="E1869" i="19" s="1"/>
  <c r="E1870" i="19" s="1"/>
  <c r="D1860" i="19"/>
  <c r="D1869" i="19" s="1"/>
  <c r="D1870" i="19" s="1"/>
  <c r="G1852" i="19"/>
  <c r="G1853" i="19" s="1"/>
  <c r="G1845" i="19"/>
  <c r="F1845" i="19"/>
  <c r="E1845" i="19"/>
  <c r="G1844" i="19"/>
  <c r="E1844" i="19"/>
  <c r="F1843" i="19"/>
  <c r="F1852" i="19" s="1"/>
  <c r="F1853" i="19" s="1"/>
  <c r="E1843" i="19"/>
  <c r="E1852" i="19" s="1"/>
  <c r="E1853" i="19" s="1"/>
  <c r="D1843" i="19"/>
  <c r="D1852" i="19" s="1"/>
  <c r="D1853" i="19" s="1"/>
  <c r="G1833" i="19"/>
  <c r="G1835" i="19" s="1"/>
  <c r="F1833" i="19"/>
  <c r="F1835" i="19" s="1"/>
  <c r="E1833" i="19"/>
  <c r="E1835" i="19" s="1"/>
  <c r="D1833" i="19"/>
  <c r="D1835" i="19" s="1"/>
  <c r="G1829" i="19"/>
  <c r="F1829" i="19"/>
  <c r="E1829" i="19"/>
  <c r="G1828" i="19"/>
  <c r="F1828" i="19"/>
  <c r="E1828" i="19"/>
  <c r="G1827" i="19"/>
  <c r="G1830" i="19" s="1"/>
  <c r="F1827" i="19"/>
  <c r="E1827" i="19"/>
  <c r="F1830" i="19" s="1"/>
  <c r="D1827" i="19"/>
  <c r="E1819" i="19"/>
  <c r="G1818" i="19"/>
  <c r="G1819" i="19" s="1"/>
  <c r="F1818" i="19"/>
  <c r="F1819" i="19" s="1"/>
  <c r="D1818" i="19"/>
  <c r="D1819" i="19" s="1"/>
  <c r="F1813" i="19"/>
  <c r="G1812" i="19"/>
  <c r="F1812" i="19"/>
  <c r="E1812" i="19"/>
  <c r="G1811" i="19"/>
  <c r="F1811" i="19"/>
  <c r="E1811" i="19"/>
  <c r="G1810" i="19"/>
  <c r="G1813" i="19" s="1"/>
  <c r="F1810" i="19"/>
  <c r="D1810" i="19"/>
  <c r="E1813" i="19" s="1"/>
  <c r="G1802" i="19"/>
  <c r="G1801" i="19"/>
  <c r="F1801" i="19"/>
  <c r="F1802" i="19" s="1"/>
  <c r="D1801" i="19"/>
  <c r="D1802" i="19" s="1"/>
  <c r="G1795" i="19"/>
  <c r="G1794" i="19"/>
  <c r="F1794" i="19"/>
  <c r="E1794" i="19"/>
  <c r="G1793" i="19"/>
  <c r="G1796" i="19" s="1"/>
  <c r="F1793" i="19"/>
  <c r="E1792" i="19"/>
  <c r="E1795" i="19" s="1"/>
  <c r="D1792" i="19"/>
  <c r="D1793" i="19" s="1"/>
  <c r="G1784" i="19"/>
  <c r="F1784" i="19"/>
  <c r="E1784" i="19"/>
  <c r="G1777" i="19"/>
  <c r="F1777" i="19"/>
  <c r="G1776" i="19"/>
  <c r="F1776" i="19"/>
  <c r="E1776" i="19"/>
  <c r="G1775" i="19"/>
  <c r="G1778" i="19" s="1"/>
  <c r="F1775" i="19"/>
  <c r="E1775" i="19"/>
  <c r="F1778" i="19" s="1"/>
  <c r="D1774" i="19"/>
  <c r="D1783" i="19" s="1"/>
  <c r="D1784" i="19" s="1"/>
  <c r="G1766" i="19"/>
  <c r="F1766" i="19"/>
  <c r="E1766" i="19"/>
  <c r="G1759" i="19"/>
  <c r="F1759" i="19"/>
  <c r="G1758" i="19"/>
  <c r="F1758" i="19"/>
  <c r="E1758" i="19"/>
  <c r="G1757" i="19"/>
  <c r="F1757" i="19"/>
  <c r="G1760" i="19" s="1"/>
  <c r="E1757" i="19"/>
  <c r="D1757" i="19"/>
  <c r="E1760" i="19" s="1"/>
  <c r="D1756" i="19"/>
  <c r="D1764" i="19" s="1"/>
  <c r="D1766" i="19" s="1"/>
  <c r="G1748" i="19"/>
  <c r="F1748" i="19"/>
  <c r="E1748" i="19"/>
  <c r="G1741" i="19"/>
  <c r="F1741" i="19"/>
  <c r="G1740" i="19"/>
  <c r="F1740" i="19"/>
  <c r="E1740" i="19"/>
  <c r="G1739" i="19"/>
  <c r="G1742" i="19" s="1"/>
  <c r="F1739" i="19"/>
  <c r="E1739" i="19"/>
  <c r="F1742" i="19" s="1"/>
  <c r="D1738" i="19"/>
  <c r="D1746" i="19" s="1"/>
  <c r="D1748" i="19" s="1"/>
  <c r="G1730" i="19"/>
  <c r="F1730" i="19"/>
  <c r="E1730" i="19"/>
  <c r="E1724" i="19"/>
  <c r="G1723" i="19"/>
  <c r="F1723" i="19"/>
  <c r="G1722" i="19"/>
  <c r="F1722" i="19"/>
  <c r="E1722" i="19"/>
  <c r="G1721" i="19"/>
  <c r="F1721" i="19"/>
  <c r="F1724" i="19" s="1"/>
  <c r="E1721" i="19"/>
  <c r="D1721" i="19"/>
  <c r="D1720" i="19"/>
  <c r="D1728" i="19" s="1"/>
  <c r="D1730" i="19" s="1"/>
  <c r="G1712" i="19"/>
  <c r="F1712" i="19"/>
  <c r="E1712" i="19"/>
  <c r="D1711" i="19"/>
  <c r="D1712" i="19" s="1"/>
  <c r="G1705" i="19"/>
  <c r="F1705" i="19"/>
  <c r="G1704" i="19"/>
  <c r="F1704" i="19"/>
  <c r="E1704" i="19"/>
  <c r="G1703" i="19"/>
  <c r="F1703" i="19"/>
  <c r="F1706" i="19" s="1"/>
  <c r="E1703" i="19"/>
  <c r="D1703" i="19"/>
  <c r="E1706" i="19" s="1"/>
  <c r="D1702" i="19"/>
  <c r="E1705" i="19" s="1"/>
  <c r="G1694" i="19"/>
  <c r="F1694" i="19"/>
  <c r="E1693" i="19"/>
  <c r="E1694" i="19" s="1"/>
  <c r="G1687" i="19"/>
  <c r="F1687" i="19"/>
  <c r="G1686" i="19"/>
  <c r="F1686" i="19"/>
  <c r="E1686" i="19"/>
  <c r="G1685" i="19"/>
  <c r="F1685" i="19"/>
  <c r="E1684" i="19"/>
  <c r="E1687" i="19" s="1"/>
  <c r="D1684" i="19"/>
  <c r="D1693" i="19" s="1"/>
  <c r="D1694" i="19" s="1"/>
  <c r="G1677" i="19"/>
  <c r="F1677" i="19"/>
  <c r="F1676" i="19"/>
  <c r="E1676" i="19"/>
  <c r="E1677" i="19" s="1"/>
  <c r="G1670" i="19"/>
  <c r="F1670" i="19"/>
  <c r="G1669" i="19"/>
  <c r="F1669" i="19"/>
  <c r="E1669" i="19"/>
  <c r="G1668" i="19"/>
  <c r="F1668" i="19"/>
  <c r="E1667" i="19"/>
  <c r="E1670" i="19" s="1"/>
  <c r="D1667" i="19"/>
  <c r="D1676" i="19" s="1"/>
  <c r="D1677" i="19" s="1"/>
  <c r="G1660" i="19"/>
  <c r="F1660" i="19"/>
  <c r="D1659" i="19"/>
  <c r="D1660" i="19" s="1"/>
  <c r="G1653" i="19"/>
  <c r="G1652" i="19"/>
  <c r="F1652" i="19"/>
  <c r="E1652" i="19"/>
  <c r="G1651" i="19"/>
  <c r="G1654" i="19" s="1"/>
  <c r="F1651" i="19"/>
  <c r="E1650" i="19"/>
  <c r="E1659" i="19" s="1"/>
  <c r="E1660" i="19" s="1"/>
  <c r="D1650" i="19"/>
  <c r="D1651" i="19" s="1"/>
  <c r="G1640" i="19"/>
  <c r="G1642" i="19" s="1"/>
  <c r="G1635" i="19"/>
  <c r="F1635" i="19"/>
  <c r="E1635" i="19"/>
  <c r="G1634" i="19"/>
  <c r="F1634" i="19"/>
  <c r="D1634" i="19"/>
  <c r="F1633" i="19"/>
  <c r="F1640" i="19" s="1"/>
  <c r="F1642" i="19" s="1"/>
  <c r="E1633" i="19"/>
  <c r="E1636" i="19" s="1"/>
  <c r="D1633" i="19"/>
  <c r="D1640" i="19" s="1"/>
  <c r="D1642" i="19" s="1"/>
  <c r="G1625" i="19"/>
  <c r="G1626" i="19" s="1"/>
  <c r="E1625" i="19"/>
  <c r="E1626" i="19" s="1"/>
  <c r="G1619" i="19"/>
  <c r="F1619" i="19"/>
  <c r="E1619" i="19"/>
  <c r="G1617" i="19"/>
  <c r="G1620" i="19" s="1"/>
  <c r="F1617" i="19"/>
  <c r="F1625" i="19" s="1"/>
  <c r="F1626" i="19" s="1"/>
  <c r="E1617" i="19"/>
  <c r="E1620" i="19" s="1"/>
  <c r="D1617" i="19"/>
  <c r="D1625" i="19" s="1"/>
  <c r="D1626" i="19" s="1"/>
  <c r="G1609" i="19"/>
  <c r="F1609" i="19"/>
  <c r="E1609" i="19"/>
  <c r="D1609" i="19"/>
  <c r="D1607" i="19"/>
  <c r="G1602" i="19"/>
  <c r="F1602" i="19"/>
  <c r="E1602" i="19"/>
  <c r="G1601" i="19"/>
  <c r="F1601" i="19"/>
  <c r="E1601" i="19"/>
  <c r="G1600" i="19"/>
  <c r="F1600" i="19"/>
  <c r="F1603" i="19" s="1"/>
  <c r="E1600" i="19"/>
  <c r="D1600" i="19"/>
  <c r="E1603" i="19" s="1"/>
  <c r="G1592" i="19"/>
  <c r="F1592" i="19"/>
  <c r="E1591" i="19"/>
  <c r="E1592" i="19" s="1"/>
  <c r="G1585" i="19"/>
  <c r="F1585" i="19"/>
  <c r="G1584" i="19"/>
  <c r="F1584" i="19"/>
  <c r="E1584" i="19"/>
  <c r="G1583" i="19"/>
  <c r="G1586" i="19" s="1"/>
  <c r="F1583" i="19"/>
  <c r="E1583" i="19"/>
  <c r="D1582" i="19"/>
  <c r="D1583" i="19" s="1"/>
  <c r="G1574" i="19"/>
  <c r="F1574" i="19"/>
  <c r="E1574" i="19"/>
  <c r="D1574" i="19"/>
  <c r="G1566" i="19"/>
  <c r="F1566" i="19"/>
  <c r="E1566" i="19"/>
  <c r="G1564" i="19"/>
  <c r="G1567" i="19" s="1"/>
  <c r="F1564" i="19"/>
  <c r="F1567" i="19" s="1"/>
  <c r="E1564" i="19"/>
  <c r="E1567" i="19" s="1"/>
  <c r="D1564" i="19"/>
  <c r="D1565" i="19" s="1"/>
  <c r="C1564" i="19"/>
  <c r="B1564" i="19"/>
  <c r="G1556" i="19"/>
  <c r="F1556" i="19"/>
  <c r="E1556" i="19"/>
  <c r="D1556" i="19"/>
  <c r="G1548" i="19"/>
  <c r="F1548" i="19"/>
  <c r="E1548" i="19"/>
  <c r="G1546" i="19"/>
  <c r="G1549" i="19" s="1"/>
  <c r="F1546" i="19"/>
  <c r="F1549" i="19" s="1"/>
  <c r="E1546" i="19"/>
  <c r="E1549" i="19" s="1"/>
  <c r="D1546" i="19"/>
  <c r="D1547" i="19" s="1"/>
  <c r="C1546" i="19"/>
  <c r="B1546" i="19"/>
  <c r="G1538" i="19"/>
  <c r="F1538" i="19"/>
  <c r="E1538" i="19"/>
  <c r="D1538" i="19"/>
  <c r="F1530" i="19"/>
  <c r="E1530" i="19"/>
  <c r="G1528" i="19"/>
  <c r="G1531" i="19" s="1"/>
  <c r="F1528" i="19"/>
  <c r="F1531" i="19" s="1"/>
  <c r="E1528" i="19"/>
  <c r="E1531" i="19" s="1"/>
  <c r="D1528" i="19"/>
  <c r="D1529" i="19" s="1"/>
  <c r="C1528" i="19"/>
  <c r="B1528" i="19"/>
  <c r="G1527" i="19"/>
  <c r="G1530" i="19" s="1"/>
  <c r="G1520" i="19"/>
  <c r="F1520" i="19"/>
  <c r="E1520" i="19"/>
  <c r="D1520" i="19"/>
  <c r="F1512" i="19"/>
  <c r="E1512" i="19"/>
  <c r="G1510" i="19"/>
  <c r="G1513" i="19" s="1"/>
  <c r="F1510" i="19"/>
  <c r="E1510" i="19"/>
  <c r="D1510" i="19"/>
  <c r="D1511" i="19" s="1"/>
  <c r="C1510" i="19"/>
  <c r="B1510" i="19"/>
  <c r="G1509" i="19"/>
  <c r="G1512" i="19" s="1"/>
  <c r="F1509" i="19"/>
  <c r="G1502" i="19"/>
  <c r="F1502" i="19"/>
  <c r="E1502" i="19"/>
  <c r="D1502" i="19"/>
  <c r="E1494" i="19"/>
  <c r="G1492" i="19"/>
  <c r="F1492" i="19"/>
  <c r="F1495" i="19" s="1"/>
  <c r="E1492" i="19"/>
  <c r="D1492" i="19"/>
  <c r="D1493" i="19" s="1"/>
  <c r="C1492" i="19"/>
  <c r="B1492" i="19"/>
  <c r="G1491" i="19" s="1"/>
  <c r="G1484" i="19"/>
  <c r="F1484" i="19"/>
  <c r="E1484" i="19"/>
  <c r="D1484" i="19"/>
  <c r="E1477" i="19"/>
  <c r="F1476" i="19"/>
  <c r="E1476" i="19"/>
  <c r="E1475" i="19"/>
  <c r="G1474" i="19"/>
  <c r="G1477" i="19" s="1"/>
  <c r="F1474" i="19"/>
  <c r="F1477" i="19" s="1"/>
  <c r="E1474" i="19"/>
  <c r="D1474" i="19"/>
  <c r="D1475" i="19" s="1"/>
  <c r="C1474" i="19"/>
  <c r="B1474" i="19"/>
  <c r="G1473" i="19"/>
  <c r="G1476" i="19" s="1"/>
  <c r="F1473" i="19"/>
  <c r="G1466" i="19"/>
  <c r="F1466" i="19"/>
  <c r="E1466" i="19"/>
  <c r="D1466" i="19"/>
  <c r="E1458" i="19"/>
  <c r="F1457" i="19"/>
  <c r="G1456" i="19"/>
  <c r="F1456" i="19"/>
  <c r="F1459" i="19" s="1"/>
  <c r="E1456" i="19"/>
  <c r="D1456" i="19"/>
  <c r="D1457" i="19" s="1"/>
  <c r="C1456" i="19"/>
  <c r="B1456" i="19"/>
  <c r="G1455" i="19"/>
  <c r="G1458" i="19" s="1"/>
  <c r="F1455" i="19"/>
  <c r="F1458" i="19" s="1"/>
  <c r="G1448" i="19"/>
  <c r="F1448" i="19"/>
  <c r="E1448" i="19"/>
  <c r="D1448" i="19"/>
  <c r="E1440" i="19"/>
  <c r="G1438" i="19"/>
  <c r="G1441" i="19" s="1"/>
  <c r="F1438" i="19"/>
  <c r="F1441" i="19" s="1"/>
  <c r="E1438" i="19"/>
  <c r="E1441" i="19" s="1"/>
  <c r="D1438" i="19"/>
  <c r="D1439" i="19" s="1"/>
  <c r="C1438" i="19"/>
  <c r="B1438" i="19"/>
  <c r="G1437" i="19" s="1"/>
  <c r="G1440" i="19" s="1"/>
  <c r="F1437" i="19"/>
  <c r="F1440" i="19" s="1"/>
  <c r="G1430" i="19"/>
  <c r="F1430" i="19"/>
  <c r="E1430" i="19"/>
  <c r="D1430" i="19"/>
  <c r="F1422" i="19"/>
  <c r="E1422" i="19"/>
  <c r="G1420" i="19"/>
  <c r="G1423" i="19" s="1"/>
  <c r="F1420" i="19"/>
  <c r="F1423" i="19" s="1"/>
  <c r="E1420" i="19"/>
  <c r="E1423" i="19" s="1"/>
  <c r="D1420" i="19"/>
  <c r="D1421" i="19" s="1"/>
  <c r="C1420" i="19"/>
  <c r="B1420" i="19"/>
  <c r="G1419" i="19"/>
  <c r="G1422" i="19" s="1"/>
  <c r="F1419" i="19"/>
  <c r="G1412" i="19"/>
  <c r="F1412" i="19"/>
  <c r="E1412" i="19"/>
  <c r="D1412" i="19"/>
  <c r="E1404" i="19"/>
  <c r="G1402" i="19"/>
  <c r="G1405" i="19" s="1"/>
  <c r="F1402" i="19"/>
  <c r="F1405" i="19" s="1"/>
  <c r="E1402" i="19"/>
  <c r="E1405" i="19" s="1"/>
  <c r="D1402" i="19"/>
  <c r="D1403" i="19" s="1"/>
  <c r="C1402" i="19"/>
  <c r="B1402" i="19"/>
  <c r="G1401" i="19" s="1"/>
  <c r="G1404" i="19" s="1"/>
  <c r="F1401" i="19"/>
  <c r="F1404" i="19" s="1"/>
  <c r="G1394" i="19"/>
  <c r="F1394" i="19"/>
  <c r="E1394" i="19"/>
  <c r="D1394" i="19"/>
  <c r="F1386" i="19"/>
  <c r="E1386" i="19"/>
  <c r="G1384" i="19"/>
  <c r="G1387" i="19" s="1"/>
  <c r="F1384" i="19"/>
  <c r="F1387" i="19" s="1"/>
  <c r="E1384" i="19"/>
  <c r="E1387" i="19" s="1"/>
  <c r="D1384" i="19"/>
  <c r="D1385" i="19" s="1"/>
  <c r="C1384" i="19"/>
  <c r="B1384" i="19"/>
  <c r="G1383" i="19"/>
  <c r="G1386" i="19" s="1"/>
  <c r="F1383" i="19"/>
  <c r="G1376" i="19"/>
  <c r="F1376" i="19"/>
  <c r="E1376" i="19"/>
  <c r="D1376" i="19"/>
  <c r="G1368" i="19"/>
  <c r="F1368" i="19"/>
  <c r="E1368" i="19"/>
  <c r="G1366" i="19"/>
  <c r="G1369" i="19" s="1"/>
  <c r="F1366" i="19"/>
  <c r="F1369" i="19" s="1"/>
  <c r="E1366" i="19"/>
  <c r="E1369" i="19" s="1"/>
  <c r="D1366" i="19"/>
  <c r="D1367" i="19" s="1"/>
  <c r="C1366" i="19"/>
  <c r="B1366" i="19"/>
  <c r="G1358" i="19"/>
  <c r="F1358" i="19"/>
  <c r="E1358" i="19"/>
  <c r="D1358" i="19"/>
  <c r="G1348" i="19"/>
  <c r="G1351" i="19" s="1"/>
  <c r="F1348" i="19"/>
  <c r="F1351" i="19" s="1"/>
  <c r="E1348" i="19"/>
  <c r="E1351" i="19" s="1"/>
  <c r="D1348" i="19"/>
  <c r="D1349" i="19" s="1"/>
  <c r="C1348" i="19"/>
  <c r="B1348" i="19"/>
  <c r="G1347" i="19"/>
  <c r="G1350" i="19" s="1"/>
  <c r="F1347" i="19"/>
  <c r="E1347" i="19"/>
  <c r="F1350" i="19" s="1"/>
  <c r="G1340" i="19"/>
  <c r="F1340" i="19"/>
  <c r="E1340" i="19"/>
  <c r="D1340" i="19"/>
  <c r="F1332" i="19"/>
  <c r="E1332" i="19"/>
  <c r="G1330" i="19"/>
  <c r="G1333" i="19" s="1"/>
  <c r="F1330" i="19"/>
  <c r="F1333" i="19" s="1"/>
  <c r="E1330" i="19"/>
  <c r="E1333" i="19" s="1"/>
  <c r="D1330" i="19"/>
  <c r="D1331" i="19" s="1"/>
  <c r="C1330" i="19"/>
  <c r="B1330" i="19"/>
  <c r="G1329" i="19"/>
  <c r="G1332" i="19" s="1"/>
  <c r="F1329" i="19"/>
  <c r="G1322" i="19"/>
  <c r="F1322" i="19"/>
  <c r="E1322" i="19"/>
  <c r="D1322" i="19"/>
  <c r="E1314" i="19"/>
  <c r="G1312" i="19"/>
  <c r="G1315" i="19" s="1"/>
  <c r="F1312" i="19"/>
  <c r="F1315" i="19" s="1"/>
  <c r="E1312" i="19"/>
  <c r="E1315" i="19" s="1"/>
  <c r="D1312" i="19"/>
  <c r="D1313" i="19" s="1"/>
  <c r="C1312" i="19"/>
  <c r="B1312" i="19"/>
  <c r="G1311" i="19" s="1"/>
  <c r="G1314" i="19" s="1"/>
  <c r="F1311" i="19"/>
  <c r="F1314" i="19" s="1"/>
  <c r="G1303" i="19"/>
  <c r="G1304" i="19" s="1"/>
  <c r="F1303" i="19"/>
  <c r="F1304" i="19" s="1"/>
  <c r="E1303" i="19"/>
  <c r="E1304" i="19" s="1"/>
  <c r="D1303" i="19"/>
  <c r="D1304" i="19" s="1"/>
  <c r="G1295" i="19"/>
  <c r="F1295" i="19"/>
  <c r="E1295" i="19"/>
  <c r="G1293" i="19"/>
  <c r="G1296" i="19" s="1"/>
  <c r="F1293" i="19"/>
  <c r="F1296" i="19" s="1"/>
  <c r="E1293" i="19"/>
  <c r="E1296" i="19" s="1"/>
  <c r="D1293" i="19"/>
  <c r="D1294" i="19" s="1"/>
  <c r="C1293" i="19"/>
  <c r="B1293" i="19"/>
  <c r="G1286" i="19"/>
  <c r="F1286" i="19"/>
  <c r="E1286" i="19"/>
  <c r="D1286" i="19"/>
  <c r="E1278" i="19"/>
  <c r="G1276" i="19"/>
  <c r="G1279" i="19" s="1"/>
  <c r="F1276" i="19"/>
  <c r="F1279" i="19" s="1"/>
  <c r="E1276" i="19"/>
  <c r="E1279" i="19" s="1"/>
  <c r="D1276" i="19"/>
  <c r="D1277" i="19" s="1"/>
  <c r="C1276" i="19"/>
  <c r="B1276" i="19"/>
  <c r="G1268" i="19"/>
  <c r="F1268" i="19"/>
  <c r="E1268" i="19"/>
  <c r="D1268" i="19"/>
  <c r="E1260" i="19"/>
  <c r="G1258" i="19"/>
  <c r="G1261" i="19" s="1"/>
  <c r="F1258" i="19"/>
  <c r="F1261" i="19" s="1"/>
  <c r="E1258" i="19"/>
  <c r="E1261" i="19" s="1"/>
  <c r="D1258" i="19"/>
  <c r="D1259" i="19" s="1"/>
  <c r="C1258" i="19"/>
  <c r="B1258" i="19"/>
  <c r="G1257" i="19" s="1"/>
  <c r="G1260" i="19" s="1"/>
  <c r="F1257" i="19"/>
  <c r="F1260" i="19" s="1"/>
  <c r="G1250" i="19"/>
  <c r="F1250" i="19"/>
  <c r="E1250" i="19"/>
  <c r="D1250" i="19"/>
  <c r="F1242" i="19"/>
  <c r="E1242" i="19"/>
  <c r="G1240" i="19"/>
  <c r="G1243" i="19" s="1"/>
  <c r="F1240" i="19"/>
  <c r="F1243" i="19" s="1"/>
  <c r="E1240" i="19"/>
  <c r="E1243" i="19" s="1"/>
  <c r="D1240" i="19"/>
  <c r="D1241" i="19" s="1"/>
  <c r="C1240" i="19"/>
  <c r="B1240" i="19"/>
  <c r="G1239" i="19"/>
  <c r="G1242" i="19" s="1"/>
  <c r="F1239" i="19"/>
  <c r="G1232" i="19"/>
  <c r="F1232" i="19"/>
  <c r="D1232" i="19"/>
  <c r="G1222" i="19"/>
  <c r="G1225" i="19" s="1"/>
  <c r="F1222" i="19"/>
  <c r="F1225" i="19" s="1"/>
  <c r="E1222" i="19"/>
  <c r="E1225" i="19" s="1"/>
  <c r="D1222" i="19"/>
  <c r="D1223" i="19" s="1"/>
  <c r="C1222" i="19"/>
  <c r="B1222" i="19"/>
  <c r="G1221" i="19"/>
  <c r="G1224" i="19" s="1"/>
  <c r="F1221" i="19"/>
  <c r="E1221" i="19"/>
  <c r="F1224" i="19" s="1"/>
  <c r="G1214" i="19"/>
  <c r="F1214" i="19"/>
  <c r="E1214" i="19"/>
  <c r="D1214" i="19"/>
  <c r="G1206" i="19"/>
  <c r="F1206" i="19"/>
  <c r="E1206" i="19"/>
  <c r="G1204" i="19"/>
  <c r="G1207" i="19" s="1"/>
  <c r="F1204" i="19"/>
  <c r="F1207" i="19" s="1"/>
  <c r="E1204" i="19"/>
  <c r="E1207" i="19" s="1"/>
  <c r="D1204" i="19"/>
  <c r="D1205" i="19" s="1"/>
  <c r="C1204" i="19"/>
  <c r="B1204" i="19"/>
  <c r="G1196" i="19"/>
  <c r="F1196" i="19"/>
  <c r="E1196" i="19"/>
  <c r="D1196" i="19"/>
  <c r="G1186" i="19"/>
  <c r="G1189" i="19" s="1"/>
  <c r="F1186" i="19"/>
  <c r="F1189" i="19" s="1"/>
  <c r="E1186" i="19"/>
  <c r="E1189" i="19" s="1"/>
  <c r="D1186" i="19"/>
  <c r="D1187" i="19" s="1"/>
  <c r="C1186" i="19"/>
  <c r="B1186" i="19"/>
  <c r="G1185" i="19" s="1"/>
  <c r="G1188" i="19" s="1"/>
  <c r="F1185" i="19"/>
  <c r="G1178" i="19"/>
  <c r="F1178" i="19"/>
  <c r="E1178" i="19"/>
  <c r="D1178" i="19"/>
  <c r="G1170" i="19"/>
  <c r="F1170" i="19"/>
  <c r="E1170" i="19"/>
  <c r="G1168" i="19"/>
  <c r="G1171" i="19" s="1"/>
  <c r="F1168" i="19"/>
  <c r="F1171" i="19" s="1"/>
  <c r="E1168" i="19"/>
  <c r="E1171" i="19" s="1"/>
  <c r="D1168" i="19"/>
  <c r="D1169" i="19" s="1"/>
  <c r="C1168" i="19"/>
  <c r="B1168" i="19"/>
  <c r="G1160" i="19"/>
  <c r="F1160" i="19"/>
  <c r="E1160" i="19"/>
  <c r="D1160" i="19"/>
  <c r="G1152" i="19"/>
  <c r="F1152" i="19"/>
  <c r="E1152" i="19"/>
  <c r="G1150" i="19"/>
  <c r="G1153" i="19" s="1"/>
  <c r="F1150" i="19"/>
  <c r="F1153" i="19" s="1"/>
  <c r="E1150" i="19"/>
  <c r="E1153" i="19" s="1"/>
  <c r="D1150" i="19"/>
  <c r="D1151" i="19" s="1"/>
  <c r="C1150" i="19"/>
  <c r="B1150" i="19"/>
  <c r="G1142" i="19"/>
  <c r="F1142" i="19"/>
  <c r="E1142" i="19"/>
  <c r="D1142" i="19"/>
  <c r="G1134" i="19"/>
  <c r="E1134" i="19"/>
  <c r="G1132" i="19"/>
  <c r="G1135" i="19" s="1"/>
  <c r="F1132" i="19"/>
  <c r="F1135" i="19" s="1"/>
  <c r="E1132" i="19"/>
  <c r="E1135" i="19" s="1"/>
  <c r="D1132" i="19"/>
  <c r="D1133" i="19" s="1"/>
  <c r="C1132" i="19"/>
  <c r="B1132" i="19"/>
  <c r="E1131" i="19"/>
  <c r="F1134" i="19" s="1"/>
  <c r="G1124" i="19"/>
  <c r="F1124" i="19"/>
  <c r="E1124" i="19"/>
  <c r="D1124" i="19"/>
  <c r="G1116" i="19"/>
  <c r="E1116" i="19"/>
  <c r="G1114" i="19"/>
  <c r="G1117" i="19" s="1"/>
  <c r="F1114" i="19"/>
  <c r="F1117" i="19" s="1"/>
  <c r="E1114" i="19"/>
  <c r="E1117" i="19" s="1"/>
  <c r="D1114" i="19"/>
  <c r="D1115" i="19" s="1"/>
  <c r="C1114" i="19"/>
  <c r="B1114" i="19"/>
  <c r="E1113" i="19"/>
  <c r="F1116" i="19" s="1"/>
  <c r="G1106" i="19"/>
  <c r="F1106" i="19"/>
  <c r="E1106" i="19"/>
  <c r="D1106" i="19"/>
  <c r="G1098" i="19"/>
  <c r="E1098" i="19"/>
  <c r="G1096" i="19"/>
  <c r="G1099" i="19" s="1"/>
  <c r="F1096" i="19"/>
  <c r="F1099" i="19" s="1"/>
  <c r="E1096" i="19"/>
  <c r="E1099" i="19" s="1"/>
  <c r="D1096" i="19"/>
  <c r="D1097" i="19" s="1"/>
  <c r="C1096" i="19"/>
  <c r="B1096" i="19"/>
  <c r="E1095" i="19"/>
  <c r="F1098" i="19" s="1"/>
  <c r="G1088" i="19"/>
  <c r="F1088" i="19"/>
  <c r="E1088" i="19"/>
  <c r="D1088" i="19"/>
  <c r="G1080" i="19"/>
  <c r="E1080" i="19"/>
  <c r="G1078" i="19"/>
  <c r="G1081" i="19" s="1"/>
  <c r="F1078" i="19"/>
  <c r="F1081" i="19" s="1"/>
  <c r="E1078" i="19"/>
  <c r="E1081" i="19" s="1"/>
  <c r="D1078" i="19"/>
  <c r="D1079" i="19" s="1"/>
  <c r="C1078" i="19"/>
  <c r="B1078" i="19"/>
  <c r="E1077" i="19"/>
  <c r="F1080" i="19" s="1"/>
  <c r="G1070" i="19"/>
  <c r="F1070" i="19"/>
  <c r="E1070" i="19"/>
  <c r="D1069" i="19"/>
  <c r="D1070" i="19" s="1"/>
  <c r="G1062" i="19"/>
  <c r="G1060" i="19"/>
  <c r="G1063" i="19" s="1"/>
  <c r="F1060" i="19"/>
  <c r="F1063" i="19" s="1"/>
  <c r="E1060" i="19"/>
  <c r="C1060" i="19"/>
  <c r="B1060" i="19"/>
  <c r="E1059" i="19"/>
  <c r="F1062" i="19" s="1"/>
  <c r="G1052" i="19"/>
  <c r="F1052" i="19"/>
  <c r="E1052" i="19"/>
  <c r="D1052" i="19"/>
  <c r="G1044" i="19"/>
  <c r="G1042" i="19"/>
  <c r="F1042" i="19"/>
  <c r="F1045" i="19" s="1"/>
  <c r="E1042" i="19"/>
  <c r="D1042" i="19"/>
  <c r="D1043" i="19" s="1"/>
  <c r="C1042" i="19"/>
  <c r="B1042" i="19"/>
  <c r="E1041" i="19"/>
  <c r="G1034" i="19"/>
  <c r="F1034" i="19"/>
  <c r="E1034" i="19"/>
  <c r="D1034" i="19"/>
  <c r="D1024" i="19" s="1"/>
  <c r="D1025" i="19" s="1"/>
  <c r="E1027" i="19"/>
  <c r="G1026" i="19"/>
  <c r="G1024" i="19"/>
  <c r="G1027" i="19" s="1"/>
  <c r="F1024" i="19"/>
  <c r="F1027" i="19" s="1"/>
  <c r="E1024" i="19"/>
  <c r="C1024" i="19"/>
  <c r="B1024" i="19"/>
  <c r="E1023" i="19"/>
  <c r="E1026" i="19" s="1"/>
  <c r="G1016" i="19"/>
  <c r="F1016" i="19"/>
  <c r="E1016" i="19"/>
  <c r="D1016" i="19"/>
  <c r="G1008" i="19"/>
  <c r="E1008" i="19"/>
  <c r="G1006" i="19"/>
  <c r="G1007" i="19" s="1"/>
  <c r="F1006" i="19"/>
  <c r="F1009" i="19" s="1"/>
  <c r="E1006" i="19"/>
  <c r="E1009" i="19" s="1"/>
  <c r="D1006" i="19"/>
  <c r="D1007" i="19" s="1"/>
  <c r="C1006" i="19"/>
  <c r="B1006" i="19"/>
  <c r="E1005" i="19"/>
  <c r="F1008" i="19" s="1"/>
  <c r="G998" i="19"/>
  <c r="F998" i="19"/>
  <c r="E998" i="19"/>
  <c r="D998" i="19"/>
  <c r="G990" i="19"/>
  <c r="F990" i="19"/>
  <c r="E990" i="19"/>
  <c r="G988" i="19"/>
  <c r="G991" i="19" s="1"/>
  <c r="F988" i="19"/>
  <c r="F991" i="19" s="1"/>
  <c r="E988" i="19"/>
  <c r="E991" i="19" s="1"/>
  <c r="D988" i="19"/>
  <c r="D989" i="19" s="1"/>
  <c r="C988" i="19"/>
  <c r="B988" i="19"/>
  <c r="G980" i="19"/>
  <c r="F980" i="19"/>
  <c r="E980" i="19"/>
  <c r="D980" i="19"/>
  <c r="G972" i="19"/>
  <c r="G970" i="19"/>
  <c r="G973" i="19" s="1"/>
  <c r="F970" i="19"/>
  <c r="F973" i="19" s="1"/>
  <c r="E970" i="19"/>
  <c r="E973" i="19" s="1"/>
  <c r="D970" i="19"/>
  <c r="D971" i="19" s="1"/>
  <c r="C970" i="19"/>
  <c r="B970" i="19"/>
  <c r="E969" i="19"/>
  <c r="F972" i="19" s="1"/>
  <c r="G962" i="19"/>
  <c r="F962" i="19"/>
  <c r="E962" i="19"/>
  <c r="D962" i="19"/>
  <c r="G954" i="19"/>
  <c r="G952" i="19"/>
  <c r="G955" i="19" s="1"/>
  <c r="F952" i="19"/>
  <c r="F955" i="19" s="1"/>
  <c r="E952" i="19"/>
  <c r="E955" i="19" s="1"/>
  <c r="D952" i="19"/>
  <c r="D953" i="19" s="1"/>
  <c r="C952" i="19"/>
  <c r="B952" i="19"/>
  <c r="E951" i="19"/>
  <c r="F954" i="19" s="1"/>
  <c r="G944" i="19"/>
  <c r="F944" i="19"/>
  <c r="E944" i="19"/>
  <c r="D944" i="19"/>
  <c r="G936" i="19"/>
  <c r="G934" i="19"/>
  <c r="G937" i="19" s="1"/>
  <c r="F934" i="19"/>
  <c r="F937" i="19" s="1"/>
  <c r="E934" i="19"/>
  <c r="E937" i="19" s="1"/>
  <c r="D934" i="19"/>
  <c r="D935" i="19" s="1"/>
  <c r="C934" i="19"/>
  <c r="B934" i="19"/>
  <c r="E933" i="19"/>
  <c r="F936" i="19" s="1"/>
  <c r="G926" i="19"/>
  <c r="F926" i="19"/>
  <c r="E926" i="19"/>
  <c r="D926" i="19"/>
  <c r="G918" i="19"/>
  <c r="G916" i="19"/>
  <c r="G919" i="19" s="1"/>
  <c r="F916" i="19"/>
  <c r="F919" i="19" s="1"/>
  <c r="E916" i="19"/>
  <c r="E919" i="19" s="1"/>
  <c r="D916" i="19"/>
  <c r="D917" i="19" s="1"/>
  <c r="C916" i="19"/>
  <c r="B916" i="19"/>
  <c r="E915" i="19"/>
  <c r="F918" i="19" s="1"/>
  <c r="G908" i="19"/>
  <c r="F908" i="19"/>
  <c r="E908" i="19"/>
  <c r="D908" i="19"/>
  <c r="E900" i="19"/>
  <c r="G898" i="19"/>
  <c r="G901" i="19" s="1"/>
  <c r="F898" i="19"/>
  <c r="F901" i="19" s="1"/>
  <c r="E898" i="19"/>
  <c r="E901" i="19" s="1"/>
  <c r="D898" i="19"/>
  <c r="D899" i="19" s="1"/>
  <c r="C898" i="19"/>
  <c r="B898" i="19"/>
  <c r="F897" i="19"/>
  <c r="F900" i="19" s="1"/>
  <c r="G890" i="19"/>
  <c r="F890" i="19"/>
  <c r="E890" i="19"/>
  <c r="D890" i="19"/>
  <c r="G882" i="19"/>
  <c r="G880" i="19"/>
  <c r="G883" i="19" s="1"/>
  <c r="F880" i="19"/>
  <c r="F883" i="19" s="1"/>
  <c r="E880" i="19"/>
  <c r="E883" i="19" s="1"/>
  <c r="D880" i="19"/>
  <c r="D881" i="19" s="1"/>
  <c r="C880" i="19"/>
  <c r="B880" i="19"/>
  <c r="E879" i="19"/>
  <c r="F882" i="19" s="1"/>
  <c r="G872" i="19"/>
  <c r="F872" i="19"/>
  <c r="E872" i="19"/>
  <c r="D872" i="19"/>
  <c r="G864" i="19"/>
  <c r="G862" i="19"/>
  <c r="G865" i="19" s="1"/>
  <c r="F862" i="19"/>
  <c r="F865" i="19" s="1"/>
  <c r="E862" i="19"/>
  <c r="E865" i="19" s="1"/>
  <c r="D862" i="19"/>
  <c r="D863" i="19" s="1"/>
  <c r="C862" i="19"/>
  <c r="B862" i="19"/>
  <c r="E861" i="19"/>
  <c r="F864" i="19" s="1"/>
  <c r="G854" i="19"/>
  <c r="F854" i="19"/>
  <c r="E854" i="19"/>
  <c r="D854" i="19"/>
  <c r="G846" i="19"/>
  <c r="G844" i="19"/>
  <c r="G847" i="19" s="1"/>
  <c r="F844" i="19"/>
  <c r="F847" i="19" s="1"/>
  <c r="E844" i="19"/>
  <c r="E847" i="19" s="1"/>
  <c r="D844" i="19"/>
  <c r="D845" i="19" s="1"/>
  <c r="C844" i="19"/>
  <c r="B844" i="19"/>
  <c r="E843" i="19"/>
  <c r="F846" i="19" s="1"/>
  <c r="G836" i="19"/>
  <c r="F836" i="19"/>
  <c r="E836" i="19"/>
  <c r="D836" i="19"/>
  <c r="G828" i="19"/>
  <c r="G826" i="19"/>
  <c r="G829" i="19" s="1"/>
  <c r="F826" i="19"/>
  <c r="F829" i="19" s="1"/>
  <c r="E826" i="19"/>
  <c r="E829" i="19" s="1"/>
  <c r="D826" i="19"/>
  <c r="D827" i="19" s="1"/>
  <c r="C826" i="19"/>
  <c r="B826" i="19"/>
  <c r="E825" i="19"/>
  <c r="F828" i="19" s="1"/>
  <c r="G817" i="19"/>
  <c r="G818" i="19" s="1"/>
  <c r="F817" i="19"/>
  <c r="E817" i="19"/>
  <c r="E818" i="19" s="1"/>
  <c r="D817" i="19"/>
  <c r="D818" i="19" s="1"/>
  <c r="F809" i="19"/>
  <c r="E809" i="19"/>
  <c r="G808" i="19"/>
  <c r="E808" i="19"/>
  <c r="F807" i="19"/>
  <c r="G810" i="19" s="1"/>
  <c r="E807" i="19"/>
  <c r="D807" i="19"/>
  <c r="E810" i="19" s="1"/>
  <c r="C807" i="19"/>
  <c r="B807" i="19"/>
  <c r="F806" i="19"/>
  <c r="G809" i="19" s="1"/>
  <c r="G800" i="19"/>
  <c r="E800" i="19"/>
  <c r="D800" i="19"/>
  <c r="F798" i="19"/>
  <c r="F800" i="19" s="1"/>
  <c r="E792" i="19"/>
  <c r="G790" i="19"/>
  <c r="E790" i="19"/>
  <c r="E793" i="19" s="1"/>
  <c r="D790" i="19"/>
  <c r="D791" i="19" s="1"/>
  <c r="C790" i="19"/>
  <c r="B790" i="19"/>
  <c r="F789" i="19"/>
  <c r="F792" i="19" s="1"/>
  <c r="G782" i="19"/>
  <c r="F782" i="19"/>
  <c r="E782" i="19"/>
  <c r="D782" i="19"/>
  <c r="G774" i="19"/>
  <c r="F774" i="19"/>
  <c r="G772" i="19"/>
  <c r="G775" i="19" s="1"/>
  <c r="F772" i="19"/>
  <c r="F775" i="19" s="1"/>
  <c r="E772" i="19"/>
  <c r="E775" i="19" s="1"/>
  <c r="D772" i="19"/>
  <c r="D773" i="19" s="1"/>
  <c r="C772" i="19"/>
  <c r="B772" i="19"/>
  <c r="D771" i="19"/>
  <c r="E774" i="19" s="1"/>
  <c r="G764" i="19"/>
  <c r="F764" i="19"/>
  <c r="E764" i="19"/>
  <c r="D764" i="19"/>
  <c r="G756" i="19"/>
  <c r="G754" i="19"/>
  <c r="G757" i="19" s="1"/>
  <c r="F754" i="19"/>
  <c r="F757" i="19" s="1"/>
  <c r="E754" i="19"/>
  <c r="E757" i="19" s="1"/>
  <c r="D754" i="19"/>
  <c r="D755" i="19" s="1"/>
  <c r="C754" i="19"/>
  <c r="B754" i="19"/>
  <c r="E753" i="19"/>
  <c r="F756" i="19" s="1"/>
  <c r="G746" i="19"/>
  <c r="F746" i="19"/>
  <c r="E746" i="19"/>
  <c r="D746" i="19"/>
  <c r="G738" i="19"/>
  <c r="F738" i="19"/>
  <c r="E738" i="19"/>
  <c r="G736" i="19"/>
  <c r="G739" i="19" s="1"/>
  <c r="F736" i="19"/>
  <c r="F739" i="19" s="1"/>
  <c r="E736" i="19"/>
  <c r="E739" i="19" s="1"/>
  <c r="D736" i="19"/>
  <c r="D737" i="19" s="1"/>
  <c r="C736" i="19"/>
  <c r="B736" i="19"/>
  <c r="G728" i="19"/>
  <c r="F728" i="19"/>
  <c r="E728" i="19"/>
  <c r="D728" i="19"/>
  <c r="G720" i="19"/>
  <c r="F720" i="19"/>
  <c r="E720" i="19"/>
  <c r="G718" i="19"/>
  <c r="G721" i="19" s="1"/>
  <c r="F718" i="19"/>
  <c r="F721" i="19" s="1"/>
  <c r="E718" i="19"/>
  <c r="E721" i="19" s="1"/>
  <c r="D718" i="19"/>
  <c r="D719" i="19" s="1"/>
  <c r="C718" i="19"/>
  <c r="B718" i="19"/>
  <c r="D717" i="19"/>
  <c r="G710" i="19"/>
  <c r="F710" i="19"/>
  <c r="E710" i="19"/>
  <c r="D710" i="19"/>
  <c r="G702" i="19"/>
  <c r="E702" i="19"/>
  <c r="G700" i="19"/>
  <c r="G703" i="19" s="1"/>
  <c r="F700" i="19"/>
  <c r="F703" i="19" s="1"/>
  <c r="E700" i="19"/>
  <c r="E703" i="19" s="1"/>
  <c r="D700" i="19"/>
  <c r="D701" i="19" s="1"/>
  <c r="C700" i="19"/>
  <c r="B700" i="19"/>
  <c r="E699" i="19"/>
  <c r="F702" i="19" s="1"/>
  <c r="G692" i="19"/>
  <c r="F692" i="19"/>
  <c r="E692" i="19"/>
  <c r="D692" i="19"/>
  <c r="G684" i="19"/>
  <c r="F684" i="19"/>
  <c r="E684" i="19"/>
  <c r="G682" i="19"/>
  <c r="G685" i="19" s="1"/>
  <c r="F682" i="19"/>
  <c r="F685" i="19" s="1"/>
  <c r="E682" i="19"/>
  <c r="E685" i="19" s="1"/>
  <c r="D682" i="19"/>
  <c r="D683" i="19" s="1"/>
  <c r="C682" i="19"/>
  <c r="B682" i="19"/>
  <c r="G674" i="19"/>
  <c r="F674" i="19"/>
  <c r="E674" i="19"/>
  <c r="D674" i="19"/>
  <c r="E666" i="19"/>
  <c r="G664" i="19"/>
  <c r="G667" i="19" s="1"/>
  <c r="F664" i="19"/>
  <c r="F667" i="19" s="1"/>
  <c r="E664" i="19"/>
  <c r="E667" i="19" s="1"/>
  <c r="D664" i="19"/>
  <c r="D665" i="19" s="1"/>
  <c r="C664" i="19"/>
  <c r="B664" i="19"/>
  <c r="F663" i="19"/>
  <c r="F666" i="19" s="1"/>
  <c r="G656" i="19"/>
  <c r="F656" i="19"/>
  <c r="E656" i="19"/>
  <c r="D656" i="19"/>
  <c r="G648" i="19"/>
  <c r="G646" i="19"/>
  <c r="G649" i="19" s="1"/>
  <c r="F646" i="19"/>
  <c r="F649" i="19" s="1"/>
  <c r="E646" i="19"/>
  <c r="E649" i="19" s="1"/>
  <c r="D646" i="19"/>
  <c r="D647" i="19" s="1"/>
  <c r="C646" i="19"/>
  <c r="B646" i="19"/>
  <c r="E645" i="19"/>
  <c r="F648" i="19" s="1"/>
  <c r="G638" i="19"/>
  <c r="F638" i="19"/>
  <c r="E638" i="19"/>
  <c r="D638" i="19"/>
  <c r="G630" i="19"/>
  <c r="F630" i="19"/>
  <c r="E630" i="19"/>
  <c r="G628" i="19"/>
  <c r="G631" i="19" s="1"/>
  <c r="F628" i="19"/>
  <c r="F631" i="19" s="1"/>
  <c r="E628" i="19"/>
  <c r="E631" i="19" s="1"/>
  <c r="D628" i="19"/>
  <c r="D629" i="19" s="1"/>
  <c r="C628" i="19"/>
  <c r="B628" i="19"/>
  <c r="G620" i="19"/>
  <c r="F620" i="19"/>
  <c r="E620" i="19"/>
  <c r="D620" i="19"/>
  <c r="G612" i="19"/>
  <c r="E612" i="19"/>
  <c r="G610" i="19"/>
  <c r="G613" i="19" s="1"/>
  <c r="F610" i="19"/>
  <c r="F613" i="19" s="1"/>
  <c r="E610" i="19"/>
  <c r="E613" i="19" s="1"/>
  <c r="D610" i="19"/>
  <c r="D611" i="19" s="1"/>
  <c r="C610" i="19"/>
  <c r="B610" i="19"/>
  <c r="E609" i="19"/>
  <c r="F612" i="19" s="1"/>
  <c r="G602" i="19"/>
  <c r="F602" i="19"/>
  <c r="E602" i="19"/>
  <c r="D602" i="19"/>
  <c r="G594" i="19"/>
  <c r="E594" i="19"/>
  <c r="G592" i="19"/>
  <c r="G595" i="19" s="1"/>
  <c r="F592" i="19"/>
  <c r="F595" i="19" s="1"/>
  <c r="E592" i="19"/>
  <c r="E595" i="19" s="1"/>
  <c r="D592" i="19"/>
  <c r="D593" i="19" s="1"/>
  <c r="C592" i="19"/>
  <c r="B592" i="19"/>
  <c r="E591" i="19"/>
  <c r="F594" i="19" s="1"/>
  <c r="G584" i="19"/>
  <c r="F584" i="19"/>
  <c r="E584" i="19"/>
  <c r="D584" i="19"/>
  <c r="G576" i="19"/>
  <c r="E576" i="19"/>
  <c r="G574" i="19"/>
  <c r="G577" i="19" s="1"/>
  <c r="F574" i="19"/>
  <c r="F577" i="19" s="1"/>
  <c r="E574" i="19"/>
  <c r="E577" i="19" s="1"/>
  <c r="D574" i="19"/>
  <c r="D575" i="19" s="1"/>
  <c r="C574" i="19"/>
  <c r="B574" i="19"/>
  <c r="E573" i="19"/>
  <c r="F576" i="19" s="1"/>
  <c r="G566" i="19"/>
  <c r="F566" i="19"/>
  <c r="E566" i="19"/>
  <c r="D566" i="19"/>
  <c r="G558" i="19"/>
  <c r="F558" i="19"/>
  <c r="E558" i="19"/>
  <c r="G556" i="19"/>
  <c r="G559" i="19" s="1"/>
  <c r="F556" i="19"/>
  <c r="F559" i="19" s="1"/>
  <c r="E556" i="19"/>
  <c r="E559" i="19" s="1"/>
  <c r="D556" i="19"/>
  <c r="D557" i="19" s="1"/>
  <c r="C556" i="19"/>
  <c r="B556" i="19"/>
  <c r="D555" i="19"/>
  <c r="G548" i="19"/>
  <c r="F548" i="19"/>
  <c r="E548" i="19"/>
  <c r="D548" i="19"/>
  <c r="G540" i="19"/>
  <c r="E540" i="19"/>
  <c r="G538" i="19"/>
  <c r="G541" i="19" s="1"/>
  <c r="F538" i="19"/>
  <c r="F541" i="19" s="1"/>
  <c r="E538" i="19"/>
  <c r="E541" i="19" s="1"/>
  <c r="D538" i="19"/>
  <c r="D539" i="19" s="1"/>
  <c r="C538" i="19"/>
  <c r="B538" i="19"/>
  <c r="E537" i="19"/>
  <c r="F540" i="19" s="1"/>
  <c r="G530" i="19"/>
  <c r="F530" i="19"/>
  <c r="E530" i="19"/>
  <c r="D530" i="19"/>
  <c r="B528" i="19"/>
  <c r="G522" i="19"/>
  <c r="F522" i="19"/>
  <c r="G521" i="19"/>
  <c r="E521" i="19"/>
  <c r="F520" i="19"/>
  <c r="G523" i="19" s="1"/>
  <c r="E520" i="19"/>
  <c r="D520" i="19"/>
  <c r="E523" i="19" s="1"/>
  <c r="C520" i="19"/>
  <c r="B520" i="19"/>
  <c r="D519" i="19"/>
  <c r="E522" i="19" s="1"/>
  <c r="G512" i="19"/>
  <c r="F512" i="19"/>
  <c r="E512" i="19"/>
  <c r="D512" i="19"/>
  <c r="G504" i="19"/>
  <c r="E504" i="19"/>
  <c r="G502" i="19"/>
  <c r="G505" i="19" s="1"/>
  <c r="F502" i="19"/>
  <c r="F505" i="19" s="1"/>
  <c r="E502" i="19"/>
  <c r="E505" i="19" s="1"/>
  <c r="D502" i="19"/>
  <c r="D503" i="19" s="1"/>
  <c r="C502" i="19"/>
  <c r="B502" i="19"/>
  <c r="E501" i="19"/>
  <c r="F504" i="19" s="1"/>
  <c r="G494" i="19"/>
  <c r="F494" i="19"/>
  <c r="E494" i="19"/>
  <c r="D492" i="19"/>
  <c r="D494" i="19" s="1"/>
  <c r="G486" i="19"/>
  <c r="F486" i="19"/>
  <c r="E486" i="19"/>
  <c r="G484" i="19"/>
  <c r="G487" i="19" s="1"/>
  <c r="F484" i="19"/>
  <c r="F487" i="19" s="1"/>
  <c r="E484" i="19"/>
  <c r="C484" i="19"/>
  <c r="B484" i="19"/>
  <c r="G476" i="19"/>
  <c r="F476" i="19"/>
  <c r="E476" i="19"/>
  <c r="D476" i="19"/>
  <c r="G468" i="19"/>
  <c r="E468" i="19"/>
  <c r="G466" i="19"/>
  <c r="G469" i="19" s="1"/>
  <c r="F466" i="19"/>
  <c r="E466" i="19"/>
  <c r="E469" i="19" s="1"/>
  <c r="D466" i="19"/>
  <c r="D467" i="19" s="1"/>
  <c r="C466" i="19"/>
  <c r="B466" i="19"/>
  <c r="E465" i="19"/>
  <c r="F468" i="19" s="1"/>
  <c r="G458" i="19"/>
  <c r="F458" i="19"/>
  <c r="E458" i="19"/>
  <c r="D458" i="19"/>
  <c r="G450" i="19"/>
  <c r="E450" i="19"/>
  <c r="F449" i="19"/>
  <c r="G448" i="19"/>
  <c r="G451" i="19" s="1"/>
  <c r="F448" i="19"/>
  <c r="F451" i="19" s="1"/>
  <c r="E448" i="19"/>
  <c r="E451" i="19" s="1"/>
  <c r="D448" i="19"/>
  <c r="D449" i="19" s="1"/>
  <c r="C448" i="19"/>
  <c r="B448" i="19"/>
  <c r="E447" i="19"/>
  <c r="F450" i="19" s="1"/>
  <c r="G440" i="19"/>
  <c r="F440" i="19"/>
  <c r="E440" i="19"/>
  <c r="D440" i="19"/>
  <c r="G432" i="19"/>
  <c r="F432" i="19"/>
  <c r="E432" i="19"/>
  <c r="G431" i="19"/>
  <c r="F431" i="19"/>
  <c r="G434" i="19" s="1"/>
  <c r="D431" i="19"/>
  <c r="F430" i="19"/>
  <c r="G433" i="19" s="1"/>
  <c r="E430" i="19"/>
  <c r="D430" i="19"/>
  <c r="C430" i="19"/>
  <c r="B430" i="19"/>
  <c r="G422" i="19"/>
  <c r="F422" i="19"/>
  <c r="E422" i="19"/>
  <c r="D422" i="19"/>
  <c r="G414" i="19"/>
  <c r="E414" i="19"/>
  <c r="F413" i="19"/>
  <c r="G412" i="19"/>
  <c r="G415" i="19" s="1"/>
  <c r="F412" i="19"/>
  <c r="F415" i="19" s="1"/>
  <c r="E412" i="19"/>
  <c r="E415" i="19" s="1"/>
  <c r="D412" i="19"/>
  <c r="D413" i="19" s="1"/>
  <c r="C412" i="19"/>
  <c r="B412" i="19"/>
  <c r="E411" i="19"/>
  <c r="F414" i="19" s="1"/>
  <c r="G404" i="19"/>
  <c r="F404" i="19"/>
  <c r="E404" i="19"/>
  <c r="D404" i="19"/>
  <c r="G397" i="19"/>
  <c r="F397" i="19"/>
  <c r="E397" i="19"/>
  <c r="G396" i="19"/>
  <c r="E396" i="19"/>
  <c r="G395" i="19"/>
  <c r="F395" i="19"/>
  <c r="D395" i="19"/>
  <c r="E393" i="19"/>
  <c r="F396" i="19" s="1"/>
  <c r="G386" i="19"/>
  <c r="F386" i="19"/>
  <c r="E386" i="19"/>
  <c r="D386" i="19"/>
  <c r="G378" i="19"/>
  <c r="E378" i="19"/>
  <c r="G376" i="19"/>
  <c r="F376" i="19"/>
  <c r="F379" i="19" s="1"/>
  <c r="E376" i="19"/>
  <c r="D376" i="19"/>
  <c r="D377" i="19" s="1"/>
  <c r="C376" i="19"/>
  <c r="B376" i="19"/>
  <c r="E375" i="19"/>
  <c r="F378" i="19" s="1"/>
  <c r="G368" i="19"/>
  <c r="F368" i="19"/>
  <c r="E368" i="19"/>
  <c r="D368" i="19"/>
  <c r="G360" i="19"/>
  <c r="E360" i="19"/>
  <c r="G358" i="19"/>
  <c r="F358" i="19"/>
  <c r="F361" i="19" s="1"/>
  <c r="E358" i="19"/>
  <c r="D358" i="19"/>
  <c r="D359" i="19" s="1"/>
  <c r="C358" i="19"/>
  <c r="B358" i="19"/>
  <c r="E357" i="19"/>
  <c r="F360" i="19" s="1"/>
  <c r="G350" i="19"/>
  <c r="F350" i="19"/>
  <c r="E350" i="19"/>
  <c r="D350" i="19"/>
  <c r="G342" i="19"/>
  <c r="E342" i="19"/>
  <c r="G340" i="19"/>
  <c r="F340" i="19"/>
  <c r="F343" i="19" s="1"/>
  <c r="E340" i="19"/>
  <c r="D340" i="19"/>
  <c r="D341" i="19" s="1"/>
  <c r="C340" i="19"/>
  <c r="B340" i="19"/>
  <c r="E339" i="19"/>
  <c r="F342" i="19" s="1"/>
  <c r="G332" i="19"/>
  <c r="F332" i="19"/>
  <c r="E332" i="19"/>
  <c r="D332" i="19"/>
  <c r="G324" i="19"/>
  <c r="E324" i="19"/>
  <c r="G322" i="19"/>
  <c r="F322" i="19"/>
  <c r="F325" i="19" s="1"/>
  <c r="E322" i="19"/>
  <c r="D322" i="19"/>
  <c r="D323" i="19" s="1"/>
  <c r="C322" i="19"/>
  <c r="B322" i="19"/>
  <c r="E321" i="19"/>
  <c r="F324" i="19" s="1"/>
  <c r="G314" i="19"/>
  <c r="F314" i="19"/>
  <c r="E314" i="19"/>
  <c r="D314" i="19"/>
  <c r="F307" i="19"/>
  <c r="G306" i="19"/>
  <c r="F306" i="19"/>
  <c r="E306" i="19"/>
  <c r="F305" i="19"/>
  <c r="G304" i="19"/>
  <c r="G307" i="19" s="1"/>
  <c r="F304" i="19"/>
  <c r="E304" i="19"/>
  <c r="E307" i="19" s="1"/>
  <c r="D304" i="19"/>
  <c r="D305" i="19" s="1"/>
  <c r="C304" i="19"/>
  <c r="B304" i="19"/>
  <c r="G296" i="19"/>
  <c r="F296" i="19"/>
  <c r="E296" i="19"/>
  <c r="D296" i="19"/>
  <c r="E289" i="19"/>
  <c r="G288" i="19"/>
  <c r="F288" i="19"/>
  <c r="E287" i="19"/>
  <c r="G286" i="19"/>
  <c r="G289" i="19" s="1"/>
  <c r="F286" i="19"/>
  <c r="F289" i="19" s="1"/>
  <c r="E286" i="19"/>
  <c r="D286" i="19"/>
  <c r="D287" i="19" s="1"/>
  <c r="C286" i="19"/>
  <c r="B286" i="19"/>
  <c r="E285" i="19"/>
  <c r="E288" i="19" s="1"/>
  <c r="G278" i="19"/>
  <c r="F278" i="19"/>
  <c r="E278" i="19"/>
  <c r="D278" i="19"/>
  <c r="G270" i="19"/>
  <c r="F270" i="19"/>
  <c r="E270" i="19"/>
  <c r="G269" i="19"/>
  <c r="E269" i="19"/>
  <c r="F268" i="19"/>
  <c r="G271" i="19" s="1"/>
  <c r="E268" i="19"/>
  <c r="D268" i="19"/>
  <c r="D269" i="19" s="1"/>
  <c r="C268" i="19"/>
  <c r="B268" i="19"/>
  <c r="G260" i="19"/>
  <c r="F260" i="19"/>
  <c r="E260" i="19"/>
  <c r="D260" i="19"/>
  <c r="G252" i="19"/>
  <c r="G250" i="19"/>
  <c r="G253" i="19" s="1"/>
  <c r="F250" i="19"/>
  <c r="E250" i="19"/>
  <c r="E253" i="19" s="1"/>
  <c r="D250" i="19"/>
  <c r="D251" i="19" s="1"/>
  <c r="C250" i="19"/>
  <c r="B250" i="19"/>
  <c r="E249" i="19"/>
  <c r="E252" i="19" s="1"/>
  <c r="G242" i="19"/>
  <c r="F242" i="19"/>
  <c r="E242" i="19"/>
  <c r="D242" i="19"/>
  <c r="G235" i="19"/>
  <c r="G234" i="19"/>
  <c r="F234" i="19"/>
  <c r="G233" i="19"/>
  <c r="F233" i="19"/>
  <c r="F232" i="19"/>
  <c r="E232" i="19"/>
  <c r="E235" i="19" s="1"/>
  <c r="D232" i="19"/>
  <c r="C232" i="19"/>
  <c r="B232" i="19"/>
  <c r="D231" i="19"/>
  <c r="E234" i="19" s="1"/>
  <c r="G224" i="19"/>
  <c r="F224" i="19"/>
  <c r="E224" i="19"/>
  <c r="D224" i="19"/>
  <c r="G216" i="19"/>
  <c r="F216" i="19"/>
  <c r="E216" i="19"/>
  <c r="G215" i="19"/>
  <c r="E215" i="19"/>
  <c r="E218" i="19" s="1"/>
  <c r="F214" i="19"/>
  <c r="F217" i="19" s="1"/>
  <c r="E214" i="19"/>
  <c r="D214" i="19"/>
  <c r="D215" i="19" s="1"/>
  <c r="C214" i="19"/>
  <c r="B214" i="19"/>
  <c r="G206" i="19"/>
  <c r="F206" i="19"/>
  <c r="E206" i="19"/>
  <c r="D206" i="19"/>
  <c r="F196" i="19"/>
  <c r="G199" i="19" s="1"/>
  <c r="E196" i="19"/>
  <c r="D196" i="19"/>
  <c r="D197" i="19" s="1"/>
  <c r="C196" i="19"/>
  <c r="B196" i="19"/>
  <c r="E195" i="19" s="1"/>
  <c r="D195" i="19"/>
  <c r="F195" i="19" s="1"/>
  <c r="G188" i="19"/>
  <c r="F188" i="19"/>
  <c r="E188" i="19"/>
  <c r="D188" i="19"/>
  <c r="G181" i="19"/>
  <c r="G180" i="19"/>
  <c r="G179" i="19"/>
  <c r="G182" i="19" s="1"/>
  <c r="F179" i="19"/>
  <c r="E178" i="19"/>
  <c r="E179" i="19" s="1"/>
  <c r="D178" i="19"/>
  <c r="D179" i="19" s="1"/>
  <c r="C178" i="19"/>
  <c r="B178" i="19"/>
  <c r="E177" i="19"/>
  <c r="E180" i="19" s="1"/>
  <c r="G170" i="19"/>
  <c r="F170" i="19"/>
  <c r="E170" i="19"/>
  <c r="D170" i="19"/>
  <c r="G163" i="19"/>
  <c r="G162" i="19"/>
  <c r="F162" i="19"/>
  <c r="E162" i="19"/>
  <c r="G161" i="19"/>
  <c r="G164" i="19" s="1"/>
  <c r="F161" i="19"/>
  <c r="E160" i="19"/>
  <c r="E163" i="19" s="1"/>
  <c r="D160" i="19"/>
  <c r="D161" i="19" s="1"/>
  <c r="C160" i="19"/>
  <c r="B160" i="19"/>
  <c r="G152" i="19"/>
  <c r="F152" i="19"/>
  <c r="E152" i="19"/>
  <c r="D152" i="19"/>
  <c r="G145" i="19"/>
  <c r="F145" i="19"/>
  <c r="G144" i="19"/>
  <c r="E144" i="19"/>
  <c r="G143" i="19"/>
  <c r="F143" i="19"/>
  <c r="E142" i="19"/>
  <c r="E145" i="19" s="1"/>
  <c r="D142" i="19"/>
  <c r="D143" i="19" s="1"/>
  <c r="C142" i="19"/>
  <c r="B142" i="19"/>
  <c r="E141" i="19"/>
  <c r="F144" i="19" s="1"/>
  <c r="G134" i="19"/>
  <c r="F134" i="19"/>
  <c r="E134" i="19"/>
  <c r="D134" i="19"/>
  <c r="G126" i="19"/>
  <c r="F126" i="19"/>
  <c r="E126" i="19"/>
  <c r="G125" i="19"/>
  <c r="F125" i="19"/>
  <c r="D125" i="19"/>
  <c r="F124" i="19"/>
  <c r="G127" i="19" s="1"/>
  <c r="E124" i="19"/>
  <c r="E127" i="19" s="1"/>
  <c r="D124" i="19"/>
  <c r="C124" i="19"/>
  <c r="B124" i="19"/>
  <c r="G116" i="19"/>
  <c r="F116" i="19"/>
  <c r="E116" i="19"/>
  <c r="D116" i="19"/>
  <c r="G109" i="19"/>
  <c r="F109" i="19"/>
  <c r="G108" i="19"/>
  <c r="F108" i="19"/>
  <c r="E108" i="19"/>
  <c r="G107" i="19"/>
  <c r="F107" i="19"/>
  <c r="E106" i="19"/>
  <c r="E109" i="19" s="1"/>
  <c r="D106" i="19"/>
  <c r="D107" i="19" s="1"/>
  <c r="C106" i="19"/>
  <c r="B106" i="19"/>
  <c r="G98" i="19"/>
  <c r="F98" i="19"/>
  <c r="E98" i="19"/>
  <c r="D98" i="19"/>
  <c r="G90" i="19"/>
  <c r="F90" i="19"/>
  <c r="E90" i="19"/>
  <c r="G88" i="19"/>
  <c r="G89" i="19" s="1"/>
  <c r="F88" i="19"/>
  <c r="F91" i="19" s="1"/>
  <c r="E88" i="19"/>
  <c r="E91" i="19" s="1"/>
  <c r="D88" i="19"/>
  <c r="D89" i="19" s="1"/>
  <c r="C88" i="19"/>
  <c r="B88" i="19"/>
  <c r="G79" i="19"/>
  <c r="G69" i="19" s="1"/>
  <c r="F79" i="19"/>
  <c r="E79" i="19"/>
  <c r="E69" i="19" s="1"/>
  <c r="D79" i="19"/>
  <c r="G71" i="19"/>
  <c r="E71" i="19"/>
  <c r="F69" i="19"/>
  <c r="F72" i="19" s="1"/>
  <c r="D69" i="19"/>
  <c r="D70" i="19" s="1"/>
  <c r="E68" i="19"/>
  <c r="F71" i="19" s="1"/>
  <c r="G58" i="19"/>
  <c r="G59" i="19" s="1"/>
  <c r="F58" i="19"/>
  <c r="F59" i="19" s="1"/>
  <c r="E58" i="19"/>
  <c r="E59" i="19" s="1"/>
  <c r="D58" i="19"/>
  <c r="D59" i="19" s="1"/>
  <c r="G46" i="19"/>
  <c r="F46" i="19"/>
  <c r="E46" i="19"/>
  <c r="G45" i="19"/>
  <c r="F45" i="19"/>
  <c r="E45" i="19"/>
  <c r="G44" i="19"/>
  <c r="F44" i="19"/>
  <c r="F47" i="19" s="1"/>
  <c r="E44" i="19"/>
  <c r="D44" i="19"/>
  <c r="E47" i="19" s="1"/>
  <c r="E182" i="19" l="1"/>
  <c r="F182" i="19"/>
  <c r="E72" i="19"/>
  <c r="E70" i="19"/>
  <c r="E73" i="19" s="1"/>
  <c r="G72" i="19"/>
  <c r="G70" i="19"/>
  <c r="F198" i="19"/>
  <c r="E198" i="19"/>
  <c r="G195" i="19"/>
  <c r="E197" i="19"/>
  <c r="E200" i="19" s="1"/>
  <c r="G47" i="19"/>
  <c r="F70" i="19"/>
  <c r="F73" i="19" s="1"/>
  <c r="E89" i="19"/>
  <c r="E92" i="19" s="1"/>
  <c r="G91" i="19"/>
  <c r="G110" i="19"/>
  <c r="F127" i="19"/>
  <c r="G128" i="19"/>
  <c r="G146" i="19"/>
  <c r="E161" i="19"/>
  <c r="F180" i="19"/>
  <c r="E181" i="19"/>
  <c r="E199" i="19"/>
  <c r="E217" i="19"/>
  <c r="G217" i="19"/>
  <c r="D233" i="19"/>
  <c r="G251" i="19"/>
  <c r="E290" i="19"/>
  <c r="F89" i="19"/>
  <c r="F92" i="19" s="1"/>
  <c r="E107" i="19"/>
  <c r="E110" i="19" s="1"/>
  <c r="E125" i="19"/>
  <c r="E128" i="19" s="1"/>
  <c r="E143" i="19"/>
  <c r="E146" i="19" s="1"/>
  <c r="F163" i="19"/>
  <c r="F181" i="19"/>
  <c r="F197" i="19"/>
  <c r="F200" i="19" s="1"/>
  <c r="F199" i="19"/>
  <c r="F215" i="19"/>
  <c r="F218" i="19" s="1"/>
  <c r="F235" i="19"/>
  <c r="E233" i="19"/>
  <c r="E236" i="19" s="1"/>
  <c r="G236" i="19"/>
  <c r="F253" i="19"/>
  <c r="E251" i="19"/>
  <c r="E254" i="19" s="1"/>
  <c r="F252" i="19"/>
  <c r="E272" i="19"/>
  <c r="G287" i="19"/>
  <c r="E325" i="19"/>
  <c r="G325" i="19"/>
  <c r="F323" i="19"/>
  <c r="E343" i="19"/>
  <c r="G343" i="19"/>
  <c r="F341" i="19"/>
  <c r="E361" i="19"/>
  <c r="G361" i="19"/>
  <c r="F359" i="19"/>
  <c r="E379" i="19"/>
  <c r="G379" i="19"/>
  <c r="F377" i="19"/>
  <c r="G398" i="19"/>
  <c r="E433" i="19"/>
  <c r="E431" i="19"/>
  <c r="E434" i="19" s="1"/>
  <c r="F433" i="19"/>
  <c r="F469" i="19"/>
  <c r="F467" i="19"/>
  <c r="F818" i="19"/>
  <c r="F271" i="19"/>
  <c r="F269" i="19"/>
  <c r="F272" i="19" s="1"/>
  <c r="E271" i="19"/>
  <c r="F308" i="19"/>
  <c r="F434" i="19"/>
  <c r="F251" i="19"/>
  <c r="F254" i="19" s="1"/>
  <c r="F287" i="19"/>
  <c r="F290" i="19" s="1"/>
  <c r="E305" i="19"/>
  <c r="E308" i="19" s="1"/>
  <c r="G305" i="19"/>
  <c r="G308" i="19" s="1"/>
  <c r="E323" i="19"/>
  <c r="E326" i="19" s="1"/>
  <c r="G323" i="19"/>
  <c r="G326" i="19" s="1"/>
  <c r="E341" i="19"/>
  <c r="E344" i="19" s="1"/>
  <c r="G341" i="19"/>
  <c r="G344" i="19" s="1"/>
  <c r="E359" i="19"/>
  <c r="E362" i="19" s="1"/>
  <c r="G359" i="19"/>
  <c r="G362" i="19" s="1"/>
  <c r="E377" i="19"/>
  <c r="E380" i="19" s="1"/>
  <c r="G377" i="19"/>
  <c r="G380" i="19" s="1"/>
  <c r="E395" i="19"/>
  <c r="E398" i="19" s="1"/>
  <c r="E413" i="19"/>
  <c r="E416" i="19" s="1"/>
  <c r="G413" i="19"/>
  <c r="G416" i="19" s="1"/>
  <c r="E449" i="19"/>
  <c r="E452" i="19" s="1"/>
  <c r="G449" i="19"/>
  <c r="G452" i="19" s="1"/>
  <c r="E467" i="19"/>
  <c r="E470" i="19" s="1"/>
  <c r="G467" i="19"/>
  <c r="G470" i="19" s="1"/>
  <c r="D484" i="19"/>
  <c r="D485" i="19" s="1"/>
  <c r="F485" i="19"/>
  <c r="E503" i="19"/>
  <c r="E506" i="19" s="1"/>
  <c r="G503" i="19"/>
  <c r="D521" i="19"/>
  <c r="E524" i="19" s="1"/>
  <c r="F521" i="19"/>
  <c r="F524" i="19" s="1"/>
  <c r="F523" i="19"/>
  <c r="E539" i="19"/>
  <c r="E542" i="19" s="1"/>
  <c r="G539" i="19"/>
  <c r="E557" i="19"/>
  <c r="E560" i="19" s="1"/>
  <c r="G557" i="19"/>
  <c r="E575" i="19"/>
  <c r="E578" i="19" s="1"/>
  <c r="G575" i="19"/>
  <c r="E593" i="19"/>
  <c r="E596" i="19" s="1"/>
  <c r="G593" i="19"/>
  <c r="E611" i="19"/>
  <c r="E614" i="19" s="1"/>
  <c r="G611" i="19"/>
  <c r="F629" i="19"/>
  <c r="F647" i="19"/>
  <c r="E648" i="19"/>
  <c r="F665" i="19"/>
  <c r="G666" i="19"/>
  <c r="E683" i="19"/>
  <c r="E686" i="19" s="1"/>
  <c r="G683" i="19"/>
  <c r="E701" i="19"/>
  <c r="E704" i="19" s="1"/>
  <c r="G701" i="19"/>
  <c r="E719" i="19"/>
  <c r="E722" i="19" s="1"/>
  <c r="G719" i="19"/>
  <c r="F737" i="19"/>
  <c r="F755" i="19"/>
  <c r="E756" i="19"/>
  <c r="F773" i="19"/>
  <c r="F790" i="19"/>
  <c r="G792" i="19"/>
  <c r="D808" i="19"/>
  <c r="E811" i="19" s="1"/>
  <c r="F808" i="19"/>
  <c r="F811" i="19" s="1"/>
  <c r="F810" i="19"/>
  <c r="F827" i="19"/>
  <c r="E828" i="19"/>
  <c r="F845" i="19"/>
  <c r="E846" i="19"/>
  <c r="F863" i="19"/>
  <c r="E864" i="19"/>
  <c r="F881" i="19"/>
  <c r="E882" i="19"/>
  <c r="F899" i="19"/>
  <c r="G900" i="19"/>
  <c r="F917" i="19"/>
  <c r="E918" i="19"/>
  <c r="F935" i="19"/>
  <c r="E936" i="19"/>
  <c r="F953" i="19"/>
  <c r="E954" i="19"/>
  <c r="F971" i="19"/>
  <c r="E972" i="19"/>
  <c r="E989" i="19"/>
  <c r="E992" i="19" s="1"/>
  <c r="G989" i="19"/>
  <c r="E1007" i="19"/>
  <c r="E1010" i="19" s="1"/>
  <c r="G1025" i="19"/>
  <c r="F1044" i="19"/>
  <c r="E1044" i="19"/>
  <c r="E1045" i="19"/>
  <c r="E1043" i="19"/>
  <c r="E1046" i="19" s="1"/>
  <c r="G1045" i="19"/>
  <c r="G1043" i="19"/>
  <c r="E485" i="19"/>
  <c r="E488" i="19" s="1"/>
  <c r="G485" i="19"/>
  <c r="G488" i="19" s="1"/>
  <c r="F503" i="19"/>
  <c r="F506" i="19" s="1"/>
  <c r="F539" i="19"/>
  <c r="F542" i="19" s="1"/>
  <c r="F557" i="19"/>
  <c r="F560" i="19" s="1"/>
  <c r="F575" i="19"/>
  <c r="F578" i="19" s="1"/>
  <c r="F593" i="19"/>
  <c r="F596" i="19" s="1"/>
  <c r="F611" i="19"/>
  <c r="F614" i="19" s="1"/>
  <c r="E629" i="19"/>
  <c r="E632" i="19" s="1"/>
  <c r="G629" i="19"/>
  <c r="G632" i="19" s="1"/>
  <c r="E647" i="19"/>
  <c r="E650" i="19" s="1"/>
  <c r="G647" i="19"/>
  <c r="G650" i="19" s="1"/>
  <c r="E665" i="19"/>
  <c r="E668" i="19" s="1"/>
  <c r="G665" i="19"/>
  <c r="G668" i="19" s="1"/>
  <c r="F683" i="19"/>
  <c r="F686" i="19" s="1"/>
  <c r="F701" i="19"/>
  <c r="F704" i="19" s="1"/>
  <c r="F719" i="19"/>
  <c r="F722" i="19" s="1"/>
  <c r="E737" i="19"/>
  <c r="E740" i="19" s="1"/>
  <c r="G737" i="19"/>
  <c r="G740" i="19" s="1"/>
  <c r="E755" i="19"/>
  <c r="E758" i="19" s="1"/>
  <c r="G755" i="19"/>
  <c r="G758" i="19" s="1"/>
  <c r="E773" i="19"/>
  <c r="E776" i="19" s="1"/>
  <c r="G773" i="19"/>
  <c r="G776" i="19" s="1"/>
  <c r="E791" i="19"/>
  <c r="E794" i="19" s="1"/>
  <c r="G791" i="19"/>
  <c r="E827" i="19"/>
  <c r="E830" i="19" s="1"/>
  <c r="G827" i="19"/>
  <c r="G830" i="19" s="1"/>
  <c r="E845" i="19"/>
  <c r="E848" i="19" s="1"/>
  <c r="G845" i="19"/>
  <c r="G848" i="19" s="1"/>
  <c r="E863" i="19"/>
  <c r="E866" i="19" s="1"/>
  <c r="G863" i="19"/>
  <c r="G866" i="19" s="1"/>
  <c r="E881" i="19"/>
  <c r="E884" i="19" s="1"/>
  <c r="G881" i="19"/>
  <c r="G884" i="19" s="1"/>
  <c r="E899" i="19"/>
  <c r="E902" i="19" s="1"/>
  <c r="G899" i="19"/>
  <c r="G902" i="19" s="1"/>
  <c r="E917" i="19"/>
  <c r="E920" i="19" s="1"/>
  <c r="G917" i="19"/>
  <c r="G920" i="19" s="1"/>
  <c r="E935" i="19"/>
  <c r="E938" i="19" s="1"/>
  <c r="G935" i="19"/>
  <c r="G938" i="19" s="1"/>
  <c r="E953" i="19"/>
  <c r="E956" i="19" s="1"/>
  <c r="G953" i="19"/>
  <c r="G956" i="19" s="1"/>
  <c r="E971" i="19"/>
  <c r="E974" i="19" s="1"/>
  <c r="G971" i="19"/>
  <c r="G974" i="19" s="1"/>
  <c r="F989" i="19"/>
  <c r="F992" i="19" s="1"/>
  <c r="F1007" i="19"/>
  <c r="F1010" i="19" s="1"/>
  <c r="G1009" i="19"/>
  <c r="E1025" i="19"/>
  <c r="E1028" i="19" s="1"/>
  <c r="F1026" i="19"/>
  <c r="F1025" i="19"/>
  <c r="F1028" i="19" s="1"/>
  <c r="F1043" i="19"/>
  <c r="F1046" i="19" s="1"/>
  <c r="D1060" i="19"/>
  <c r="D1061" i="19" s="1"/>
  <c r="F1061" i="19"/>
  <c r="E1062" i="19"/>
  <c r="E1079" i="19"/>
  <c r="E1082" i="19" s="1"/>
  <c r="G1079" i="19"/>
  <c r="E1097" i="19"/>
  <c r="E1100" i="19" s="1"/>
  <c r="G1097" i="19"/>
  <c r="E1115" i="19"/>
  <c r="E1118" i="19" s="1"/>
  <c r="G1115" i="19"/>
  <c r="E1133" i="19"/>
  <c r="E1136" i="19" s="1"/>
  <c r="G1133" i="19"/>
  <c r="F1151" i="19"/>
  <c r="E1169" i="19"/>
  <c r="E1172" i="19" s="1"/>
  <c r="G1169" i="19"/>
  <c r="E1185" i="19"/>
  <c r="E1188" i="19" s="1"/>
  <c r="G1187" i="19"/>
  <c r="F1205" i="19"/>
  <c r="F1223" i="19"/>
  <c r="E1224" i="19"/>
  <c r="F1241" i="19"/>
  <c r="E1259" i="19"/>
  <c r="E1262" i="19" s="1"/>
  <c r="G1259" i="19"/>
  <c r="F1275" i="19"/>
  <c r="E1277" i="19"/>
  <c r="E1280" i="19" s="1"/>
  <c r="G1277" i="19"/>
  <c r="F1294" i="19"/>
  <c r="E1313" i="19"/>
  <c r="E1316" i="19" s="1"/>
  <c r="G1313" i="19"/>
  <c r="F1331" i="19"/>
  <c r="F1349" i="19"/>
  <c r="E1350" i="19"/>
  <c r="E1367" i="19"/>
  <c r="E1370" i="19" s="1"/>
  <c r="G1367" i="19"/>
  <c r="F1385" i="19"/>
  <c r="E1403" i="19"/>
  <c r="E1406" i="19" s="1"/>
  <c r="G1403" i="19"/>
  <c r="F1421" i="19"/>
  <c r="E1439" i="19"/>
  <c r="E1442" i="19" s="1"/>
  <c r="G1439" i="19"/>
  <c r="G1475" i="19"/>
  <c r="F1491" i="19"/>
  <c r="F1494" i="19" s="1"/>
  <c r="E1495" i="19"/>
  <c r="G1495" i="19"/>
  <c r="F1493" i="19"/>
  <c r="F1513" i="19"/>
  <c r="E1586" i="19"/>
  <c r="E1061" i="19"/>
  <c r="E1064" i="19" s="1"/>
  <c r="G1061" i="19"/>
  <c r="G1064" i="19" s="1"/>
  <c r="F1079" i="19"/>
  <c r="F1082" i="19" s="1"/>
  <c r="F1097" i="19"/>
  <c r="F1100" i="19" s="1"/>
  <c r="F1115" i="19"/>
  <c r="F1118" i="19" s="1"/>
  <c r="F1133" i="19"/>
  <c r="F1136" i="19" s="1"/>
  <c r="E1151" i="19"/>
  <c r="E1154" i="19" s="1"/>
  <c r="G1151" i="19"/>
  <c r="G1154" i="19" s="1"/>
  <c r="F1169" i="19"/>
  <c r="F1172" i="19" s="1"/>
  <c r="F1187" i="19"/>
  <c r="E1205" i="19"/>
  <c r="E1208" i="19" s="1"/>
  <c r="G1205" i="19"/>
  <c r="G1208" i="19" s="1"/>
  <c r="E1223" i="19"/>
  <c r="E1226" i="19" s="1"/>
  <c r="G1223" i="19"/>
  <c r="G1226" i="19" s="1"/>
  <c r="E1241" i="19"/>
  <c r="E1244" i="19" s="1"/>
  <c r="G1241" i="19"/>
  <c r="G1244" i="19" s="1"/>
  <c r="F1259" i="19"/>
  <c r="F1262" i="19" s="1"/>
  <c r="F1277" i="19"/>
  <c r="F1280" i="19" s="1"/>
  <c r="E1294" i="19"/>
  <c r="E1297" i="19" s="1"/>
  <c r="G1294" i="19"/>
  <c r="G1297" i="19" s="1"/>
  <c r="F1313" i="19"/>
  <c r="F1316" i="19" s="1"/>
  <c r="E1331" i="19"/>
  <c r="E1334" i="19" s="1"/>
  <c r="G1331" i="19"/>
  <c r="G1334" i="19" s="1"/>
  <c r="E1349" i="19"/>
  <c r="E1352" i="19" s="1"/>
  <c r="G1349" i="19"/>
  <c r="G1352" i="19" s="1"/>
  <c r="F1367" i="19"/>
  <c r="F1370" i="19" s="1"/>
  <c r="E1385" i="19"/>
  <c r="E1388" i="19" s="1"/>
  <c r="G1385" i="19"/>
  <c r="G1388" i="19" s="1"/>
  <c r="F1403" i="19"/>
  <c r="F1406" i="19" s="1"/>
  <c r="E1421" i="19"/>
  <c r="E1424" i="19" s="1"/>
  <c r="G1421" i="19"/>
  <c r="G1424" i="19" s="1"/>
  <c r="F1439" i="19"/>
  <c r="F1442" i="19" s="1"/>
  <c r="E1459" i="19"/>
  <c r="E1457" i="19"/>
  <c r="E1460" i="19" s="1"/>
  <c r="G1459" i="19"/>
  <c r="G1457" i="19"/>
  <c r="G1460" i="19" s="1"/>
  <c r="F1460" i="19"/>
  <c r="E1478" i="19"/>
  <c r="E1513" i="19"/>
  <c r="E1511" i="19"/>
  <c r="E1514" i="19" s="1"/>
  <c r="G1511" i="19"/>
  <c r="G1514" i="19" s="1"/>
  <c r="E1529" i="19"/>
  <c r="E1532" i="19" s="1"/>
  <c r="G1529" i="19"/>
  <c r="F1547" i="19"/>
  <c r="E1565" i="19"/>
  <c r="E1568" i="19" s="1"/>
  <c r="G1565" i="19"/>
  <c r="E1585" i="19"/>
  <c r="F1586" i="19"/>
  <c r="D1591" i="19"/>
  <c r="D1592" i="19" s="1"/>
  <c r="G1603" i="19"/>
  <c r="D1618" i="19"/>
  <c r="F1618" i="19"/>
  <c r="F1620" i="19"/>
  <c r="F1636" i="19"/>
  <c r="G1637" i="19"/>
  <c r="E1640" i="19"/>
  <c r="E1642" i="19" s="1"/>
  <c r="E1651" i="19"/>
  <c r="E1653" i="19"/>
  <c r="D1668" i="19"/>
  <c r="G1671" i="19"/>
  <c r="D1685" i="19"/>
  <c r="G1688" i="19"/>
  <c r="F1475" i="19"/>
  <c r="F1478" i="19" s="1"/>
  <c r="E1493" i="19"/>
  <c r="E1496" i="19" s="1"/>
  <c r="G1493" i="19"/>
  <c r="G1496" i="19" s="1"/>
  <c r="F1511" i="19"/>
  <c r="F1514" i="19" s="1"/>
  <c r="F1529" i="19"/>
  <c r="F1532" i="19" s="1"/>
  <c r="E1547" i="19"/>
  <c r="E1550" i="19" s="1"/>
  <c r="G1547" i="19"/>
  <c r="G1550" i="19" s="1"/>
  <c r="F1565" i="19"/>
  <c r="F1568" i="19" s="1"/>
  <c r="E1618" i="19"/>
  <c r="E1621" i="19" s="1"/>
  <c r="G1618" i="19"/>
  <c r="G1621" i="19" s="1"/>
  <c r="E1634" i="19"/>
  <c r="E1637" i="19" s="1"/>
  <c r="G1636" i="19"/>
  <c r="F1653" i="19"/>
  <c r="E1668" i="19"/>
  <c r="E1685" i="19"/>
  <c r="E1688" i="19" s="1"/>
  <c r="G1706" i="19"/>
  <c r="G1724" i="19"/>
  <c r="G1864" i="19"/>
  <c r="E1723" i="19"/>
  <c r="D1739" i="19"/>
  <c r="E1742" i="19" s="1"/>
  <c r="E1759" i="19"/>
  <c r="F1760" i="19"/>
  <c r="D1775" i="19"/>
  <c r="E1778" i="19" s="1"/>
  <c r="F1795" i="19"/>
  <c r="E1801" i="19"/>
  <c r="E1802" i="19" s="1"/>
  <c r="E1830" i="19"/>
  <c r="D1844" i="19"/>
  <c r="E1847" i="19" s="1"/>
  <c r="F1844" i="19"/>
  <c r="F1847" i="19" s="1"/>
  <c r="F1846" i="19"/>
  <c r="D1861" i="19"/>
  <c r="E1864" i="19" s="1"/>
  <c r="F1861" i="19"/>
  <c r="F1864" i="19" s="1"/>
  <c r="F1863" i="19"/>
  <c r="E1880" i="19"/>
  <c r="G1880" i="19"/>
  <c r="F1881" i="19"/>
  <c r="D1885" i="19"/>
  <c r="D1887" i="19" s="1"/>
  <c r="F1898" i="19"/>
  <c r="E1904" i="19"/>
  <c r="E1905" i="19" s="1"/>
  <c r="F1916" i="19"/>
  <c r="E1931" i="19"/>
  <c r="E1934" i="19" s="1"/>
  <c r="G1931" i="19"/>
  <c r="E1933" i="19"/>
  <c r="G1933" i="19"/>
  <c r="D1938" i="19"/>
  <c r="D1940" i="19" s="1"/>
  <c r="F1938" i="19"/>
  <c r="F1940" i="19"/>
  <c r="G1998" i="19"/>
  <c r="F1999" i="19"/>
  <c r="E2001" i="19"/>
  <c r="E1741" i="19"/>
  <c r="E1777" i="19"/>
  <c r="E1793" i="19"/>
  <c r="E1846" i="19"/>
  <c r="G1846" i="19"/>
  <c r="E1863" i="19"/>
  <c r="G1863" i="19"/>
  <c r="E1896" i="19"/>
  <c r="F1931" i="19"/>
  <c r="F1934" i="19" s="1"/>
  <c r="E1938" i="19"/>
  <c r="G1938" i="19"/>
  <c r="E1999" i="19"/>
  <c r="F1899" i="19" l="1"/>
  <c r="E1899" i="19"/>
  <c r="G2018" i="19"/>
  <c r="G1999" i="19"/>
  <c r="G1934" i="19"/>
  <c r="E1671" i="19"/>
  <c r="F1621" i="19"/>
  <c r="G1568" i="19"/>
  <c r="F1550" i="19"/>
  <c r="F1688" i="19"/>
  <c r="F1671" i="19"/>
  <c r="G1442" i="19"/>
  <c r="F1424" i="19"/>
  <c r="G1370" i="19"/>
  <c r="F1334" i="19"/>
  <c r="G1280" i="19"/>
  <c r="G1278" i="19"/>
  <c r="F1278" i="19"/>
  <c r="F1208" i="19"/>
  <c r="E1187" i="19"/>
  <c r="E1190" i="19" s="1"/>
  <c r="G1172" i="19"/>
  <c r="F1154" i="19"/>
  <c r="F1064" i="19"/>
  <c r="G1494" i="19"/>
  <c r="E1063" i="19"/>
  <c r="F974" i="19"/>
  <c r="F956" i="19"/>
  <c r="F938" i="19"/>
  <c r="F920" i="19"/>
  <c r="F902" i="19"/>
  <c r="F884" i="19"/>
  <c r="F866" i="19"/>
  <c r="F848" i="19"/>
  <c r="F830" i="19"/>
  <c r="F776" i="19"/>
  <c r="F758" i="19"/>
  <c r="G722" i="19"/>
  <c r="G704" i="19"/>
  <c r="G686" i="19"/>
  <c r="F632" i="19"/>
  <c r="G506" i="19"/>
  <c r="F488" i="19"/>
  <c r="G811" i="19"/>
  <c r="F452" i="19"/>
  <c r="F416" i="19"/>
  <c r="G524" i="19"/>
  <c r="F470" i="19"/>
  <c r="F398" i="19"/>
  <c r="F362" i="19"/>
  <c r="F326" i="19"/>
  <c r="G254" i="19"/>
  <c r="G218" i="19"/>
  <c r="F110" i="19"/>
  <c r="G73" i="19"/>
  <c r="F146" i="19"/>
  <c r="F1796" i="19"/>
  <c r="E1796" i="19"/>
  <c r="G1847" i="19"/>
  <c r="E1654" i="19"/>
  <c r="F1654" i="19"/>
  <c r="G1532" i="19"/>
  <c r="F1637" i="19"/>
  <c r="F1496" i="19"/>
  <c r="G1478" i="19"/>
  <c r="G1406" i="19"/>
  <c r="F1388" i="19"/>
  <c r="F1352" i="19"/>
  <c r="G1316" i="19"/>
  <c r="F1297" i="19"/>
  <c r="G1262" i="19"/>
  <c r="F1244" i="19"/>
  <c r="F1226" i="19"/>
  <c r="G1190" i="19"/>
  <c r="G1136" i="19"/>
  <c r="G1118" i="19"/>
  <c r="G1100" i="19"/>
  <c r="G1082" i="19"/>
  <c r="F1188" i="19"/>
  <c r="G1046" i="19"/>
  <c r="G1028" i="19"/>
  <c r="G992" i="19"/>
  <c r="F793" i="19"/>
  <c r="F791" i="19"/>
  <c r="F794" i="19" s="1"/>
  <c r="F740" i="19"/>
  <c r="F668" i="19"/>
  <c r="F650" i="19"/>
  <c r="G614" i="19"/>
  <c r="G596" i="19"/>
  <c r="G578" i="19"/>
  <c r="G560" i="19"/>
  <c r="G542" i="19"/>
  <c r="G1010" i="19"/>
  <c r="G793" i="19"/>
  <c r="E487" i="19"/>
  <c r="F380" i="19"/>
  <c r="F344" i="19"/>
  <c r="G290" i="19"/>
  <c r="G272" i="19"/>
  <c r="F164" i="19"/>
  <c r="E164" i="19"/>
  <c r="G197" i="19"/>
  <c r="G200" i="19" s="1"/>
  <c r="G198" i="19"/>
  <c r="F236" i="19"/>
  <c r="G92" i="19"/>
  <c r="F128" i="19"/>
  <c r="G794" i="19" l="1"/>
  <c r="F1190" i="19"/>
  <c r="E551" i="18" l="1"/>
  <c r="D551" i="18"/>
  <c r="C551" i="18"/>
  <c r="B551" i="18"/>
  <c r="E544" i="18"/>
  <c r="D544" i="18"/>
  <c r="C544" i="18"/>
  <c r="E543" i="18"/>
  <c r="D543" i="18"/>
  <c r="C543" i="18"/>
  <c r="E542" i="18"/>
  <c r="E545" i="18" s="1"/>
  <c r="D542" i="18"/>
  <c r="D545" i="18" s="1"/>
  <c r="C542" i="18"/>
  <c r="C545" i="18" s="1"/>
  <c r="B542" i="18"/>
  <c r="E530" i="18"/>
  <c r="D530" i="18"/>
  <c r="C530" i="18"/>
  <c r="B530" i="18"/>
  <c r="E523" i="18"/>
  <c r="D523" i="18"/>
  <c r="C523" i="18"/>
  <c r="E522" i="18"/>
  <c r="D522" i="18"/>
  <c r="C522" i="18"/>
  <c r="E521" i="18"/>
  <c r="E524" i="18" s="1"/>
  <c r="D521" i="18"/>
  <c r="D524" i="18" s="1"/>
  <c r="C521" i="18"/>
  <c r="C524" i="18" s="1"/>
  <c r="B521" i="18"/>
  <c r="E500" i="18"/>
  <c r="D500" i="18"/>
  <c r="C500" i="18"/>
  <c r="E499" i="18"/>
  <c r="D499" i="18"/>
  <c r="C499" i="18"/>
  <c r="E498" i="18"/>
  <c r="E501" i="18" s="1"/>
  <c r="D498" i="18"/>
  <c r="D501" i="18" s="1"/>
  <c r="C498" i="18"/>
  <c r="C501" i="18" s="1"/>
  <c r="B498" i="18"/>
  <c r="E479" i="18"/>
  <c r="D479" i="18"/>
  <c r="C479" i="18"/>
  <c r="E478" i="18"/>
  <c r="D478" i="18"/>
  <c r="C478" i="18"/>
  <c r="E477" i="18"/>
  <c r="E480" i="18" s="1"/>
  <c r="D477" i="18"/>
  <c r="D480" i="18" s="1"/>
  <c r="C477" i="18"/>
  <c r="C480" i="18" s="1"/>
  <c r="B477" i="18"/>
  <c r="E462" i="18"/>
  <c r="E466" i="18" s="1"/>
  <c r="D462" i="18"/>
  <c r="D466" i="18" s="1"/>
  <c r="C462" i="18"/>
  <c r="C466" i="18" s="1"/>
  <c r="B462" i="18"/>
  <c r="B466" i="18" s="1"/>
  <c r="E436" i="18"/>
  <c r="D436" i="18"/>
  <c r="C436" i="18"/>
  <c r="E435" i="18"/>
  <c r="D435" i="18"/>
  <c r="C435" i="18"/>
  <c r="E434" i="18"/>
  <c r="E437" i="18" s="1"/>
  <c r="D434" i="18"/>
  <c r="D437" i="18" s="1"/>
  <c r="C434" i="18"/>
  <c r="C437" i="18" s="1"/>
  <c r="B434" i="18"/>
  <c r="E422" i="18"/>
  <c r="E426" i="18" s="1"/>
  <c r="D422" i="18"/>
  <c r="D426" i="18" s="1"/>
  <c r="C422" i="18"/>
  <c r="C426" i="18" s="1"/>
  <c r="B422" i="18"/>
  <c r="B426" i="18" s="1"/>
  <c r="E396" i="18"/>
  <c r="D396" i="18"/>
  <c r="C396" i="18"/>
  <c r="E395" i="18"/>
  <c r="D395" i="18"/>
  <c r="C395" i="18"/>
  <c r="E394" i="18"/>
  <c r="E397" i="18" s="1"/>
  <c r="D394" i="18"/>
  <c r="D397" i="18" s="1"/>
  <c r="C394" i="18"/>
  <c r="C397" i="18" s="1"/>
  <c r="B394" i="18"/>
  <c r="E377" i="18"/>
  <c r="D377" i="18"/>
  <c r="C377" i="18"/>
  <c r="B377" i="18"/>
  <c r="E373" i="18"/>
  <c r="D373" i="18"/>
  <c r="C373" i="18"/>
  <c r="E369" i="18"/>
  <c r="D369" i="18"/>
  <c r="C369" i="18"/>
  <c r="B369" i="18"/>
  <c r="E362" i="18"/>
  <c r="D362" i="18"/>
  <c r="C362" i="18"/>
  <c r="E361" i="18"/>
  <c r="D361" i="18"/>
  <c r="C361" i="18"/>
  <c r="E360" i="18"/>
  <c r="D360" i="18"/>
  <c r="D363" i="18" s="1"/>
  <c r="C360" i="18"/>
  <c r="B360" i="18"/>
  <c r="C363" i="18" s="1"/>
  <c r="E348" i="18"/>
  <c r="D348" i="18"/>
  <c r="C348" i="18"/>
  <c r="B348" i="18"/>
  <c r="E341" i="18"/>
  <c r="D341" i="18"/>
  <c r="C341" i="18"/>
  <c r="E340" i="18"/>
  <c r="D340" i="18"/>
  <c r="C340" i="18"/>
  <c r="E339" i="18"/>
  <c r="E342" i="18" s="1"/>
  <c r="D339" i="18"/>
  <c r="C339" i="18"/>
  <c r="C342" i="18" s="1"/>
  <c r="B339" i="18"/>
  <c r="E318" i="18"/>
  <c r="D318" i="18"/>
  <c r="C318" i="18"/>
  <c r="E317" i="18"/>
  <c r="D317" i="18"/>
  <c r="C317" i="18"/>
  <c r="E316" i="18"/>
  <c r="D316" i="18"/>
  <c r="D319" i="18" s="1"/>
  <c r="C316" i="18"/>
  <c r="B316" i="18"/>
  <c r="C319" i="18" s="1"/>
  <c r="E304" i="18"/>
  <c r="D304" i="18"/>
  <c r="C304" i="18"/>
  <c r="E297" i="18"/>
  <c r="D297" i="18"/>
  <c r="C297" i="18"/>
  <c r="E296" i="18"/>
  <c r="D296" i="18"/>
  <c r="C296" i="18"/>
  <c r="E295" i="18"/>
  <c r="D295" i="18"/>
  <c r="D298" i="18" s="1"/>
  <c r="C295" i="18"/>
  <c r="B295" i="18"/>
  <c r="C298" i="18" s="1"/>
  <c r="E280" i="18"/>
  <c r="E284" i="18" s="1"/>
  <c r="D280" i="18"/>
  <c r="D284" i="18" s="1"/>
  <c r="C280" i="18"/>
  <c r="C284" i="18" s="1"/>
  <c r="B280" i="18"/>
  <c r="B284" i="18" s="1"/>
  <c r="E254" i="18"/>
  <c r="D254" i="18"/>
  <c r="C254" i="18"/>
  <c r="E253" i="18"/>
  <c r="D253" i="18"/>
  <c r="C253" i="18"/>
  <c r="E252" i="18"/>
  <c r="E255" i="18" s="1"/>
  <c r="D252" i="18"/>
  <c r="C252" i="18"/>
  <c r="C255" i="18" s="1"/>
  <c r="B252" i="18"/>
  <c r="E240" i="18"/>
  <c r="E244" i="18" s="1"/>
  <c r="D240" i="18"/>
  <c r="D244" i="18" s="1"/>
  <c r="C240" i="18"/>
  <c r="C244" i="18" s="1"/>
  <c r="B240" i="18"/>
  <c r="B244" i="18" s="1"/>
  <c r="E214" i="18"/>
  <c r="D214" i="18"/>
  <c r="C214" i="18"/>
  <c r="E213" i="18"/>
  <c r="D213" i="18"/>
  <c r="C213" i="18"/>
  <c r="E212" i="18"/>
  <c r="D212" i="18"/>
  <c r="D215" i="18" s="1"/>
  <c r="C212" i="18"/>
  <c r="B212" i="18"/>
  <c r="C215" i="18" s="1"/>
  <c r="E194" i="18"/>
  <c r="D194" i="18"/>
  <c r="C194" i="18"/>
  <c r="B194" i="18"/>
  <c r="E187" i="18"/>
  <c r="D187" i="18"/>
  <c r="C187" i="18"/>
  <c r="E186" i="18"/>
  <c r="D186" i="18"/>
  <c r="C186" i="18"/>
  <c r="E185" i="18"/>
  <c r="E188" i="18" s="1"/>
  <c r="D185" i="18"/>
  <c r="C185" i="18"/>
  <c r="C188" i="18" s="1"/>
  <c r="B185" i="18"/>
  <c r="E173" i="18"/>
  <c r="D173" i="18"/>
  <c r="C173" i="18"/>
  <c r="B173" i="18"/>
  <c r="E166" i="18"/>
  <c r="D166" i="18"/>
  <c r="C166" i="18"/>
  <c r="E165" i="18"/>
  <c r="D165" i="18"/>
  <c r="C165" i="18"/>
  <c r="E164" i="18"/>
  <c r="D164" i="18"/>
  <c r="D167" i="18" s="1"/>
  <c r="C164" i="18"/>
  <c r="B164" i="18"/>
  <c r="C167" i="18" s="1"/>
  <c r="E150" i="18"/>
  <c r="D150" i="18"/>
  <c r="C150" i="18"/>
  <c r="B150" i="18"/>
  <c r="E143" i="18"/>
  <c r="D143" i="18"/>
  <c r="C143" i="18"/>
  <c r="E142" i="18"/>
  <c r="D142" i="18"/>
  <c r="C142" i="18"/>
  <c r="E141" i="18"/>
  <c r="E144" i="18" s="1"/>
  <c r="D141" i="18"/>
  <c r="C141" i="18"/>
  <c r="C144" i="18" s="1"/>
  <c r="B141" i="18"/>
  <c r="E129" i="18"/>
  <c r="D129" i="18"/>
  <c r="C129" i="18"/>
  <c r="B129" i="18"/>
  <c r="E122" i="18"/>
  <c r="D122" i="18"/>
  <c r="C122" i="18"/>
  <c r="E121" i="18"/>
  <c r="D121" i="18"/>
  <c r="C121" i="18"/>
  <c r="E120" i="18"/>
  <c r="D120" i="18"/>
  <c r="D123" i="18" s="1"/>
  <c r="C120" i="18"/>
  <c r="B120" i="18"/>
  <c r="C123" i="18" s="1"/>
  <c r="E105" i="18"/>
  <c r="E109" i="18" s="1"/>
  <c r="D105" i="18"/>
  <c r="D109" i="18" s="1"/>
  <c r="C105" i="18"/>
  <c r="C109" i="18" s="1"/>
  <c r="B105" i="18"/>
  <c r="B109" i="18" s="1"/>
  <c r="E79" i="18"/>
  <c r="D79" i="18"/>
  <c r="C79" i="18"/>
  <c r="E78" i="18"/>
  <c r="D78" i="18"/>
  <c r="C78" i="18"/>
  <c r="E77" i="18"/>
  <c r="E80" i="18" s="1"/>
  <c r="D77" i="18"/>
  <c r="D80" i="18" s="1"/>
  <c r="C77" i="18"/>
  <c r="C80" i="18" s="1"/>
  <c r="B77" i="18"/>
  <c r="E65" i="18"/>
  <c r="E69" i="18" s="1"/>
  <c r="D65" i="18"/>
  <c r="D69" i="18" s="1"/>
  <c r="C65" i="18"/>
  <c r="C69" i="18" s="1"/>
  <c r="B65" i="18"/>
  <c r="B69" i="18" s="1"/>
  <c r="E44" i="18"/>
  <c r="D44" i="18"/>
  <c r="C44" i="18"/>
  <c r="E43" i="18"/>
  <c r="D43" i="18"/>
  <c r="C43" i="18"/>
  <c r="E42" i="18"/>
  <c r="E45" i="18" s="1"/>
  <c r="D42" i="18"/>
  <c r="D45" i="18" s="1"/>
  <c r="C42" i="18"/>
  <c r="C45" i="18" s="1"/>
  <c r="B42" i="18"/>
  <c r="E123" i="18" l="1"/>
  <c r="D144" i="18"/>
  <c r="E167" i="18"/>
  <c r="D188" i="18"/>
  <c r="E215" i="18"/>
  <c r="D255" i="18"/>
  <c r="E298" i="18"/>
  <c r="E319" i="18"/>
  <c r="D342" i="18"/>
  <c r="E363" i="18"/>
  <c r="E152" i="17" l="1"/>
  <c r="D152" i="17"/>
  <c r="C152" i="17"/>
  <c r="B152" i="17"/>
  <c r="E145" i="17"/>
  <c r="D145" i="17"/>
  <c r="C145" i="17"/>
  <c r="E144" i="17"/>
  <c r="D144" i="17"/>
  <c r="C144" i="17"/>
  <c r="E143" i="17"/>
  <c r="D143" i="17"/>
  <c r="D146" i="17" s="1"/>
  <c r="C143" i="17"/>
  <c r="B143" i="17"/>
  <c r="C146" i="17" s="1"/>
  <c r="E134" i="17"/>
  <c r="D134" i="17"/>
  <c r="C134" i="17"/>
  <c r="B134" i="17"/>
  <c r="E127" i="17"/>
  <c r="D127" i="17"/>
  <c r="C127" i="17"/>
  <c r="E126" i="17"/>
  <c r="D126" i="17"/>
  <c r="C126" i="17"/>
  <c r="E125" i="17"/>
  <c r="E128" i="17" s="1"/>
  <c r="D125" i="17"/>
  <c r="C125" i="17"/>
  <c r="C128" i="17" s="1"/>
  <c r="B125" i="17"/>
  <c r="E116" i="17"/>
  <c r="D116" i="17"/>
  <c r="C116" i="17"/>
  <c r="B116" i="17"/>
  <c r="E107" i="17"/>
  <c r="D107" i="17"/>
  <c r="E110" i="17" s="1"/>
  <c r="C107" i="17"/>
  <c r="B107" i="17"/>
  <c r="C110" i="17" s="1"/>
  <c r="E96" i="17"/>
  <c r="D96" i="17"/>
  <c r="C96" i="17"/>
  <c r="B96" i="17"/>
  <c r="C90" i="17"/>
  <c r="C89" i="17"/>
  <c r="E88" i="17"/>
  <c r="D88" i="17"/>
  <c r="D89" i="17" s="1"/>
  <c r="D90" i="17" s="1"/>
  <c r="C88" i="17"/>
  <c r="E73" i="17"/>
  <c r="D73" i="17"/>
  <c r="C73" i="17"/>
  <c r="B73" i="17"/>
  <c r="C67" i="17"/>
  <c r="C66" i="17"/>
  <c r="E65" i="17"/>
  <c r="E66" i="17" s="1"/>
  <c r="D65" i="17"/>
  <c r="C65" i="17"/>
  <c r="D66" i="17" s="1"/>
  <c r="D67" i="17" s="1"/>
  <c r="E64" i="17"/>
  <c r="D64" i="17"/>
  <c r="C64" i="17"/>
  <c r="E53" i="17"/>
  <c r="D53" i="17"/>
  <c r="C53" i="17"/>
  <c r="B53" i="17"/>
  <c r="E52" i="17"/>
  <c r="D52" i="17"/>
  <c r="C52" i="17"/>
  <c r="B52" i="17"/>
  <c r="E40" i="17"/>
  <c r="D40" i="17"/>
  <c r="E39" i="17"/>
  <c r="D39" i="17"/>
  <c r="C39" i="17"/>
  <c r="E38" i="17"/>
  <c r="D38" i="17"/>
  <c r="B38" i="17"/>
  <c r="C37" i="17"/>
  <c r="C40" i="17" s="1"/>
  <c r="E67" i="17" l="1"/>
  <c r="E41" i="17"/>
  <c r="E89" i="17"/>
  <c r="E90" i="17" s="1"/>
  <c r="D128" i="17"/>
  <c r="E146" i="17"/>
  <c r="C38" i="17"/>
  <c r="C41" i="17" s="1"/>
  <c r="D110" i="17"/>
  <c r="D41" i="17" l="1"/>
  <c r="E618" i="16" l="1"/>
  <c r="D618" i="16"/>
  <c r="C618" i="16"/>
  <c r="B618" i="16"/>
  <c r="E616" i="16"/>
  <c r="D616" i="16"/>
  <c r="D617" i="16" s="1"/>
  <c r="C616" i="16"/>
  <c r="B616" i="16"/>
  <c r="C617" i="16" s="1"/>
  <c r="E615" i="16"/>
  <c r="D615" i="16"/>
  <c r="C615" i="16"/>
  <c r="E613" i="16"/>
  <c r="D613" i="16"/>
  <c r="C613" i="16"/>
  <c r="E611" i="16"/>
  <c r="D611" i="16"/>
  <c r="C611" i="16"/>
  <c r="E609" i="16"/>
  <c r="D609" i="16"/>
  <c r="C609" i="16"/>
  <c r="E606" i="16"/>
  <c r="D606" i="16"/>
  <c r="C606" i="16"/>
  <c r="B606" i="16"/>
  <c r="E604" i="16"/>
  <c r="D604" i="16"/>
  <c r="D605" i="16" s="1"/>
  <c r="C604" i="16"/>
  <c r="B604" i="16"/>
  <c r="C605" i="16" s="1"/>
  <c r="E602" i="16"/>
  <c r="D602" i="16"/>
  <c r="C602" i="16"/>
  <c r="D600" i="16"/>
  <c r="E594" i="16"/>
  <c r="D594" i="16"/>
  <c r="C594" i="16"/>
  <c r="B594" i="16"/>
  <c r="E587" i="16"/>
  <c r="D587" i="16"/>
  <c r="C587" i="16"/>
  <c r="E586" i="16"/>
  <c r="D586" i="16"/>
  <c r="C586" i="16"/>
  <c r="E585" i="16"/>
  <c r="E588" i="16" s="1"/>
  <c r="D585" i="16"/>
  <c r="C585" i="16"/>
  <c r="C588" i="16" s="1"/>
  <c r="B585" i="16"/>
  <c r="E573" i="16"/>
  <c r="D573" i="16"/>
  <c r="C573" i="16"/>
  <c r="B573" i="16"/>
  <c r="E566" i="16"/>
  <c r="D566" i="16"/>
  <c r="C566" i="16"/>
  <c r="E565" i="16"/>
  <c r="D565" i="16"/>
  <c r="C565" i="16"/>
  <c r="E564" i="16"/>
  <c r="D564" i="16"/>
  <c r="C564" i="16"/>
  <c r="B564" i="16"/>
  <c r="E552" i="16"/>
  <c r="D552" i="16"/>
  <c r="C552" i="16"/>
  <c r="B552" i="16"/>
  <c r="E545" i="16"/>
  <c r="D545" i="16"/>
  <c r="C545" i="16"/>
  <c r="E544" i="16"/>
  <c r="D544" i="16"/>
  <c r="C544" i="16"/>
  <c r="E543" i="16"/>
  <c r="E546" i="16" s="1"/>
  <c r="D543" i="16"/>
  <c r="C543" i="16"/>
  <c r="C546" i="16" s="1"/>
  <c r="B543" i="16"/>
  <c r="E531" i="16"/>
  <c r="D531" i="16"/>
  <c r="C531" i="16"/>
  <c r="B531" i="16"/>
  <c r="E524" i="16"/>
  <c r="D524" i="16"/>
  <c r="C524" i="16"/>
  <c r="E523" i="16"/>
  <c r="D523" i="16"/>
  <c r="C523" i="16"/>
  <c r="E522" i="16"/>
  <c r="D522" i="16"/>
  <c r="C522" i="16"/>
  <c r="B522" i="16"/>
  <c r="E510" i="16"/>
  <c r="D510" i="16"/>
  <c r="C510" i="16"/>
  <c r="B510" i="16"/>
  <c r="E503" i="16"/>
  <c r="D503" i="16"/>
  <c r="C503" i="16"/>
  <c r="E502" i="16"/>
  <c r="D502" i="16"/>
  <c r="C502" i="16"/>
  <c r="E501" i="16"/>
  <c r="E504" i="16" s="1"/>
  <c r="D501" i="16"/>
  <c r="C501" i="16"/>
  <c r="C504" i="16" s="1"/>
  <c r="B501" i="16"/>
  <c r="E489" i="16"/>
  <c r="D489" i="16"/>
  <c r="C489" i="16"/>
  <c r="B489" i="16"/>
  <c r="E482" i="16"/>
  <c r="D482" i="16"/>
  <c r="C482" i="16"/>
  <c r="E481" i="16"/>
  <c r="D481" i="16"/>
  <c r="C481" i="16"/>
  <c r="E480" i="16"/>
  <c r="D480" i="16"/>
  <c r="C480" i="16"/>
  <c r="B480" i="16"/>
  <c r="E468" i="16"/>
  <c r="D468" i="16"/>
  <c r="C468" i="16"/>
  <c r="B468" i="16"/>
  <c r="E461" i="16"/>
  <c r="D461" i="16"/>
  <c r="C461" i="16"/>
  <c r="E460" i="16"/>
  <c r="D460" i="16"/>
  <c r="C460" i="16"/>
  <c r="E459" i="16"/>
  <c r="E462" i="16" s="1"/>
  <c r="D459" i="16"/>
  <c r="C459" i="16"/>
  <c r="C462" i="16" s="1"/>
  <c r="B459" i="16"/>
  <c r="E447" i="16"/>
  <c r="C447" i="16"/>
  <c r="B447" i="16"/>
  <c r="E440" i="16"/>
  <c r="D440" i="16"/>
  <c r="C440" i="16"/>
  <c r="E439" i="16"/>
  <c r="D439" i="16"/>
  <c r="C439" i="16"/>
  <c r="E438" i="16"/>
  <c r="D438" i="16"/>
  <c r="C438" i="16"/>
  <c r="B438" i="16"/>
  <c r="E417" i="16"/>
  <c r="D417" i="16"/>
  <c r="C417" i="16"/>
  <c r="B417" i="16"/>
  <c r="E410" i="16"/>
  <c r="D410" i="16"/>
  <c r="C410" i="16"/>
  <c r="E409" i="16"/>
  <c r="D409" i="16"/>
  <c r="C409" i="16"/>
  <c r="E408" i="16"/>
  <c r="D408" i="16"/>
  <c r="D411" i="16" s="1"/>
  <c r="C408" i="16"/>
  <c r="B408" i="16"/>
  <c r="C411" i="16" s="1"/>
  <c r="E391" i="16"/>
  <c r="D391" i="16"/>
  <c r="C391" i="16"/>
  <c r="B391" i="16"/>
  <c r="E384" i="16"/>
  <c r="D384" i="16"/>
  <c r="C384" i="16"/>
  <c r="E383" i="16"/>
  <c r="D383" i="16"/>
  <c r="C383" i="16"/>
  <c r="E382" i="16"/>
  <c r="D382" i="16"/>
  <c r="C382" i="16"/>
  <c r="B382" i="16"/>
  <c r="E370" i="16"/>
  <c r="D370" i="16"/>
  <c r="C370" i="16"/>
  <c r="B370" i="16"/>
  <c r="E363" i="16"/>
  <c r="D363" i="16"/>
  <c r="C363" i="16"/>
  <c r="E362" i="16"/>
  <c r="D362" i="16"/>
  <c r="C362" i="16"/>
  <c r="E361" i="16"/>
  <c r="D361" i="16"/>
  <c r="C361" i="16"/>
  <c r="B361" i="16"/>
  <c r="C364" i="16" s="1"/>
  <c r="E349" i="16"/>
  <c r="D349" i="16"/>
  <c r="C349" i="16"/>
  <c r="B349" i="16"/>
  <c r="E342" i="16"/>
  <c r="D342" i="16"/>
  <c r="C342" i="16"/>
  <c r="E341" i="16"/>
  <c r="D341" i="16"/>
  <c r="C341" i="16"/>
  <c r="E340" i="16"/>
  <c r="D340" i="16"/>
  <c r="C340" i="16"/>
  <c r="B340" i="16"/>
  <c r="E328" i="16"/>
  <c r="D328" i="16"/>
  <c r="C328" i="16"/>
  <c r="B328" i="16"/>
  <c r="E321" i="16"/>
  <c r="D321" i="16"/>
  <c r="C321" i="16"/>
  <c r="E320" i="16"/>
  <c r="D320" i="16"/>
  <c r="C320" i="16"/>
  <c r="E319" i="16"/>
  <c r="E322" i="16" s="1"/>
  <c r="D319" i="16"/>
  <c r="C319" i="16"/>
  <c r="B319" i="16"/>
  <c r="E307" i="16"/>
  <c r="D307" i="16"/>
  <c r="C307" i="16"/>
  <c r="B307" i="16"/>
  <c r="E300" i="16"/>
  <c r="D300" i="16"/>
  <c r="C300" i="16"/>
  <c r="E299" i="16"/>
  <c r="D299" i="16"/>
  <c r="C299" i="16"/>
  <c r="E298" i="16"/>
  <c r="D298" i="16"/>
  <c r="D301" i="16" s="1"/>
  <c r="C298" i="16"/>
  <c r="B298" i="16"/>
  <c r="E286" i="16"/>
  <c r="D286" i="16"/>
  <c r="C286" i="16"/>
  <c r="B286" i="16"/>
  <c r="E279" i="16"/>
  <c r="D279" i="16"/>
  <c r="C279" i="16"/>
  <c r="E278" i="16"/>
  <c r="D278" i="16"/>
  <c r="C278" i="16"/>
  <c r="E277" i="16"/>
  <c r="D277" i="16"/>
  <c r="D280" i="16" s="1"/>
  <c r="C277" i="16"/>
  <c r="B277" i="16"/>
  <c r="C280" i="16" s="1"/>
  <c r="E253" i="16"/>
  <c r="D253" i="16"/>
  <c r="C253" i="16"/>
  <c r="B253" i="16"/>
  <c r="E246" i="16"/>
  <c r="D246" i="16"/>
  <c r="C246" i="16"/>
  <c r="E245" i="16"/>
  <c r="D245" i="16"/>
  <c r="C245" i="16"/>
  <c r="E244" i="16"/>
  <c r="D244" i="16"/>
  <c r="C244" i="16"/>
  <c r="B244" i="16"/>
  <c r="E232" i="16"/>
  <c r="D232" i="16"/>
  <c r="C232" i="16"/>
  <c r="B232" i="16"/>
  <c r="E225" i="16"/>
  <c r="D225" i="16"/>
  <c r="C225" i="16"/>
  <c r="E224" i="16"/>
  <c r="D224" i="16"/>
  <c r="C224" i="16"/>
  <c r="E223" i="16"/>
  <c r="E226" i="16" s="1"/>
  <c r="D223" i="16"/>
  <c r="C223" i="16"/>
  <c r="B223" i="16"/>
  <c r="E211" i="16"/>
  <c r="D211" i="16"/>
  <c r="C211" i="16"/>
  <c r="B211" i="16"/>
  <c r="E204" i="16"/>
  <c r="D204" i="16"/>
  <c r="C204" i="16"/>
  <c r="E203" i="16"/>
  <c r="D203" i="16"/>
  <c r="C203" i="16"/>
  <c r="E202" i="16"/>
  <c r="D202" i="16"/>
  <c r="D205" i="16" s="1"/>
  <c r="C202" i="16"/>
  <c r="B202" i="16"/>
  <c r="E190" i="16"/>
  <c r="D190" i="16"/>
  <c r="C190" i="16"/>
  <c r="B190" i="16"/>
  <c r="E183" i="16"/>
  <c r="D183" i="16"/>
  <c r="C183" i="16"/>
  <c r="E182" i="16"/>
  <c r="D182" i="16"/>
  <c r="C182" i="16"/>
  <c r="E181" i="16"/>
  <c r="D181" i="16"/>
  <c r="D184" i="16" s="1"/>
  <c r="C181" i="16"/>
  <c r="B181" i="16"/>
  <c r="C184" i="16" s="1"/>
  <c r="E168" i="16"/>
  <c r="D168" i="16"/>
  <c r="C168" i="16"/>
  <c r="B168" i="16"/>
  <c r="E161" i="16"/>
  <c r="D161" i="16"/>
  <c r="C161" i="16"/>
  <c r="E160" i="16"/>
  <c r="D160" i="16"/>
  <c r="C160" i="16"/>
  <c r="E159" i="16"/>
  <c r="D159" i="16"/>
  <c r="C159" i="16"/>
  <c r="B159" i="16"/>
  <c r="E138" i="16"/>
  <c r="D138" i="16"/>
  <c r="C138" i="16"/>
  <c r="B138" i="16"/>
  <c r="E131" i="16"/>
  <c r="D131" i="16"/>
  <c r="C131" i="16"/>
  <c r="E130" i="16"/>
  <c r="D130" i="16"/>
  <c r="C130" i="16"/>
  <c r="E129" i="16"/>
  <c r="E132" i="16" s="1"/>
  <c r="D129" i="16"/>
  <c r="C129" i="16"/>
  <c r="B129" i="16"/>
  <c r="D117" i="16"/>
  <c r="C117" i="16"/>
  <c r="B117" i="16"/>
  <c r="E110" i="16"/>
  <c r="D110" i="16"/>
  <c r="C110" i="16"/>
  <c r="E109" i="16"/>
  <c r="D109" i="16"/>
  <c r="C109" i="16"/>
  <c r="E108" i="16"/>
  <c r="D108" i="16"/>
  <c r="D111" i="16" s="1"/>
  <c r="C108" i="16"/>
  <c r="B108" i="16"/>
  <c r="C111" i="16" s="1"/>
  <c r="E96" i="16"/>
  <c r="D96" i="16"/>
  <c r="C96" i="16"/>
  <c r="B96" i="16"/>
  <c r="E89" i="16"/>
  <c r="D89" i="16"/>
  <c r="C89" i="16"/>
  <c r="E88" i="16"/>
  <c r="D88" i="16"/>
  <c r="C88" i="16"/>
  <c r="E87" i="16"/>
  <c r="D87" i="16"/>
  <c r="C87" i="16"/>
  <c r="B87" i="16"/>
  <c r="E72" i="16"/>
  <c r="E599" i="16" s="1"/>
  <c r="D72" i="16"/>
  <c r="D76" i="16" s="1"/>
  <c r="C72" i="16"/>
  <c r="C599" i="16" s="1"/>
  <c r="B51" i="16"/>
  <c r="E46" i="16"/>
  <c r="D46" i="16"/>
  <c r="E45" i="16"/>
  <c r="D45" i="16"/>
  <c r="C45" i="16"/>
  <c r="E44" i="16"/>
  <c r="D44" i="16"/>
  <c r="D47" i="16" s="1"/>
  <c r="C44" i="16"/>
  <c r="B43" i="16"/>
  <c r="B44" i="16" s="1"/>
  <c r="E47" i="16" l="1"/>
  <c r="C90" i="16"/>
  <c r="E90" i="16"/>
  <c r="C132" i="16"/>
  <c r="D132" i="16"/>
  <c r="C162" i="16"/>
  <c r="E162" i="16"/>
  <c r="C205" i="16"/>
  <c r="E205" i="16"/>
  <c r="C226" i="16"/>
  <c r="D226" i="16"/>
  <c r="C247" i="16"/>
  <c r="E247" i="16"/>
  <c r="C301" i="16"/>
  <c r="E301" i="16"/>
  <c r="C322" i="16"/>
  <c r="D322" i="16"/>
  <c r="C343" i="16"/>
  <c r="E343" i="16"/>
  <c r="C385" i="16"/>
  <c r="E385" i="16"/>
  <c r="C441" i="16"/>
  <c r="E441" i="16"/>
  <c r="C483" i="16"/>
  <c r="D483" i="16"/>
  <c r="C525" i="16"/>
  <c r="D525" i="16"/>
  <c r="C567" i="16"/>
  <c r="D567" i="16"/>
  <c r="D599" i="16"/>
  <c r="E603" i="16"/>
  <c r="C607" i="16"/>
  <c r="E607" i="16"/>
  <c r="C619" i="16"/>
  <c r="E619" i="16"/>
  <c r="E76" i="16"/>
  <c r="C47" i="16"/>
  <c r="C46" i="16"/>
  <c r="B602" i="16"/>
  <c r="B600" i="16" s="1"/>
  <c r="B72" i="16"/>
  <c r="C76" i="16"/>
  <c r="D90" i="16"/>
  <c r="E111" i="16"/>
  <c r="D162" i="16"/>
  <c r="E184" i="16"/>
  <c r="D247" i="16"/>
  <c r="E280" i="16"/>
  <c r="D343" i="16"/>
  <c r="D364" i="16"/>
  <c r="E364" i="16"/>
  <c r="C603" i="16"/>
  <c r="D385" i="16"/>
  <c r="E411" i="16"/>
  <c r="D441" i="16"/>
  <c r="D462" i="16"/>
  <c r="E483" i="16"/>
  <c r="D504" i="16"/>
  <c r="E525" i="16"/>
  <c r="D546" i="16"/>
  <c r="E567" i="16"/>
  <c r="D588" i="16"/>
  <c r="D603" i="16"/>
  <c r="E605" i="16"/>
  <c r="D607" i="16"/>
  <c r="E617" i="16"/>
  <c r="D619" i="16"/>
  <c r="D623" i="16"/>
  <c r="C600" i="16"/>
  <c r="E600" i="16"/>
  <c r="C623" i="16" l="1"/>
  <c r="C601" i="16"/>
  <c r="D601" i="16"/>
  <c r="E623" i="16"/>
  <c r="E601" i="16"/>
  <c r="B76" i="16"/>
  <c r="B599" i="16"/>
  <c r="B623" i="16" s="1"/>
  <c r="E290" i="15" l="1"/>
  <c r="B290" i="15"/>
  <c r="D284" i="15"/>
  <c r="C284" i="15"/>
  <c r="E283" i="15"/>
  <c r="D283" i="15"/>
  <c r="C283" i="15"/>
  <c r="E282" i="15"/>
  <c r="D282" i="15"/>
  <c r="C282" i="15"/>
  <c r="E281" i="15"/>
  <c r="E284" i="15" s="1"/>
  <c r="E273" i="15"/>
  <c r="B273" i="15"/>
  <c r="D267" i="15"/>
  <c r="C267" i="15"/>
  <c r="E266" i="15"/>
  <c r="D266" i="15"/>
  <c r="C266" i="15"/>
  <c r="E265" i="15"/>
  <c r="D265" i="15"/>
  <c r="C265" i="15"/>
  <c r="E264" i="15"/>
  <c r="E267" i="15" s="1"/>
  <c r="E255" i="15"/>
  <c r="B255" i="15"/>
  <c r="D249" i="15"/>
  <c r="C249" i="15"/>
  <c r="E248" i="15"/>
  <c r="D248" i="15"/>
  <c r="C248" i="15"/>
  <c r="E247" i="15"/>
  <c r="D247" i="15"/>
  <c r="C247" i="15"/>
  <c r="E246" i="15"/>
  <c r="E249" i="15" s="1"/>
  <c r="B234" i="15"/>
  <c r="E228" i="15"/>
  <c r="D228" i="15"/>
  <c r="C228" i="15"/>
  <c r="E227" i="15"/>
  <c r="D227" i="15"/>
  <c r="C227" i="15"/>
  <c r="E226" i="15"/>
  <c r="D226" i="15"/>
  <c r="C226" i="15"/>
  <c r="D213" i="15"/>
  <c r="C213" i="15"/>
  <c r="B213" i="15"/>
  <c r="E206" i="15"/>
  <c r="D206" i="15"/>
  <c r="C206" i="15"/>
  <c r="E205" i="15"/>
  <c r="D205" i="15"/>
  <c r="C205" i="15"/>
  <c r="E204" i="15"/>
  <c r="E207" i="15" s="1"/>
  <c r="D204" i="15"/>
  <c r="C204" i="15"/>
  <c r="C207" i="15" s="1"/>
  <c r="B204" i="15"/>
  <c r="E192" i="15"/>
  <c r="D192" i="15"/>
  <c r="C192" i="15"/>
  <c r="B192" i="15"/>
  <c r="E185" i="15"/>
  <c r="D185" i="15"/>
  <c r="C185" i="15"/>
  <c r="E184" i="15"/>
  <c r="D184" i="15"/>
  <c r="C184" i="15"/>
  <c r="E183" i="15"/>
  <c r="E186" i="15" s="1"/>
  <c r="D183" i="15"/>
  <c r="C183" i="15"/>
  <c r="C186" i="15" s="1"/>
  <c r="B183" i="15"/>
  <c r="E171" i="15"/>
  <c r="D171" i="15"/>
  <c r="C171" i="15"/>
  <c r="B171" i="15"/>
  <c r="E164" i="15"/>
  <c r="D164" i="15"/>
  <c r="C164" i="15"/>
  <c r="E163" i="15"/>
  <c r="D163" i="15"/>
  <c r="C163" i="15"/>
  <c r="E162" i="15"/>
  <c r="E165" i="15" s="1"/>
  <c r="D162" i="15"/>
  <c r="C162" i="15"/>
  <c r="C165" i="15" s="1"/>
  <c r="B162" i="15"/>
  <c r="E150" i="15"/>
  <c r="D150" i="15"/>
  <c r="C150" i="15"/>
  <c r="B150" i="15"/>
  <c r="E143" i="15"/>
  <c r="D143" i="15"/>
  <c r="C143" i="15"/>
  <c r="E142" i="15"/>
  <c r="D142" i="15"/>
  <c r="C142" i="15"/>
  <c r="E141" i="15"/>
  <c r="E144" i="15" s="1"/>
  <c r="D141" i="15"/>
  <c r="C141" i="15"/>
  <c r="C144" i="15" s="1"/>
  <c r="B141" i="15"/>
  <c r="E132" i="15"/>
  <c r="D132" i="15"/>
  <c r="C132" i="15"/>
  <c r="B132" i="15"/>
  <c r="E125" i="15"/>
  <c r="D125" i="15"/>
  <c r="C125" i="15"/>
  <c r="E124" i="15"/>
  <c r="D124" i="15"/>
  <c r="C124" i="15"/>
  <c r="E123" i="15"/>
  <c r="E126" i="15" s="1"/>
  <c r="D123" i="15"/>
  <c r="C123" i="15"/>
  <c r="C126" i="15" s="1"/>
  <c r="B123" i="15"/>
  <c r="E111" i="15"/>
  <c r="D111" i="15"/>
  <c r="C111" i="15"/>
  <c r="B111" i="15"/>
  <c r="E104" i="15"/>
  <c r="D104" i="15"/>
  <c r="C104" i="15"/>
  <c r="E103" i="15"/>
  <c r="D103" i="15"/>
  <c r="C103" i="15"/>
  <c r="E102" i="15"/>
  <c r="E105" i="15" s="1"/>
  <c r="D102" i="15"/>
  <c r="C102" i="15"/>
  <c r="C105" i="15" s="1"/>
  <c r="B102" i="15"/>
  <c r="D90" i="15"/>
  <c r="C90" i="15"/>
  <c r="E84" i="15"/>
  <c r="E83" i="15"/>
  <c r="D83" i="15"/>
  <c r="C83" i="15"/>
  <c r="E82" i="15"/>
  <c r="D82" i="15"/>
  <c r="C82" i="15"/>
  <c r="C81" i="15"/>
  <c r="D84" i="15" s="1"/>
  <c r="E69" i="15"/>
  <c r="D69" i="15"/>
  <c r="C69" i="15"/>
  <c r="B69" i="15"/>
  <c r="E62" i="15"/>
  <c r="D62" i="15"/>
  <c r="C62" i="15"/>
  <c r="E61" i="15"/>
  <c r="D61" i="15"/>
  <c r="C61" i="15"/>
  <c r="E60" i="15"/>
  <c r="E63" i="15" s="1"/>
  <c r="D60" i="15"/>
  <c r="C60" i="15"/>
  <c r="C63" i="15" s="1"/>
  <c r="B60" i="15"/>
  <c r="E48" i="15"/>
  <c r="D48" i="15"/>
  <c r="C48" i="15"/>
  <c r="B48" i="15"/>
  <c r="E41" i="15"/>
  <c r="D41" i="15"/>
  <c r="C41" i="15"/>
  <c r="E40" i="15"/>
  <c r="D40" i="15"/>
  <c r="C40" i="15"/>
  <c r="E39" i="15"/>
  <c r="E42" i="15" s="1"/>
  <c r="D39" i="15"/>
  <c r="C39" i="15"/>
  <c r="C42" i="15" s="1"/>
  <c r="B39" i="15"/>
  <c r="D42" i="15" l="1"/>
  <c r="D63" i="15"/>
  <c r="D105" i="15"/>
  <c r="D126" i="15"/>
  <c r="D144" i="15"/>
  <c r="D165" i="15"/>
  <c r="D186" i="15"/>
  <c r="D207" i="15"/>
  <c r="C84" i="15"/>
  <c r="E263" i="14" l="1"/>
  <c r="D262" i="14"/>
  <c r="D263" i="14" s="1"/>
  <c r="C262" i="14"/>
  <c r="C263" i="14" s="1"/>
  <c r="E256" i="14"/>
  <c r="D256" i="14"/>
  <c r="C256" i="14"/>
  <c r="E255" i="14"/>
  <c r="D255" i="14"/>
  <c r="C255" i="14"/>
  <c r="E254" i="14"/>
  <c r="E257" i="14" s="1"/>
  <c r="D254" i="14"/>
  <c r="C254" i="14"/>
  <c r="D257" i="14" s="1"/>
  <c r="B254" i="14"/>
  <c r="E246" i="14"/>
  <c r="D245" i="14"/>
  <c r="D246" i="14" s="1"/>
  <c r="C245" i="14"/>
  <c r="C246" i="14" s="1"/>
  <c r="E239" i="14"/>
  <c r="D239" i="14"/>
  <c r="C239" i="14"/>
  <c r="E238" i="14"/>
  <c r="D238" i="14"/>
  <c r="C238" i="14"/>
  <c r="E237" i="14"/>
  <c r="E240" i="14" s="1"/>
  <c r="D237" i="14"/>
  <c r="C237" i="14"/>
  <c r="D240" i="14" s="1"/>
  <c r="B237" i="14"/>
  <c r="E229" i="14"/>
  <c r="D228" i="14"/>
  <c r="D229" i="14" s="1"/>
  <c r="C228" i="14"/>
  <c r="C229" i="14" s="1"/>
  <c r="E222" i="14"/>
  <c r="D222" i="14"/>
  <c r="C222" i="14"/>
  <c r="E221" i="14"/>
  <c r="D221" i="14"/>
  <c r="C221" i="14"/>
  <c r="E220" i="14"/>
  <c r="E223" i="14" s="1"/>
  <c r="D220" i="14"/>
  <c r="C220" i="14"/>
  <c r="D223" i="14" s="1"/>
  <c r="B220" i="14"/>
  <c r="E212" i="14"/>
  <c r="D211" i="14"/>
  <c r="D212" i="14" s="1"/>
  <c r="C211" i="14"/>
  <c r="C212" i="14" s="1"/>
  <c r="E205" i="14"/>
  <c r="D205" i="14"/>
  <c r="C205" i="14"/>
  <c r="E204" i="14"/>
  <c r="D204" i="14"/>
  <c r="C204" i="14"/>
  <c r="E203" i="14"/>
  <c r="E206" i="14" s="1"/>
  <c r="D203" i="14"/>
  <c r="C203" i="14"/>
  <c r="D206" i="14" s="1"/>
  <c r="B203" i="14"/>
  <c r="E195" i="14"/>
  <c r="D194" i="14"/>
  <c r="D195" i="14" s="1"/>
  <c r="C194" i="14"/>
  <c r="C195" i="14" s="1"/>
  <c r="E188" i="14"/>
  <c r="D188" i="14"/>
  <c r="C188" i="14"/>
  <c r="E187" i="14"/>
  <c r="D187" i="14"/>
  <c r="C187" i="14"/>
  <c r="E186" i="14"/>
  <c r="E189" i="14" s="1"/>
  <c r="D186" i="14"/>
  <c r="C186" i="14"/>
  <c r="D189" i="14" s="1"/>
  <c r="B186" i="14"/>
  <c r="E178" i="14"/>
  <c r="D177" i="14"/>
  <c r="D178" i="14" s="1"/>
  <c r="C177" i="14"/>
  <c r="C178" i="14" s="1"/>
  <c r="E171" i="14"/>
  <c r="D171" i="14"/>
  <c r="C171" i="14"/>
  <c r="E170" i="14"/>
  <c r="D170" i="14"/>
  <c r="C170" i="14"/>
  <c r="E169" i="14"/>
  <c r="E172" i="14" s="1"/>
  <c r="D169" i="14"/>
  <c r="C169" i="14"/>
  <c r="D172" i="14" s="1"/>
  <c r="B169" i="14"/>
  <c r="E160" i="14"/>
  <c r="D159" i="14"/>
  <c r="D160" i="14" s="1"/>
  <c r="C159" i="14"/>
  <c r="C160" i="14" s="1"/>
  <c r="E153" i="14"/>
  <c r="D153" i="14"/>
  <c r="C153" i="14"/>
  <c r="E152" i="14"/>
  <c r="D152" i="14"/>
  <c r="C152" i="14"/>
  <c r="E151" i="14"/>
  <c r="E154" i="14" s="1"/>
  <c r="D151" i="14"/>
  <c r="C151" i="14"/>
  <c r="D154" i="14" s="1"/>
  <c r="B151" i="14"/>
  <c r="E142" i="14"/>
  <c r="D141" i="14"/>
  <c r="D142" i="14" s="1"/>
  <c r="C141" i="14"/>
  <c r="C142" i="14" s="1"/>
  <c r="E135" i="14"/>
  <c r="D135" i="14"/>
  <c r="C135" i="14"/>
  <c r="E134" i="14"/>
  <c r="D134" i="14"/>
  <c r="C134" i="14"/>
  <c r="E133" i="14"/>
  <c r="E136" i="14" s="1"/>
  <c r="D133" i="14"/>
  <c r="C133" i="14"/>
  <c r="D136" i="14" s="1"/>
  <c r="B133" i="14"/>
  <c r="E124" i="14"/>
  <c r="D123" i="14"/>
  <c r="D124" i="14" s="1"/>
  <c r="C123" i="14"/>
  <c r="C124" i="14" s="1"/>
  <c r="E117" i="14"/>
  <c r="D117" i="14"/>
  <c r="C117" i="14"/>
  <c r="E116" i="14"/>
  <c r="D116" i="14"/>
  <c r="C116" i="14"/>
  <c r="E115" i="14"/>
  <c r="E118" i="14" s="1"/>
  <c r="D115" i="14"/>
  <c r="C115" i="14"/>
  <c r="D118" i="14" s="1"/>
  <c r="B115" i="14"/>
  <c r="E94" i="14"/>
  <c r="D93" i="14"/>
  <c r="D94" i="14" s="1"/>
  <c r="C93" i="14"/>
  <c r="C94" i="14" s="1"/>
  <c r="E87" i="14"/>
  <c r="D87" i="14"/>
  <c r="C87" i="14"/>
  <c r="E86" i="14"/>
  <c r="D86" i="14"/>
  <c r="C86" i="14"/>
  <c r="E85" i="14"/>
  <c r="E88" i="14" s="1"/>
  <c r="D85" i="14"/>
  <c r="C85" i="14"/>
  <c r="D88" i="14" s="1"/>
  <c r="B85" i="14"/>
  <c r="E75" i="14"/>
  <c r="D75" i="14"/>
  <c r="C75" i="14"/>
  <c r="B75" i="14"/>
  <c r="E66" i="14"/>
  <c r="D66" i="14"/>
  <c r="C66" i="14"/>
  <c r="E65" i="14"/>
  <c r="D65" i="14"/>
  <c r="C65" i="14"/>
  <c r="E64" i="14"/>
  <c r="D64" i="14"/>
  <c r="C64" i="14"/>
  <c r="C51" i="14"/>
  <c r="B51" i="14"/>
  <c r="E50" i="14"/>
  <c r="E51" i="14" s="1"/>
  <c r="D50" i="14"/>
  <c r="D51" i="14" s="1"/>
  <c r="B50" i="14"/>
  <c r="E44" i="14"/>
  <c r="D44" i="14"/>
  <c r="C44" i="14"/>
  <c r="E43" i="14"/>
  <c r="D43" i="14"/>
  <c r="C43" i="14"/>
  <c r="E42" i="14"/>
  <c r="D42" i="14"/>
  <c r="E45" i="14" s="1"/>
  <c r="C42" i="14"/>
  <c r="B42" i="14"/>
  <c r="C45" i="14" s="1"/>
  <c r="E31" i="14"/>
  <c r="D31" i="14"/>
  <c r="C31" i="14"/>
  <c r="B31" i="14"/>
  <c r="E22" i="14"/>
  <c r="D22" i="14"/>
  <c r="C22" i="14"/>
  <c r="B22" i="14"/>
  <c r="E21" i="14"/>
  <c r="D21" i="14"/>
  <c r="C21" i="14"/>
  <c r="E20" i="14"/>
  <c r="D20" i="14"/>
  <c r="B21" i="14" s="1"/>
  <c r="C20" i="14"/>
  <c r="B20" i="14"/>
  <c r="E355" i="13"/>
  <c r="E356" i="13" s="1"/>
  <c r="D355" i="13"/>
  <c r="C355" i="13"/>
  <c r="C356" i="13" s="1"/>
  <c r="B355" i="13"/>
  <c r="E353" i="13"/>
  <c r="D353" i="13"/>
  <c r="D354" i="13" s="1"/>
  <c r="C353" i="13"/>
  <c r="B353" i="13"/>
  <c r="C354" i="13" s="1"/>
  <c r="E351" i="13"/>
  <c r="E352" i="13" s="1"/>
  <c r="D351" i="13"/>
  <c r="C351" i="13"/>
  <c r="C352" i="13" s="1"/>
  <c r="B351" i="13"/>
  <c r="E349" i="13"/>
  <c r="D349" i="13"/>
  <c r="D350" i="13" s="1"/>
  <c r="C349" i="13"/>
  <c r="B349" i="13"/>
  <c r="C350" i="13" s="1"/>
  <c r="E347" i="13"/>
  <c r="E348" i="13" s="1"/>
  <c r="D347" i="13"/>
  <c r="C347" i="13"/>
  <c r="C348" i="13" s="1"/>
  <c r="B347" i="13"/>
  <c r="E345" i="13"/>
  <c r="D345" i="13"/>
  <c r="D346" i="13" s="1"/>
  <c r="C345" i="13"/>
  <c r="B345" i="13"/>
  <c r="C346" i="13" s="1"/>
  <c r="E343" i="13"/>
  <c r="E344" i="13" s="1"/>
  <c r="D343" i="13"/>
  <c r="C343" i="13"/>
  <c r="C344" i="13" s="1"/>
  <c r="B343" i="13"/>
  <c r="E341" i="13"/>
  <c r="D341" i="13"/>
  <c r="D342" i="13" s="1"/>
  <c r="C341" i="13"/>
  <c r="B341" i="13"/>
  <c r="C342" i="13" s="1"/>
  <c r="E339" i="13"/>
  <c r="E340" i="13" s="1"/>
  <c r="D339" i="13"/>
  <c r="C339" i="13"/>
  <c r="C340" i="13" s="1"/>
  <c r="B339" i="13"/>
  <c r="E336" i="13"/>
  <c r="D336" i="13"/>
  <c r="C336" i="13"/>
  <c r="B336" i="13"/>
  <c r="E335" i="13"/>
  <c r="E337" i="13" s="1"/>
  <c r="D335" i="13"/>
  <c r="D337" i="13" s="1"/>
  <c r="C335" i="13"/>
  <c r="C337" i="13" s="1"/>
  <c r="C360" i="13" s="1"/>
  <c r="B335" i="13"/>
  <c r="B337" i="13" s="1"/>
  <c r="B360" i="13" s="1"/>
  <c r="E328" i="13"/>
  <c r="D328" i="13"/>
  <c r="C328" i="13"/>
  <c r="E327" i="13"/>
  <c r="D327" i="13"/>
  <c r="C327" i="13"/>
  <c r="E326" i="13"/>
  <c r="D326" i="13"/>
  <c r="D329" i="13" s="1"/>
  <c r="C326" i="13"/>
  <c r="B326" i="13"/>
  <c r="C329" i="13" s="1"/>
  <c r="E310" i="13"/>
  <c r="D310" i="13"/>
  <c r="C310" i="13"/>
  <c r="B310" i="13"/>
  <c r="E303" i="13"/>
  <c r="D303" i="13"/>
  <c r="C303" i="13"/>
  <c r="E302" i="13"/>
  <c r="D302" i="13"/>
  <c r="C302" i="13"/>
  <c r="E301" i="13"/>
  <c r="E304" i="13" s="1"/>
  <c r="D301" i="13"/>
  <c r="C301" i="13"/>
  <c r="C304" i="13" s="1"/>
  <c r="B301" i="13"/>
  <c r="E289" i="13"/>
  <c r="D289" i="13"/>
  <c r="C289" i="13"/>
  <c r="B289" i="13"/>
  <c r="E282" i="13"/>
  <c r="D282" i="13"/>
  <c r="C282" i="13"/>
  <c r="E281" i="13"/>
  <c r="D281" i="13"/>
  <c r="C281" i="13"/>
  <c r="E280" i="13"/>
  <c r="D280" i="13"/>
  <c r="D283" i="13" s="1"/>
  <c r="C280" i="13"/>
  <c r="B280" i="13"/>
  <c r="C283" i="13" s="1"/>
  <c r="E268" i="13"/>
  <c r="D268" i="13"/>
  <c r="C268" i="13"/>
  <c r="B268" i="13"/>
  <c r="E261" i="13"/>
  <c r="D261" i="13"/>
  <c r="C261" i="13"/>
  <c r="E260" i="13"/>
  <c r="D260" i="13"/>
  <c r="C260" i="13"/>
  <c r="E259" i="13"/>
  <c r="E262" i="13" s="1"/>
  <c r="D259" i="13"/>
  <c r="C259" i="13"/>
  <c r="C262" i="13" s="1"/>
  <c r="B259" i="13"/>
  <c r="E244" i="13"/>
  <c r="E248" i="13" s="1"/>
  <c r="D244" i="13"/>
  <c r="D248" i="13" s="1"/>
  <c r="C244" i="13"/>
  <c r="C248" i="13" s="1"/>
  <c r="B244" i="13"/>
  <c r="B248" i="13" s="1"/>
  <c r="E218" i="13"/>
  <c r="D218" i="13"/>
  <c r="C218" i="13"/>
  <c r="E217" i="13"/>
  <c r="D217" i="13"/>
  <c r="C217" i="13"/>
  <c r="E216" i="13"/>
  <c r="D216" i="13"/>
  <c r="D219" i="13" s="1"/>
  <c r="C216" i="13"/>
  <c r="B216" i="13"/>
  <c r="C219" i="13" s="1"/>
  <c r="E205" i="13"/>
  <c r="D205" i="13"/>
  <c r="C205" i="13"/>
  <c r="B205" i="13"/>
  <c r="E198" i="13"/>
  <c r="D198" i="13"/>
  <c r="C198" i="13"/>
  <c r="E197" i="13"/>
  <c r="D197" i="13"/>
  <c r="C197" i="13"/>
  <c r="E196" i="13"/>
  <c r="E199" i="13" s="1"/>
  <c r="D196" i="13"/>
  <c r="C196" i="13"/>
  <c r="C199" i="13" s="1"/>
  <c r="B196" i="13"/>
  <c r="E184" i="13"/>
  <c r="D184" i="13"/>
  <c r="C184" i="13"/>
  <c r="B184" i="13"/>
  <c r="E177" i="13"/>
  <c r="D177" i="13"/>
  <c r="C177" i="13"/>
  <c r="E176" i="13"/>
  <c r="D176" i="13"/>
  <c r="C176" i="13"/>
  <c r="E175" i="13"/>
  <c r="D175" i="13"/>
  <c r="D178" i="13" s="1"/>
  <c r="C175" i="13"/>
  <c r="B175" i="13"/>
  <c r="C178" i="13" s="1"/>
  <c r="E163" i="13"/>
  <c r="D163" i="13"/>
  <c r="C163" i="13"/>
  <c r="B163" i="13"/>
  <c r="E156" i="13"/>
  <c r="D156" i="13"/>
  <c r="C156" i="13"/>
  <c r="E155" i="13"/>
  <c r="D155" i="13"/>
  <c r="C155" i="13"/>
  <c r="E154" i="13"/>
  <c r="E157" i="13" s="1"/>
  <c r="D154" i="13"/>
  <c r="C154" i="13"/>
  <c r="C157" i="13" s="1"/>
  <c r="B154" i="13"/>
  <c r="E142" i="13"/>
  <c r="D142" i="13"/>
  <c r="C142" i="13"/>
  <c r="B142" i="13"/>
  <c r="E135" i="13"/>
  <c r="D135" i="13"/>
  <c r="C135" i="13"/>
  <c r="E134" i="13"/>
  <c r="D134" i="13"/>
  <c r="C134" i="13"/>
  <c r="E133" i="13"/>
  <c r="D133" i="13"/>
  <c r="D136" i="13" s="1"/>
  <c r="C133" i="13"/>
  <c r="B133" i="13"/>
  <c r="C136" i="13" s="1"/>
  <c r="E121" i="13"/>
  <c r="D121" i="13"/>
  <c r="C121" i="13"/>
  <c r="B121" i="13"/>
  <c r="E114" i="13"/>
  <c r="D114" i="13"/>
  <c r="C114" i="13"/>
  <c r="E113" i="13"/>
  <c r="D113" i="13"/>
  <c r="C113" i="13"/>
  <c r="E112" i="13"/>
  <c r="E115" i="13" s="1"/>
  <c r="D112" i="13"/>
  <c r="C112" i="13"/>
  <c r="C115" i="13" s="1"/>
  <c r="B112" i="13"/>
  <c r="E100" i="13"/>
  <c r="D100" i="13"/>
  <c r="C100" i="13"/>
  <c r="B100" i="13"/>
  <c r="E93" i="13"/>
  <c r="D93" i="13"/>
  <c r="C93" i="13"/>
  <c r="E92" i="13"/>
  <c r="D92" i="13"/>
  <c r="C92" i="13"/>
  <c r="E91" i="13"/>
  <c r="D91" i="13"/>
  <c r="D94" i="13" s="1"/>
  <c r="C91" i="13"/>
  <c r="B91" i="13"/>
  <c r="C94" i="13" s="1"/>
  <c r="E79" i="13"/>
  <c r="D79" i="13"/>
  <c r="C79" i="13"/>
  <c r="B79" i="13"/>
  <c r="E72" i="13"/>
  <c r="D72" i="13"/>
  <c r="C72" i="13"/>
  <c r="E71" i="13"/>
  <c r="D71" i="13"/>
  <c r="C71" i="13"/>
  <c r="E70" i="13"/>
  <c r="E73" i="13" s="1"/>
  <c r="D70" i="13"/>
  <c r="C70" i="13"/>
  <c r="C73" i="13" s="1"/>
  <c r="B70" i="13"/>
  <c r="E58" i="13"/>
  <c r="D58" i="13"/>
  <c r="C58" i="13"/>
  <c r="B58" i="13"/>
  <c r="E51" i="13"/>
  <c r="D51" i="13"/>
  <c r="C51" i="13"/>
  <c r="E50" i="13"/>
  <c r="D50" i="13"/>
  <c r="C50" i="13"/>
  <c r="E49" i="13"/>
  <c r="D49" i="13"/>
  <c r="D52" i="13" s="1"/>
  <c r="C49" i="13"/>
  <c r="B49" i="13"/>
  <c r="C52" i="13" s="1"/>
  <c r="D45" i="14" l="1"/>
  <c r="C88" i="14"/>
  <c r="C118" i="14"/>
  <c r="C136" i="14"/>
  <c r="C154" i="14"/>
  <c r="C172" i="14"/>
  <c r="C189" i="14"/>
  <c r="C206" i="14"/>
  <c r="C223" i="14"/>
  <c r="C240" i="14"/>
  <c r="C257" i="14"/>
  <c r="E360" i="13"/>
  <c r="E338" i="13"/>
  <c r="D338" i="13"/>
  <c r="D360" i="13"/>
  <c r="E52" i="13"/>
  <c r="D73" i="13"/>
  <c r="E94" i="13"/>
  <c r="D115" i="13"/>
  <c r="D157" i="13"/>
  <c r="D199" i="13"/>
  <c r="E219" i="13"/>
  <c r="E329" i="13"/>
  <c r="D340" i="13"/>
  <c r="E342" i="13"/>
  <c r="D344" i="13"/>
  <c r="E346" i="13"/>
  <c r="D348" i="13"/>
  <c r="E350" i="13"/>
  <c r="D352" i="13"/>
  <c r="E354" i="13"/>
  <c r="D356" i="13"/>
  <c r="E136" i="13"/>
  <c r="E178" i="13"/>
  <c r="D262" i="13"/>
  <c r="E283" i="13"/>
  <c r="D304" i="13"/>
</calcChain>
</file>

<file path=xl/comments1.xml><?xml version="1.0" encoding="utf-8"?>
<comments xmlns="http://schemas.openxmlformats.org/spreadsheetml/2006/main">
  <authors>
    <author>Author</author>
  </authors>
  <commentList>
    <comment ref="B135" authorId="0">
      <text>
        <r>
          <rPr>
            <b/>
            <sz val="9"/>
            <color indexed="81"/>
            <rFont val="Tahoma"/>
            <family val="2"/>
          </rPr>
          <t>Author:</t>
        </r>
        <r>
          <rPr>
            <sz val="9"/>
            <color indexed="81"/>
            <rFont val="Tahoma"/>
            <family val="2"/>
          </rPr>
          <t xml:space="preserve">
fond I ngrire</t>
        </r>
      </text>
    </comment>
    <comment ref="B155" authorId="0">
      <text>
        <r>
          <rPr>
            <b/>
            <sz val="9"/>
            <color indexed="81"/>
            <rFont val="Tahoma"/>
            <family val="2"/>
          </rPr>
          <t>Author:</t>
        </r>
        <r>
          <rPr>
            <sz val="9"/>
            <color indexed="81"/>
            <rFont val="Tahoma"/>
            <family val="2"/>
          </rPr>
          <t xml:space="preserve">
fond I ngrire</t>
        </r>
      </text>
    </comment>
  </commentList>
</comments>
</file>

<file path=xl/sharedStrings.xml><?xml version="1.0" encoding="utf-8"?>
<sst xmlns="http://schemas.openxmlformats.org/spreadsheetml/2006/main" count="10098" uniqueCount="1358">
  <si>
    <t xml:space="preserve">FORMAT 2.1 : FORMATI STANDARD I PËRGATITJES SË KËRKESAVE BUXHETORE PBA 2019-2021 </t>
  </si>
  <si>
    <t>Emërtimi i Programit Buxhetor</t>
  </si>
  <si>
    <t>Kodi i Programit</t>
  </si>
  <si>
    <t>04320</t>
  </si>
  <si>
    <t>Programi Buxhetor Afatmesëm</t>
  </si>
  <si>
    <t>2019-2021</t>
  </si>
  <si>
    <t>Përshkrimi i Programit</t>
  </si>
  <si>
    <t>Politika e këtij programi konsiston në: zhvillimin e politikave dhe strategjive për zhvillimin e qendrueshem te sektorit te energjisë, ne zbatim te programit dhe prioriteteve te Qeverise, detyrave në zbatim të Traktatit per Krijimin e Komunitetit te Energjise e Direktivave të BE qe konsistojne ne plotësimin e kuadrit ligjor dhe institucional ne sektorin energjetik në përputhje me acquis communautaire; garantimin e një furnizimi të sigurt të ekonomisë me burime energjetike dhe për krijimin e kushteve të përshtatshme për nxitjen e zhvillimit të tregut të gazit natyror për të siguruar një zhvillim të shpejte dhe të qëndrueshëm ekonomik e social të vendit, si dhe për integrimin e vendit në BE; mbrojtjen e mjedisit dhe përdorimin eficent të burimeve natyrore tokësore dhe nëntokësore.</t>
  </si>
  <si>
    <t>Qëllimet e Politikës së Programit</t>
  </si>
  <si>
    <t>Treguesit e Performancës në nivel Qëllimi</t>
  </si>
  <si>
    <t>Buxheti</t>
  </si>
  <si>
    <t>Parashikimi</t>
  </si>
  <si>
    <t>Emërtimi i Treguesit 1</t>
  </si>
  <si>
    <t>Vlera Bazë</t>
  </si>
  <si>
    <t>Vlera e Synuar</t>
  </si>
  <si>
    <t>Emërtimi i Treguesit 2</t>
  </si>
  <si>
    <t>Emërtimi i Treguesit x (shto tregues sipas rastit)</t>
  </si>
  <si>
    <t>Objektivi 1 i Politikës së Programit</t>
  </si>
  <si>
    <t>Treguesit e Performancës për Objektivin 1</t>
  </si>
  <si>
    <t>Produktet për Objektivin 1</t>
  </si>
  <si>
    <t>Përshkrimi i Produktit:</t>
  </si>
  <si>
    <t>Njësia Matëse</t>
  </si>
  <si>
    <t>cope</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</si>
  <si>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</si>
  <si>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</si>
  <si>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</si>
  <si>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</si>
  <si>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</si>
  <si>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</si>
  <si>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</si>
  <si>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</si>
  <si>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230. Aktive të patrupëzuara </t>
  </si>
  <si>
    <t xml:space="preserve">231. Aktive të trupëzuara </t>
  </si>
  <si>
    <t>Kosto totale e produktit 1</t>
  </si>
  <si>
    <t xml:space="preserve">Shënim: Shpjegoni supozimet dhe llogaritjet për Produktin 1 </t>
  </si>
  <si>
    <t xml:space="preserve">Produkti </t>
  </si>
  <si>
    <t>Objektivi 2 i Politikës së Programit</t>
  </si>
  <si>
    <t>Treguesit e Performancës për Objektivin 2</t>
  </si>
  <si>
    <t>Produktet për Objektivin 2</t>
  </si>
  <si>
    <t xml:space="preserve">Shpenzimet Korrente* </t>
  </si>
  <si>
    <t>Nr.punonjes</t>
  </si>
  <si>
    <t xml:space="preserve">600. Pagat </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</si>
  <si>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</si>
  <si>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</si>
  <si>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</si>
  <si>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</si>
  <si>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</si>
  <si>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</si>
  <si>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Kontroll</t>
  </si>
  <si>
    <t>Shpenzimet Kapitale</t>
  </si>
  <si>
    <t>Kategoria 2: Shpenzimet për projekte investimesh</t>
  </si>
  <si>
    <t>Objektivi 3 i Politikës së Programit</t>
  </si>
  <si>
    <t>Produktet për Objektivin 3</t>
  </si>
  <si>
    <t>Raport mbi transparencen ne industrine nxjerrese</t>
  </si>
  <si>
    <t>Totali i shpenzimeve të Programit sipas produkteve*****</t>
  </si>
  <si>
    <t>Totali i shpenzimeve të Programit sipas artikujve*****</t>
  </si>
  <si>
    <t>Ndryshimi në % i totalit të shpenzimeve të Programit</t>
  </si>
  <si>
    <t>Ndryshimi në % i Pagave</t>
  </si>
  <si>
    <t>Ndryshimi në % i Sigurimeve Shoqërore dhe Shëndetësore</t>
  </si>
  <si>
    <t>Ndryshimi në % i Mallrave dhe Shërbimeve</t>
  </si>
  <si>
    <t>Ndryshimi në % i Subvencioneve</t>
  </si>
  <si>
    <t>Ndryshimi në % i Transfertave të brendshme</t>
  </si>
  <si>
    <t>Ndryshimi në % i Transfertave të jashtme</t>
  </si>
  <si>
    <t>Ndryshimi në % i Transfertave për familjet dhe individët</t>
  </si>
  <si>
    <t>230. Aktivet e patrupëzuara</t>
  </si>
  <si>
    <t>Ndryshimi në % i Aktiveve të Patrupëzuara</t>
  </si>
  <si>
    <t>231. Aktivet e trupëzuara</t>
  </si>
  <si>
    <t>Ndryshimi në % i Aktiveve të Trupëzuara</t>
  </si>
  <si>
    <r>
      <t xml:space="preserve">Shënim: </t>
    </r>
    <r>
      <rPr>
        <i/>
        <sz val="8"/>
        <color theme="1"/>
        <rFont val="Garamond"/>
        <family val="1"/>
      </rPr>
      <t>Shpjegoni supozimet dhe llogaritjet (Metoda 1)</t>
    </r>
  </si>
  <si>
    <t>Numri i Punonjësve Organik të Programit Buxhetor</t>
  </si>
  <si>
    <t>Numri i Punonjësve me Kontratë të Programit Buxhetor</t>
  </si>
  <si>
    <t>Nenshkrimi</t>
  </si>
  <si>
    <t>Data</t>
  </si>
  <si>
    <t>Mbeshtetje për burimet natyrore</t>
  </si>
  <si>
    <t>04430</t>
  </si>
  <si>
    <t>Nxitja e rritjes së sektorit përmes promovimit dhe inkurajimit të zbulimit të burimeve të reja potenciale mineralmbajtëse, përmes kompanive vendase e të huaja, të vogla dhe të mesme. Nxitja dhe inkurajimi i ndërtimit të objekteve të përpunimit të mineraleve.Realizimi në vazhdimësi i funksioneve të mbikëqyrjes së shfrytëzimit racional e efektiv të pasurive minerale, monitorimit minerar dhe të fenomeneve të postshfrytëzimit, rritja e kontrollit për rehabilitimin minerar.  Permiresimi i transparences së biznesit në industrinë nxjerrëse, në mënyrë që te ardhurat nga ky biznes të kontribuojnë më shumë në zhvillimin e vendit.</t>
  </si>
  <si>
    <t>Treguesit e Performancës në nivel Qëllimi*</t>
  </si>
  <si>
    <t>Numri i studimeve per promovimin e burimeve natyrore si dhe studimeve mbi parandalimin e rreziqeve gjeologo mjedisore dhe hidrologjike</t>
  </si>
  <si>
    <t>Shfrytëzimi me eficencë i burimeve natyrore minerare nga shoqëritë e licensuara për këtë veprimtari nëpërmjet zbatimit të kushteve tekniko - profesionale dhe mjedisore sipas standarteve europiane</t>
  </si>
  <si>
    <t>Treguesit e Performancës për Objektivin 1**</t>
  </si>
  <si>
    <t>Përditësim gjeohapsinor i të dhënave të lejeve minerare</t>
  </si>
  <si>
    <t>Leje minerare te mbikqyryra</t>
  </si>
  <si>
    <t>Raport mbi monitorimin e fenomeneve të post shfrytëzimi në minierat e mbyllura</t>
  </si>
  <si>
    <t>Raport mbi promovimin e mineraleve</t>
  </si>
  <si>
    <t>Raport vjetor mbi gjëndjen mjedisore ne industrinë minerare dhe metalurgji</t>
  </si>
  <si>
    <t>Studim mbi zonimin minerar dhe hartimi i planit vjetor dhe 3-vjecar minerar</t>
  </si>
  <si>
    <t>Kodi i Projektit të Investimeve 
M060625</t>
  </si>
  <si>
    <t>Përditësim gjeohapsinor të dhënave të lejeve minerare</t>
  </si>
  <si>
    <t>Produkti 1</t>
  </si>
  <si>
    <t>Të dhëna të lejeve minerare të përditësuara</t>
  </si>
  <si>
    <t xml:space="preserve">Përditësimi dhe mirëmbajtja e database më të dhënat e lejeve minerare të vendit. </t>
  </si>
  <si>
    <t>Numer lejesh</t>
  </si>
  <si>
    <t>Kodi i Projektit të Investimeve
M064060</t>
  </si>
  <si>
    <t>Mbikqyrja e shfrytëzimit të burimeve minerare metalore dhe jo metalor</t>
  </si>
  <si>
    <t xml:space="preserve">Produkti 2 </t>
  </si>
  <si>
    <t>Leje minerare metalore dhe jo metalor të kontrolluara për zbatimin 
e ligjshmerisë</t>
  </si>
  <si>
    <t xml:space="preserve">Projekti “Mbikqyrja e shfrytëzimit të burimeve minerare metalore”, do të trajtojë problematikat e shfrytëzimit të burimeve minerare metalore dhe jo metalorë. Shfrytëzimi i burimeve minerare metalore bëhet nga subjekte të licensuar me leje minerare. Për shfrytëzimin e burimeve minerare metalor, ku bëjnë pjesë minerali i kromit, bakrit, hekur nikelit etj, aktualisht janë të paisur me leje minerare rreth 320 subjekte. </t>
  </si>
  <si>
    <r>
      <t xml:space="preserve">Detajimi i Kostos Totale të </t>
    </r>
    <r>
      <rPr>
        <b/>
        <sz val="8"/>
        <color rgb="FFFF0000"/>
        <rFont val="Garamond"/>
        <family val="1"/>
      </rPr>
      <t>Produktit 2</t>
    </r>
    <r>
      <rPr>
        <b/>
        <sz val="8"/>
        <color theme="1"/>
        <rFont val="Garamond"/>
        <family val="1"/>
      </rPr>
      <t xml:space="preserve"> sipas Artikujve Ekonomikë</t>
    </r>
  </si>
  <si>
    <t>Kosto totale e produktit 2</t>
  </si>
  <si>
    <t>Shënim: Shpjegoni supozimet dhe llogaritjet për Produktin 2</t>
  </si>
  <si>
    <t>Kodi i Projektit të Investimeve
M064062</t>
  </si>
  <si>
    <t xml:space="preserve"> Monitorimi i fenomeneve te postshfrytezimit ne minierat e mbyllura</t>
  </si>
  <si>
    <t xml:space="preserve">Produkti 3 </t>
  </si>
  <si>
    <t xml:space="preserve"> Raport mbi monitorimin e fenomeneve të post shfrytëzimi në 
minierat e mbyllura</t>
  </si>
  <si>
    <t xml:space="preserve"> Minierat e mbyllura dhe të braktisura në vazhdimësi shoqërohen me një sërë problemesh. Ndërmarrja e një projekti të tillë mbi monitorimin e rreziqeve minerare është i një rëndësie të madhe, sepse parashikon dhe parandalon dukuritë e rreziqeve potenciale minerare duke krijuar siguri për jetën dhe shëndetin e njerëzve përreth zonave minerare si edhe për ruajtjen dhe rehabilitimin e mjedisit natyror, për ta kthyer atë gradualisht në një mjedis normal jetese dhe pune. Sot në vendin tone kemi të mbyllura me projekte rreth 150 miniera.
</t>
  </si>
  <si>
    <t>numer</t>
  </si>
  <si>
    <r>
      <t xml:space="preserve">Detajimi i Kostos Totale të </t>
    </r>
    <r>
      <rPr>
        <b/>
        <sz val="8"/>
        <color rgb="FFFF0000"/>
        <rFont val="Garamond"/>
        <family val="1"/>
      </rPr>
      <t>Produktit 3</t>
    </r>
    <r>
      <rPr>
        <b/>
        <sz val="8"/>
        <color theme="1"/>
        <rFont val="Garamond"/>
        <family val="1"/>
      </rPr>
      <t xml:space="preserve"> sipas Artikujve Ekonomikë</t>
    </r>
  </si>
  <si>
    <t>Kosto totale e produktit 3</t>
  </si>
  <si>
    <t>Shënim: Shpjegoni supozimet dhe llogaritjet për Produktin 3</t>
  </si>
  <si>
    <t>Kodi i Projektit të Investimeve
M064061</t>
  </si>
  <si>
    <t>Promovimi i mineraleve te rinj dhe kerkimet teknologjike e mjedisore.</t>
  </si>
  <si>
    <t xml:space="preserve">Produkti 4 </t>
  </si>
  <si>
    <t xml:space="preserve"> Raport mbi promovimin e mineraleve</t>
  </si>
  <si>
    <t xml:space="preserve"> Për promovimin e mineralit, gurër dekorativ do të zhvillohet projekti përkatës i cili në pika kryesore përbëhet: Grumbullimi i materialeve gjeologjik mbi gurët dekorativ; Përcaktimi i vend ndodhjes së vend burimeve të gurëve dekorativë në vendin tonë. Llogaritja e rezervave gjeologjike për secilin vend burimi. Kushtet tekniko minerare Marja e povave dhe kryerja e analizave fiziko kimike Përcaktimi i zonave për shfrytëzim  Fusha e përdorimit te gurëve dekorativ brënda dhe jashtë vendit Nevojat e tregut të brendhsëm dhe të jashtëm për gurë dekorativ. Studimi i çmimit të tregut të gurë dekorativë Përpunimi i tyre dhe fushat e përdorimit, etj
</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</si>
  <si>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</si>
  <si>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</si>
  <si>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Shënim: Shpjegoni supozimet dhe llogaritjet për Produktin 4</t>
  </si>
  <si>
    <t>Kodi i Projektit të Investimeve
M064099</t>
  </si>
  <si>
    <t xml:space="preserve"> Situata mbi gjëndjen mjedisore ne industrinë minerare dhe metalurgji</t>
  </si>
  <si>
    <t xml:space="preserve">Produkti 5 </t>
  </si>
  <si>
    <t xml:space="preserve"> Raport vjetor mbi gjëndjen mjedisore ne industrinë minerare dhe metalurgji</t>
  </si>
  <si>
    <t>Raport</t>
  </si>
  <si>
    <r>
      <t xml:space="preserve">Detajimi i Kostos Totale të </t>
    </r>
    <r>
      <rPr>
        <b/>
        <sz val="8"/>
        <color rgb="FFFF0000"/>
        <rFont val="Garamond"/>
        <family val="1"/>
      </rPr>
      <t>Produktit 5</t>
    </r>
    <r>
      <rPr>
        <b/>
        <sz val="8"/>
        <color theme="1"/>
        <rFont val="Garamond"/>
        <family val="1"/>
      </rPr>
      <t xml:space="preserve"> sipas Artikujve Ekonomikë</t>
    </r>
  </si>
  <si>
    <t>Kosto totale e produktit 5</t>
  </si>
  <si>
    <t>Shënim: Shpjegoni supozimet dhe llogaritjet për Produktin 5</t>
  </si>
  <si>
    <t>Kodi i Projektit të Investimeve
M064066</t>
  </si>
  <si>
    <t>Studimi mbi zonimin minerar dhe hartimi i planit vjetor dhe 3-vjecar minerar</t>
  </si>
  <si>
    <t xml:space="preserve">Produkti 6 </t>
  </si>
  <si>
    <t>Zonimi minerar dhe hartimi i planit vjetor dhe 3-vjecar minerar</t>
  </si>
  <si>
    <t xml:space="preserve"> Projekti “Studim mbi zonimin minerar dhe hartimi i planit vjetor dhe 3-vjecar minerar”, do të trajtojë problematikat e shfrytëzimit të burimeve minerare ndetimore e metalore. Në projekt do të përshkruhen hollësisht:
• Vend ndodhje e minierave dhe karrierave të mineraleve jo metalorë dhe ndërtimorë, duke dhënë rrethin, qarkun si dhe vend ndodhjen me koordinata të sistemit Gaus Kruger. • Llojin e mineraleve që shfrytëzohen dhe sasia e rezervave;• Percaktimin e kritereve per mundesite e ndryshimit te siperfaqeve te shfrytezimit dhe menyren e shfrytezimit; • Duke pare edhe nevojat e industrise minerare, te percaktoje zona te reja perspektive per shfrytezim;
• Evidenton kufizimet gjate ushtrimit te aktivitetit dhe paracakton masat për eleminimin e ndikimit te tyre dhe jo vetem; Në përfundim të tij, projekti do të dalë me konkluzione dhe rekomandime të cilat do të bëjnë një përmbledhje të gjëndjes reale dhe do të përcaktojnë masat për përmiresimin e aktivitetit të shfrytëzimit të objekteve minerare ndertimore e metalorë.
</t>
  </si>
  <si>
    <t>numer studimi</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</si>
  <si>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</si>
  <si>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</si>
  <si>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Shënim: Shpjegoni supozimet dhe llogaritjet për Produktin 6</t>
  </si>
  <si>
    <t>Kodi i Projektit të Investimeve
M064067</t>
  </si>
  <si>
    <t>Akreditimi dhe certifikimi i laboratorit kimik</t>
  </si>
  <si>
    <t xml:space="preserve">Produkti 7 </t>
  </si>
  <si>
    <t xml:space="preserve"> Rezultate analizash laboratorike me standarte europiane</t>
  </si>
  <si>
    <t xml:space="preserve"> Projekti, “Akreditimi dhe certifikimi i laboratorit kimik, është një projekt bashkëkohor i cili siguron dhe garanton kryerjen e analizave dhe nxjerrjen e rezultatit sipas standarteve të laboratorëve të Komunitetit Europian.
Për të arritur këtë objektiv është e domosdoshme që të bëhen transformet e nevojshme në të.Në përfundim të projektit, laboratori kimik i AKBN-së, do të jetë në gjëndje që të analizojë dhe të japë rezultate analizash të cilat të njihen në të gjithë komunitetin europian.
</t>
  </si>
  <si>
    <t xml:space="preserve"> </t>
  </si>
  <si>
    <r>
      <t xml:space="preserve">Detajimi i Kostos Totale të </t>
    </r>
    <r>
      <rPr>
        <b/>
        <sz val="8"/>
        <color rgb="FFFF0000"/>
        <rFont val="Garamond"/>
        <family val="1"/>
      </rPr>
      <t xml:space="preserve">Produktit 7 </t>
    </r>
    <r>
      <rPr>
        <b/>
        <sz val="8"/>
        <color theme="1"/>
        <rFont val="Garamond"/>
        <family val="1"/>
      </rPr>
      <t>sipas Artikujve Ekonomikë</t>
    </r>
  </si>
  <si>
    <t>Kosto totale e produktit 7</t>
  </si>
  <si>
    <t>Shënim: Shpjegoni supozimet dhe llogaritjet për Produktin 7</t>
  </si>
  <si>
    <t xml:space="preserve">Kodi i Projektit të Investimeve
</t>
  </si>
  <si>
    <t>Ruajtja dhe konservimi i objekteve minerare te shfrytezuara dhe te 
abandonuara per te menjanuar rreziqet e mundshme mjedisore dhe humane.</t>
  </si>
  <si>
    <t xml:space="preserve">Produkti 8 </t>
  </si>
  <si>
    <t xml:space="preserve"> Ulja e rreziqeve mjedisore dhe humane ne objektet minerare te abandonuara</t>
  </si>
  <si>
    <t xml:space="preserve"> Projekti: “Ruajtja dhe konservimi i objekteve minerare te shfrytezuara dhe te abandonuara per te menjanuar rreziqet e mundshme mjedisore dhe humane.”, është një projekt i cili do të mundësoj ruajtjen dhe konservimin e minierave te shfrytëzuara dhe te abandonuara.
Objekte minerare të abandonuara në mjediset e tyre janë vend depozitimet e sterileve të trashëguara, grykat e galerive ku janë depozituar sterilet e punimeve minerare, objektet me karakter teknologjik, social-ekonomik etj.., duke sjellë një ndotje mjedisore në zonën përreth si dhe rrezik human në rastet e grykave të hapura të galerive.
Ruajtja dhe konservimi i këtyre minierave të abandonuara, deri në momentin e mbylljes së tyre, do të ruaj mjedisin, si dhe do të eliminoj rrezikun për aksidente të mundshme humane.
</t>
  </si>
  <si>
    <r>
      <t xml:space="preserve">Detajimi i Kostos Totale të </t>
    </r>
    <r>
      <rPr>
        <b/>
        <sz val="8"/>
        <color rgb="FFFF0000"/>
        <rFont val="Garamond"/>
        <family val="1"/>
      </rPr>
      <t xml:space="preserve">Produktit 8 </t>
    </r>
    <r>
      <rPr>
        <b/>
        <sz val="8"/>
        <color theme="1"/>
        <rFont val="Garamond"/>
        <family val="1"/>
      </rPr>
      <t>sipas Artikujve Ekonomikë</t>
    </r>
  </si>
  <si>
    <t>Kosto totale e produktit 8</t>
  </si>
  <si>
    <t>Studime mbi burimeve hidrologjike dhe minerare të pashfrytëzuara dhe parandalimin e rreziqeve gjeologo - mjedisore nëpërmjet monitorimit</t>
  </si>
  <si>
    <t>Produkti 9</t>
  </si>
  <si>
    <r>
      <t xml:space="preserve">Detajimi i Kostos Totale të </t>
    </r>
    <r>
      <rPr>
        <b/>
        <sz val="8"/>
        <color rgb="FFFF0000"/>
        <rFont val="Garamond"/>
        <family val="1"/>
      </rPr>
      <t>Produktit 9</t>
    </r>
    <r>
      <rPr>
        <b/>
        <sz val="8"/>
        <color theme="1"/>
        <rFont val="Garamond"/>
        <family val="1"/>
      </rPr>
      <t xml:space="preserve"> sipas Artikujve Ekonomikë</t>
    </r>
  </si>
  <si>
    <t>Ndryshimi në % i Pagave si pasojë e ndryshimit të kostos së produktit</t>
  </si>
  <si>
    <r>
      <t>Ndryshimi në % i Pagave si pasojë e ndryshimit të sasisë së produktit</t>
    </r>
    <r>
      <rPr>
        <b/>
        <i/>
        <sz val="8"/>
        <color rgb="FFFF000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</si>
  <si>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</si>
  <si>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8"/>
        <color rgb="FFFF0000"/>
        <rFont val="Garamond"/>
        <family val="1"/>
      </rPr>
      <t>**</t>
    </r>
  </si>
  <si>
    <t>Ndryshimi në % i Mallrave dhe Shërbimeve si pasojë e ndryshimit të kostos së produktit</t>
  </si>
  <si>
    <r>
      <t>Ndryshimi në % i Mallrave dhe Shërbimeve si pasojë e ndryshimit të sasisë së produktit</t>
    </r>
    <r>
      <rPr>
        <b/>
        <i/>
        <sz val="8"/>
        <color rgb="FFFF0000"/>
        <rFont val="Garamond"/>
        <family val="1"/>
      </rPr>
      <t>**</t>
    </r>
  </si>
  <si>
    <t>602.  Mallrat dhe sherbimet nga te ardhurat e krijuara</t>
  </si>
  <si>
    <t>Ndryshimi në % i Subvencioneve si pasojë e ndryshimit të kostos së produktit</t>
  </si>
  <si>
    <r>
      <t>Ndryshimi në % i Subvencioneve si pasojë e ndryshimit të sasisë së produktit</t>
    </r>
    <r>
      <rPr>
        <b/>
        <i/>
        <sz val="8"/>
        <color rgb="FFFF0000"/>
        <rFont val="Garamond"/>
        <family val="1"/>
      </rPr>
      <t>**</t>
    </r>
  </si>
  <si>
    <t>Ndryshimi në % i Transfertave të brendshme si pasojë e ndryshimit të kostos së produktit</t>
  </si>
  <si>
    <r>
      <t>Ndryshimi në % i Transfertave të brendshme si pasojë e ndryshimit të sasisë së produktit</t>
    </r>
    <r>
      <rPr>
        <b/>
        <i/>
        <sz val="8"/>
        <color rgb="FFFF0000"/>
        <rFont val="Garamond"/>
        <family val="1"/>
      </rPr>
      <t>**</t>
    </r>
  </si>
  <si>
    <t>Ndryshimi në % i Transfertave të jashtme si pasojë e ndryshimit të kostos së produktit</t>
  </si>
  <si>
    <r>
      <t>Ndryshimi në % i Transfertave të jashtme si pasojë e ndryshimit të sasisë së produktit</t>
    </r>
    <r>
      <rPr>
        <b/>
        <i/>
        <sz val="8"/>
        <color rgb="FFFF000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</si>
  <si>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</si>
  <si>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8"/>
        <color rgb="FFFF0000"/>
        <rFont val="Garamond"/>
        <family val="1"/>
      </rPr>
      <t>**</t>
    </r>
  </si>
  <si>
    <t>Kosto totale e produktit 9</t>
  </si>
  <si>
    <r>
      <t>Shënim: Shpjegoni supozimet dhe llogaritjet për Produktin 1 (Metoda 2)</t>
    </r>
    <r>
      <rPr>
        <b/>
        <sz val="8"/>
        <color rgb="FFFF0000"/>
        <rFont val="Garamond"/>
        <family val="1"/>
      </rPr>
      <t>***</t>
    </r>
  </si>
  <si>
    <t>Produkti 10</t>
  </si>
  <si>
    <r>
      <t xml:space="preserve">Detajimi i Kostos Totale të </t>
    </r>
    <r>
      <rPr>
        <b/>
        <sz val="8"/>
        <color rgb="FFFF0000"/>
        <rFont val="Garamond"/>
        <family val="1"/>
      </rPr>
      <t>Produktit 10</t>
    </r>
    <r>
      <rPr>
        <b/>
        <sz val="8"/>
        <color theme="1"/>
        <rFont val="Garamond"/>
        <family val="1"/>
      </rPr>
      <t xml:space="preserve"> sipas Artikujve Ekonomikë</t>
    </r>
  </si>
  <si>
    <t>Kosto totale e produktit 10</t>
  </si>
  <si>
    <t>Produkti 11</t>
  </si>
  <si>
    <t>Kosto totale e produktit 11</t>
  </si>
  <si>
    <t>Produkti 12</t>
  </si>
  <si>
    <t>Kosto totale e produktit 12</t>
  </si>
  <si>
    <t>Produkti 13</t>
  </si>
  <si>
    <t>Kosto totale e produktit 13</t>
  </si>
  <si>
    <t>Produkti 14</t>
  </si>
  <si>
    <r>
      <t xml:space="preserve">Detajimi i Kostos Totale të </t>
    </r>
    <r>
      <rPr>
        <b/>
        <sz val="8"/>
        <color rgb="FFFF0000"/>
        <rFont val="Garamond"/>
        <family val="1"/>
      </rPr>
      <t>Produktit 14</t>
    </r>
    <r>
      <rPr>
        <b/>
        <sz val="8"/>
        <color theme="1"/>
        <rFont val="Garamond"/>
        <family val="1"/>
      </rPr>
      <t xml:space="preserve"> sipas Artikujve Ekonomikë</t>
    </r>
  </si>
  <si>
    <t>Kosto totale e produktit 14</t>
  </si>
  <si>
    <t>Produkti 15</t>
  </si>
  <si>
    <r>
      <t xml:space="preserve">Detajimi i Kostos Totale të </t>
    </r>
    <r>
      <rPr>
        <b/>
        <sz val="8"/>
        <color rgb="FFFF0000"/>
        <rFont val="Garamond"/>
        <family val="1"/>
      </rPr>
      <t>Produktit 15</t>
    </r>
    <r>
      <rPr>
        <b/>
        <sz val="8"/>
        <color theme="1"/>
        <rFont val="Garamond"/>
        <family val="1"/>
      </rPr>
      <t xml:space="preserve"> sipas Artikujve Ekonomikë</t>
    </r>
  </si>
  <si>
    <t>Kosto totale e produktit 15</t>
  </si>
  <si>
    <t>Produkti 16</t>
  </si>
  <si>
    <t>Kosto totale e produktit 16</t>
  </si>
  <si>
    <t>Produkti 17</t>
  </si>
  <si>
    <t>Kosto totale e produktit 17</t>
  </si>
  <si>
    <t>Produkti 18</t>
  </si>
  <si>
    <t>Kosto totale e produktit 18</t>
  </si>
  <si>
    <t>Shpenzimet Kapitale***</t>
  </si>
  <si>
    <t>Kategoria 1: Shpenzimet Administrative Kapitale</t>
  </si>
  <si>
    <t>Kodi i Projektit të Investimeve****</t>
  </si>
  <si>
    <t xml:space="preserve"> Blerje aparatura e paisje teknologjike pune e paisje pune profesionale 
për nevoja të Shërbimit Gjeologjik Shqiptar</t>
  </si>
  <si>
    <t xml:space="preserve"> Aparatura e paisje teknologjike pune e paisje pune profesionale 
për nevoja të Shërbimit Gjeologjik Shqiptar”</t>
  </si>
  <si>
    <t xml:space="preserve"> Nga verifikimi dhe vlerësimi i gjendjes ekzistuese të paisjeve të ndryshme të  institucionit tonë duhet të investohet për këto  paisje:
        a) Aparatura e paisje laboratorike të domosdoshme për Laboratorin e Gjeologjisë Inxhinierike për realizimin e analizave fiziko-mekanike të shkëmbinjve e analiza të tjera që kryhen në këtë laborator dhe rritjen e saktësisë së këtyre analizave. Copë 20. 
     c) Paisje dhe aparatura të ndryshme specifike për studimet gjeologjike detare. Copë 3.
     ç) Aparatura dhe paisje laboratorike për Laboratorin e Analizave Kimike të domosdoshme këto për procesin e akreditimit e realizimin e analizave të ndryshme që kryhen në këtë laborator dhe rritjen e saktësisë së këtyre analizave. Copë 10.
     d) Aparatura gjeofizike sizmike e elektrometrike bashkëkohore të nevojshme këto për studimet hidrogjeologjike, gjeologo-inxhinierike etj. Copë 3.
           g) Te tjera paisje bashkëkohore.</t>
  </si>
  <si>
    <t>Kosto totale e produktit 19</t>
  </si>
  <si>
    <t>Kodi i Projektit të Investimeve</t>
  </si>
  <si>
    <t xml:space="preserve"> Blerje paisje kompjuterike për nevoja të Shërbimit Gjeologjik Shqiptar</t>
  </si>
  <si>
    <t xml:space="preserve"> Paisje kompjuterike për nevoja të Shërbimit Gjeologjik Shqiptar</t>
  </si>
  <si>
    <t xml:space="preserve"> Nga verifikimi dhe vlerësimi i gjendjes ekzistuese të paisjeve kompjuterike të  SHGJSH është e nevojshme të investohet kryesisht për paisje kompjuterike dhe fotokopje inxhinierike.
</t>
  </si>
  <si>
    <t>Kosto totale e produktit 20</t>
  </si>
  <si>
    <t>Rikonstruksion i ambjenteve ekzistuese  të  Shërbimit Gjeologjik Shqiptar 
me vendndodhje në Rubik</t>
  </si>
  <si>
    <t xml:space="preserve"> Preventivi i punimeve të rikonstruksionit e projektit të zbatimit, 
Mbikqyrja dhe Kolaudim i punimeve të rikonstruksionit.</t>
  </si>
  <si>
    <t xml:space="preserve"> Nga verifikimi fizik  dhe vlerësimi i nevojave për objekteve ndërtimore  të  institucionit tonë, duhet te kryhen këto punime rikonstruksioni të ambjenteve:                
  Punime për prishje  të shtresës betonit ekzitues rreth 200 m2, suvatime të brendshme e  fasade rreth 250 m2, shtrim me pllaka rreth 200 m2, pllaka mermeri dhe shkallë rreth 30 m2, patinime 600 m2, zgara hekuri 1 ton, materiale elektrike e hidtrosanitare, lyerje me bojë hidroplastie rreth 700 m2, rafte metalike 54 m2, e të tjera punime të nevojshme për rikonstruksionin e këtij objekti sipas prevntivit që do te hartohet.
</t>
  </si>
  <si>
    <t>xxxxx</t>
  </si>
  <si>
    <t>Kosto totale e produktit 21</t>
  </si>
  <si>
    <t>Rritja e trasnparences ne industrine nxjerrese me qellim rritjen e cilesise ne mireqeverisjen e industrise nxjerrese</t>
  </si>
  <si>
    <t>Treguesit e Performancës për Objektivin 3</t>
  </si>
  <si>
    <t>Kodi i Projektit të Investimeve****
M064100</t>
  </si>
  <si>
    <t>Mbështetje për Nismën për Transparencë në Industrinë
Nxjerrëse dhe vijueshmëria e tij për vitet 2019 - 2021</t>
  </si>
  <si>
    <t>Produkti 22</t>
  </si>
  <si>
    <t xml:space="preserve"> Raport mbi industrinë nxjerrëse ne Shqipëri</t>
  </si>
  <si>
    <t>numër</t>
  </si>
  <si>
    <t>Kosto totale e produktit 22</t>
  </si>
  <si>
    <t>Emri</t>
  </si>
  <si>
    <t>Mbeshtetje per Industrine</t>
  </si>
  <si>
    <t>06</t>
  </si>
  <si>
    <t>Sigurimi i kushteve per monitorimin e standarteve teknike ne fushen e hidrokarbureve,  minierave dhe industrise, per problemet e sigurise se produkteve/pajisjeve/instalimeve dhe ne teresi veprimtarise industriale ne fushen e nxjerrjes dhe perpunimit si dhe në punimet nëntokësore të veprave hidroenergjetike. Krijimi i kushteve per miradministrimin e kimikateve te trasheguara dhe dy landfilleve ne te cilat jane depozituar mbetjet e rrezikshme si dhe konservimi dhe mbyllja e ish ndermarrjeve industriale ne varesi te MIE-s.</t>
  </si>
  <si>
    <t>Zhvillimi i strukturave dhe burimeve njerezore dhe forcimi i kapaciteteve institucionale per inspekimin dhe mbikqyrjen, sigurine ne pune per monitorimin e inspektimit dhe mbikqyrjes se sigurise teknike te produkteve / pajisjeve / instalimeve ne fushat e veprimtarise se MIE-s.</t>
  </si>
  <si>
    <t>Shpenzimet Korrente</t>
  </si>
  <si>
    <t>Nr. Punonjesish</t>
  </si>
  <si>
    <t>Produkti 2</t>
  </si>
  <si>
    <t>Cope</t>
  </si>
  <si>
    <r>
      <t xml:space="preserve">Detajimi i Kostos Totale të </t>
    </r>
    <r>
      <rPr>
        <b/>
        <sz val="8"/>
        <color indexed="10"/>
        <rFont val="Garamond"/>
        <family val="1"/>
      </rPr>
      <t xml:space="preserve">Produktit 2 </t>
    </r>
    <r>
      <rPr>
        <b/>
        <sz val="8"/>
        <color indexed="8"/>
        <rFont val="Garamond"/>
        <family val="1"/>
      </rPr>
      <t>sipas Artikujve Ekonomikë</t>
    </r>
  </si>
  <si>
    <t>Produkti 3</t>
  </si>
  <si>
    <t>Produkti 4</t>
  </si>
  <si>
    <t>Produkti 5</t>
  </si>
  <si>
    <t>Produkti 6</t>
  </si>
  <si>
    <t>Produkti 7</t>
  </si>
  <si>
    <t>M064113</t>
  </si>
  <si>
    <t>Produkti 8</t>
  </si>
  <si>
    <t>Objektivi 4 i Politikës së Programit</t>
  </si>
  <si>
    <t>Produkti 20</t>
  </si>
  <si>
    <t>Produkti 21</t>
  </si>
  <si>
    <t>Produkti 23</t>
  </si>
  <si>
    <t>Produkti 24</t>
  </si>
  <si>
    <t>Kosto totale e produktit 24</t>
  </si>
  <si>
    <t>Produkti 25</t>
  </si>
  <si>
    <t>Kosto totale e produktit 25</t>
  </si>
  <si>
    <t>Objektivi 5 i Politikës së Programit</t>
  </si>
  <si>
    <t>Kosto totale e produktit 26</t>
  </si>
  <si>
    <t>Menaxhimi i Mbetjeve  Urbane</t>
  </si>
  <si>
    <t xml:space="preserve">Sigurimi i menaxhimit gjithëpërfshirës dhe strategjik për menaxhimin e integruar të mbetjeve të ngurta , nëpërmjet përmirësimit të infrastrukturës për trajtimin e mbetjeve të ngurta  shtëpiake. </t>
  </si>
  <si>
    <t>Ngritja e një sistemi modern dhe efektiv të menaxhimit të integruar të mbetjeve që kontribuon,  mbrojtjen dhe ruajtjen e mjedisit,mbrojtjen e shëndetit të njeriut, dhe mbështet përdorimin racional të burimeve natyrore.</t>
  </si>
  <si>
    <t>Norma e ndotjes se ajrit.</t>
  </si>
  <si>
    <t>50 μg/m3</t>
  </si>
  <si>
    <t>45 μg/m3</t>
  </si>
  <si>
    <t>40 μg/m3</t>
  </si>
  <si>
    <t>% e mbetjeve të trajtuara me standarte  kundrejt sasisë totale të mbetjeve të prodhuara.</t>
  </si>
  <si>
    <t>% e mbetjeve të trajtuara me standarte ne lendfille kundrejt sasisë totale të mbetjeve të prodhuara.</t>
  </si>
  <si>
    <t>% e mbetjeve të rikuperuara kundrejt sasisë totale të mbetjeve të prodhuara.</t>
  </si>
  <si>
    <t>0,05%</t>
  </si>
  <si>
    <t>M064079</t>
  </si>
  <si>
    <t>Impianti i prodhimit të energjisë nga mbetjet në Fier.</t>
  </si>
  <si>
    <t>Incenerator i ndërtuar</t>
  </si>
  <si>
    <t>M064078</t>
  </si>
  <si>
    <t>Incenerator I Elbasanit</t>
  </si>
  <si>
    <t>Produkti  2</t>
  </si>
  <si>
    <t xml:space="preserve"> M063995</t>
  </si>
  <si>
    <t>Ndërtimi I vendepozitimit Bushat vazhdimi (faza II)</t>
  </si>
  <si>
    <t>M063999</t>
  </si>
  <si>
    <t>Lendfill I ndërtuar</t>
  </si>
  <si>
    <t>Copë</t>
  </si>
  <si>
    <t>Studim i kryer</t>
  </si>
  <si>
    <t>Lendfill i ndërtuar</t>
  </si>
  <si>
    <t>Mbyllja dhe rehabilitimi i venddepozitimit ekzistues të Sarandës</t>
  </si>
  <si>
    <t>Venddepozitim i rehabilituar</t>
  </si>
  <si>
    <t>KM06089</t>
  </si>
  <si>
    <t>Administrimi i mbetjeve te ngurta ne juglindje te Shqiperise (Faza e II)</t>
  </si>
  <si>
    <t>Menaxhimi i mbetjeve të ngurta në Shqipërinë Juglindore, masa shoqëruese, faza 2 (Rajoni Korçë)</t>
  </si>
  <si>
    <t>Masa Shoqëruese</t>
  </si>
  <si>
    <t>GM06054</t>
  </si>
  <si>
    <t>Studim dhe masa shoqeruese per "Sistemin e Menaxhimit të Mbetjeve të Ngurta në Qarkun e Beratit"</t>
  </si>
  <si>
    <t>GM06092</t>
  </si>
  <si>
    <t>Emërtimi i Projektit të Investimeve</t>
  </si>
  <si>
    <t>01110</t>
  </si>
  <si>
    <t>Produkti 1***</t>
  </si>
  <si>
    <t>Kosto totale e produktit X</t>
  </si>
  <si>
    <t>Produkti X (shto produkte sipas rastit)</t>
  </si>
  <si>
    <t>04540</t>
  </si>
  <si>
    <t>Kompletimi I kuadrit ligjor kombetar dhe Nderkombetar ne fushen e Transportit Detar. Konsolidimi i Drejtorise se pergjithshme Detare me struktura sipas standarteve nderkombetare. Ristrukturimi administrativ i porteve, komercializimi dhe privatizimi i sherbimeve. Rehabilitimi i infrastruktures se porteve. Studim master plane akte ligjore dhe nenligjore.</t>
  </si>
  <si>
    <t>Rikonstruksion i Kalates Lindore te mallrave ne Portin e Vlores</t>
  </si>
  <si>
    <t>Permiresimi I standarteve te perpunimit te mallrave, rritja e kapaciteteve perpunuese si dhe eleminimi I riskut te emergjences civile ne Portin e Vlores. Projekti do te beje te mundur ndertimin e nje kalate te re te mallrave me gjatesi 350 metra</t>
  </si>
  <si>
    <r>
      <t xml:space="preserve">Detajimi i Kostos Totale të </t>
    </r>
    <r>
      <rPr>
        <b/>
        <sz val="8"/>
        <color rgb="FFFF0000"/>
        <rFont val="Garamond"/>
        <family val="1"/>
      </rPr>
      <t>Produktit X</t>
    </r>
    <r>
      <rPr>
        <b/>
        <sz val="8"/>
        <color theme="1"/>
        <rFont val="Garamond"/>
        <family val="1"/>
      </rPr>
      <t xml:space="preserve"> sipas Artikujve Ekonomikë</t>
    </r>
  </si>
  <si>
    <t>Rikonstruksion I Kalates se RORO</t>
  </si>
  <si>
    <t>meter</t>
  </si>
  <si>
    <t>TRANSPORTI HEKURUDHOR</t>
  </si>
  <si>
    <t>04550</t>
  </si>
  <si>
    <t>Integrimi i Sistemit Hekurudhor Shqiptar me atë Rajonal dhe Evropian në nivel administrativ dhe nivel tekniko-funksional.</t>
  </si>
  <si>
    <t>Transformimi I Nivelit teknik dhe I qarkullimit ne Sistemin hekurudhor.</t>
  </si>
  <si>
    <t>Studime Fizibiliteti dhe Projekte zbatuese.</t>
  </si>
  <si>
    <t>Investime ne Infrastrukre/ Rikostruksione dhe ndertim linje te reja.</t>
  </si>
  <si>
    <t>TVSH per studim fizibiliteti dhe rehabilitim i linjes Durres - Pogradec - Lin dhe studimi i linjes me kufirin Maqedonas</t>
  </si>
  <si>
    <t>1 cop</t>
  </si>
  <si>
    <t>Projekti- Tirane-Durres-Rinas</t>
  </si>
  <si>
    <t xml:space="preserve">cop </t>
  </si>
  <si>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</si>
  <si>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</si>
  <si>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</si>
  <si>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</si>
  <si>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</si>
  <si>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</si>
  <si>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</si>
  <si>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 xml:space="preserve">Shënim: Shpjegoni supozimet dhe llogaritjet për Produktin X (Metoda 2) </t>
  </si>
  <si>
    <t>Produkti 2 (shto produkte sipas rastit)</t>
  </si>
  <si>
    <t>Shënim: Shpjegoni supozimet dhe llogaritjet për Produktin X</t>
  </si>
  <si>
    <t>TRANSPORTI RRUGOR</t>
  </si>
  <si>
    <t>04520</t>
  </si>
  <si>
    <t>Bazuar në objektivin e përgjithshëm të Strategjisë Sektoriale të Transportit dhe Planit të Veprimit 2016-2020, që synon:  (i) të zhvillojë më tej sistemin kombëtar të transportit dhe përveç kësaj; (ii) të përmirësojë ndjeshëm qëndrueshmërinë, ndërlidhjen, ndërveprimin dhe integrimin e tij më gjerë, me sistemin ndërkombëtar dhe evropian të transportit dhe rajonin, Programi i Transportit Rrugor mbulon me financim zgjerimin, rritjen e standardeve dhe mirëmbajtjen   e rrjetit kombëtar te rrugëve, përfshirë korridoret dhe rrugët për ne destinacionet kufitare dhe turistike, me synim krijimin e një transporti te qëndrueshëm, qe nënkupton uljen e kostos, rritjen e shpejtësisë së lëvizjes, sigurinë rrugore a atë fizike te mjetit, udhëtarit dhe ngarkesës, si dhe parametra te pranueshëm mjedisore. Në këtë kuadër, programi, financon gjithashtu, përgatitjen e studimeve, projektimeve dhe mbikqyerjen e punimeve.</t>
  </si>
  <si>
    <t xml:space="preserve">Mirembajtje e akseve rrugore sipas standarteve </t>
  </si>
  <si>
    <t>Mirembajtje e akseve rrugore nga Drejtoria e Rajonit Verior Shkoder</t>
  </si>
  <si>
    <t>Leke/Km/vite</t>
  </si>
  <si>
    <r>
      <t xml:space="preserve">Detajimi i Kostos Totale të </t>
    </r>
    <r>
      <rPr>
        <b/>
        <sz val="12"/>
        <color rgb="FFFF0000"/>
        <rFont val="Times New Roman"/>
        <family val="1"/>
      </rPr>
      <t>Produktit 1</t>
    </r>
    <r>
      <rPr>
        <b/>
        <sz val="12"/>
        <color theme="1"/>
        <rFont val="Times New Roman"/>
        <family val="1"/>
      </rPr>
      <t xml:space="preserve"> sipas Artikujve Ekonomikë</t>
    </r>
  </si>
  <si>
    <t>Mirembajtje rutine dhe dimerore Rajoni Qendror Tirane</t>
  </si>
  <si>
    <r>
      <t xml:space="preserve">Detajimi i Kostos Totale të </t>
    </r>
    <r>
      <rPr>
        <b/>
        <sz val="12"/>
        <color rgb="FFFF0000"/>
        <rFont val="Times New Roman"/>
        <family val="1"/>
      </rPr>
      <t>Produktit 2</t>
    </r>
    <r>
      <rPr>
        <b/>
        <sz val="12"/>
        <color theme="1"/>
        <rFont val="Times New Roman"/>
        <family val="1"/>
      </rPr>
      <t xml:space="preserve"> sipas Artikujve Ekonomikë</t>
    </r>
  </si>
  <si>
    <t>Mirembajtje rutine dhe dimerore Rajoni Jugor Gjirokaster</t>
  </si>
  <si>
    <r>
      <t xml:space="preserve">Detajimi i Kostos Totale të </t>
    </r>
    <r>
      <rPr>
        <b/>
        <sz val="12"/>
        <color rgb="FFFF0000"/>
        <rFont val="Times New Roman"/>
        <family val="1"/>
      </rPr>
      <t>Produktit 3</t>
    </r>
    <r>
      <rPr>
        <b/>
        <sz val="12"/>
        <color theme="1"/>
        <rFont val="Times New Roman"/>
        <family val="1"/>
      </rPr>
      <t xml:space="preserve"> sipas Artikujve Ekonomikë</t>
    </r>
  </si>
  <si>
    <t>AUTORITETI RRUGOR QENDER     Mirembajtje e akseve rrugore sipas standarteve , supervizioni I kontratave te tre rajoneve, menaxhimi I tunelit te Krrabes</t>
  </si>
  <si>
    <r>
      <t xml:space="preserve">Detajimi i Kostos Totale të </t>
    </r>
    <r>
      <rPr>
        <b/>
        <sz val="12"/>
        <color rgb="FFFF0000"/>
        <rFont val="Times New Roman"/>
        <family val="1"/>
      </rPr>
      <t>Produktit 4</t>
    </r>
    <r>
      <rPr>
        <b/>
        <sz val="12"/>
        <color theme="1"/>
        <rFont val="Times New Roman"/>
        <family val="1"/>
      </rPr>
      <t xml:space="preserve"> sipas Artikujve Ekonomikë</t>
    </r>
  </si>
  <si>
    <t>Ndertim i aksit rrugor Plepa -Kavaje-Rrogozhine (M062010, M062011, M063475, M063715, M062969,M063476)</t>
  </si>
  <si>
    <t xml:space="preserve">Ndertim rruge </t>
  </si>
  <si>
    <t xml:space="preserve">Ndertim i rruges tip A (2x2) me gjeresi </t>
  </si>
  <si>
    <t>KM</t>
  </si>
  <si>
    <t>Ndertim Nyja e Milotit dhe ndertim rruga  Kukes - Morine viaduktet Loti 1+Loti 2 ( M062137, M061501, M061502 )</t>
  </si>
  <si>
    <t>Ndertim vepra Arti</t>
  </si>
  <si>
    <t>Ndertim mbikalim automobilistik dhe Viadukte</t>
  </si>
  <si>
    <t>Ndertim rruge tipit A2' (2x2)</t>
  </si>
  <si>
    <t>Km</t>
  </si>
  <si>
    <t>Rehabilitim i segmentit rrugore mbikalimi pallati me shigjeta  rrethrrotullimi Shqiponja Loti 1+Loti 2+ Loti 3  ( M064190, M064191, M064192)</t>
  </si>
  <si>
    <t>Rehabilitim rruge</t>
  </si>
  <si>
    <t>Rehabilitim rruge tip A me standartet e reja</t>
  </si>
  <si>
    <t>km</t>
  </si>
  <si>
    <r>
      <t xml:space="preserve">Detajimi i Kostos Totale të </t>
    </r>
    <r>
      <rPr>
        <b/>
        <sz val="12"/>
        <color rgb="FFFF0000"/>
        <rFont val="Times New Roman"/>
        <family val="1"/>
      </rPr>
      <t xml:space="preserve">Produktit 4 </t>
    </r>
    <r>
      <rPr>
        <b/>
        <sz val="12"/>
        <color theme="1"/>
        <rFont val="Times New Roman"/>
        <family val="1"/>
      </rPr>
      <t>sipas Artikujve Ekonomikë</t>
    </r>
  </si>
  <si>
    <t>Ndertim By Pass Shkoder Loti 1+ Loti 2 (M062778, M064184, M062779)</t>
  </si>
  <si>
    <r>
      <t xml:space="preserve">Detajimi i Kostos Totale të </t>
    </r>
    <r>
      <rPr>
        <b/>
        <sz val="12"/>
        <color rgb="FFFF0000"/>
        <rFont val="Times New Roman"/>
        <family val="1"/>
      </rPr>
      <t xml:space="preserve">Produktit 5 </t>
    </r>
    <r>
      <rPr>
        <b/>
        <sz val="12"/>
        <color theme="1"/>
        <rFont val="Times New Roman"/>
        <family val="1"/>
      </rPr>
      <t>sipas Artikujve Ekonomikë</t>
    </r>
  </si>
  <si>
    <t>Ndertim rruga Kardhiq - Delvine loti 1,4,5,6,8 (M061304, M062001, M064176, M064177, M064178,  M064180)</t>
  </si>
  <si>
    <t>Ndertim rruge tip B' (2x1)</t>
  </si>
  <si>
    <r>
      <t xml:space="preserve">Detajimi i Kostos Totale të </t>
    </r>
    <r>
      <rPr>
        <b/>
        <sz val="12"/>
        <color rgb="FFFF0000"/>
        <rFont val="Times New Roman"/>
        <family val="1"/>
      </rPr>
      <t>Produktit 6</t>
    </r>
    <r>
      <rPr>
        <b/>
        <sz val="12"/>
        <color theme="1"/>
        <rFont val="Times New Roman"/>
        <family val="1"/>
      </rPr>
      <t xml:space="preserve"> sipas Artikujve Ekonomikë</t>
    </r>
  </si>
  <si>
    <t>Ndertim rruga Kardhiq - Delvine loti 7 (M064179)</t>
  </si>
  <si>
    <t>Ndertim tuneli</t>
  </si>
  <si>
    <r>
      <t xml:space="preserve">Detajimi i Kostos Totale të </t>
    </r>
    <r>
      <rPr>
        <b/>
        <sz val="12"/>
        <color rgb="FFFF0000"/>
        <rFont val="Times New Roman"/>
        <family val="1"/>
      </rPr>
      <t xml:space="preserve">Produktit 7 </t>
    </r>
    <r>
      <rPr>
        <b/>
        <sz val="12"/>
        <color theme="1"/>
        <rFont val="Times New Roman"/>
        <family val="1"/>
      </rPr>
      <t>sipas Artikujve Ekonomikë</t>
    </r>
  </si>
  <si>
    <t>Ndertim aksi Skrapar -Permet ( M063827, M064185)</t>
  </si>
  <si>
    <t>Ndertim rruge tipit C2  (2x1)</t>
  </si>
  <si>
    <r>
      <t xml:space="preserve">Detajimi i Kostos Totale të </t>
    </r>
    <r>
      <rPr>
        <b/>
        <sz val="12"/>
        <color rgb="FFFF0000"/>
        <rFont val="Times New Roman"/>
        <family val="1"/>
      </rPr>
      <t xml:space="preserve">Produktit 8 </t>
    </r>
    <r>
      <rPr>
        <b/>
        <sz val="12"/>
        <color theme="1"/>
        <rFont val="Times New Roman"/>
        <family val="1"/>
      </rPr>
      <t>sipas Artikujve Ekonomikë</t>
    </r>
  </si>
  <si>
    <t>Plotësimi i punimeve te mbetura dhe lidhja me rrugen ekzistuese te objektit Sistemim Asfaltim Rruga Korce - Erseke, Loti 1 (M064002)</t>
  </si>
  <si>
    <r>
      <t xml:space="preserve">Detajimi i Kostos Totale të </t>
    </r>
    <r>
      <rPr>
        <b/>
        <sz val="12"/>
        <color rgb="FFFF0000"/>
        <rFont val="Times New Roman"/>
        <family val="1"/>
      </rPr>
      <t xml:space="preserve">Produktit 9 </t>
    </r>
    <r>
      <rPr>
        <b/>
        <sz val="12"/>
        <color theme="1"/>
        <rFont val="Times New Roman"/>
        <family val="1"/>
      </rPr>
      <t>sipas Artikujve Ekonomikë</t>
    </r>
  </si>
  <si>
    <r>
      <t xml:space="preserve">Detajimi i Kostos Totale të </t>
    </r>
    <r>
      <rPr>
        <b/>
        <sz val="12"/>
        <color rgb="FFFF0000"/>
        <rFont val="Times New Roman"/>
        <family val="1"/>
      </rPr>
      <t xml:space="preserve">Produktit 10 </t>
    </r>
    <r>
      <rPr>
        <b/>
        <sz val="12"/>
        <color theme="1"/>
        <rFont val="Times New Roman"/>
        <family val="1"/>
      </rPr>
      <t>sipas Artikujve Ekonomikë</t>
    </r>
  </si>
  <si>
    <t>Sistemim Rruge tip B' (2x1)</t>
  </si>
  <si>
    <t>Rruge e tipit B' (2x1)</t>
  </si>
  <si>
    <r>
      <t xml:space="preserve">Detajimi i Kostos Totale të </t>
    </r>
    <r>
      <rPr>
        <b/>
        <sz val="12"/>
        <color rgb="FFFF0000"/>
        <rFont val="Times New Roman"/>
        <family val="1"/>
      </rPr>
      <t>Produktit 11</t>
    </r>
    <r>
      <rPr>
        <b/>
        <sz val="12"/>
        <color theme="1"/>
        <rFont val="Times New Roman"/>
        <family val="1"/>
      </rPr>
      <t xml:space="preserve"> sipas Artikujve Ekonomikë</t>
    </r>
  </si>
  <si>
    <t>Riveshje dhe Sistemim asfaltim Kelcyre - Permet Loti 3 (M063609, M063825)</t>
  </si>
  <si>
    <t xml:space="preserve">Riveshje dhe Sistemim asfaltim </t>
  </si>
  <si>
    <t xml:space="preserve">Riveshje dhe Sistemim asfaltim rruge tip C2 (2x1) </t>
  </si>
  <si>
    <r>
      <t xml:space="preserve">Detajimi i Kostos Totale të </t>
    </r>
    <r>
      <rPr>
        <b/>
        <sz val="12"/>
        <color rgb="FFFF0000"/>
        <rFont val="Times New Roman"/>
        <family val="1"/>
      </rPr>
      <t xml:space="preserve">Produktit 12 </t>
    </r>
    <r>
      <rPr>
        <b/>
        <sz val="12"/>
        <color theme="1"/>
        <rFont val="Times New Roman"/>
        <family val="1"/>
      </rPr>
      <t>sipas Artikujve Ekonomikë</t>
    </r>
  </si>
  <si>
    <t>Riveshje, Sistemim asfaltim Elbasan - Banje Loti 3, Loti 1 shtese kontrate( M063716,M063616,M063717)</t>
  </si>
  <si>
    <t>Riveshje, Sistemim asfaltim rruge</t>
  </si>
  <si>
    <t>Riveshje, Sistemim asfaltim rruge tip C2 (2X1)</t>
  </si>
  <si>
    <r>
      <t xml:space="preserve">Detajimi i Kostos Totale të </t>
    </r>
    <r>
      <rPr>
        <b/>
        <sz val="12"/>
        <color rgb="FFFF0000"/>
        <rFont val="Times New Roman"/>
        <family val="1"/>
      </rPr>
      <t>Produktit 13</t>
    </r>
    <r>
      <rPr>
        <b/>
        <sz val="12"/>
        <color theme="1"/>
        <rFont val="Times New Roman"/>
        <family val="1"/>
      </rPr>
      <t xml:space="preserve"> sipas Artikujve Ekonomikë</t>
    </r>
  </si>
  <si>
    <t>Rikonstruksion segmenti Koder-Kamez - Tapize (M062481, M063829)</t>
  </si>
  <si>
    <t>Rikonstruksion rruge</t>
  </si>
  <si>
    <t>Rikonstruksion rruge rruge tip A2, (2X2)</t>
  </si>
  <si>
    <r>
      <t xml:space="preserve">Detajimi i Kostos Totale të </t>
    </r>
    <r>
      <rPr>
        <b/>
        <sz val="12"/>
        <color rgb="FFFF0000"/>
        <rFont val="Times New Roman"/>
        <family val="1"/>
      </rPr>
      <t>Produktit 14</t>
    </r>
    <r>
      <rPr>
        <b/>
        <sz val="12"/>
        <color theme="1"/>
        <rFont val="Times New Roman"/>
        <family val="1"/>
      </rPr>
      <t xml:space="preserve"> sipas Artikujve Ekonomikë</t>
    </r>
  </si>
  <si>
    <t>Rikonstruksion rruge Ura e Gajdarit hyrje Sarande (M063828)</t>
  </si>
  <si>
    <t>Rikonstruksion rruge rruge tip C2 (2X1)</t>
  </si>
  <si>
    <r>
      <t xml:space="preserve">Detajimi i Kostos Totale të </t>
    </r>
    <r>
      <rPr>
        <b/>
        <sz val="12"/>
        <color rgb="FFFF0000"/>
        <rFont val="Times New Roman"/>
        <family val="1"/>
      </rPr>
      <t xml:space="preserve">Produktit 15 </t>
    </r>
    <r>
      <rPr>
        <b/>
        <sz val="12"/>
        <color theme="1"/>
        <rFont val="Times New Roman"/>
        <family val="1"/>
      </rPr>
      <t>sipas Artikujve Ekonomikë</t>
    </r>
  </si>
  <si>
    <t>Sinjalistike loti 3 Milot - F.Kruj,Plotesim, rakordim, masa mbrojtese dhe siguri rrugore ne viaduktet e aksit Kukes-Morine, Plotesim sinjalistike ne akset kombetare Loti 1, Permiresim sigurie Kashar- Rinas ( akse rrugore te ndertuara nga ARRSH) (M061933, M064181,M063564, M063833)</t>
  </si>
  <si>
    <t>Permiresim sinjalistike</t>
  </si>
  <si>
    <t>Vendosje dhe plotesim sinjalistike horizontale, vertikale, guardraile etj.</t>
  </si>
  <si>
    <r>
      <t xml:space="preserve">Detajimi i Kostos Totale të </t>
    </r>
    <r>
      <rPr>
        <b/>
        <sz val="12"/>
        <color rgb="FFFF0000"/>
        <rFont val="Times New Roman"/>
        <family val="1"/>
      </rPr>
      <t>Produktit 16</t>
    </r>
    <r>
      <rPr>
        <b/>
        <sz val="12"/>
        <color theme="1"/>
        <rFont val="Times New Roman"/>
        <family val="1"/>
      </rPr>
      <t xml:space="preserve"> sipas Artikujve Ekonomikë</t>
    </r>
  </si>
  <si>
    <t>Permiresimi, rifreskimi i sinjalistikes  vertikale/horizontale ne akset e Drejtorise Rajonit Shkoder, Tirane dhe Gjirokaster ( M064195, M064196, M064197)</t>
  </si>
  <si>
    <r>
      <t xml:space="preserve">Detajimi i Kostos Totale të </t>
    </r>
    <r>
      <rPr>
        <b/>
        <sz val="12"/>
        <color rgb="FFFF0000"/>
        <rFont val="Times New Roman"/>
        <family val="1"/>
      </rPr>
      <t>Produktit 17</t>
    </r>
    <r>
      <rPr>
        <b/>
        <sz val="12"/>
        <color theme="1"/>
        <rFont val="Times New Roman"/>
        <family val="1"/>
      </rPr>
      <t xml:space="preserve"> sipas Artikujve Ekonomikë</t>
    </r>
  </si>
  <si>
    <t>Vendosja e mbikalimeve ne aksin rrugor Thumane - Milot dhe Kukes - Morine ( M064189).</t>
  </si>
  <si>
    <t>Vendosje mbikalimesh</t>
  </si>
  <si>
    <t>cope (gjithe objekti 10 cope)</t>
  </si>
  <si>
    <r>
      <t xml:space="preserve">Detajimi i Kostos Totale të </t>
    </r>
    <r>
      <rPr>
        <b/>
        <sz val="12"/>
        <color rgb="FFFF0000"/>
        <rFont val="Times New Roman"/>
        <family val="1"/>
      </rPr>
      <t>Produktit 18</t>
    </r>
    <r>
      <rPr>
        <b/>
        <sz val="12"/>
        <color theme="1"/>
        <rFont val="Times New Roman"/>
        <family val="1"/>
      </rPr>
      <t xml:space="preserve"> sipas Artikujve Ekonomikë</t>
    </r>
  </si>
  <si>
    <t>Sistemim asfaltim rruget lidhese me bregdetin Jon (M062175, M 062982)</t>
  </si>
  <si>
    <t>Produkti 19</t>
  </si>
  <si>
    <t>Sistemim asfaltim rruge</t>
  </si>
  <si>
    <r>
      <t xml:space="preserve">Detajimi i Kostos Totale të </t>
    </r>
    <r>
      <rPr>
        <b/>
        <sz val="12"/>
        <color rgb="FFFF0000"/>
        <rFont val="Times New Roman"/>
        <family val="1"/>
      </rPr>
      <t>Produktit 19</t>
    </r>
    <r>
      <rPr>
        <b/>
        <sz val="12"/>
        <color theme="1"/>
        <rFont val="Times New Roman"/>
        <family val="1"/>
      </rPr>
      <t xml:space="preserve"> sipas Artikujve Ekonomikë</t>
    </r>
  </si>
  <si>
    <t>Masa inxhinierike dhe plotësimi i rrugës Elbasan - Gjinar (M063280)</t>
  </si>
  <si>
    <t>Masa inxhinierike dhe Sistemim asfaltim rruge</t>
  </si>
  <si>
    <t>Sistemim asfaltim rruge tip C2 (2x1) dhe masa inxhinierike</t>
  </si>
  <si>
    <r>
      <t xml:space="preserve">Detajimi i Kostos Totale të </t>
    </r>
    <r>
      <rPr>
        <b/>
        <sz val="12"/>
        <color rgb="FFFF0000"/>
        <rFont val="Times New Roman"/>
        <family val="1"/>
      </rPr>
      <t>Produktit 20</t>
    </r>
    <r>
      <rPr>
        <b/>
        <sz val="12"/>
        <color theme="1"/>
        <rFont val="Times New Roman"/>
        <family val="1"/>
      </rPr>
      <t xml:space="preserve"> sipas Artikujve Ekonomikë</t>
    </r>
  </si>
  <si>
    <r>
      <t xml:space="preserve">Detajimi i Kostos Totale të </t>
    </r>
    <r>
      <rPr>
        <b/>
        <sz val="12"/>
        <color rgb="FFFF0000"/>
        <rFont val="Times New Roman"/>
        <family val="1"/>
      </rPr>
      <t>Produktit 21</t>
    </r>
    <r>
      <rPr>
        <b/>
        <sz val="12"/>
        <color theme="1"/>
        <rFont val="Times New Roman"/>
        <family val="1"/>
      </rPr>
      <t xml:space="preserve"> sipas Artikujve Ekonomikë</t>
    </r>
  </si>
  <si>
    <t>Ndërtim Unaza Kavajë (Vazhdimi)  M060013</t>
  </si>
  <si>
    <t>Ndertim  rruge</t>
  </si>
  <si>
    <t xml:space="preserve">Ndertim  rruge tip B' (2x1) </t>
  </si>
  <si>
    <r>
      <t xml:space="preserve">Detajimi i Kostos Totale të </t>
    </r>
    <r>
      <rPr>
        <b/>
        <sz val="12"/>
        <color rgb="FFFF0000"/>
        <rFont val="Times New Roman"/>
        <family val="1"/>
      </rPr>
      <t>Produktit 22</t>
    </r>
    <r>
      <rPr>
        <b/>
        <sz val="12"/>
        <color theme="1"/>
        <rFont val="Times New Roman"/>
        <family val="1"/>
      </rPr>
      <t xml:space="preserve"> sipas Artikujve Ekonomikë</t>
    </r>
  </si>
  <si>
    <t>Ndërtim i rrugëve sekondare Vidhas-Kombinati Metalurgjik (shtesë) M061187</t>
  </si>
  <si>
    <t xml:space="preserve">Ndertim  rruge tip C2 (2x1) </t>
  </si>
  <si>
    <r>
      <t xml:space="preserve">Detajimi i Kostos Totale të </t>
    </r>
    <r>
      <rPr>
        <b/>
        <sz val="12"/>
        <color rgb="FFFF0000"/>
        <rFont val="Times New Roman"/>
        <family val="1"/>
      </rPr>
      <t>Produktit 23</t>
    </r>
    <r>
      <rPr>
        <b/>
        <sz val="12"/>
        <color theme="1"/>
        <rFont val="Times New Roman"/>
        <family val="1"/>
      </rPr>
      <t xml:space="preserve"> sipas Artikujve Ekonomikë</t>
    </r>
  </si>
  <si>
    <t>Kosto totale e produktit 23</t>
  </si>
  <si>
    <t>Masa mbrojtese nga lumi dhe stabilizim rreshqitje per te siguruar rruge te kalueshme dhe me standarte</t>
  </si>
  <si>
    <t>Masa mbrojtese nga lumi dhe stabilizim rreshqitje</t>
  </si>
  <si>
    <r>
      <t xml:space="preserve">Detajimi i Kostos Totale të </t>
    </r>
    <r>
      <rPr>
        <b/>
        <sz val="12"/>
        <color rgb="FFFF0000"/>
        <rFont val="Times New Roman"/>
        <family val="1"/>
      </rPr>
      <t>Produktit 24</t>
    </r>
    <r>
      <rPr>
        <b/>
        <sz val="12"/>
        <color theme="1"/>
        <rFont val="Times New Roman"/>
        <family val="1"/>
      </rPr>
      <t xml:space="preserve"> sipas Artikujve Ekonomikë</t>
    </r>
  </si>
  <si>
    <t>Ndertim nenkalim hekurudhor</t>
  </si>
  <si>
    <t xml:space="preserve">Ndertim nenkalimi </t>
  </si>
  <si>
    <t>Perfundim i Punimeve te mbetura dhe plotesimi me rruge dytesore nyja e Milotit (M064188)                                                                 Vlera e projektit 1,580,000,000 leke ku rreth 626,000,000 leke jane plotesim nyje dhe 954,000,000 leke ndertim rruge dytesore.</t>
  </si>
  <si>
    <t>Plotesim i nyjes se Milotit dhe ndertim i rrugeve dytesore.</t>
  </si>
  <si>
    <t>Plotesim i nyjes me shtresa asfaltike,pajisje rrugore dhe sinjalistike dhe ndertim i 12 km rrugeve dytesore e tipit C.</t>
  </si>
  <si>
    <r>
      <t xml:space="preserve">Detajimi i Kostos Totale të </t>
    </r>
    <r>
      <rPr>
        <b/>
        <sz val="12"/>
        <color rgb="FFFF0000"/>
        <rFont val="Times New Roman"/>
        <family val="1"/>
      </rPr>
      <t>Produktit 25</t>
    </r>
    <r>
      <rPr>
        <b/>
        <sz val="12"/>
        <color theme="1"/>
        <rFont val="Times New Roman"/>
        <family val="1"/>
      </rPr>
      <t xml:space="preserve"> sipas Artikujve Ekonomikë</t>
    </r>
  </si>
  <si>
    <t>Permiresim  shtresave rrugore dhe Sistemim asfaltim rruga Fushe - Kruj - Thumane (shtese punimesh), 3 Urat Leskovik (shtese punimesh) dhe Librazhd Qafe Stude (shtese punimesh) (M 063822, M063480,M063637)</t>
  </si>
  <si>
    <t>Sistemim asfaltim rrugesh</t>
  </si>
  <si>
    <t>Sistemim asfaltim rrugesh e tipit C2 (2x1)</t>
  </si>
  <si>
    <t>Ndërtim rruga Kukës-Morinë Loti2  (dy viadukte) dublimi (shtesë punimesh) M063474</t>
  </si>
  <si>
    <t>Produkti 26</t>
  </si>
  <si>
    <t>Ndertim rruge</t>
  </si>
  <si>
    <t>Ndertim rruge e tipit A2 (2x2)</t>
  </si>
  <si>
    <r>
      <t xml:space="preserve">Detajimi i Kostos Totale të </t>
    </r>
    <r>
      <rPr>
        <b/>
        <sz val="12"/>
        <color rgb="FFFF0000"/>
        <rFont val="Times New Roman"/>
        <family val="1"/>
      </rPr>
      <t>Produktit 26</t>
    </r>
    <r>
      <rPr>
        <b/>
        <sz val="12"/>
        <color theme="1"/>
        <rFont val="Times New Roman"/>
        <family val="1"/>
      </rPr>
      <t xml:space="preserve"> sipas Artikujve Ekonomikë</t>
    </r>
  </si>
  <si>
    <t>Punime ndertimi  per eleminimin e pikave te zeza ne rruge ( bashkefinancim  IPA 2013, Siguria rrugore)</t>
  </si>
  <si>
    <t>Eleminimi I pikave te zeza ne rruge</t>
  </si>
  <si>
    <t>0637</t>
  </si>
  <si>
    <t xml:space="preserve">Hartimi i politikave të përshtatshme dhe angazhimi i fondeve të mjaftueshme për të përmirësuar dhënien e shërbimeve të ujësjellësit dhe të kanalizimeve, dhe për të ecur në mënyrë të qëndrueshme drejt përputhjes me standardet e Bashkimit Europian dhe me objektivin e zhvillimit të mijëvjeçarit për qëndrueshmëri. </t>
  </si>
  <si>
    <t>Perqindja e mbulimit te KTO me te ardhurat</t>
  </si>
  <si>
    <t xml:space="preserve">Oret mesatare te furnizimit me uje te pijshem </t>
  </si>
  <si>
    <t>Objektivi 2 Politikës së Programit</t>
  </si>
  <si>
    <t>Treguesit e Performancës për Objektivin  2</t>
  </si>
  <si>
    <t>Permiresimi i menaxhimit te investimeve dhe monitorimit te sektorit ujesjelles kanalizime</t>
  </si>
  <si>
    <t xml:space="preserve"> M062768</t>
  </si>
  <si>
    <t xml:space="preserve">"Perfundimi i rrjetit te Kanalizimeve te Ujrave te Zeza ne zonen e Perroi i Agait - Qerret, LOTI II ( Linjat KUZ Perroi Agait, Stacioni Pompimit Nr.1 deri tek Stacioni Pompimit Nr.2 )" </t>
  </si>
  <si>
    <t>Rrjet Kanalizimesh</t>
  </si>
  <si>
    <t>Ndertim i rrjetit te KUZ  sekondar dhe tercial  me tub HDPE me diameter qe varion nga 200-500</t>
  </si>
  <si>
    <t>ml</t>
  </si>
  <si>
    <t>Produkte ne total</t>
  </si>
  <si>
    <t>Realizuar deri ne fund te vitit 2017</t>
  </si>
  <si>
    <t>M062850</t>
  </si>
  <si>
    <t>Furnizimi me uje i plazheve Durres - Kavaje nga burimet e Çermes, Loti III: Linja e ujesjellesit nga piketa Nr.235, degezim Kavaje deri ne depon e re 4000 m3 Arapaj, ndertim depo e re 4000 m3 Arapaj, Durres</t>
  </si>
  <si>
    <t>Linje  Ujesjellesi</t>
  </si>
  <si>
    <t xml:space="preserve">Linja e ujesjellesit PE  10 atm ,tub gize DN 500 PN 25 atm+ tub gize DN 500 PN 10 atm ,Stacioni kryesore -Ana ndertimore  dhe teknologjike 1cope ,hapjen e 5 puseve te reja ,ndertim e 1 Pasarel1 mbi lumin Shkumbin     dhe  ndertimin e nje Rezervuari 2x2000m3 Manskuri komplet  </t>
  </si>
  <si>
    <t xml:space="preserve"> M063818</t>
  </si>
  <si>
    <t>Supervizion punimesh per objektin "Furnizimi me ujë i plazheve Durrës - Kavajë nga pusshpimet e Çermës, Loti I: (Dublimi i pusshpimeve ekzistuese, rikonstruksioni i Stacionit Qendror dhe ndërtimi i rezervuarit 1000 m3, linjat e ujesjellesit pusshpime - Stacion Qendror, linja e ujesjellesit Çerme-Rrogozhine pik 426,rikonstr.linjat elektrike)" (Shtese Kontrate)</t>
  </si>
  <si>
    <t xml:space="preserve">Kontrolli dhe mbikeqyrja e punimeve te zbatimit </t>
  </si>
  <si>
    <t>aktivitet</t>
  </si>
  <si>
    <t xml:space="preserve"> M063864</t>
  </si>
  <si>
    <t>Furnizimi me uje i plazheve Durres - Kavaje nga pusshpimet e Çermes, Loti II: Linja e ujesjellesit me presion nga ura e Rrogozhines piketa 426 deri ne pus - nderprerje Kavaje, pus - nderprerjeje Kavaje, linja e Ujesjellesit pus - nderprerje deri ne depon ekzistuese Kavaje;(  Shtese kontrate )</t>
  </si>
  <si>
    <t>Lije  ujesjellesi</t>
  </si>
  <si>
    <t xml:space="preserve">Linja e Ujesjellesit nga pus nderprerje  Kavaje -depon e  re Arapaj,Depo e re 4000 m3 Arapaj ( Ana ndertimore dhe Teknologjike) 1 cope ,+Puseta 42 cope </t>
  </si>
  <si>
    <t xml:space="preserve"> M063865</t>
  </si>
  <si>
    <t>Furnizimi me uje i plazheve Durres - Kavaje nga burimet e Çermes, Loti III: Linja e ujesjellesit nga piketa Nr.235, degezim Kavaje deri ne depon e re 4000 m3 Arapaj, ndertim depo e re 4000 m3 Arapaj, Durres (Shtese kontrate)</t>
  </si>
  <si>
    <t>Linje ujesjellesi</t>
  </si>
  <si>
    <t xml:space="preserve">F.V tubi HDPE 10 at 406 ml+ Sistemim asfaltim ne zonen ku kalon tubacioni i gizes 15000 m2     dhe  100 ml Mikrotunel te nenkalimi </t>
  </si>
  <si>
    <t xml:space="preserve"> M063426</t>
  </si>
  <si>
    <t>Furnizimi me uje i qytetit Kukes dhe te 14 fshatrave rreth saj " faza e II</t>
  </si>
  <si>
    <t xml:space="preserve"> Linje ujesjellesi</t>
  </si>
  <si>
    <t>Linje transmetimi dhe linje dergimi, 21 Ujematesa te medhenj,1 Ndertim klorifikatori  dhe 20 puseta kontrolli</t>
  </si>
  <si>
    <t xml:space="preserve"> M063430</t>
  </si>
  <si>
    <t>Ndertim i rrjetit te ujesjellesit te Gjirit Lalzit Durres</t>
  </si>
  <si>
    <t>Linje transmetimi dhe linje dergimi ,1 Ndertim  rezervuari I ri 1500 m3, 9 Puseta ajrimi dhe shkarkimi</t>
  </si>
  <si>
    <t xml:space="preserve"> M064146</t>
  </si>
  <si>
    <t>Ndertim i rrjetit te ujesjellesit te Gjirit Lalzit Durres(Shtese Kontrate )</t>
  </si>
  <si>
    <t>1-Linja kryesore shperndarese  Depo  e re 1500 m3 deri tek gjiri I Lalzit (Lura)</t>
  </si>
  <si>
    <t xml:space="preserve"> M063432</t>
  </si>
  <si>
    <t>Furnizimi me ujë i fshatrave të Komunës Golem</t>
  </si>
  <si>
    <t xml:space="preserve">Ndërtimin i linjes se ujesjellesit te fshatrave te komunes Golem,Ndërtim in  pusete  kontrolli   119 cope ,1 Stacion pompimi,  2 Depo uji </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</si>
  <si>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</si>
  <si>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 M063866</t>
  </si>
  <si>
    <t>Furnizimi me ujë i fshatrave të Komunës Golem(shtese kontrate)</t>
  </si>
  <si>
    <t xml:space="preserve"> M063439</t>
  </si>
  <si>
    <t>Ndërtim ujësjellësi Troshan, Komuna Blinisht</t>
  </si>
  <si>
    <t xml:space="preserve">Linja e furnizimit  kaptazh + depo dhe Rrjeti shperndares   i ujesjellesit, ndertim kaptazhi  + ndertim depo  dhe dhome klorinimi     cop 4,+Pusetë shpërndarje dhe kontrolli 113 cope </t>
  </si>
  <si>
    <t xml:space="preserve"> M063655</t>
  </si>
  <si>
    <t>Përmirësimi i furnizimit me ujë i zonës së plazhit , Lagjia 13, Durrës</t>
  </si>
  <si>
    <t>Ndertim Linje  transmetimi,ndertim  linje dergimi   + ndertim pusetash    +Ndertim pusetash  75 cope</t>
  </si>
  <si>
    <t>M063682</t>
  </si>
  <si>
    <t>Ndërtim i sistemit të ujrave të zeza në zonën e ujit të ftohtë Vlorë</t>
  </si>
  <si>
    <t>Rrjet kanalizimi</t>
  </si>
  <si>
    <t>Ndertim kolektori me diameter nga 250-400 -Ndertim pusetash kontrolli dhe shkarkimi 291 cope + Stacion pompimi   2 cope</t>
  </si>
  <si>
    <t>M063760</t>
  </si>
  <si>
    <t>"Ndërtim i  Ujësjellësit , Kolektorit kryesor të ujrave të zeza dhe I.T.U.P, në zonën turistike Gjiri i Lalëzit, Durrës.</t>
  </si>
  <si>
    <t>ITUN</t>
  </si>
  <si>
    <t xml:space="preserve">Ndertim kolektori  me diameter 400-630 mm,Ndertim  4 stacione pompimi,Ndertim  4 godina transformatori dhe Ndertim  116 Puseta plastike   </t>
  </si>
  <si>
    <t xml:space="preserve">cope </t>
  </si>
  <si>
    <t>M063764</t>
  </si>
  <si>
    <t>Rikonstruksion i sistemit  te furnizimit me uje, Konispol</t>
  </si>
  <si>
    <t xml:space="preserve">Ndertimi i linjes se dergimit me tub PE nga stacioni i Ciflikut deri tek rezervuari dhe  Ndertim rrjeti i shperndarjes me tub PE-100 me d=25 deri d=140 mm dhe Rikonstruksion i plote i rezervuarit </t>
  </si>
  <si>
    <t>M063766</t>
  </si>
  <si>
    <t>Ndertim i KUZ dhe KUB Cerrik ,Bashkia Cerrik</t>
  </si>
  <si>
    <t>Rrjet Kanalizmi</t>
  </si>
  <si>
    <t>Ndertim  kolektori KUZ dhe KUB  me diameter nga 600-1000 +  Ndertim  16 pusetash</t>
  </si>
  <si>
    <t>M063767</t>
  </si>
  <si>
    <t>Ujesjellesi  Dritaj -Fanjë-Karlavec, Bashkia Prrenjas</t>
  </si>
  <si>
    <t>Ndertimin e linjes dergimit ,ndertimin  e stacionit te pompimit dhe 2 puseve shpimi</t>
  </si>
  <si>
    <t>M063790</t>
  </si>
  <si>
    <t>Ujësjellësi i jashtëm i Dropullit nga burimi i Manxifës</t>
  </si>
  <si>
    <t>Linja e Ujesjellesit Burim - degezim Jorgucat Gorice+ ndertim  kaptazh</t>
  </si>
  <si>
    <t>ton</t>
  </si>
  <si>
    <t>M063792</t>
  </si>
  <si>
    <t>Punime në nënstacionin elektrik, punime në stacionin e pompimit Trush si dhe ndërtimi i rrjetit kryesor të furnizimit me ujë të pushuesve në plazhin Velipojë</t>
  </si>
  <si>
    <t>Linje  ujesjellesi</t>
  </si>
  <si>
    <t xml:space="preserve">Punime ndertimore per linjen e ujesjellesit + Punime hidraulike +Punime elektromekanike + f.v 21 makineri paisje </t>
  </si>
  <si>
    <t>M063794</t>
  </si>
  <si>
    <t>Ndërtimi i rrjetit të shpërndarjes së ujit të pijshëm dhe restaurimit të depove egzistuese në bashkinë Fushe Arrëz</t>
  </si>
  <si>
    <t>Rrjeti  i shpërndarjes së ujit me tuba me diametër 220 mm deri në 180 mm.      e furnizimi me ujë i lagjeve Morinaj, Dedaj dhe Nushaj</t>
  </si>
  <si>
    <t>M063796</t>
  </si>
  <si>
    <t>Rivendosje dhe  mbrojtje emergjente të tubacionit në linjën kryesore të ujësjellësit Kërpicë - Gramsh , nga rrëshqitjet masive të tokës në fshatrat Kërpicë , Sotirë, Shëmrizë</t>
  </si>
  <si>
    <t xml:space="preserve">Rivendosje dhe  mbrojtje emergjente të tubacionit në linjën kryesore të ujësjellësit </t>
  </si>
  <si>
    <t xml:space="preserve">Gabiona me rrjet teli </t>
  </si>
  <si>
    <t>m3</t>
  </si>
  <si>
    <t>M063802</t>
  </si>
  <si>
    <t>Furnizimi me uje i fshatrave Dorez, Gizavesh, Librazhd Katund dhe Librazhd Qender</t>
  </si>
  <si>
    <t xml:space="preserve">LINJA E DERGIMIT D=110mm PER NE DEPON E FSHATRAVE  DOREZ, V=275m³+ PUNIME RRUGE+ Ndertim 2  deposh 275 m3 dhe rrethim  </t>
  </si>
  <si>
    <t>M063804</t>
  </si>
  <si>
    <t>Ndertim ujesjellesi i fshatit Drashovice</t>
  </si>
  <si>
    <t xml:space="preserve">1 Linja e furnizimit  Stacion Pompimi – depo 200 m3 84.7 ton
2 Linje e brendshme  e ujesjellesit 15.214 ml
3 Mbikalim Lumi cope 1
4 Dhoma klorinimit .rikonstruksion I I stacionit te pompimit  cope 1
5 Ndertimi depo e re 50 m3  dhe rikos, I depos ekzistuese  cope 1
6 Pusete shperndarese cope 49
7 Rrethim  ml 90
8 Punime elektrike ml 108 ml
9 Fv pomp2  h=180 m cope 1
10 Pusete ajrimi 1*1*1.5
11 Puseta shkarkimi cope 
</t>
  </si>
  <si>
    <t>M063812</t>
  </si>
  <si>
    <t>Supervizion punimeshper objektin " Ndertimi i Puseve dhe linja e dergimit deri ne puseten e manovrimit per ujësjellesin Selenice"</t>
  </si>
  <si>
    <t>M063813</t>
  </si>
  <si>
    <t>Masa nixhinierike per mbrojtejn e linjes se ujesjellesit ne fshatin Bençe -Tepelene</t>
  </si>
  <si>
    <t>Punime per muret betoni,shkarja 4,5,6</t>
  </si>
  <si>
    <t xml:space="preserve">Ndertim mure me gabion dhe mure betoni  </t>
  </si>
  <si>
    <t>M063819</t>
  </si>
  <si>
    <t xml:space="preserve">Rikonstruksion i magjistralit kryesor dhe rrjetit te brendshem te ujesjellesit ne Bashkine Rrogozhine Loti I </t>
  </si>
  <si>
    <t>F.V  tuba PE me gjatesi   30,535 ml                                    F.V.Puseta Kontrolli , manovrimi 42 cope 
Germim +mbushje  kanali  37,632 m3
Punime hidraulike dhe sistemim asfaltim rrugesh te demtuara</t>
  </si>
  <si>
    <t>M063868</t>
  </si>
  <si>
    <t xml:space="preserve">Furnizim Makineri - Pajisje per Ndermarrjen SH.A,Vlore </t>
  </si>
  <si>
    <t>Furnizim makineri paisje teknollogjike e laboratorike  per ITUN  e Vlorës</t>
  </si>
  <si>
    <t xml:space="preserve">Furnizim makineri paisje teknollogjike e laboratorike </t>
  </si>
  <si>
    <t>M063869</t>
  </si>
  <si>
    <t xml:space="preserve">Rikonstruksion i ujësjellësit fshatit Krumë dhe Zarisht </t>
  </si>
  <si>
    <t>Linje shperndarjes ne fshatin Krume,15,475 ml.                                                                                                                                                                        Linje shperndarjes ne fshatinZarisht,11,281</t>
  </si>
  <si>
    <t>M063906</t>
  </si>
  <si>
    <t>KUZ Lagjia Bylis , Qyteti Ballsh</t>
  </si>
  <si>
    <t>Rrjet  kanalizimi</t>
  </si>
  <si>
    <t xml:space="preserve">
Punime germimi per hapjen e kanaleve ne rruget ekzistuese.
F.v tubo HDPE me DN/OD ( 315 – 800 ) mm me gjatesi totale rreth 3571 ml 
Ndertim puseta kontrolli me permasa ( 1.5 x1.5x1.5 ) m cope 70 
Ndertim puseta kontrolli me permasa ( 1x1x1.5 ) m cope 100 </t>
  </si>
  <si>
    <t>M063870</t>
  </si>
  <si>
    <t>Ndërhyrje emergjente për furnizimin me ujë të Urës Vajgurore nga Stacioni pompave Poshnje</t>
  </si>
  <si>
    <t>Linja Ujesjellesi</t>
  </si>
  <si>
    <t xml:space="preserve">Punime per linjen e jashteme te ujesjellesit me tub PE-100 d=315 mml
2. Ndertimi i stacionit te pompimit
3. Linje ajrorew 10 kva me shtulla b/a  350 ml
4. Instalim i  2 elektropompes zhytese
5. Kabine elektrike 10/0.4 kv me transformatore 160 kva
6. Insalime elektrike dhe ndricimi, rrufe pritese e tokezim
7. Ndertimin e dy puseve me 60 ml thellesi e diameter 500 mm   </t>
  </si>
  <si>
    <t>M063874</t>
  </si>
  <si>
    <t xml:space="preserve">Ndertimi i linjes se jashtme te ujesjellesit  rajonal Mallakaster </t>
  </si>
  <si>
    <t>.FV tub celiku dn 250 mm 7000 kg-41.7 kg/ml=168 ml
FV tub celiku dn 193,7 mm 60209 kg,= 20.8kg.ml=2895
FV tub PE100 dn 225 mm me gjatesi 2432 ml</t>
  </si>
  <si>
    <t>M063875</t>
  </si>
  <si>
    <t xml:space="preserve">Impinati i Trajtimit te Ujrave te Ndotura ne zonen Bregdetare Dhrale -Palase,Loti I pare </t>
  </si>
  <si>
    <t xml:space="preserve">
1. lmpianti i trajtimit te uj erave te ndotura
2. Sistemi i kanalizimit  te  ujerave te  ndotura  (kolektoret  kryesore te largimit  te  ujerave tendotura, nga piket fundore te zonave zhvillimore per ne stacionin qendror) 
3. Stacioni kryesor i pompimit
4. Stacioni ndermjetes i pompimit
5. Linja e transmetmit te ujerave te ndotura (stacion qendror - stacion ndermjetes - impianti i trajtimit)
6. Linja e furnizimit me uje te trajtuar per vaditje (impianti i trajtimi - Lungo Mare - Plazh Publik) Sistemi i kanalizimit te ujerave te ndotura te zones Lungo Mare (kolektori i grumbull imit dhe stacionet e pompimit)
7. Sistemi i kanalizimit te ujerave te ndotura te zones se Plazhit Publik (kolektori i grumbullimit dhe stacionet e pomp•imit)
</t>
  </si>
  <si>
    <t>M063878</t>
  </si>
  <si>
    <t>Ndertim  i Ujesjellesit te Fshatit Peladhi</t>
  </si>
  <si>
    <t xml:space="preserve">Linje dergimi nga kaptazhi deri ne depo me tub PE-100 d= 63 mm me gjatesi 2100 ml
 Ndertim rrjet shperndares me PE-100 me d= 50-70 mm me gjatesi 6240 ml
</t>
  </si>
  <si>
    <t>M063887</t>
  </si>
  <si>
    <t>Rehabilitimi i rrjetit te ujesjellesit te qytetit te Permetit</t>
  </si>
  <si>
    <t xml:space="preserve">1. Rehabilitim i rrjetit të brendshëm të ujësjellësit lagje e re me tub PE d= 20-110 mm me gjatësi 13,462 ml
2. Rehabilitim i rrjetit të brendshëm të ujësjellësit lagje Mejdan me tub PE d= 20-225 mm me gjatesi 8,573 ml.
3. Rehabilitim i rrjetit të brendshëm të ujësjellësit lagje qendër  me tub PE d-20-315 mm me gjatësi 14,868 ml
4. Vendosje matësa të mëdhenj  prodhimi 11 copë me d=-300-100 mm
5. Ndërtim depo 1500 m3
6. Riparim depo egzistuese 2x500 m3
7. Rehabilitimi i Stacionit të pompimit dhe rrjetit elektrik si dhe automatizimin e komandimin e furnizimit me ujë nëpërmjet programit Skada.
</t>
  </si>
  <si>
    <t>M063888</t>
  </si>
  <si>
    <t>Ndertim linje ujesjellesi lagjia Parku,Qytet Gramsh</t>
  </si>
  <si>
    <t xml:space="preserve">    F.V  tuba te brinjezuar2.893 ml</t>
  </si>
  <si>
    <t>M063892</t>
  </si>
  <si>
    <t>Ndertimi i linjes se ujesjellesit ne fshatin Ninat</t>
  </si>
  <si>
    <t>1Rrjeti shperndares nga Depo 100m3 ne fshatin Ninat.
2.Linje sekondare shperndarese
3.Aksesoret e linjave
4.Puseta te ndryshme.</t>
  </si>
  <si>
    <t>M063893</t>
  </si>
  <si>
    <t>Ndertimi i linjes se ujesjellesit (depo - tharese) fshati Mursi</t>
  </si>
  <si>
    <t xml:space="preserve">
Linja sekondare tub PE Dn – Dn 110 mm - 63 mm me gjatesi 2950 ml
</t>
  </si>
  <si>
    <t xml:space="preserve">Kosto totale e produktit </t>
  </si>
  <si>
    <t>M063898</t>
  </si>
  <si>
    <t xml:space="preserve">Furnizimi me uje i disa fshatrave Shupenze , Bashkia Bulqize, Rrjetat shperndarese - faza e dyte </t>
  </si>
  <si>
    <t xml:space="preserve">Ndertim rrjeti shperndares fshati Shupenze,fshati Boceve, fshati Homesh ,Kovashice me tub PE me diameter nga 125 deri 20 mm me gjatesi 3900 ml,7800 ml,10600 ml,2990 </t>
  </si>
  <si>
    <t>M063899</t>
  </si>
  <si>
    <t xml:space="preserve">Rikonstruksion i rrjetit te KUZ e KUB te qytetit te Selenices </t>
  </si>
  <si>
    <t>Rikonstruksion i rrjetit te KUZ e KUB</t>
  </si>
  <si>
    <t>M063900</t>
  </si>
  <si>
    <t>"Rikonstruksion i rrjetit ujesjelles , fshati Melgushe , faza e dyte ( shtese kontrate )</t>
  </si>
  <si>
    <t>1. Linjatshperndarese
2. Rehabilitim i rrugeve te demtuarangahapja e kanaleve te ujesjellesit
3. Rakorderi hidrauliket endryshme
4. Punime germimi dhe mbushje</t>
  </si>
  <si>
    <t>M063901</t>
  </si>
  <si>
    <t>Ndertim i rrjetit te ujesjellesit dhe KUZ ne fshatin Luz , Kavaje</t>
  </si>
  <si>
    <t>Produkti  1</t>
  </si>
  <si>
    <t>F.V. tuiba ujesjellesi 7900 ml</t>
  </si>
  <si>
    <t>F.V  tuba te brinjezuar  26.503 ml</t>
  </si>
  <si>
    <r>
      <t xml:space="preserve">Detajimi i Kostos Totale të </t>
    </r>
    <r>
      <rPr>
        <b/>
        <sz val="8"/>
        <color rgb="FFFF0000"/>
        <rFont val="Garamond"/>
        <family val="1"/>
      </rPr>
      <t>Produktit 2</t>
    </r>
    <r>
      <rPr>
        <b/>
        <sz val="8"/>
        <color theme="1"/>
        <rFont val="Garamond"/>
        <family val="1"/>
      </rPr>
      <t>sipas Artikujve Ekonomikë</t>
    </r>
  </si>
  <si>
    <t>Kosto totale e produktit 1+2</t>
  </si>
  <si>
    <t>M063902</t>
  </si>
  <si>
    <t>Nderrtim I rrjetit shperndares te ujesjellesit te fshatrave Dorez,Gizavesh , Librazhd Katund dhe Librazhd Qender ( faza e dyte)</t>
  </si>
  <si>
    <t>Degezimet per furnizimin me uje Dj=63mm, Dj=50mm, Dj=32mm, Dj=25mm,                                                                                                    Punime per  furnizimin me energji elektrike  te dhomes se komandimit</t>
  </si>
  <si>
    <t xml:space="preserve">Shtese uji per qytetin Bajram Curri </t>
  </si>
  <si>
    <t xml:space="preserve"> Kaptazh, vepra e marrjes
2. Linje e dergimit deri tek burimi egzistues </t>
  </si>
  <si>
    <t>M063904</t>
  </si>
  <si>
    <t>"Furnizimi me uje i qytetit Kukes dhe te 14 fshatrave rreth saj " faza e II, (shtese kontrate)</t>
  </si>
  <si>
    <t>FV tuba e rekorderi PE100 PN10  dhe Pn 16 me diameter 0 250 dhe 280</t>
  </si>
  <si>
    <t>M063905</t>
  </si>
  <si>
    <t>Rikonstruksion i magjistralit kryesor dhe rrjetit te brendshem te ujesjellesit ne Bashkine Rrogozhine Loti II</t>
  </si>
  <si>
    <t>1.Linja e dergimit 4100 ml
2Kalime tubacionesh
3. Kalim Kanali ne hyrjen jugore te qytetit.</t>
  </si>
  <si>
    <t>M064000</t>
  </si>
  <si>
    <t>Rikonstruksion i Ujesjellesit te Lagjes "28 Nentori dhe "Skenderbeu" ne qytetin e Elbasanit</t>
  </si>
  <si>
    <t>1. Punime per pusetat e pikave te lidhjes
2. Punime per pusetat e manovrimit
3. FV tub PE Dn 315-50 me gjatesi 14,479 ml
4. Punime per hidrant dhe kasaeta kolektive</t>
  </si>
  <si>
    <r>
      <t xml:space="preserve">Detajimi i Kostos Totale të </t>
    </r>
    <r>
      <rPr>
        <b/>
        <sz val="8"/>
        <color rgb="FFFF0000"/>
        <rFont val="Garamond"/>
        <family val="1"/>
      </rPr>
      <t>Produktit 1</t>
    </r>
    <r>
      <rPr>
        <b/>
        <sz val="8"/>
        <color theme="1"/>
        <rFont val="Garamond"/>
        <family val="1"/>
      </rPr>
      <t>sipas Artikujve Ekonomikë</t>
    </r>
  </si>
  <si>
    <t>M064012</t>
  </si>
  <si>
    <t xml:space="preserve">KUZ fshati Lubonje </t>
  </si>
  <si>
    <t xml:space="preserve">
        F.V  tuba te brinjezuar  2.628 ml
        F.V.Puseta Kontrolli 61 cope 
Germim +mbushje  kanali 10.348 m3
</t>
  </si>
  <si>
    <t>M064018</t>
  </si>
  <si>
    <t>"Ndërtim ujësjellësi për fshatrat Marinëz-Jagodine"</t>
  </si>
  <si>
    <t xml:space="preserve">1. Stacion Pompimi 
2. Linja kryesore stacion pompimi-Depo ,L=1,075 ml
3. Depo uji,D=600 m3
4. Rrjeti Shperndares,L= 20,476 ml 
Makineri Paisje
</t>
  </si>
  <si>
    <t>M063873</t>
  </si>
  <si>
    <t>Përmirësimi i furnizimit me ujë i zonës së plazhit, Lagjia 13, Durrës(shtese kontrate)</t>
  </si>
  <si>
    <t xml:space="preserve">
Vendosje matsash  dn 100 pn 10- 10 cope
</t>
  </si>
  <si>
    <t>1. Ndertim pusete tip 1 1 cope
2. Pusete shperndarese shtese me 14 dalje 1 cope
3. Vendosje matsash  dn 100 pn 10 10 cope
4. Betone per tortuare 266 m3
5. Shtrese pllakash t=6 cm 84 m2
6. Shtrese cakelli t=20 cm 1785 m2
7. Shtrese stabilizanti t=10 cm 1785 m2</t>
  </si>
  <si>
    <t>Furnizimi me ujë te pijshëm i disa fshatrave , Komuna Gjoricë dhe Komuna Ostren</t>
  </si>
  <si>
    <t>linja kryesore  e transmetimit  nga vepra e marrjes deri ne depo  me tubacion  PE  80 me diameter 0 160 mm Pn 10 atm me gjatesi  rreth 1680 ml si dhe degezimet  per linjat  e fshatrave   me tubacion PE(80 -10) me 0 (50-200) mm Pn 10-20 atm, me gjatesi  totale rreth 19,230 ml</t>
  </si>
  <si>
    <t>M063427</t>
  </si>
  <si>
    <t>Furnizimi me uje me pus cpime i plazhit Divjake dhe zgjerimi i rrjetit Divjake (Shtese kontrate)</t>
  </si>
  <si>
    <t>Objekti parashikon realizimin e punimeve ne pusshpime, ndertimi i depove dhe stacioneve te pompimit, linje e furnizimit me uje, rrjet shperndares, depo, etj;</t>
  </si>
  <si>
    <t>M063880</t>
  </si>
  <si>
    <t xml:space="preserve">Rikonstruksion  i rrjetit  te ujesjellesit Memaliaj, Rrjet shperndares </t>
  </si>
  <si>
    <t xml:space="preserve">F.V Tuba e rakorderi ujesjellesi PE d=315mm, t = 29.7 mm, PN 16+LINJA E SHPERNDARJES   </t>
  </si>
  <si>
    <t>M063882</t>
  </si>
  <si>
    <t>Ndertimi i rrjetit shperndares i furnizimit me uje te qytetit Rreshen</t>
  </si>
  <si>
    <t>Me investimin e ri uji do te merret nga depot e reja ekzistuese dhe do te shtrihen tubo PE 100 me diametra nga fi 20mm deri fi 280 mm dhe me nje gjatesi prej 9575 ml, si dhe do te ndertohen 21 cope puseta shperndarese dhe kontrolli. Gjithashtu do te ndertohet edhe nje depo e re 2000 m3 per perspektiven.</t>
  </si>
  <si>
    <t>M063886</t>
  </si>
  <si>
    <t>"Rikonstruksion i rrjetit te brendshem te ujesjellesit Kelcyre,Bashkia Kelcyre, Faza e I"</t>
  </si>
  <si>
    <t xml:space="preserve">1. Linjat e tubacioneve(rrjet shperndares ) 15,159 ml                                                                                                                                                                                       2. F.V Kolektor shpendares 3/4" ( 5+5 )  40
3. F.V Kolektor shpendares 1" ( 6+6 )  46
4. F.V Kolektor shpendares 1" ( 7+7 )  20
Lidhje familjaresh       1,232 cope 
</t>
  </si>
  <si>
    <t>M063896</t>
  </si>
  <si>
    <t>Ujësjellësi i jashtëm Ersekë nga burimet Mavro dhe Glladishtë &amp;Rrjeti i brendshem i ujesjellesit Erseke</t>
  </si>
  <si>
    <t xml:space="preserve">Tub PEHD PN-10 me diameter 63-150 me gjatesi 17,800 ml
Kaptazhe dhe pus shuarje 2 cope
Fv pompa centrifugale 2 cope
</t>
  </si>
  <si>
    <t>M064148</t>
  </si>
  <si>
    <t>Ndërtimi i linjave të shpërndarjes së qytetit  Tepelenë</t>
  </si>
  <si>
    <t xml:space="preserve">Linjat e shpërndarjes se qytetit nga depo 1000 m3 do te jenë PE 100 DN OD 250-32 mm, Pn 10 bar.                                                       1. Ndertimi i linjave te shperndarjes (Zona e Furnizimit nga depoja ne Kuoten 280.00 m )  13,703 ml
2. Ndertimi i linjave te shperndarjes (Zona e Furnizimit nga depoja ne Kuoten 195 m )       4,335 ml
</t>
  </si>
  <si>
    <t>M064150</t>
  </si>
  <si>
    <t>"Rikonstruksion i rrjetit shperndares te ujesjellesit lagjia 85 dhe Dellinje , qyteti Gramsh</t>
  </si>
  <si>
    <r>
      <t>Zevendesimit te rrjetit ekzistues shperndares teper te amortizuar
-duke permiresuar sasine ujit pe rfryme si dhe cilesine e tij.
Disa nga punimet qe do te behen: Tubacioni dn=125mmCE i lagjes”85” do te zevendesohet me tub.Dn=110mmPE afersish</t>
    </r>
    <r>
      <rPr>
        <sz val="8"/>
        <color rgb="FFFF0000"/>
        <rFont val="Garamond"/>
        <family val="1"/>
      </rPr>
      <t xml:space="preserve"> L=280ml,</t>
    </r>
    <r>
      <rPr>
        <sz val="8"/>
        <color theme="1"/>
        <rFont val="Garamond"/>
        <family val="1"/>
      </rPr>
      <t xml:space="preserve">Tub ekzistues  Dn=89mmCE do te zevendesohet me tub.Dn=90mm PE afersisht </t>
    </r>
    <r>
      <rPr>
        <sz val="8"/>
        <color rgb="FFFF0000"/>
        <rFont val="Garamond"/>
        <family val="1"/>
      </rPr>
      <t>L=658ml,</t>
    </r>
    <r>
      <rPr>
        <sz val="8"/>
        <color theme="1"/>
        <rFont val="Garamond"/>
        <family val="1"/>
      </rPr>
      <t xml:space="preserve"> per lagjen “Dellenja” do te realizohet me tub.DN=75mm </t>
    </r>
    <r>
      <rPr>
        <sz val="8"/>
        <color rgb="FFFF0000"/>
        <rFont val="Garamond"/>
        <family val="1"/>
      </rPr>
      <t>PE 284ml</t>
    </r>
    <r>
      <rPr>
        <sz val="8"/>
        <color theme="1"/>
        <rFont val="Garamond"/>
        <family val="1"/>
      </rPr>
      <t xml:space="preserve">,si dhe tub Dn=200mm CE do et zevendesohet me tub.Dn=200mm PE afersisht </t>
    </r>
    <r>
      <rPr>
        <sz val="8"/>
        <color rgb="FFFF0000"/>
        <rFont val="Garamond"/>
        <family val="1"/>
      </rPr>
      <t>200ml</t>
    </r>
    <r>
      <rPr>
        <sz val="8"/>
        <color theme="1"/>
        <rFont val="Garamond"/>
        <family val="1"/>
      </rPr>
      <t xml:space="preserve"> gjithashtu do te ndertohen edhe 26 puseta shperndarese.
</t>
    </r>
  </si>
  <si>
    <t>M064152</t>
  </si>
  <si>
    <t>Rikonstruksion i ujësjellësit Sektori Qëndër, Sukth</t>
  </si>
  <si>
    <t>Rrjeti kryesor i furnizimit me ujë është konceptuar në këtë mënyrë. Linja PE 160 do të lidhet në
linjën ekzistuese 700 mm Çelik nga ku do të reduktohet në fund me tub PE 90 mm.
Linjat e shpërndarjes në sektorin Qender nga pika e furnizimit në tubin PE 700 mm do të jenë PE
100 DN OD 160-50 mm 10 bar.Pusete shperndarese me 5 ÷ 7 dalje-121 cope</t>
  </si>
  <si>
    <t>M064154</t>
  </si>
  <si>
    <t xml:space="preserve">"Ndërtim i rrjetit shpërndarës  i furnizimit  me ujë të qytetit të Poliçanit, rikonstruksion i stacionit të pompimit dhe linjës së dërgimit </t>
  </si>
  <si>
    <t xml:space="preserve">
Rrjet shperndares 2,895 lagja e siperme +7,923 lagja e poshteme
Linje dergimi     1,480 ml
F.V Ujemates me fllanxha 0 D-200  depo mm cope 1
Hidrant 0 80 17 cope 
Makineri e paisje 
elektropmpe  horizontale  cope 2
Elektropompe vertikale  cope 2
Panel leshimi cope 4 
Elektropompa dozimi   cope 
2
F.V.Hidrant Zjarri dn 80 nen toke cope 17,MAKINERI DHE PAJISJE  10 cope, Depo Nr.1, Kaseta metalike per vendosje matesi=44 copë)-1403 familje ,185 private dhe 7 buxhetore</t>
  </si>
  <si>
    <t xml:space="preserve">Perfundimi i rrjetit te Kanalizimeve te Ujrave te Zeza ne zonen e Perroi i Agait - Qerret, LOTI II ( Linjat KUZ Perroi Agait, Stacioni Pompimit Nr.1 deri tek Stacioni Pompimit Nr.2 ) shtese kontrate </t>
  </si>
  <si>
    <t>Përmirësimi I infrastruktures se ujrave te zeza ne zonën bregdetare Vlorë</t>
  </si>
  <si>
    <t>Ndertim i rrjetit te KUZ  sekondar dhe tercial  me tub HDPE me diameter qe varion nga 200-1500</t>
  </si>
  <si>
    <t>Me investimin e ri do te rritet prurja e ujit duke e marre ujin nga linja e pusshpimeve nga ndertimi i ujesjellesit te Çermes me 70 l/sek uje. Do te ndertohet nje rezervuar i ri 2x2000 m3 te mali i Robit, do te shtrohen linja te reja shperndarese te ujit me tubo tip PE100  me diameter  nga fi 110 mm deri ne fi 400 mm me presion 10 bar dhe nje gjatesi prej 13.391 ml,  do te ndertohen edhe 165 cope puseta kryesore kontrolli, ajrimi, shkarkimi dhe manovrimi prej betoni dhe te mbuluara me kapak gize. Do montohen edhe 179 cope dhe 6.152 kg rakorderi e pjese speciale hidraulike  si dhe punime germimi dhe mbushje rreth 60.628 m3. Do te behet rrethimi i rezervuarit me tel gabioni me nje siperfaqe rreth 620 m2.</t>
  </si>
  <si>
    <t>M064160</t>
  </si>
  <si>
    <t>Rrjeti i brendshëm për ujësjellësin Kavajë</t>
  </si>
  <si>
    <t>Me investimin e ri do te rritet prurja e ujit duke e marre ujin nga tre pusshpimet e mesiperme si dhe 70 l/sek uje nga ndertimi i ujesjellesit te Çermes . Do te shtrohet linja te reja shperndarese te ujit me tubo tip PE100  me diameter  nga fi 110 mm deri ne fi 280 mm me presion 10 bar dhe nje gjatesi prej 15.747 ml,  do te ndertohen edhe 29 cope puseta kryesore kontrolli dhe manovrimi prej betoni dhe te mbuluara me kapak gize. Do montohen edhe 253 cope si dhe 1644 kg rakorderi e paisje hidraulike  dhe punime germimi dhe mbushje rreth 41.089 m3.</t>
  </si>
  <si>
    <t>M064168</t>
  </si>
  <si>
    <t>Furnizimi me ujë i zonës turistike Spille</t>
  </si>
  <si>
    <t>Ndertimi rrjetit te ri te ujesjellesit per furnizimin me uje te zones turistike dhe permiresimi i kushteve higjeno-sanitare te kesaj zone te rendesishme turistike</t>
  </si>
  <si>
    <t xml:space="preserve">Projekti I linjes se sistemeve te furnizimit me uje dhe te kanalizimeve te ujrave te ndotura  te kompleksit Valamar me sistemet perkatese  te Gjirit te Lalezit </t>
  </si>
  <si>
    <t>Linje Ujesjellesi</t>
  </si>
  <si>
    <t xml:space="preserve">                                                                                                                                                                                                                                                                                                           F.V. tub ujesjellesi D=250 mm e gjatesi 1110 m
</t>
  </si>
  <si>
    <t xml:space="preserve">
2. F.V. tuba te brinjezuar HDPE SN8 D=310 mm me gjatesi 370 ml
</t>
  </si>
  <si>
    <t>Ndertim i ujesjellesit  te fshatrave Lalez,Bize ,Daç dhe Shetë,Njesia administrativ</t>
  </si>
  <si>
    <t xml:space="preserve">1. F.V. tub ujesjellesi D=160 - 60 mm e gjatesi 10957 m
2. Dhome klorinimi, dhoma e rojes, rrethim i depos dhe rruga hyrese
3. Ndertim depos 100 m3 dhe dy depo 200 m3
4. FV rrjet i shperndarjes me diameter nga 140 deri 32 mm me gjatesi 19376 ml
5. Puseta te ndryshme 36 cope
</t>
  </si>
  <si>
    <t>Sistemi  K.U.Z  dhe ITUN në zonën  turistike të Spillesë"</t>
  </si>
  <si>
    <t>Rrjet Kanalizimi+ITUN</t>
  </si>
  <si>
    <t>Projekte  te  furnizimit me ujë dhe sistemim I ujrave te perdorua për zonat bregdetare -I</t>
  </si>
  <si>
    <t>Projekte  te  furnizimit me ujë  dhe ujrave te perdorura</t>
  </si>
  <si>
    <t>bashki</t>
  </si>
  <si>
    <t>M064156</t>
  </si>
  <si>
    <t>Linja Kryesore per furnizimin me ujë dhe rrjeti shperndares i ujesjellesit për  qytetin e Belshit</t>
  </si>
  <si>
    <t>“ Linja kryesore per furnizimin me uje dhe rrjeti shperndares i ujesjellesit per qytetin e Belshit “ i cili do te realizoje pusshpimet dhe rikonstruksionin e stacionit qendror ne Shelg , ndertimin e linjes se furnizimit me uje nga stacionet e pompimit deri ne depon Gastare me ngritje mekanike , linjat kryesore nga depo Gastare deri ne depon ekzistuese Belsh me gravitet , rikonstruksion i depos ekzistuese Gastare dhe ndertimi i depos se re ne Gastare , rikonstruksion i depos ekzistuese ne Belsh , ndertimin e rrjetit shperndares te zones se Belshit.(60,709 +177,573)</t>
  </si>
  <si>
    <t>M064162</t>
  </si>
  <si>
    <t>Ndërtimi i linjës së jashtme të ujësjellesit për furnizimin me ujë qytetin Mamurras</t>
  </si>
  <si>
    <t>F.V  tuba ujesjellsi  PE 9.300 ml
Depo 1500 m3 cope 1 
Germim +mbushje 18.720  m3
Puseta kontrolli  14 cope</t>
  </si>
  <si>
    <t>Furnizimi me uje i qytetit Roskovec, rikonstruksioni i rrjetit te brendshem te ujesjellesit  per lagjen nr.1</t>
  </si>
  <si>
    <t xml:space="preserve">
Linjatshperndarese
2. Rehabilitimirrugevetedemtuarangahapja e kanaleveteujesjellesit
3. Rakorderihidrauliketendryshme
4. Punimegermimidhembushje
5. Pusetakontrolli+shperndarje</t>
  </si>
  <si>
    <t>Rikonstruksion i rrjetit kryesor dhe shperndarjes per qytetin e ri Bulqize dhe fshatin Vajkal.</t>
  </si>
  <si>
    <t xml:space="preserve">Linja dergimi  ujesjellesit  Burim –Depo 1000 m3  1,935 ml+HDPE RC 100,SDR17 DO 20-150,PN 10-PN 16,   15,123 ml </t>
  </si>
  <si>
    <t>Ujësjellësi  i Vau- Dejes</t>
  </si>
  <si>
    <t xml:space="preserve">1. Ndertim linje kryesore me gjatesi 666 ml e diameter 250 mm, tub celiku me gjatesi 250 ml
2. Nderim depo 1000 m3 dhe 400 m3
3. Rrjet shperndares me gjatesi 22608 ml me diameter nga nga 200 mm ne 32 mmm
4. Pompe dozimi per klorifikim 2 cope
5. Elektropompe centrifugale q= 50 l/sek, h=80 m
6. Elektropompe centrifugale q= 5 l/sek, h= 150 
</t>
  </si>
  <si>
    <t>Furnizimi me ujë i qytetit Koplik</t>
  </si>
  <si>
    <t xml:space="preserve">1. F.V. tub ujesjellesi D=250 mm me gjatesi 5307 m
2. F.V. tub ujesjellesi D=250 mm me gjatesi 675 ml
3. Ndertim 2 depo V = 500 m3 
</t>
  </si>
  <si>
    <t>Rrjeti shpendarës i Urës Vajgurore</t>
  </si>
  <si>
    <t xml:space="preserve"> Rrjet shperndares me gjatesi 20,000 ml me diameter nga nga 200 mm ne 32 mmm
</t>
  </si>
  <si>
    <t>Rrjeti shprendarës për qytetit Corovodë</t>
  </si>
  <si>
    <t xml:space="preserve">Linje dergimi  4,370 mldhe linje shperndarje 22,802,matesa uji  6 cope dhe lidhje familjare  321 cope </t>
  </si>
  <si>
    <t>M064164</t>
  </si>
  <si>
    <t xml:space="preserve"> Rikonstruksion magjistrali kryesor dhe rrjetit të brëndshëm të ujësjellësit  qytetit Patos, Loti I </t>
  </si>
  <si>
    <t xml:space="preserve">Ky projekt do te realizoje ndertimin e pese stacioneve pompimi zhytese, nje stacion ngrites kryesor, furnizimin me energji elektrike te stacioneve te pompimit, elektropompave te reja, paneleve elektrike te komandimit etj., ndertimin e gjashte depove te reja, ndertimin e linjave te dergimit, vendosjen e matesave te prodhimit, vendosjen e programit SCADA  dhe klorifikimin e ujit te pijshem.
</t>
  </si>
  <si>
    <t xml:space="preserve"> " Rikonstruksion magjistrali kryesor dhe rrjetit të brëndshëm të ujësjellësit  qytetit Patos Loti II" </t>
  </si>
  <si>
    <t>Linje Ujesjellsi</t>
  </si>
  <si>
    <t>Ky projekt ne kete faze te dyte do te realizoje ndertimin e rrjetit shperndares per te gjithe zonen e sherbimit, ndertim e tre depove, pusetave te shperndarjes dhe kontrollit, klorifikimin e ujit te pijshem dhe ndricimi i objekteve.</t>
  </si>
  <si>
    <t>Rikonstruksion i rrjetit shperndares të qytetit Ballsh</t>
  </si>
  <si>
    <t xml:space="preserve">Linje Ujesjellesi </t>
  </si>
  <si>
    <t xml:space="preserve">
Punime ne linjen kryesore depo 1000 m3 Kash-Depo e re Spital(Tub PE d=250,t =27.9 mm)
Ndertim depo 1000 m3 
Rikonstruksion i depos ekzistuese 600 m3
Linja e shperndarjes 
Sistemi i mbrojtjes nga zjarri ne rruge dhe banesa 
Sistemi i survejimit me Kamera
</t>
  </si>
  <si>
    <t>STUDIM PROJEKTIME+OPONENCE</t>
  </si>
  <si>
    <t>Konsulence</t>
  </si>
  <si>
    <t xml:space="preserve">Studim projektim +Oponence
</t>
  </si>
  <si>
    <t xml:space="preserve">Te ndryshme </t>
  </si>
  <si>
    <t xml:space="preserve">Leje infrastrukturore per objektet Buxhetore+shponesime + fond  I ngrire +H/C Banje
</t>
  </si>
  <si>
    <t>KM06091</t>
  </si>
  <si>
    <t>Menaxhimi i mbetjeve Urbane te Tiranes (faza e dyte)impianti I pastrimit te ujrave te ndotura.</t>
  </si>
  <si>
    <t>Produkt 1</t>
  </si>
  <si>
    <t>Ndertim impianti per perpunimin e mbetjeve urbane</t>
  </si>
  <si>
    <t xml:space="preserve">Punime ndertimore </t>
  </si>
  <si>
    <t>nr</t>
  </si>
  <si>
    <t>Produkt 2</t>
  </si>
  <si>
    <t>Supervizion punimesh</t>
  </si>
  <si>
    <t>ore pune</t>
  </si>
  <si>
    <t>KM06005</t>
  </si>
  <si>
    <t>Mbeshtetje per Rrjetin Hidrik te Tiranes (AT fin.per NUK , Per nderhyrjet e metejshme ne rrjetin ujesjelles kanalizime 20.3 + 32.9 mid IT)</t>
  </si>
  <si>
    <t>Linje e re ujesjellesi per furnizimin me uje</t>
  </si>
  <si>
    <t>Nderhyrje ne rrjetin egzistues dhe ndertim rrjeti i ri</t>
  </si>
  <si>
    <t>KM06064</t>
  </si>
  <si>
    <t>Projekti i kanalizimeve te Tiranes se madhe</t>
  </si>
  <si>
    <t xml:space="preserve">Rrjet i kanalizimeve te ujrave te zeza </t>
  </si>
  <si>
    <t>Ndertim i rrjetit te kanalizimeve , sistem shperndarje deri tek klienti i fundit ne te tre zonat e qytetit te Tiranes</t>
  </si>
  <si>
    <t>Impiant I trajtimit te ujrave te perdorura</t>
  </si>
  <si>
    <t>Punime ndertimor , mekanike dhe elektrike</t>
  </si>
  <si>
    <r>
      <t xml:space="preserve">Detajimi i Kostos Totale të </t>
    </r>
    <r>
      <rPr>
        <b/>
        <sz val="8"/>
        <color rgb="FFFF0000"/>
        <rFont val="Garamond"/>
        <family val="1"/>
      </rPr>
      <t xml:space="preserve">Produktit 2 </t>
    </r>
    <r>
      <rPr>
        <b/>
        <sz val="8"/>
        <color theme="1"/>
        <rFont val="Garamond"/>
        <family val="1"/>
      </rPr>
      <t>sipas Artikujve Ekonomikë</t>
    </r>
  </si>
  <si>
    <t>Supervizimi  i punimeve te ndertimit, garancia e difekteve , asistence teknike</t>
  </si>
  <si>
    <t>GM06042</t>
  </si>
  <si>
    <t>Ndertimi I sistemit te KUZper kater qytete, Vlore,Ksamil,Kavaje Shengjin ,IPA 2009</t>
  </si>
  <si>
    <t>Rrjet i kanalizimeve te ujrave te zeza</t>
  </si>
  <si>
    <t>Ndertim dhe rehabilitim rrjeti kanalizimesh</t>
  </si>
  <si>
    <t>GM06047</t>
  </si>
  <si>
    <t>Mbrojtja Mjedisore e liqenit te Ohrit, Kanalizimet e Ujrave te Zeza, Pogradec (Faza III)</t>
  </si>
  <si>
    <t>Sherbime konsulence gjate fazes se garancise se defekteve dhe per hartimin e raportit perfundimtar te programit</t>
  </si>
  <si>
    <t>GM06048</t>
  </si>
  <si>
    <t>Programi i Infrastruktures Bashkiake I per qytetet Fier, Gjirokaster, Sarande dhe Lezhe</t>
  </si>
  <si>
    <t xml:space="preserve">Produkti 1 </t>
  </si>
  <si>
    <t>Sherbime konsulence gjate fazes se garancise se defekteve dhe hartimi i raportit perfundimtar te programit</t>
  </si>
  <si>
    <t>GM06052</t>
  </si>
  <si>
    <t xml:space="preserve">Programi i Infrastruktures Bashkiake II per qytetet Kamez, Lushnje, Berat/Kuçove, Fier dhe Sarande </t>
  </si>
  <si>
    <t>Sherbime konsulence gjate fazes se garancise se defekteve dhe  hartimi i raportit perfundimtar te programit</t>
  </si>
  <si>
    <t>GM06069</t>
  </si>
  <si>
    <t>Përfundimi i sistemit të KUZ dhe zgjerimi  ITUP në Vlorë  IPA 2012</t>
  </si>
  <si>
    <t>Impiant</t>
  </si>
  <si>
    <t>Punime ndertimore mekanike dhe elektrike</t>
  </si>
  <si>
    <t>KM06092</t>
  </si>
  <si>
    <t>Projekti i ri i furnizimit me uje per qytetin e Durrësit</t>
  </si>
  <si>
    <t>Linje e re ujesjellesi per furnizimin me uje dhe vendosje matesash</t>
  </si>
  <si>
    <t>Ndertim linje kryesore per  furnizimin me uje</t>
  </si>
  <si>
    <t xml:space="preserve">Produkt 2 </t>
  </si>
  <si>
    <t>Nderhyrje ne rrjetin egzistues</t>
  </si>
  <si>
    <t>Produkt 3</t>
  </si>
  <si>
    <t>Supervizioni i punimeve dhe optimizimi i rrjetit</t>
  </si>
  <si>
    <t>GM06081</t>
  </si>
  <si>
    <t>Programi i Infrastruktures Bashkiake III dhe IV</t>
  </si>
  <si>
    <t xml:space="preserve">Rehabilitimi/zevendesimi/zgjerimi i rrjetit te ujesjellesit   </t>
  </si>
  <si>
    <t>Rjet i kanalizimeve te ujrave te zeza</t>
  </si>
  <si>
    <t>Rehabilitimi/zevendesimi/zgjerimi i rrjetit te kanalizimeve</t>
  </si>
  <si>
    <t xml:space="preserve">Sherbime konsulence per pergatitjen e studimeve te fizibilitetit, hartimin e projekteve te detajuara teknike, asistence ne tenderimin e punimevedhe supervizionin e punimeve gjate ndertimit </t>
  </si>
  <si>
    <t>KM06095</t>
  </si>
  <si>
    <t>Periferitë Urbane te Tiranes , komponenti infrastrukturor (shtese kontrate)</t>
  </si>
  <si>
    <t>Punime per rikualifikim urban</t>
  </si>
  <si>
    <t>Asfaltime, sistemime, ndricime, rikonstruksion I kinemase</t>
  </si>
  <si>
    <t>m2</t>
  </si>
  <si>
    <t>GM06093</t>
  </si>
  <si>
    <t>Infrastruktua Bashkiake V</t>
  </si>
  <si>
    <t xml:space="preserve">Nuk ka produkt te parashikuar </t>
  </si>
  <si>
    <t xml:space="preserve">Programi eshte ne faze planifikimi dhe miratimi te marreveshjeve te huave dhe granteve. Pas miratimit te tyre fillon faza pergatitore qe konsiston ne pergatitjen e studimeve te fizibilitetit nepermjet te cilave do te percaktohen investimet qe do te kryhen dhe percaktohen produktet.  </t>
  </si>
  <si>
    <t>M063763</t>
  </si>
  <si>
    <t>Projekti COMM.98-Frot/AID98/001/00. Furnizim paisje Sha .Ujesjelles - Kanalizime (shlyerje kredie)</t>
  </si>
  <si>
    <t xml:space="preserve">Likujdim kesti kredie </t>
  </si>
  <si>
    <t>M061492</t>
  </si>
  <si>
    <t>Tvsh per " Furnizimi me uje dhe mbrojtja mjedisore e liqenit te Shkodres"</t>
  </si>
  <si>
    <t xml:space="preserve">Likujdim TVSH e prapambetur </t>
  </si>
  <si>
    <t>Krijimi i një mjedisi të përshtatshëm ligjor, financiar dhe institucional të fushës së Transportit Ajror, me qëllim për tu integruar në sistemet evropiane të transportit ajror</t>
  </si>
  <si>
    <t>copë</t>
  </si>
  <si>
    <t>M060625</t>
  </si>
  <si>
    <t>Emërtimi i Njësisë së Qeverisjes Qendrore</t>
  </si>
  <si>
    <t>MINISTRIA E INFRASTRUKTURES DHE ENERGJISE</t>
  </si>
  <si>
    <t>Kodi i Njësisë së Qeverisjes Qendrore</t>
  </si>
  <si>
    <t>Misioni i Njësisë së Qeverisjes Qendrore</t>
  </si>
  <si>
    <t>Misioni i MIE-se eshte hartimi, zbatimi dhe monitorimi i politikave shteterore, programeve, normave dhe standarteve te percaktuara kombetare, ne funksion te zhvillimit te sektorit te planifikimit dhe zhvillimit urban, ne infrastrukturen rrugore dhe transportin, detare, hekurudhore dhe ajrore, ujesjelles kanalizime, , ne sektorin e telekomunikacionit e sherbimin postar, ne sektorin e energjise,shfrytezimit te burimeve energjike e minerare dhe ne sektorin e industrise, me synim rritjen e vazhdueshme te mireqenies se qytetareve, sigurimin e nje zhvillimi te qendrueshem dhe promovues per investimet private dhe rritjen ekonomike,zhvillimin e hapesires se lire private si dhe krijimin e kushteve per nje konkurrencete drejte ndermjet llojeve te transportit  dhe sistemit te licencimit, duke perdorur burimet e disponueshme me eficence dhe efektivitet.</t>
  </si>
  <si>
    <t>Programet Buxhetore</t>
  </si>
  <si>
    <t>Pershkrimi I Programit</t>
  </si>
  <si>
    <t>Planifikimi, Menaxhimi dhe Administrimi</t>
  </si>
  <si>
    <t>Mbështetje per Energjinë</t>
  </si>
  <si>
    <t>Mbështetje për Burimet Natyrore</t>
  </si>
  <si>
    <t>Mbështetje për Industrinë</t>
  </si>
  <si>
    <t>Menaxhimi i Mbetjeve Urbane</t>
  </si>
  <si>
    <t>Transporti Detar</t>
  </si>
  <si>
    <t>Transporti Hekurudhor</t>
  </si>
  <si>
    <t xml:space="preserve">Ky program merret me hartimin e politikave zhvilluese të transportit hekurudhor që synojnë përmirësimin e kuadrit ligjor dhe administrativ, në përputhje të plotë me aquise dhe nivelin administrativ rajonal dhe europian në këte sektor, për të mundësuar gjetjen e burime të ndryshme financuese dhe investuese për infrastrukurën dhe mjetet hekurudhore për një tranport malli/udhëtarësh në nivel bashkëkohor për klintët dhe transportuesit vendas dhe të huaj. </t>
  </si>
  <si>
    <t>Transporti Rrugor</t>
  </si>
  <si>
    <t>Ujesjelles-Kanalizime</t>
  </si>
  <si>
    <t>Transporti Ajror</t>
  </si>
  <si>
    <t>FORMATI 1: MISIONI I NJËSISË SË QEVERISJES QENDRORE</t>
  </si>
  <si>
    <t>Misioni I Njësisë së Qeverisjes Qendrore</t>
  </si>
  <si>
    <t>Kodi I Programit</t>
  </si>
  <si>
    <t>Emërtesa e Programit Buxhetor 1</t>
  </si>
  <si>
    <t>Emërtesa e Programit Buxhetor X</t>
  </si>
  <si>
    <t xml:space="preserve">FORMAT 2: FORMATI STANDARD I PËRGATITJES SË KËRKESAVE BUXHETORE PBA 2019-2021 </t>
  </si>
  <si>
    <t>Politikat Ekzistuese</t>
  </si>
  <si>
    <t>Realizimi i politikave të promovimit, mbikqyrjes, monitorimit dhe transparences ne fushen e gjeologjise, minierave, ambientit, ujerave.</t>
  </si>
  <si>
    <t>Rritja e lejeve minerare aktive ne te cilat zhvillohet aktivitet minerar konform standarteve</t>
  </si>
  <si>
    <t>Rritja e numrit te analizave me standarte europiane</t>
  </si>
  <si>
    <t>Rritja e numrit të analizave me standartet europiane</t>
  </si>
  <si>
    <t xml:space="preserve">Projekti do të trajtojë të gjitha objektet minerare dhe metalurgjike, aktive dhe pasive, të trashëguara apo të hapura pas viteve 2000, në përputhje me strategjinë e Qeverisës për mjedisin, me kuadrin ligjor minerar dhe mjedisor, veçanërisht ligjit Nr 10304, datë 15.7.2010, “Për sektorin minerar në Republikën e Shqipërisë’ të ndryshuar, akteve nënligjore në zbatim të tij.  Projekti do të pasqyrojë gjëndjen reale, burimet ndotëse, masat parandaluese dhe ndërhyrjet e nevojshme për një mejdis minerar dhe metalurgjik të pastër dhe pa ndotje
</t>
  </si>
  <si>
    <t xml:space="preserve">Promovimi i burimeve hidrologjike dhe minerare të pashfrytëzuara.
</t>
  </si>
  <si>
    <t>Administrate funksionale per aktivitetin e Sherbimit Gjeologjik Shqiptar</t>
  </si>
  <si>
    <t xml:space="preserve">Pershkrimi I funksionalit te  SHGJSH synohet te ariihet nje mireadministrim i territorit  ne shkalle
 vendi' ne lidhje me rreziqet  gjeologjike, si dhe promovim i gjeoresurseve kombetare </t>
  </si>
  <si>
    <t xml:space="preserve">Produkti 10 </t>
  </si>
  <si>
    <t>Shënim: Shpjegoni supozimet dhe llogaritjet për Produktin 15</t>
  </si>
  <si>
    <t>Shënim: Shpjegoni supozimet dhe llogaritjet për Produktin 16</t>
  </si>
  <si>
    <r>
      <t xml:space="preserve">Detajimi i Kostos Totale të </t>
    </r>
    <r>
      <rPr>
        <b/>
        <sz val="8"/>
        <color rgb="FFFF0000"/>
        <rFont val="Garamond"/>
        <family val="1"/>
      </rPr>
      <t>Produktit 11</t>
    </r>
    <r>
      <rPr>
        <b/>
        <sz val="8"/>
        <color theme="1"/>
        <rFont val="Garamond"/>
        <family val="1"/>
      </rPr>
      <t xml:space="preserve"> sipas Artikujve Ekonomikë</t>
    </r>
  </si>
  <si>
    <t>Shënim: Shpjegoni supozimet dhe llogaritjet për Produktin 17</t>
  </si>
  <si>
    <r>
      <t xml:space="preserve">Detajimi i Kostos Totale të </t>
    </r>
    <r>
      <rPr>
        <b/>
        <sz val="8"/>
        <color rgb="FFFF0000"/>
        <rFont val="Garamond"/>
        <family val="1"/>
      </rPr>
      <t>Produktit 12</t>
    </r>
    <r>
      <rPr>
        <b/>
        <sz val="8"/>
        <color theme="1"/>
        <rFont val="Garamond"/>
        <family val="1"/>
      </rPr>
      <t xml:space="preserve"> sipas Artikujve Ekonomikë</t>
    </r>
  </si>
  <si>
    <t>FORMAT 3: FORMATI STANDARD I PËRGATITJES SË KËRKESAVE BUXHETORE PBA 2019-2021</t>
  </si>
  <si>
    <t>Politikat e Reja</t>
  </si>
  <si>
    <t>Objektivi 2 i Politikës së Programit*</t>
  </si>
  <si>
    <t>Zhvillimi i strukturave dhe burimeve njerezore dhe forcimi i kapaciteteve institucionale per inspektimin dhe mbikqyrjen, sigurine ne pune per monitorimin e inspektimit dhe mbikqyrjes se sigurise teknike te produkteve / pajisjeve / instalimeve ne fushat e veprimtarise se MIE-s.</t>
  </si>
  <si>
    <t>Administrat funksionale per institucionet Autoritetin Kombetar te Emergjencave ne Miniera, Qendra e Grumbullimit te Kimikateve te Rezikshem, dhe Inspektoriati Teknik dhe Industrial</t>
  </si>
  <si>
    <t xml:space="preserve">Paga, sigurime shoqerore, shpenzime operative </t>
  </si>
  <si>
    <r>
      <t xml:space="preserve">Detajimi i Kostos Totale të </t>
    </r>
    <r>
      <rPr>
        <b/>
        <sz val="8"/>
        <color indexed="10"/>
        <rFont val="Garamond"/>
        <family val="1"/>
      </rPr>
      <t xml:space="preserve">Produktit </t>
    </r>
    <r>
      <rPr>
        <sz val="8"/>
        <color indexed="8"/>
        <rFont val="Garamond"/>
        <family val="1"/>
      </rPr>
      <t>sipas Artikujve Ekonomikë</t>
    </r>
  </si>
  <si>
    <t>601. Sigurimet Shoqërore dhe Shëndetësore</t>
  </si>
  <si>
    <t>Kosto totale e produktit</t>
  </si>
  <si>
    <t>Kodi i Projektit të Investimeve***</t>
  </si>
  <si>
    <t>Blerje  mjet transportues (vinc pirun)</t>
  </si>
  <si>
    <t xml:space="preserve">Mjet transporti furgon per inspektimet  dhe automjet per terrene malore i cili do te sherbeje per kryerjen e sherbimeve te emergjencave ne raste avarish. </t>
  </si>
  <si>
    <t>Objektivi 1 i Politikës së Programit*</t>
  </si>
  <si>
    <t xml:space="preserve">Studime </t>
  </si>
  <si>
    <r>
      <t xml:space="preserve">Detajimi i Kostos Totale të </t>
    </r>
    <r>
      <rPr>
        <b/>
        <sz val="8"/>
        <color indexed="10"/>
        <rFont val="Garamond"/>
        <family val="1"/>
      </rPr>
      <t xml:space="preserve">Produktit 3 </t>
    </r>
    <r>
      <rPr>
        <sz val="8"/>
        <color indexed="8"/>
        <rFont val="Garamond"/>
        <family val="1"/>
      </rPr>
      <t>sipas Artikujve Ekonomikë</t>
    </r>
  </si>
  <si>
    <t>Blerje paisje Komjuterike</t>
  </si>
  <si>
    <r>
      <t xml:space="preserve">Detajimi i Kostos Totale të </t>
    </r>
    <r>
      <rPr>
        <b/>
        <sz val="8"/>
        <color indexed="10"/>
        <rFont val="Garamond"/>
        <family val="1"/>
      </rPr>
      <t xml:space="preserve">Produktit  4 </t>
    </r>
    <r>
      <rPr>
        <b/>
        <sz val="8"/>
        <color indexed="8"/>
        <rFont val="Garamond"/>
        <family val="1"/>
      </rPr>
      <t>sipas Artikujve Ekonomikë</t>
    </r>
  </si>
  <si>
    <t xml:space="preserve">Blerje paisje Dedegtuese per monitorimin e gazrave </t>
  </si>
  <si>
    <t xml:space="preserve">Ndertim muri rrethues  </t>
  </si>
  <si>
    <t xml:space="preserve">Ndertim  dhe riparim I gardhit rrethues </t>
  </si>
  <si>
    <t xml:space="preserve">Riparim ndricimit te jashtem </t>
  </si>
  <si>
    <t xml:space="preserve">Hapje pusi per furnizim me uje </t>
  </si>
  <si>
    <t xml:space="preserve">Rehabilitimi I Uzines se Rafinimit te Bakrit </t>
  </si>
  <si>
    <t xml:space="preserve">Azotiku - Monitorimi i  landfilleteve </t>
  </si>
  <si>
    <t>06220</t>
  </si>
  <si>
    <t xml:space="preserve">   Trajtimi i mbetjeve në mënyre të kontrolluar sanitare,  nëpërmjet vazhdimit të ndërtimit  të impianteve të reja të trajtimit të mbetjeve të ngurta dhe rehabilitimit të venddepozitimeve ekzistuese. </t>
  </si>
  <si>
    <t>Numri i impianteve rajonalë të trajtimit të mbetjeve të ndërtuara kundrejt numrit total të nevojshëm për trajtimin e gjithë mbetjeve të prodhuara.</t>
  </si>
  <si>
    <t>3/10</t>
  </si>
  <si>
    <t>4/10</t>
  </si>
  <si>
    <t>5/10</t>
  </si>
  <si>
    <t>6/10</t>
  </si>
  <si>
    <t>Punime shtese te impiantit te trajtimit te ujrave dhe shtresave te lendfillit Bajkaj</t>
  </si>
  <si>
    <t>o</t>
  </si>
  <si>
    <t>Ndërtimi i vendepozitimit Bushat vazhdimi (faza II)</t>
  </si>
  <si>
    <t>Venddepozitim i ndërtuar</t>
  </si>
  <si>
    <t xml:space="preserve"> "Sistemin e menaxhimit të mbetjeve të ngurta në Qarkun Vlorë"</t>
  </si>
  <si>
    <r>
      <t xml:space="preserve">Detajimi i Kostos Totale të </t>
    </r>
    <r>
      <rPr>
        <b/>
        <sz val="8"/>
        <color rgb="FFFF0000"/>
        <rFont val="Garamond"/>
        <family val="1"/>
      </rPr>
      <t xml:space="preserve">Produktit 5 </t>
    </r>
    <r>
      <rPr>
        <b/>
        <sz val="8"/>
        <color theme="1"/>
        <rFont val="Garamond"/>
        <family val="1"/>
      </rPr>
      <t>sipas Artikujve Ekonomikë</t>
    </r>
  </si>
  <si>
    <r>
      <t xml:space="preserve">Detajimi i Kostos Totale të </t>
    </r>
    <r>
      <rPr>
        <b/>
        <sz val="8"/>
        <color rgb="FFFF0000"/>
        <rFont val="Garamond"/>
        <family val="1"/>
      </rPr>
      <t>Produktit 13</t>
    </r>
    <r>
      <rPr>
        <b/>
        <sz val="8"/>
        <color theme="1"/>
        <rFont val="Garamond"/>
        <family val="1"/>
      </rPr>
      <t xml:space="preserve"> sipas Artikujve Ekonomikë</t>
    </r>
  </si>
  <si>
    <t>Studim dhe masa shoqeruese per  "Sistemin e Menaxhimit të Mbetjeve të Ngurta në Qarkun e Beratit"</t>
  </si>
  <si>
    <t>Qendrueshmeria financiare e sektorit te mbettjeve urbane dhe orientimi drejt performances</t>
  </si>
  <si>
    <t xml:space="preserve"> Qendrueshmeria financiare e sektorit te mbettjeve urbane dhe orientimi drejt performances</t>
  </si>
  <si>
    <t>Rritje performance</t>
  </si>
  <si>
    <t>Ndertim i Stacioneve te Transferimi te Mbetjeve sipas parashikimit te Masterplanit te Mbetjeve</t>
  </si>
  <si>
    <t>Ndertimi i i lendfillit rajonal Berat dhe masa shoqeruese</t>
  </si>
  <si>
    <t>Mbështetje për zbatimin e Masterplanit të Menaxhimit të Mbetjeve të Ngurta.</t>
  </si>
  <si>
    <t>Koordinatori i GMS/ Nepunesi Autorizues</t>
  </si>
  <si>
    <t>Titullari i Institucionit / Ministri</t>
  </si>
  <si>
    <t>Sqarime</t>
  </si>
  <si>
    <t>*Treguesit e Performancës në nivel Qëllimi mund të ndryshojnë nga ato të parashikuara në Formatin 2, si pasojë e Tavaneve Buxhetore për këtë program. EMP duhet të përllogarisë me saktësi se cfarë vlerash të synuara të Treguesve të Performancës në këtë nivel arrihen me Tavanet Buxhetore për këtë program.</t>
  </si>
  <si>
    <t>**Treguesit e Performancës në nivel Objektivi mund të ndryshojnë nga ato të parashikuara në Formatin 2, si pasojë e Tavaneve Buxhetore për këtë program. EMP duhet të përllogarisë me saktësi se cfarë vlerash të synuara të Treguesve të Performancës në nivel objektivi arrihen me Tavanet Buxhetore për këtë program.</t>
  </si>
  <si>
    <t>***Produktet do të rishikohen në sasi dhe në kost, sipas rastit, për të reflektuar Tavanet Buxhetore për këtë program</t>
  </si>
  <si>
    <t xml:space="preserve">****Në këtë fushë vendosni kodin e projektit të investimeve që është regjistruar në sistemin e thesarit. </t>
  </si>
  <si>
    <t>*****Totali i Shpenzimeve të Programit duhet të jetë i barabartë me shumën e kostove totale të produkteve të evidentuar më lart. Totali i cdo Artikulli Ekonomik derivohet nga shuma e Artikujve Ekonomikë të evidentuar në kostimin e secilit produkt.</t>
  </si>
  <si>
    <r>
      <t xml:space="preserve">Kujdes!! </t>
    </r>
    <r>
      <rPr>
        <i/>
        <sz val="9"/>
        <rFont val="Calibri"/>
        <family val="2"/>
        <scheme val="minor"/>
      </rPr>
      <t>Në format mund të shtohen rreshta për të reflektuar të gjitha produktet e programit. Formati ka formula, të cilat duhen përditësuar sipas llogjikës së paraqitur më sipër.</t>
    </r>
  </si>
  <si>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</si>
  <si>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Ministria e Infrastrukturës dhe Energjisë</t>
  </si>
  <si>
    <t>1006001</t>
  </si>
  <si>
    <t xml:space="preserve">Ministria e Infrastrukturës dhe Energjisë ka si mision hartimin dhe zbatimin e politikës së përgjithshme shtetërore, në sektorin e planifikimit dhe zhvillimit urban, në sektorin e infrastrukturës dhe transportit, në sektorin e telekomunikacionit e shërbimit postar, në sektorin e energjisë, shfrytëzimit të burimeve energjetike e minerare dhe në sektorin e industrisë. </t>
  </si>
  <si>
    <t>06180</t>
  </si>
  <si>
    <t>Planifikimi Urban</t>
  </si>
  <si>
    <t xml:space="preserve">
Ky program harton, mbështet dhe zbaton procese dhe politika për planifikimin dhe zhvillimin e qëndrueshëm urban, kontrollin e territorit, mbetjet urbane, si dhe mbështet zhvillimin e vendit në nivel rajoni, sipas fushave të përgjegjësisë; harton, mbështet, financon dhe zbaton projekte në fushat e mësipërme.
</t>
  </si>
  <si>
    <t>Zhvillimi i qëndrueshëm dhe i balancuar i territorit</t>
  </si>
  <si>
    <t>Administratë funksionale për realizimin e politikave të Planifikimit Urban</t>
  </si>
  <si>
    <t>Projekte Konkretë AKPT/AQTN</t>
  </si>
  <si>
    <t>Zhvillimi i Territorit</t>
  </si>
  <si>
    <t>Menaxhim i mbetjeve të ngurta Urbane</t>
  </si>
  <si>
    <t>Standartet Urbane</t>
  </si>
  <si>
    <t>Pagat AKPT/AQTN</t>
  </si>
  <si>
    <t>Pajisje Informatike</t>
  </si>
  <si>
    <t>Pajisje për skeleri dhe rafte arkivore</t>
  </si>
  <si>
    <t>Pajisje orendi zyre</t>
  </si>
  <si>
    <t xml:space="preserve">Sigurimi i shërbimeve bazë për realizimin efektiv të përgjegjësive funksionale të institucioneve të varësisë per realizimin e politikave të zhvillimit urban </t>
  </si>
  <si>
    <t>numër punonjësish</t>
  </si>
  <si>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</si>
  <si>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</si>
  <si>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</si>
  <si>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</si>
  <si>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</si>
  <si>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</si>
  <si>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</si>
  <si>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t>Në përputhje me objektivat dhe programet, si dhe shërbimet online, shihet e nevojshme për mbarëvajtjen e punës, të paturit të pajisjeve informatike përkatëse (software, programe, pajisje etj)</t>
  </si>
  <si>
    <t xml:space="preserve">Shënim: Shpjegoni supozimet dhe llogaritjet për Produktin 2 </t>
  </si>
  <si>
    <t>M064086</t>
  </si>
  <si>
    <t>Ruajtja e parametrave tekniko-profesionale  te dokumenteve arkivore si dhe kriteret e zbatimit te Ligjit "Per Arkivat",kerkojne sigurimin e tyre ne rafte e skeleri metalike arkivore. Arkivi si nje institucion qe arshivon ne vazhdimesi dokumente arkivore ne fushen e ndertimit e kerkon si domosdoshmeri dhe sigurimin e tyre ne pajisje te tilla.</t>
  </si>
  <si>
    <t>M063701</t>
  </si>
  <si>
    <t>Pajisje Orendi Zyre</t>
  </si>
  <si>
    <t xml:space="preserve">Projekti synon ti pergjigjet kerkesave per standarte bashkekohore ne mjediset e punes. Permbushja  e Objektivave ne fushen e planifikimit te territorit eshte e nje rendesie kombetare dhe realizimi i investimeve synon krijimin e mbeshtetjes se nevojshme per te lehtesuar dhe motivuar ne realizimin e aktiviteteve ne AKPT. </t>
  </si>
  <si>
    <t>Projekte Konkrete AKPT/AQTN</t>
  </si>
  <si>
    <t>Shërbim Konsulence, Planifikim ne nivel qëndror dhe monitorimi territorit</t>
  </si>
  <si>
    <t>Konkurse Ndërkombëtare për projektime Rivitalizimi</t>
  </si>
  <si>
    <t>Projekt zbatim për ndërtim</t>
  </si>
  <si>
    <t>Rikonstruksion i sip. 250 m² të AQTN</t>
  </si>
  <si>
    <t>Projekti konsiston në vlerësim dhe analizë të gjendjes ekzistuese të territorit, vlerësim të potencialeve, risqeve dhe mundësive që paraqet territori për zhvillim të qëndrueshëm ekonomik, social dhe mjedisor. Planet e hartuara do të konkludojnë me propozime konkrete për projekte strategjike për zbatim të cilat do të ndikojnë në shkallë të gjerë zhvillimin ekonomik dhe social të zonës në studim. Ato do të shërbejnë si referencë për stafet e  administratës  lokale për zbatimin e planeve lokale.</t>
  </si>
  <si>
    <t>njësi</t>
  </si>
  <si>
    <t>M064241</t>
  </si>
  <si>
    <t>Planifikimi i  modeleve te zhvillimit per 100 fshatrat</t>
  </si>
  <si>
    <t xml:space="preserve">Nw vijim tw nismes "Akademia 100 shtatrat", sipas VKM-se nr.492, date 26.07.2018, lancuar nr 18.08.2018
</t>
  </si>
  <si>
    <t>M064144</t>
  </si>
  <si>
    <t xml:space="preserve">Shërbim konsulence:
- Projektimi lidhur me resurset  ujore :
a. Ballinat ujore të qytetetve bregdetare, liqenore dhe lumore.
- Projektimi lidhur me cilesine e jetes urbane :
b. Rivitalizimi i ish zonave industriale
c. Projektimi i tregut te qytetit.
</t>
  </si>
  <si>
    <t>Projektzbatim per ndertim</t>
  </si>
  <si>
    <t xml:space="preserve">Nga zbatimi i VKM 234,date 21/03/2017"per kalimin ne administrim te Universitetit Politeknik Fakulteti Matematikes dhe Fizikes " se nje sip. te konsiderueshme nga AQTN, si dhe ne zbatim te Ligjit "Per Arkivat" nr.9154 date 06/09/2013 dhe Ligjit nr.107/2014 "Per planifikimin dhe zhvillimin e territorit" e kerkojne si domosdoshmeri krijimin e ambjenteve shtese (shtese kati) per AQTN.Gjithashtu AQTN vazhdimisht pasurohet me dokumente te reja arkivore ne fushen e ndertimit te cilart i perkasin kohes pas viteve 1990.. Ky projektzbatim  do te sherbeje per krijimin e hapesirave te reja (shtese kati) per te krijuar nje ruajtje dhe  sherbim bashkekohor  per qytetaret. 
</t>
  </si>
  <si>
    <t>projekt</t>
  </si>
  <si>
    <t>M064145</t>
  </si>
  <si>
    <t xml:space="preserve">Rikonstruksion i ambjenteve te brendshme(dhoma arkivore)si rrjedhoje e marrjes se nje sip. prej 450m2 kalim ne pronesi te Fakultetit te inxhinierise matematike e fizike. Ky rikonstruksion krijon mundesine e risistemimit te fondit arkivor te zhvendoset ne ambjentet ekzistuse duke krijuar ndarje te dhomave arkivore . 
</t>
  </si>
  <si>
    <r>
      <t>m</t>
    </r>
    <r>
      <rPr>
        <sz val="8"/>
        <color theme="1"/>
        <rFont val="Calibri"/>
        <family val="2"/>
      </rPr>
      <t>²</t>
    </r>
  </si>
  <si>
    <t>Hartimi i Planeve të Përgjithshme Vendore</t>
  </si>
  <si>
    <t>Zhvillimi i Integruar dhe i Qëndrueshëm i Zonës Bregdetare, GIZ</t>
  </si>
  <si>
    <t>Programi i Zhvillimit Rajonal për Shqipërinë, financuar nga ADA dhe SDC</t>
  </si>
  <si>
    <t>Projekte pilot për rikualifikimin e blloqeve urbane</t>
  </si>
  <si>
    <t>Projekt për zonën e liqenit të Pogradecit (Tushemisht - Drilon)</t>
  </si>
  <si>
    <t>Hartimi i Planeve Sektoriale/Rajonale me tematika të veçanta</t>
  </si>
  <si>
    <t>M064080</t>
  </si>
  <si>
    <t xml:space="preserve">Projekti synon mbështetjen financiare dhe teknike për hartimin e planeve të përgjithshme vendore për të 61 bashkitë, në vijim të reformës administrativo-territoriale. Njësitë e reja vendore në bashkëpunim me qeverisjen qendrore, ekspertizën e huaj dhe kombëtare do të hartojmë planet vendore, që do të shërbejnë si bazë për një zhvillim të qëndrueshëm ekonomik e social të tyre. </t>
  </si>
  <si>
    <t xml:space="preserve">projekt </t>
  </si>
  <si>
    <t>M064084</t>
  </si>
  <si>
    <t xml:space="preserve">Në kuadër të një procesi gjithëpërfshirës synohet të zhvillohen prioritetet për zhvillimin ekonomik rajonal duke marrë në konsideratë objektivat e zhvillimit rual dhe menaxhimin e qëndrueshëm të biodiversitetit. Rezultati i parë do të jetë një plan veprimi i integruar për menaxhimin e zonës së bregdetit, i cili do të parashikojë ndërhyrjet për investime me qëllim rritjen e potencialit turisitk, modele të partneritetit publik privat dhe masa në mbrojtje të burimeve natyrore.  </t>
  </si>
  <si>
    <t>M064083</t>
  </si>
  <si>
    <t xml:space="preserve">Projekti do të shërbejë për të ngritur Njësinë e Zbatimit të Projektit, për të ofruar asistencë teknike dhe mbështetje për kapacitetet në nivel rajonal dhe kombëtar, për të forcuar qasjet me partneritet dhe mekanizmat pjesëmarrës përkatës. </t>
  </si>
  <si>
    <t>M064136</t>
  </si>
  <si>
    <t>Investimi në zonat urbane, dhe mbështetja financiare në investimin e përmirësimeve infrastrukturore urbane, do të nxiste sipërmarrësit të investojne në zonë duke sjellë gjenerimin e më shumë të ardhurave për banorët dhe krijimin e modeleve të suksesit, të cilat mund të replikohen më pas edhe në  blloqe urbane ne qytete të tjera.</t>
  </si>
  <si>
    <t>M064137</t>
  </si>
  <si>
    <t>Investimi në zonën turistike urbane, ndërtimi i një programi të sipërmarrjes nga partnerët e projektit dhe mbështetja financiare në investimin e përmirësimeve infrastrukturore urbane, do të nxiste sipërmarrësit të investonin në zonë duke sjellë gjenerimin e më shumë të ardhurave për banorët dhe krijimin e modeleve të suksesit, të cilat mund të replikohen më pas edhe në zona të tjera.</t>
  </si>
  <si>
    <t>M064138</t>
  </si>
  <si>
    <t>Projekti konsiston në vlerësim dhe analizë të gjendjes ekzistuese të territorit, vlerësim të potencialeve, risqeve dhe mundësive që paraqet territori për zhvillim të qëndrueshëm ekonomik, social dhe mjedisor. Planet e hartuara do të konkludojnë me propozime konkrete për projekte strategjike për zbatim të cilat do të ndikojnë në shkallë të gjerë zhvillimin ekonomik dhe social të zonës në studim. Ato do të shërbejnë si referencë për stafet e  institucioneve sipas fushave te veprimtarise.</t>
  </si>
  <si>
    <t>Menaxhimi i Mbetjeve të Ngurta Urbane</t>
  </si>
  <si>
    <t>Treguesit e Performancës për Objektivin 4</t>
  </si>
  <si>
    <t>Hartimi i Masterplanit në fushën e Mbetjeve, KFë</t>
  </si>
  <si>
    <t>M064085</t>
  </si>
  <si>
    <t>Hartimi i Masterplanit në fushën e Mbetjeve, KFW</t>
  </si>
  <si>
    <t>Hartimi i master planit në këtë fushë do të përcaktojë venddepozitimet e reja në gjithë territorin e vendit, do të prioritizojë mbylljet e venddepozitimeve jo-sanitare ekzistuese, do të shqyrtojë metodologjinë më të përshtatshme për përpunimin e mbetjeve me kostot respektive, si dhe do të krijojë një sistem prioritizimi për gjithë investimet sipas një plani investimesh të detajuar në tre faza 2017, 2025, 2030.</t>
  </si>
  <si>
    <t>Treguesit e Performancës për Objektivin 5</t>
  </si>
  <si>
    <t>Hartimi i rregullave Teknike të projektimit, ndërtimit dhe operimit të veprave të prodhimit dhe furnizimit për ujin e pijshëm, mbledhjen dhe trajtimin e ujërave të zeza</t>
  </si>
  <si>
    <t>Hartimi i Standarteve të Eficencës së Energjisë në ndërtesa</t>
  </si>
  <si>
    <t>Hartimi i udhëzimeve për zbatimin e Eurokodeve</t>
  </si>
  <si>
    <t>Hartimi i standarteve të projektimit të strukturave Industriale</t>
  </si>
  <si>
    <t>Rifreskimi i Anekseve Kombëtare</t>
  </si>
  <si>
    <t>Pershtatja dhe adaptimi i  eurokodeve 5, 9 dhe 6 (pjesa 3) dhe 7 (pjesa 3)</t>
  </si>
  <si>
    <t>Projekti konsiston në pershtatjen dhe adaptimin e eurokodeve 5, 9 dhe 6 (pjesa 3) dhe 7 (pjesa 3)
për plotësimin e paketës prej 10 Eurokode për ti hapur rrugën hartimit të Anekseve Kombëtare.
Futja në zbatim e Eurokodeve në vendin tonë do të sjellë një ndryshim mjaft cilësor për
përmirësimin e metodave të projektimit për veprat e ndërtimit, e cila do të ndikojnë edhe në cilësinë e zbatimit të tyre. Procesi i përafrimit të legjislacionit kombëtar me atë Europian do të përfshijë edhe fushat e standardeve të sigurisë, cilësisë dhe prodhimit për veprat e ndërtimit. Përfitimet që rrjedhin nga adoptimi dhe më pas zbatimi i Eurokodeve EN në vendin tonë, janë të konsiderueshme.</t>
  </si>
  <si>
    <t>M064140</t>
  </si>
  <si>
    <t xml:space="preserve">Sistemi i Integruar për Informatizimin e Manualit të cmimeve për zërat e punimeve në ndërtim </t>
  </si>
  <si>
    <t>Projekti konsiston në unifikimin e metodologjisë së
llogaritjes dhe të formatit të paraqitjes së preventivave e të analizës së kostos për punimet e ndërtimit, sipas programeve kompjuterike, në lehtësimin e veprimtarisë së subjekteve, që zhvillojnë veprimtari në këtë fushë, lehtësimin e kontrollit tekniko-financiar të punimeve të ndërtimit dhe në shmangien e informalitetit në veprimtarinë prodhuese, në tregun e ndërtimeve në Shqipëri. Projekti (sitemi informatik) i jep lehtësi përditësimit dhe pasurimit
të manualit teknike të çmimeve të ndërtimit, përfshirë analizat teknike të tyre, si dhe buletinit të çmimeve të materialeve të ndërtimit, në çdo kohë dhe në kohë rekord. Për të shmangur informalitetin dhe për të vënë në barazi ligjore të gjithë tatimpaguesit, të gjitha detyrimet tatimore ndaj shtetit dhe detyrimet e tjera, të lidhura me veprimtarinë ndërtuese,
në fushën e ndërtimit, përfshirë sigurimet shëndetësore dhe shoqërore, të llogariten sipas vlerave faktike të punimeve, të zbërthyera sipas strukturës së kostos.</t>
  </si>
  <si>
    <t>manual</t>
  </si>
  <si>
    <t>M064141</t>
  </si>
  <si>
    <t xml:space="preserve">Projekti konsiston në hartimin e manualeve udhezuese per secilin nga 10 Eurokodet qe do te perkthehen, pershtaten dhe vendosen ne zbatim si standarde detyruese ne fushen e projektimit te objekteve ndertimore. Eurokodet do te jene te shoqeruara nga Anekset Kombetare, dhe duke pasur parasysh kompleksitetin dhe vellimin e tyre, ato rekomandohet te shoqerohen me udhezues qe spjegojne perberjen dhe zbatueshmerine e tyre. </t>
  </si>
  <si>
    <t>M064142</t>
  </si>
  <si>
    <t>Projekti konsiston në hartimin e standardeve të projektimit për strukturat industriale, duke u bazuar në standardet evropiane dhe përshtatjen e tyre me legjislacionin shqiptar në fuqi. Kuadri ligjor në fuqi nuk rregullon çështjet e standarteve të projektimit për objektet e përdorimit publik dhe privat, duke krijuar kushtet për projektim joprofesional dhe të pastandartizuar, gjë që krijon premisa për rrezikimin e sigurisë dhe cilësisë së jetës së qytetarëve, si dhe përbën rrezik për dështimin e investimeve publike dhe private.</t>
  </si>
  <si>
    <t>M064143</t>
  </si>
  <si>
    <t>Hartimi i Anekseve Kombëtare të Eurokodeve</t>
  </si>
  <si>
    <t xml:space="preserve">Projekti konsiston në rifreskimin dhe përditësimin e anekseve kombëtare të Eurokodeve, të cilat janë të nevojshme për zbatimin e plotë të Eurokodeve. </t>
  </si>
  <si>
    <t>Hartimi i Standardeve të projektimit të spitaleve dhe klinikave mjekësore</t>
  </si>
  <si>
    <t>Projekti konsiston në hartimin e standardeve të projektimit për spitale dhe klinika mjekësore duke u bazuar në standardet europiane dhe përshtatjen e tyre me legjislacionin shqiptar në fuqi. Kuadri ligjor në fuqi nuk rregullon çështjet e standardeve të projektimit për objektet e përdorimit publik dhe privat në këtë fushë, duke krijuar kushtet për projektim joprofesional dhe të pastandardizuar, gjë që krijon premisa për të rrezikuar sigurinë dhe cilësinë e jetës së qytetarëve, si dhe përbën rrezik për dështimin e investimeve publike dhe private.</t>
  </si>
  <si>
    <t>Hartimi i Standardeve të projektimit të universiteteve dhe ambjenteve të tyre plotësuese (konvikte, ambjente sportive etj.)</t>
  </si>
  <si>
    <t xml:space="preserve">Projekti konsiston në hartimin e standardeve të projektimit për universiteteve dhe ambjenteve të tyre plotësuese (konvikte, ambjente sportive, etj) duke u bazuar në standardet europiane dhe përshtatjen e tyre me legjislacionin shqiptar në fuqi. Kuadri ligjor në fuqi nuk rregullon çështjet e standardeve të projektimit për objektet e përdorimit publik dhe privat në këtë fushë, duke krijuar kushtet për projektim joprofesional dhe të pastandardizuar, gjë që krijon premisa për të rrezikuar sigurinë dhe cilësinë e jetës së qytetarëve, si dhe përbën rrezik për dështimin e investimeve publike dhe private. </t>
  </si>
  <si>
    <r>
      <t xml:space="preserve">Detajimi i Kostos Totale të </t>
    </r>
    <r>
      <rPr>
        <b/>
        <sz val="8"/>
        <color rgb="FFFF0000"/>
        <rFont val="Garamond"/>
        <family val="1"/>
      </rPr>
      <t>Produktit 7</t>
    </r>
    <r>
      <rPr>
        <b/>
        <sz val="8"/>
        <color theme="1"/>
        <rFont val="Garamond"/>
        <family val="1"/>
      </rPr>
      <t xml:space="preserve"> sipas Artikujve Ekonomikë</t>
    </r>
  </si>
  <si>
    <t>Sistem i integruar për informatizimin e manualit të tarifave për shërbime në planifikim territori, projektim, mbikqyrje dhe kolaudim</t>
  </si>
  <si>
    <t>Projekti konsiston në bërjen efektive të përllogaritjes së pagesës së shërbimeve nëpërmjet programeve kompjuterike, në lehtësimin e veprimtarisë së subjekteve, që zhvillojnë veprimtari në fushën e planifikimit, projektimit, mbikqyrjes dhe kolaudimit të veprave ndërtimore, lehtësimin e kontrollit financiar për përcaktimin e fondit të shërbimeve nga institucionet publike e private në këto fusha, për të evituar shmangien e mos pagimit të tatimit mbi vleren reale. Projekti (sitemi informatik) jep mundesi për përcaktimin sa më drejtë të pagesës si derivat i tipologjisë së shërbimit në bazë të kostove të ngarkimit të projektit bazuar në kostot e llogaritshme ose vlerësuese për grupet tarifore. Për të shmangur informalitetin dhe për të vënë në barazi ligjore të gjithë tatimpaguesit, të gjitha detyrimet tatimore ndaj shtetit dhe detyrimet e tjera, të lidhura me veprimtarinë studimore projektuese mbikqyrëse dhe kolauduese, në fushën e ndërtimit të
veprave publike dhe private.</t>
  </si>
  <si>
    <r>
      <t xml:space="preserve">Detajimi i Kostos Totale të </t>
    </r>
    <r>
      <rPr>
        <b/>
        <sz val="8"/>
        <color rgb="FFFF0000"/>
        <rFont val="Garamond"/>
        <family val="1"/>
      </rPr>
      <t>Produktit 8</t>
    </r>
    <r>
      <rPr>
        <b/>
        <sz val="8"/>
        <color theme="1"/>
        <rFont val="Garamond"/>
        <family val="1"/>
      </rPr>
      <t xml:space="preserve"> sipas Artikujve Ekonomikë</t>
    </r>
  </si>
  <si>
    <t xml:space="preserve">FORMAT 2 : FORMATI STANDARD I PËRGATITJES SË KËRKESAVE BUXHETORE PBA 2019-2021 </t>
  </si>
  <si>
    <t>2019-2021 FAZA II</t>
  </si>
  <si>
    <t>TRANSPORTI DETAR</t>
  </si>
  <si>
    <t xml:space="preserve">Zhvillimi i Shqiperise nga nje vend bregdetar ne nje vend te zhvilluar detar te orientuar  drejt permiresimit te infrastruktures portuale, rritjes se kapaciteve akostuese perpunuese, nivelit te sherbimeve ne portet detare dhe rritjes se investimeve ne infrastukturen portuale. </t>
  </si>
  <si>
    <t xml:space="preserve">Rritja e volumit te perpunimit te mallrave ne porte </t>
  </si>
  <si>
    <t>Rritja e nivelit te investimeve dhe kapaciteteve perpunuese</t>
  </si>
  <si>
    <t>Volumi tregtar i qarkullimit te mallrave dhe levizja e pasagjereve ne porte</t>
  </si>
  <si>
    <t xml:space="preserve">Volumi tregtar qe qarkullon ne transportin detar </t>
  </si>
  <si>
    <t>Tregues 1, volumi tregtar ne porte</t>
  </si>
  <si>
    <t xml:space="preserve">Tregues 2, volumi I qarkullimit te pasagjereve ne porte </t>
  </si>
  <si>
    <t>Funksionimi i administrates se Drejtorise se Pergjithshme Detare</t>
  </si>
  <si>
    <t xml:space="preserve">Administrate Funksionale e Drejtorise se Pergjithshme Detare, </t>
  </si>
  <si>
    <t>Punonjes te administrates se Drejtorise se Pergjithshme Detare</t>
  </si>
  <si>
    <t>Kategoria 1: Konservim per ndermarrjen e Kontroll Shfrytezimit te Mjeteve Ujore Vau i Dejes</t>
  </si>
  <si>
    <t>M063090</t>
  </si>
  <si>
    <t>Konservim i ndermarrjes se Kontroll Shfrytezimit te Mjeteve Ujore Vau i Dejes</t>
  </si>
  <si>
    <t>Administrate funksionale e ND Kontroll Shfrytezimit Mjeteve Ujore</t>
  </si>
  <si>
    <t>numer punonjes</t>
  </si>
  <si>
    <t>Kategoria 2:</t>
  </si>
  <si>
    <t>M063966</t>
  </si>
  <si>
    <t>Ndertim sistemi LRIT</t>
  </si>
  <si>
    <t xml:space="preserve">sistem </t>
  </si>
  <si>
    <t>metra linear</t>
  </si>
  <si>
    <t xml:space="preserve">Sasia </t>
  </si>
  <si>
    <t xml:space="preserve">Ndertimi kalates se RORO do te sherbeje si kalate e perpunitmit te trageteve te linjes Sarande - Korfuz, akuariumi I jahteve dhe akuariumi I policise kufitare. Aktualisht terrenet e kesaj kalate jane me elemente te amortizuara dhe te pamjaftueshem per funksionim normal te punes. </t>
  </si>
  <si>
    <t xml:space="preserve">Thellimi i kalates se RORO </t>
  </si>
  <si>
    <r>
      <t xml:space="preserve">Detajimi i Kostos Totale të </t>
    </r>
    <r>
      <rPr>
        <sz val="8"/>
        <color rgb="FFFF0000"/>
        <rFont val="Garamond"/>
        <family val="1"/>
        <charset val="238"/>
      </rPr>
      <t>Produktit 5</t>
    </r>
    <r>
      <rPr>
        <sz val="8"/>
        <color theme="1"/>
        <rFont val="Garamond"/>
        <family val="1"/>
        <charset val="238"/>
      </rPr>
      <t xml:space="preserve"> sipas Artikujve Ekonomikë</t>
    </r>
  </si>
  <si>
    <t xml:space="preserve">TVSH per projektet </t>
  </si>
  <si>
    <t>Mbeshtetje buxhetore ne zerin TVSH per projektet me financim te huaj</t>
  </si>
  <si>
    <r>
      <t xml:space="preserve">Detajimi i Kostos Totale të </t>
    </r>
    <r>
      <rPr>
        <sz val="8"/>
        <color rgb="FFFF0000"/>
        <rFont val="Garamond"/>
        <family val="1"/>
        <charset val="238"/>
      </rPr>
      <t>Produktit 8</t>
    </r>
    <r>
      <rPr>
        <sz val="8"/>
        <color theme="1"/>
        <rFont val="Garamond"/>
        <family val="1"/>
        <charset val="238"/>
      </rPr>
      <t xml:space="preserve"> sipas Artikujve Ekonomikë</t>
    </r>
  </si>
  <si>
    <t>Ministria e Infrastruktures dhe e Energjise.</t>
  </si>
  <si>
    <t>Ministria e Infrastrukturës dhe Energjisë ka si mision hartimin dhe zbatimin e politikës së përgjithshme shtetërore, në sektorin e planifikimit dhe zhvillimit urban, në sektorin e infrastrukturës dhe transportit, në sektorin e telekomunikacionit e shërbimit postar, në sektorin e energjisë, shfrytëzimit të burimeve energjetike e minerare dhe në sektorin e industrisë.</t>
  </si>
  <si>
    <t>Ky program merret me hartimin dhe zbatimin e politikave zhvilluese në fushën e infrastrukturës dhe transportit hekurudhor.</t>
  </si>
  <si>
    <t xml:space="preserve">Hapja e tregut hekurudhor </t>
  </si>
  <si>
    <t>Investimi ne infrastrukturën dhe sinjalistikë konform standarteve të kërkuara në BE.</t>
  </si>
  <si>
    <t>Investimi ne infrastrukturë (dublimi i linjave hekurudhore).</t>
  </si>
  <si>
    <t>?</t>
  </si>
  <si>
    <t>Investim në sinjalistikë (kthimin e sistemit të komand kontrollit në sistem elektrik).</t>
  </si>
  <si>
    <t>Reformimi i Sistemit Hekurudhor Shqiptar</t>
  </si>
  <si>
    <t>Hartimi i kuadrit te plote ligjor ne funksion te hapjes se tregut hekurudhor.</t>
  </si>
  <si>
    <t>Hartimi akteve nenligjore te implementimit te legjislacionit te ri/te krijimit te Njesive te reja administrative.</t>
  </si>
  <si>
    <t>Reformimi i Administrativ i Sistemit.</t>
  </si>
  <si>
    <t>Kuadri i ri ligjor i ploteplotesuar.</t>
  </si>
  <si>
    <t xml:space="preserve">Hartimi dhe Miratimi I ligjeve: Kodit hekurudhor/ Ligji_menaxheri I Infrastruktures. Ligji_per sipermarresit hekurudhor. Ligji_Per Autoritetin e sigurise hekurudhore. Ligji_Autoritetin rregullator. Kt.Ligjor _Autoritetin Licensues. Akt ligjor_Per Autoritetin Investigues. </t>
  </si>
  <si>
    <t>Numri I ligjeve ne cop</t>
  </si>
  <si>
    <r>
      <rPr>
        <b/>
        <sz val="9"/>
        <color rgb="FFFF0000"/>
        <rFont val="Garamond"/>
        <family val="1"/>
      </rPr>
      <t>Produkti 2</t>
    </r>
    <r>
      <rPr>
        <b/>
        <sz val="9"/>
        <color theme="1"/>
        <rFont val="Garamond"/>
        <family val="1"/>
      </rPr>
      <t xml:space="preserve"> (shto produkte sipas rastit)</t>
    </r>
  </si>
  <si>
    <t xml:space="preserve">MIE ne bashkepunim me MEF nxjerr VKM-t per ndarjen e llogarive /fondeve buxhetore/ Iventarit ekonomik te Sistemit hekurudhor ne Njesite e reja administrative.. </t>
  </si>
  <si>
    <t>nr.cop akte</t>
  </si>
  <si>
    <r>
      <t>Detajimi i Kostos Totale të</t>
    </r>
    <r>
      <rPr>
        <b/>
        <sz val="8"/>
        <color rgb="FFFF0000"/>
        <rFont val="Garamond"/>
        <family val="1"/>
      </rPr>
      <t xml:space="preserve"> Produktit </t>
    </r>
    <r>
      <rPr>
        <b/>
        <sz val="12"/>
        <color rgb="FFFF0000"/>
        <rFont val="Garamond"/>
        <family val="1"/>
      </rPr>
      <t>2</t>
    </r>
    <r>
      <rPr>
        <b/>
        <sz val="8"/>
        <color rgb="FFFF0000"/>
        <rFont val="Garamond"/>
        <family val="1"/>
      </rPr>
      <t xml:space="preserve"> </t>
    </r>
    <r>
      <rPr>
        <b/>
        <sz val="8"/>
        <color theme="1"/>
        <rFont val="Garamond"/>
        <family val="1"/>
      </rPr>
      <t>sipas Artikujve Ekonomikë</t>
    </r>
  </si>
  <si>
    <t>Kosto totale e produktit #</t>
  </si>
  <si>
    <t>cop  ligje</t>
  </si>
  <si>
    <t>keto fonde jane te parashikuara brenda 600-602 te MIE-s</t>
  </si>
  <si>
    <t xml:space="preserve">MIE ne bashkepunim me MEF nxjerr VKM-t per ndarjen e llogarive /fondeve buxhetore/ Iventarit ekonomik te Sistemit hekurudhor ne Njesite e reja </t>
  </si>
  <si>
    <r>
      <rPr>
        <b/>
        <sz val="8"/>
        <color rgb="FFFF0000"/>
        <rFont val="Garamond"/>
        <family val="1"/>
      </rPr>
      <t>Produkti 2</t>
    </r>
    <r>
      <rPr>
        <sz val="8"/>
        <color theme="1"/>
        <rFont val="Garamond"/>
        <family val="1"/>
      </rPr>
      <t xml:space="preserve"> (shto produkte sipas rastit)</t>
    </r>
  </si>
  <si>
    <r>
      <t>Detajimi i Kostos Totale të</t>
    </r>
    <r>
      <rPr>
        <b/>
        <sz val="8"/>
        <color rgb="FFFF0000"/>
        <rFont val="Garamond"/>
        <family val="1"/>
      </rPr>
      <t xml:space="preserve"> Produktit 2 </t>
    </r>
    <r>
      <rPr>
        <b/>
        <sz val="8"/>
        <color theme="1"/>
        <rFont val="Garamond"/>
        <family val="1"/>
      </rPr>
      <t>sipas Artikujve Ekonomikë</t>
    </r>
  </si>
  <si>
    <t xml:space="preserve">Garantimi I Sigurise ne levizje </t>
  </si>
  <si>
    <t>Garantimi I sigurise ne levizje.</t>
  </si>
  <si>
    <t xml:space="preserve">kontrolle te vazhdueshme </t>
  </si>
  <si>
    <t>nr. Kontrolleve</t>
  </si>
  <si>
    <t>Mirembajtje I Infrastruktures hekurudhore</t>
  </si>
  <si>
    <t>Rehabilitim linje me ndrim traverse, cakulli,vepra arti.</t>
  </si>
  <si>
    <t>klm linear.</t>
  </si>
  <si>
    <t>Siguria ne levizje</t>
  </si>
  <si>
    <t>kontrrolli vazhdueshem ne linjen hekurudhore dhe ne mejet.</t>
  </si>
  <si>
    <t xml:space="preserve">klm linear linje </t>
  </si>
  <si>
    <t>Produkti 3 (shto produkte sipas rastit)</t>
  </si>
  <si>
    <t>Mirembajtje e mjeteve levizese</t>
  </si>
  <si>
    <t>Zevendesimi I agregateve dhe pjeseve te kembilit te lokomotivave dhe vagonave</t>
  </si>
  <si>
    <t>nr. Mjeteve ne gadishmeri.</t>
  </si>
  <si>
    <t>Politikat Ekzistuese në Përputhje me Tavanet Indikative Buxhetore</t>
  </si>
  <si>
    <t>Furnizimi me Uje dhe kanalizime</t>
  </si>
  <si>
    <t>Shërbim i furnizimit me ujë dhe kanalizime për të gjithë popullatën, me cilësi dhe sipas standardeve ndërkombëtare</t>
  </si>
  <si>
    <t>12 ore/dite</t>
  </si>
  <si>
    <t>12.5 ore/dite</t>
  </si>
  <si>
    <t>13 ore/dite</t>
  </si>
  <si>
    <t>14 ore/dite</t>
  </si>
  <si>
    <t>Cilesia e ujit te pijshem (% e-coli)</t>
  </si>
  <si>
    <t>Zgjerimi dhe përmirësimi i cilësisë së shërbimeve të sektorit të ujësjellës-kanalizimeve</t>
  </si>
  <si>
    <t>Mbulimi me shërbim furnizimi me ujë të pijshëm (%)</t>
  </si>
  <si>
    <t>Mbulimi me kanalizime i popullatës  (%)</t>
  </si>
  <si>
    <t>Sasia e ujit te faturuar (liter/ fryme/dite)</t>
  </si>
  <si>
    <t>103 l/f/d</t>
  </si>
  <si>
    <t xml:space="preserve"> Orët e furnizimit me ujë në zonat bregdetare</t>
  </si>
  <si>
    <t>Mbulimi me sherbimin e ITUN (kanalizime+gropa septike) (%)</t>
  </si>
  <si>
    <t xml:space="preserve"> Reduktimi i humbjeve në rrjet në nivel kombëtar (%)</t>
  </si>
  <si>
    <t>Orientimi i shërbimeve të ujit drejt parimeve të kontrollit dhe rikuperimit të plotë të kostove</t>
  </si>
  <si>
    <t>Mbeshtetje teknike ne zbatim te reformes ne sektorin e furnizimit me uje dhe kanalizimeve (sipas performances, per uljen e humbjeve te ujit deri ne nivel teknik 20% si dhe matjen e prodhimit te ujit)</t>
  </si>
  <si>
    <t>pusta betoni linja ujesjellesi,f.v matesa prodhimi</t>
  </si>
  <si>
    <t>Ndertim puseta beton arme me saracineskat perkatese dhe matesat e prodhimit , linja ujesjellesi.</t>
  </si>
  <si>
    <t>Ujesjellesi I fshatrave Golem</t>
  </si>
  <si>
    <t>orientimi I sherbimit te furnizimit me uje drejt  performances dhe konsumatorit</t>
  </si>
  <si>
    <t>FORMAT 2.1 : FORMATI STANDARD I PËRGATITJES SË KËRKESAVE BUXHETORE PBA 2019-2021 FAZA II</t>
  </si>
  <si>
    <t>AUTORITETI RRUGOR SHQIPTAR</t>
  </si>
  <si>
    <t>Bazuar në objektivin e përgjithshëm të Strategjisë Sektoriale të Transportit dhe Planit të Veprimit 2016-2020, që synon:              (i) të zhvillojë më tej sistemin kombëtar të transportit dhe përveç kësaj; (ii) të përmirësojë ndjeshëm qëndrueshmërinë, ndërlidhjen, ndërveprimin dhe integrimin e tij më gjerë, me sistemin ndërkombëtar dhe evropian të transportit dhe rajonin, Programi i Transportit Rrugor mbulon me financim zgjerimin, rritjen e standardeve dhe mirëmbajtjen   e rrjetit kombëtar te rrugëve, përfshirë korridoret dhe rrugët për ne destinacionet kufitare dhe turistike, me synim krijimin e një transporti te qëndrueshëm, qe nënkupton uljen e kostos, rritjen e shpejtësisë së lëvizjes, sigurinë rrugore a atë fizike te mjetit, udhëtarit dhe ngarkesës, si dhe parametra te pranueshëm mjedisore. Në këtë kuadër, programi, financon gjithashtu, përgatitjen e studimeve, projektimeve dhe mbikqyerjen e punimeve.</t>
  </si>
  <si>
    <t>Qëllimi i Politikes se programit  është: i) të krijohen parakushtet për zhvillimin e sektorëve të tjerë të ekonomisë; ii) të rritet aksesi i mallrave dhe udhëtarëve në tregti dhe ofrimin e shërbimeve; iii) të kontribuohet në mënyrë të konsiderueshme në rritjen e përgjithshme dhe zhvillimin e ekonomisë; iv) rehabilitimi dhe mirëmbajtja, për të ruajtur investimet e mëparshme në infrastrukturën rrugore.</t>
  </si>
  <si>
    <t>Mirembajtje e rrugeve sipas standardeve Km</t>
  </si>
  <si>
    <t>Rritja e numrit te km të rrjetit rrugor si një i tërë (km)</t>
  </si>
  <si>
    <t>Rritja e Vëllimit te transportit rrugor të pasagjerëve (udhëtarë/ditë)</t>
  </si>
  <si>
    <t>Rritja e Vëllimit te transportit rrugor të mallrave (mijë ton/vit)</t>
  </si>
  <si>
    <t xml:space="preserve">Përmirësimi i mirëmbajtjes dhe performancës së rrjetit rrugor kombëtar, nëpërmjet një sistemi efikas te  menaxhimit të aseteve rrugore.   
</t>
  </si>
  <si>
    <t>Km Rruge te mirembajtura sipas standardeve</t>
  </si>
  <si>
    <t>KETU JANE PERFSHIRE FONDET PER FINANCIMIN E KONTRATAVE TE MIREMBAJTJES</t>
  </si>
  <si>
    <t>Numri i punonjesve per kete drejtori sipas organikes se re  eshte 18</t>
  </si>
  <si>
    <t>KETU JANE PERFSHIRE FONDET PER FINANCIMIN E KONTRATAVE TE MIREMBAJTJES DHE SHPENZIMET E INSTUCIONIT</t>
  </si>
  <si>
    <t>Supervizori I kontratave te mirembajtjes, Menaxhimi i tunelit te Krrabes dhe kontrata e lidhura ne vitin 2016 dhe Tre supervizoret e kontratave per tre rajonet</t>
  </si>
  <si>
    <t>KETU JANE PERFSHIRE FONDET PER FINANCIMIN E KONTRATAVE TE MIREMBAJTJES TE REJAT DHE TE VJETRAT</t>
  </si>
  <si>
    <t>Numri i punonjesve per kete drejtori sipas organikes se re  eshte 115</t>
  </si>
  <si>
    <t xml:space="preserve">Produktet për Objektivin 2    
</t>
  </si>
  <si>
    <t xml:space="preserve">Zgjerimi i rrjetit të rrugëve kombëtare  nëpërmjet, ndertimit , rehabilitimit dhe sitemimit te rrugëve  kombëtare (nën administrimin e e Autoriteti Shqiptar Rrugor).  
</t>
  </si>
  <si>
    <t>Treguesit e Performancës për Objektivin 2**</t>
  </si>
  <si>
    <t xml:space="preserve"> Rruge te ndertuaraReabilituara, sistemuara, asfaltuara</t>
  </si>
  <si>
    <t>Ndertim  Unaza e Tiranes (M062972, M063672, M063787, M064183, M062973,M063479,M062974,M062975, M064193, M064194)</t>
  </si>
  <si>
    <t>Ndertim By Pass Tepelene Loti 1 ( M064228)</t>
  </si>
  <si>
    <t xml:space="preserve"> Sistemim asfaltim Aksi Qafe - Thane-Lin - Pogradec (M063673, M064182, M063719, M064240 Rreshqitja)</t>
  </si>
  <si>
    <t>EMERGJENCAT (M 063785 DHE SATBILIZIMI I RRESHQITJES ELBASANIT M064230)</t>
  </si>
  <si>
    <t>Ndertim nenkalimi hekurudhor Hd=10 m ne unazen Librazhd (M064187)</t>
  </si>
  <si>
    <t>Kontrata Koncesionare per rruget "Milot-Morene"," Rruga e Arbrit" , "Thumane-Vore-Kashar", "Milot-Balldre"</t>
  </si>
  <si>
    <t>Kontrata Koncesionare</t>
  </si>
  <si>
    <t xml:space="preserve">KOSTO LOKALE+TVSH e TAKSE DOGANORE </t>
  </si>
  <si>
    <t>Leke</t>
  </si>
  <si>
    <t xml:space="preserve">Produktet për Objektivin 3
</t>
  </si>
  <si>
    <t xml:space="preserve">Rritja e sigurise rrugore ne te gjitha akset kombetare nepermjet plotësimit të sinjalistikës e sigurisë rrugore në akset kombetare. </t>
  </si>
  <si>
    <t>Ulja e numrit te pikave te zeza</t>
  </si>
  <si>
    <t xml:space="preserve">Vendosje dhe plotesim sinjalistike horizontale, vertikale, guardraile etj  </t>
  </si>
  <si>
    <r>
      <t xml:space="preserve">Detajimi i Kostos Totale të </t>
    </r>
    <r>
      <rPr>
        <b/>
        <sz val="12"/>
        <color rgb="FFFF0000"/>
        <rFont val="Times New Roman"/>
        <family val="1"/>
      </rPr>
      <t>Produktit 3</t>
    </r>
    <r>
      <rPr>
        <b/>
        <sz val="12"/>
        <color theme="1"/>
        <rFont val="Times New Roman"/>
        <family val="1"/>
      </rPr>
      <t>sipas Artikujve Ekonomikë</t>
    </r>
  </si>
  <si>
    <r>
      <t xml:space="preserve">Detajimi i Kostos Totale të </t>
    </r>
    <r>
      <rPr>
        <b/>
        <sz val="12"/>
        <color rgb="FFFF0000"/>
        <rFont val="Times New Roman"/>
        <family val="1"/>
      </rPr>
      <t>Produktit 4</t>
    </r>
    <r>
      <rPr>
        <b/>
        <sz val="12"/>
        <color theme="1"/>
        <rFont val="Times New Roman"/>
        <family val="1"/>
      </rPr>
      <t>sipas Artikujve Ekonomikë</t>
    </r>
  </si>
  <si>
    <t>Bazuar në objektivin e përgjithshëm të Strategjisë Sektoriale të Transportit dhe Planit të Veprimit 2016-2020, që synon: (i) të zhvillojë më tej sistemin kombëtar të transportit dhe përveç kësaj; (ii) të përmirësojë ndjeshëm qëndrueshmërinë, ndërlidhjen, ndërveprimin dhe integrimin e tij më gjerë, me sistemin ndërkombëtar dhe evropian të transportit dhe rajonin, Programi i Transportit Rrugor mbulon me financim zgjerimin, rritjen e standardeve dhe mirëmbajtjen   e rrjetit kombëtar te rrugëve, përfshirë korridoret dhe rrugët për ne destinacionet kufitare dhe turistike, me synim krijimin e një transporti te qëndrueshëm, qe nënkupton uljen e kostos, rritjen e shpejtësisë së lëvizjes, sigurinë rrugore a atë fizike te mjetit, udhëtarit dhe ngarkesës, si dhe parametra te pranueshëm mjedisore. Në këtë kuadër, programi, financon gjithashtu, përgatitjen e studimeve, projektimeve dhe mbikqyerjen e punimeve.</t>
  </si>
  <si>
    <t>Qëllimi i Politikes se programit  është: i) të krijohen parakushtet për zhvillimin e sektorëve të tjerë të ekonomisë; ii) të rritet aksesi i mallrave dhe udhëtarëve në tregti dhe ofrimin e shërbimeve; iii) të kontribuohet në mënyrë të konsiderueshme në rritjen e përgjithshme dhe zhvillimin e ekonomisë; iv) rehabilitimi dhe mirëmbajtja, për të ruajtur investimet e mëparshme në infrastrukturën rrugo</t>
  </si>
  <si>
    <t xml:space="preserve">Zgjerimi i rrjetit të rrugëve kombëtare  nëpërmjet, ndertimit , rehabilitimit dhe sitemimit te rrugëve  kombëtare (nën administrimin e e Autoriteti Shqiptar Rrugor). </t>
  </si>
  <si>
    <t xml:space="preserve"> Km Rruge te ndertuara</t>
  </si>
  <si>
    <r>
      <t xml:space="preserve">Detajimi i Kostos Totale të </t>
    </r>
    <r>
      <rPr>
        <b/>
        <sz val="11"/>
        <color indexed="10"/>
        <rFont val="Garamond"/>
        <family val="1"/>
      </rPr>
      <t>Produktit 1</t>
    </r>
    <r>
      <rPr>
        <b/>
        <sz val="11"/>
        <color indexed="8"/>
        <rFont val="Garamond"/>
        <family val="1"/>
      </rPr>
      <t xml:space="preserve"> sipas Artikujve Ekonomikë</t>
    </r>
  </si>
  <si>
    <r>
      <t>Ndryshimi në % i Pagave si pasojë e ndryshimit të sasisë së produktit</t>
    </r>
    <r>
      <rPr>
        <b/>
        <i/>
        <sz val="11"/>
        <color indexed="10"/>
        <rFont val="Garamond"/>
        <family val="1"/>
      </rPr>
      <t>**</t>
    </r>
  </si>
  <si>
    <r>
      <t>Ndryshimi në % i Sigurimeve Shoqërore dhe Shendetësore si pasojë e ndryshimit të sasisë së produktit</t>
    </r>
    <r>
      <rPr>
        <b/>
        <i/>
        <sz val="11"/>
        <color indexed="10"/>
        <rFont val="Garamond"/>
        <family val="1"/>
      </rPr>
      <t>**</t>
    </r>
  </si>
  <si>
    <r>
      <t>Ndryshimi në % i Mallrave dhe Shërbimeve si pasojë e ndryshimit të sasisë së produktit</t>
    </r>
    <r>
      <rPr>
        <b/>
        <i/>
        <sz val="11"/>
        <color indexed="10"/>
        <rFont val="Garamond"/>
        <family val="1"/>
      </rPr>
      <t>**</t>
    </r>
  </si>
  <si>
    <r>
      <t>Ndryshimi në % i Subvencioneve si pasojë e ndryshimit të sasisë së produktit</t>
    </r>
    <r>
      <rPr>
        <b/>
        <i/>
        <sz val="11"/>
        <color indexed="10"/>
        <rFont val="Garamond"/>
        <family val="1"/>
      </rPr>
      <t>**</t>
    </r>
  </si>
  <si>
    <r>
      <t>Ndryshimi në % i Transfertave të brendshme si pasojë e ndryshimit të sasisë së produktit</t>
    </r>
    <r>
      <rPr>
        <b/>
        <i/>
        <sz val="11"/>
        <color indexed="10"/>
        <rFont val="Garamond"/>
        <family val="1"/>
      </rPr>
      <t>**</t>
    </r>
  </si>
  <si>
    <r>
      <t>Ndryshimi në % i Transfertave të jashtme si pasojë e ndryshimit të sasisë së produktit</t>
    </r>
    <r>
      <rPr>
        <b/>
        <i/>
        <sz val="11"/>
        <color indexed="10"/>
        <rFont val="Garamond"/>
        <family val="1"/>
      </rPr>
      <t>**</t>
    </r>
  </si>
  <si>
    <r>
      <t>Ndryshimi në % i Transfertave për familjet dhe individët si pasojë e ndryshimit të sasisë së produktit</t>
    </r>
    <r>
      <rPr>
        <b/>
        <i/>
        <sz val="11"/>
        <color indexed="10"/>
        <rFont val="Garamond"/>
        <family val="1"/>
      </rPr>
      <t>**</t>
    </r>
  </si>
  <si>
    <r>
      <t>Shënim: Shpjegoni supozimet dhe llogaritjet për Produktin 1 (Metoda 2)</t>
    </r>
    <r>
      <rPr>
        <b/>
        <sz val="11"/>
        <color indexed="10"/>
        <rFont val="Garamond"/>
        <family val="1"/>
      </rPr>
      <t>***</t>
    </r>
  </si>
  <si>
    <r>
      <rPr>
        <b/>
        <sz val="11"/>
        <color indexed="10"/>
        <rFont val="Garamond"/>
        <family val="1"/>
      </rPr>
      <t>Produkti X</t>
    </r>
    <r>
      <rPr>
        <sz val="11"/>
        <color indexed="8"/>
        <rFont val="Garamond"/>
        <family val="1"/>
      </rPr>
      <t xml:space="preserve"> (shto produkte sipas rastit)</t>
    </r>
  </si>
  <si>
    <r>
      <t>Detajimi i Kostos Totale të</t>
    </r>
    <r>
      <rPr>
        <b/>
        <sz val="11"/>
        <color indexed="10"/>
        <rFont val="Garamond"/>
        <family val="1"/>
      </rPr>
      <t xml:space="preserve"> Produktit X </t>
    </r>
    <r>
      <rPr>
        <b/>
        <sz val="11"/>
        <color indexed="8"/>
        <rFont val="Garamond"/>
        <family val="1"/>
      </rPr>
      <t>sipas Artikujve Ekonomikë</t>
    </r>
  </si>
  <si>
    <t>Ndertim Rrugesh me Financim te Huaj</t>
  </si>
  <si>
    <t>KM06073, KM06134, KM06098, KM06081, KM06083, KM06082, KM06085, KM06086, KM06087, KM06048, KM06111, KM06112, KM06113, KM06114, KM06115, KM06116, KM06117, KM06118</t>
  </si>
  <si>
    <t>Ndertim Rruge Kategoria B</t>
  </si>
  <si>
    <t>Te gjitha Kontratat e Projekteve: Akset Rrugore, Tirane - Elbasan, Qukes - Qafe Plloce, By Pass I Fierit</t>
  </si>
  <si>
    <r>
      <t xml:space="preserve">Detajimi i Kostos Totale të </t>
    </r>
    <r>
      <rPr>
        <b/>
        <sz val="12"/>
        <color indexed="10"/>
        <rFont val="Times New Roman"/>
        <family val="1"/>
      </rPr>
      <t>Produktit 1</t>
    </r>
    <r>
      <rPr>
        <b/>
        <sz val="12"/>
        <color indexed="8"/>
        <rFont val="Times New Roman"/>
        <family val="1"/>
      </rPr>
      <t xml:space="preserve"> sipas Artikujve Ekonomikë</t>
    </r>
  </si>
  <si>
    <t>KM06079, KM06135, KM06097, KM06080</t>
  </si>
  <si>
    <t>Ndertim Rruge Kategoria C</t>
  </si>
  <si>
    <t>Te gjitha Kontratat e Projekteve: Ndertim By Pass I Vlores</t>
  </si>
  <si>
    <r>
      <t xml:space="preserve">Detajimi i Kostos Totale të </t>
    </r>
    <r>
      <rPr>
        <b/>
        <sz val="12"/>
        <color indexed="10"/>
        <rFont val="Times New Roman"/>
        <family val="1"/>
      </rPr>
      <t>Produktit 2</t>
    </r>
    <r>
      <rPr>
        <b/>
        <sz val="12"/>
        <color indexed="8"/>
        <rFont val="Times New Roman"/>
        <family val="1"/>
      </rPr>
      <t xml:space="preserve"> sipas Artikujve Ekonomikë</t>
    </r>
  </si>
  <si>
    <t>Përmirësimi i mirëmbajtjes dhe performancës së rrjetit rrugor kombëtar, nëpërmjet një sistemi efikas te  menaxhimit të aseteve rrugore.</t>
  </si>
  <si>
    <t>KM06100, KM06101, KM06102, KM06103, KM06104, KM06106, KM06121, KM06122, KM06123, KM06126, KM06130, KM06131, KM06132, KM06107, KM06088, KM06133, KM06108, KM06109, GM06071</t>
  </si>
  <si>
    <t>Ndertim Rruge Kategori te Ndryshme #</t>
  </si>
  <si>
    <t>Projektet e Mirembajtjes nga Banka Boterore</t>
  </si>
  <si>
    <t>Mbeshtetje per Energjine</t>
  </si>
  <si>
    <t>Mbështetja e politikes dhe prioriteteve te Qeverise per nje zhvillimi  të qëndrueshëm të ekonomisë nepermjet garantimit dhe furnizimit me burime të sigurta energjetike me kosto minimale. Pjese e rendesishme eshte edhe ruajtja e mjedisit nga efektet negative për shkak të zhvillimit të sektorit energjetik, diversifikimi i furnizimit me burime energjetike dhe integrimi në rrjetet energjetike rajonale dhe Europiane, duke nxitur investimet në këtë sektor. Nxitja dhe përdorimi i burimeve të rinovueshme si faktor për rritjen e sigurisë së furnizimit. Ne terma konkrete ky program synon: Do te arrihet furnizimi i panderprere i konsumatorit me energji elektrike. Ne vitin 2020 do te rritet perdorimi i energjise se rinovuar me 38% kundrejt vitit 2009. Ne vitin 2020 do te rritet eficenca e energjise me 6.5% referuar vitit 2009.</t>
  </si>
  <si>
    <t>1. Rritja e eficencës së energjisë  kundrejt konsumit të përgjithshëm final të energjisë nepermjet shqyrtimit te programeve për promovimin e tregut, për penetrimin e teknologjive të përparuara  si dhe rritjen e përdorimit të Energjive të Rinovushme, për të arritur përdorimin e tyre në masën 39</t>
  </si>
  <si>
    <t xml:space="preserve">Perdorimi i energjive te rinovueshme </t>
  </si>
  <si>
    <t>Tavanet Financim i Brendshem</t>
  </si>
  <si>
    <r>
      <t>Kodi i Projektit të Investimeve</t>
    </r>
    <r>
      <rPr>
        <b/>
        <sz val="8"/>
        <color indexed="8"/>
        <rFont val="Garamond"/>
        <family val="1"/>
        <charset val="238"/>
      </rPr>
      <t xml:space="preserve"> M064051</t>
    </r>
  </si>
  <si>
    <t xml:space="preserve">Kontrolli i realizimit të investimeve për ndërtimin e HEC-ve me konçension sipas kontratave përkatëse dhe marrja në dorëzim e tyre, sipas programit të zhvillimit të projekteve të vlerësuar nga Oponenca teknike” </t>
  </si>
  <si>
    <t>Produkti I</t>
  </si>
  <si>
    <t>Material per marrjen ne dorrezim</t>
  </si>
  <si>
    <t>Marrja ne dorezim e HEC te vogla si dhe kryerja e opencave te kerkuara per keto objekte.</t>
  </si>
  <si>
    <r>
      <t xml:space="preserve">Detajimi i Kostos Totale të </t>
    </r>
    <r>
      <rPr>
        <b/>
        <sz val="8"/>
        <color indexed="10"/>
        <rFont val="Garamond"/>
        <family val="1"/>
      </rPr>
      <t>Produktit 1</t>
    </r>
    <r>
      <rPr>
        <b/>
        <sz val="8"/>
        <color indexed="8"/>
        <rFont val="Garamond"/>
        <family val="1"/>
      </rPr>
      <t xml:space="preserve"> sipas Artikujve Ekonomikë</t>
    </r>
  </si>
  <si>
    <r>
      <t>Kodi i Projektit të Investimeve</t>
    </r>
    <r>
      <rPr>
        <b/>
        <sz val="8"/>
        <color indexed="8"/>
        <rFont val="Garamond"/>
        <family val="1"/>
        <charset val="238"/>
      </rPr>
      <t xml:space="preserve"> M064052</t>
    </r>
  </si>
  <si>
    <t>Hartimi I bilancit energjetik  bazuar  ne perpunimin e informacionit  sipas standarteve  dhe rregulloreve  te statistikes se energjise te BE-se.</t>
  </si>
  <si>
    <t>Produkti J</t>
  </si>
  <si>
    <t>Material me te dhena statistikore</t>
  </si>
  <si>
    <t>Do te perpilohet Bilanci Energjetike kombetare per furnizimin, prodhimin dhe konsumin e energjse ne vend mbi bazen e metodologjive te Eurostad</t>
  </si>
  <si>
    <r>
      <t>Kodi i Projektit të Investimeve</t>
    </r>
    <r>
      <rPr>
        <b/>
        <sz val="8"/>
        <color indexed="8"/>
        <rFont val="Garamond"/>
        <family val="1"/>
        <charset val="238"/>
      </rPr>
      <t xml:space="preserve"> M064057</t>
    </r>
  </si>
  <si>
    <t>Rregullore per Verifikimin e kritereve te qendrueshmerise per biokarburantet</t>
  </si>
  <si>
    <t>Produkti E</t>
  </si>
  <si>
    <t>Pakete ligjore dhe rregullatore</t>
  </si>
  <si>
    <t>Do te studiohen percaktimet e direktives se BE per energjite e rrinovushme si dhe rregullat perkatese qe lidhen me te per aq sa lidhet me permbushjen e kritereve te qendrushmerise se prodhimit te biokarburante dhe menyres se llogaritjes se tyre.</t>
  </si>
  <si>
    <r>
      <t>Kodi i Projektit të Investimeve</t>
    </r>
    <r>
      <rPr>
        <b/>
        <sz val="8"/>
        <color indexed="8"/>
        <rFont val="Garamond"/>
        <family val="1"/>
        <charset val="238"/>
      </rPr>
      <t xml:space="preserve"> M064050</t>
    </r>
  </si>
  <si>
    <t>Rishikimin e kushteve dhe normave teknike  ne aktivitetet dhe impiantet e prodhimit , depozitimit, transportimit dhe tregtimit te naftes, gazit dhe nenprodukteve te tyre.</t>
  </si>
  <si>
    <t>Produkti B</t>
  </si>
  <si>
    <t>Manual</t>
  </si>
  <si>
    <t>Do te pergatitien rregulla te reja per sektorin hidrokarbure si dhe do te ndryshohen ato ekzistuese nese eshte e nevojshme</t>
  </si>
  <si>
    <r>
      <t>Kodi i Projektit të Investimeve</t>
    </r>
    <r>
      <rPr>
        <b/>
        <sz val="8"/>
        <color indexed="8"/>
        <rFont val="Garamond"/>
        <family val="1"/>
        <charset val="238"/>
      </rPr>
      <t xml:space="preserve"> M064054</t>
    </r>
  </si>
  <si>
    <t>Studim mbi ndikimin ne mjedis nga aktivitetit ne sektorin hidrokarbur</t>
  </si>
  <si>
    <t>Produkti F</t>
  </si>
  <si>
    <t xml:space="preserve">Raport </t>
  </si>
  <si>
    <t>Do te pergatitet raporti per gjendjen e parametrave te mjedisit ne zonen ku kryhen aktiviteti i kerkimit te naftes dhe gazit.</t>
  </si>
  <si>
    <r>
      <t>Kodi i Projektit të Investimeve</t>
    </r>
    <r>
      <rPr>
        <b/>
        <sz val="8"/>
        <color indexed="8"/>
        <rFont val="Garamond"/>
        <family val="1"/>
        <charset val="238"/>
      </rPr>
      <t xml:space="preserve"> M064053</t>
    </r>
  </si>
  <si>
    <t>Studimi mbi fuqizimin e infrastruktures se furnizimit me burime energjetike me baze hidrokarbure</t>
  </si>
  <si>
    <t>Produkti AM</t>
  </si>
  <si>
    <t xml:space="preserve">Studim </t>
  </si>
  <si>
    <r>
      <t>Kodi i Projektit të Investimeve</t>
    </r>
    <r>
      <rPr>
        <b/>
        <sz val="8"/>
        <color indexed="8"/>
        <rFont val="Garamond"/>
        <family val="1"/>
        <charset val="238"/>
      </rPr>
      <t xml:space="preserve"> M064055</t>
    </r>
  </si>
  <si>
    <t>Ripercaktimin e rezervave te naftes dhe gazit ne perputhje me standartet e BE-se. Rekomandime konkrete per burime energjetike me baze hidrokarbure</t>
  </si>
  <si>
    <t>Produkti D</t>
  </si>
  <si>
    <t>Raporte e Studime</t>
  </si>
  <si>
    <t>Do te ripercaktohet rezerva e naftes dhe te gazit mbi bazen e standarteve te BE dhe duke marre ne konsidertae operacionet aktuale hidrokarbure qe kryhen ne territorin e Republikes se Shqiperise mbi bazen e Marreveshjeve Hidrokarbure.</t>
  </si>
  <si>
    <r>
      <t>Kodi i Projektit të Investimeve</t>
    </r>
    <r>
      <rPr>
        <b/>
        <sz val="8"/>
        <color indexed="8"/>
        <rFont val="Garamond"/>
        <family val="1"/>
        <charset val="238"/>
      </rPr>
      <t xml:space="preserve"> M064089</t>
    </r>
  </si>
  <si>
    <t>Auditimi energjetik i stokut te ndertesave Publike</t>
  </si>
  <si>
    <t>Produkti N</t>
  </si>
  <si>
    <t>Certifikimi Energjetik i Ndertesave Publike</t>
  </si>
  <si>
    <t>Auditim i konsumit te energjise nga ndertesat publike ne kuader te ligjit te performaces se energjise ne ndertesat.</t>
  </si>
  <si>
    <r>
      <t>Kodi i Projektit të Investimeve</t>
    </r>
    <r>
      <rPr>
        <b/>
        <sz val="8"/>
        <color indexed="8"/>
        <rFont val="Garamond"/>
        <family val="1"/>
        <charset val="238"/>
      </rPr>
      <t xml:space="preserve"> M064090</t>
    </r>
  </si>
  <si>
    <t>Auditimi dhe vendosja e skemes detyruese per eficencen e energjise ne 5-8 konsumatoret e medhenj publike sipas ligjit 124/2015 per EE</t>
  </si>
  <si>
    <t>Produkti O</t>
  </si>
  <si>
    <t>Raport Auditi</t>
  </si>
  <si>
    <t>Do te auditohen konsumi i energjise tek konsumatoret e medhenj ne kuader te ligjit 124/2015.</t>
  </si>
  <si>
    <r>
      <t>Kodi i Projektit të Investimeve</t>
    </r>
    <r>
      <rPr>
        <b/>
        <sz val="8"/>
        <color indexed="8"/>
        <rFont val="Garamond"/>
        <family val="1"/>
        <charset val="238"/>
      </rPr>
      <t xml:space="preserve"> </t>
    </r>
  </si>
  <si>
    <t>Rikonstruksion Godine AEE Projekt I Ri</t>
  </si>
  <si>
    <t>Rikonstruksion Godine AEE</t>
  </si>
  <si>
    <t xml:space="preserve">AEE ne ambientet e marra sipas VKM do te beje nje rikostruksion te tyre duke I pershtatur sipas nevojave te punes </t>
  </si>
  <si>
    <r>
      <t>Kodi i Projektit të Investimeve</t>
    </r>
    <r>
      <rPr>
        <b/>
        <sz val="8"/>
        <color indexed="8"/>
        <rFont val="Garamond"/>
        <family val="1"/>
        <charset val="238"/>
      </rPr>
      <t xml:space="preserve"> M064091</t>
    </r>
  </si>
  <si>
    <t>Aplikimi i përdorimit të sistemeve alternative me efiçencë të lartë për sistemet teknike në një qënder rezidenciale.</t>
  </si>
  <si>
    <t>Produkti P</t>
  </si>
  <si>
    <t>Studimi dhe perdorimi i sestemeveme eficence te larte.</t>
  </si>
  <si>
    <t>Ne kuder te zbatimit te ligjit 124/2015 dhe 116/2016 do te studiohet dhe vendosen sisteme ekzeplare me efeicence te larte.</t>
  </si>
  <si>
    <r>
      <t>Kodi i Projektit të Investimeve</t>
    </r>
    <r>
      <rPr>
        <b/>
        <sz val="8"/>
        <color indexed="8"/>
        <rFont val="Garamond"/>
        <family val="1"/>
        <charset val="238"/>
      </rPr>
      <t xml:space="preserve"> M064092</t>
    </r>
  </si>
  <si>
    <t>Studime per sektorin energjik</t>
  </si>
  <si>
    <t>Produkti R</t>
  </si>
  <si>
    <t>Kodi i Projektit të Investimeve  M064238</t>
  </si>
  <si>
    <t>Kosto Lokale "Efeikasiteti rajonal I Energjise"</t>
  </si>
  <si>
    <t>Produkti AE</t>
  </si>
  <si>
    <t>Sistemi Energjitik</t>
  </si>
  <si>
    <t>Ligji eficences se Energjise</t>
  </si>
  <si>
    <t xml:space="preserve">numer </t>
  </si>
  <si>
    <r>
      <t>Kodi i Projektit të Investimeve</t>
    </r>
    <r>
      <rPr>
        <b/>
        <sz val="8"/>
        <color indexed="8"/>
        <rFont val="Garamond"/>
        <family val="1"/>
        <charset val="238"/>
      </rPr>
      <t xml:space="preserve"> M064093</t>
    </r>
  </si>
  <si>
    <t>Kompesimi per ndertimin e infrastruktures sipas mareveshjes  Devoll Hidropower</t>
  </si>
  <si>
    <t>Produkti Q</t>
  </si>
  <si>
    <t>Pagese per infrastrukture</t>
  </si>
  <si>
    <t>Do te kryhet pagesa per kompesimin e konstots se infrastruktures se ndertimit te HEC Devoll.</t>
  </si>
  <si>
    <r>
      <t>Kodi i Projektit të Investimeve</t>
    </r>
    <r>
      <rPr>
        <b/>
        <sz val="8"/>
        <color indexed="8"/>
        <rFont val="Garamond"/>
        <family val="1"/>
        <charset val="238"/>
      </rPr>
      <t xml:space="preserve"> KM06128</t>
    </r>
  </si>
  <si>
    <t>Projekti per rimekembjen e sektorit energjetik Financim I Huaj</t>
  </si>
  <si>
    <t>Produkti S</t>
  </si>
  <si>
    <t>Performace e rritur ne sektorin elektrik</t>
  </si>
  <si>
    <t>Realizimi i projektit me fincim te huaj per rritjen e performaces ne sektorin elektroenergjetik.</t>
  </si>
  <si>
    <t>Kodi i Projektit të Investimeve  M064047</t>
  </si>
  <si>
    <t>Projekti per eficencen e energjise per perdorimin GALET plus TVSH</t>
  </si>
  <si>
    <t>Produkti AC</t>
  </si>
  <si>
    <t xml:space="preserve">Masa eficense per rritjen e eficences se energjise </t>
  </si>
  <si>
    <t xml:space="preserve">Aplikimi i Masave eficente ne ndertesat publike ne qarqe te ndryshme </t>
  </si>
  <si>
    <t>Kodi i Projektit të Investimeve M064094</t>
  </si>
  <si>
    <t>TVSH AgroNET</t>
  </si>
  <si>
    <t>Produkti AD</t>
  </si>
  <si>
    <t>Studime per energjine e rinovueshme</t>
  </si>
  <si>
    <t>Kryerja e Studimeve per energjine e rinovueshme</t>
  </si>
  <si>
    <t>Kodi i Projektit të Investimeve  M064095</t>
  </si>
  <si>
    <t>TVSH Projekti ENERJ</t>
  </si>
  <si>
    <t>Godina te audituara</t>
  </si>
  <si>
    <t>Auditim i godinave per eficencen e energjise</t>
  </si>
  <si>
    <r>
      <t>Kodi i Projektit të Investimeve</t>
    </r>
    <r>
      <rPr>
        <b/>
        <sz val="8"/>
        <color indexed="8"/>
        <rFont val="Garamond"/>
        <family val="1"/>
        <charset val="238"/>
      </rPr>
      <t xml:space="preserve"> GM06096</t>
    </r>
  </si>
  <si>
    <t>Konvikte te rinovuara me eficence te energjise (Faza e dyte)                           Qyteti Studentit nr 1</t>
  </si>
  <si>
    <t>Produkti W</t>
  </si>
  <si>
    <t>Ndertesa te rehabilituara me masa eficente</t>
  </si>
  <si>
    <t xml:space="preserve">Pajisja me masa eficente e nd.publike ne QS </t>
  </si>
  <si>
    <r>
      <t>Kodi i Projektit të Investimeve</t>
    </r>
    <r>
      <rPr>
        <b/>
        <sz val="8"/>
        <color indexed="8"/>
        <rFont val="Garamond"/>
        <family val="1"/>
        <charset val="238"/>
      </rPr>
      <t xml:space="preserve"> M064097</t>
    </r>
  </si>
  <si>
    <t xml:space="preserve">TVSH per rrjetin e shperndarjes te permirsuar per bashkite Dhermi - Himare </t>
  </si>
  <si>
    <t>Kodi i Projektit të Investimeve M064241</t>
  </si>
  <si>
    <t>TVSH per projektin Rihabilitimi I "Qytetit Studenti Nr 2"</t>
  </si>
  <si>
    <t>Kodi i Projektit të Investimeve  M064098</t>
  </si>
  <si>
    <t>Tvsh Masat shoqeruese kuadër të Programit “Linja Unazore 110KV në Shipërinë e Jugut</t>
  </si>
  <si>
    <t>Produkti AB</t>
  </si>
  <si>
    <t xml:space="preserve">Masat shoqeruese </t>
  </si>
  <si>
    <t>Kodi i Projektit të Investimeve  M064058</t>
  </si>
  <si>
    <t xml:space="preserve">Kosto Lokale per projektet "Rimekembje e Sektorit Energjitik" </t>
  </si>
  <si>
    <t>Produkti M</t>
  </si>
  <si>
    <t xml:space="preserve">TVSH dhe Kosto Lokale e paguar </t>
  </si>
  <si>
    <t>Pagesa TVSH-se dhe Kosto Lokale per projektet me financim te huaj ne sektorin energjitik</t>
  </si>
  <si>
    <t>leke</t>
  </si>
  <si>
    <t>Kodi i Projektit të Investimeve  M064048</t>
  </si>
  <si>
    <t>Vleresimi Strategjik Mjedisor SKE 17-2020</t>
  </si>
  <si>
    <t>Pagesa se subjektit qe do te pergatise VSM</t>
  </si>
  <si>
    <t xml:space="preserve">Kosto Lokale per projektet "ENERJ" </t>
  </si>
  <si>
    <t>Kodi i Projektit të Investimeve  M064262</t>
  </si>
  <si>
    <t>Supervizioni I "Aplikimi i përdorimit të sistemeve alternative me efiçencë të lartë për sistemet teknike në një qënder rezidenciale".</t>
  </si>
  <si>
    <t>Ndjekja mbikqyrja dhe  Supervizioni I "Aplikimi i përdorimit të sistemeve alternative me efiçencë të lartë për sistemet teknike në një qënder rezidenciale".</t>
  </si>
  <si>
    <t xml:space="preserve">Kodi i Projektit të Investimeve  </t>
  </si>
  <si>
    <t>TVSH Projekti Gate</t>
  </si>
  <si>
    <t>Monitorimi i Planit te Veprimit te Energjive te Rinovueshme</t>
  </si>
  <si>
    <t>Monitorimi i Stategjise Kombetare te Energjise 2030</t>
  </si>
  <si>
    <t>Kodi i Projektit të Investimeve XXXXXXXXX</t>
  </si>
  <si>
    <t>Metodika e certifikimit te paisjeve qe shfrytezojne energjite e rinovueshme</t>
  </si>
  <si>
    <t>TVSH projekti LED-Menyra kryesore per te permiresuar e eficensen e energjise ne shkollat publike dhe perhapja e perdorimit te shfrytezimit te burimeve te rinovueshme.</t>
  </si>
  <si>
    <t>Tvsh AquaNEX-Ruatja dhe sigurimi i cilesise te ujrave siperfaqsor ne Shqiperi dhe Greqi duke perdorur teknika te vezhgimit nga toka</t>
  </si>
  <si>
    <t>Kodi i Projektit të Investimeve  MXXXXXXX</t>
  </si>
  <si>
    <t>Tvsh SEADRION-Nxitja e përhapjes së teknologjive të ngrohjes dhe ftohjes duke përdorur ujin e detit në rajonin Adriatik-Jon</t>
  </si>
  <si>
    <t>Tavanet Financim i Jashtem</t>
  </si>
  <si>
    <t>Kodi i Projektit të Investimeve  Investim KM06128</t>
  </si>
  <si>
    <t xml:space="preserve">Projekti per rimekembjen e sektorit energjetik </t>
  </si>
  <si>
    <t xml:space="preserve">Kodi i Projektit të Investimeve  Investim </t>
  </si>
  <si>
    <t>Rehabilitimi I Qytetit Studenti  No.2</t>
  </si>
  <si>
    <t>Konvikte te rinovuara me eficence te energjise (Faza e dyte) Qyteti Studentit nr 1</t>
  </si>
  <si>
    <t>Projekti per ngritjen e kapaciteteve per infrastrukturat e medha te gazit ne Shqiperi Faza II</t>
  </si>
  <si>
    <t xml:space="preserve">Projekti per mbeshtetje ne sektorin energjetik </t>
  </si>
  <si>
    <t>Mbeshtetje  vazhdimesise per nismen  per transparence  ne industrine nxjerrese  EITI</t>
  </si>
  <si>
    <t>Masat shoqeruese kuadër të Programit “Linja Unazore 110KV në Shipërinë e Jugut</t>
  </si>
  <si>
    <t xml:space="preserve">Projekti per eficencen e energjise per perdorimin GALET </t>
  </si>
  <si>
    <t>Projekti agronet</t>
  </si>
  <si>
    <t>Projekti Enerj</t>
  </si>
  <si>
    <t>Projekti Gate</t>
  </si>
  <si>
    <t xml:space="preserve">Projekti REHUB “Efikasiteti Rajonal i Energjisë” </t>
  </si>
  <si>
    <t>Projekti LED-Menyra kryesore per te permiresuar e eficensen e energjise ne shkollat publike dhe perhapja e perdorimit te shfrytezimit te burimeve te rinovueshme</t>
  </si>
  <si>
    <t>projekti LED-Menyra kryesore per te permiresuar e eficensen e energjise ne shkollat publike dhe perhapja e perdorimit te shfrytezimit te burimeve te rinovueshme</t>
  </si>
  <si>
    <t xml:space="preserve"> AquaNEX-Ruatja dhe sigurimi i cilesise te ujrave siperfaqsor ne Shqiperi dhe Greqi duke perdorur teknika te vezhgimit nga toka</t>
  </si>
  <si>
    <t>SEADRION-Nxitja e përhapjes së teknologjive të ngrohjes dhe ftohjes duke përdorur ujin e detit në rajonin Adriatik-Jon</t>
  </si>
  <si>
    <t>Programi i investimeve per shperndarjen e Energjise Elektrike I</t>
  </si>
  <si>
    <t xml:space="preserve">2. Sigurimi i furnizimit me energji për të plotësuar rritjen e kërkesës për energji në
terma afat-gjatë, i cili do te mbeshtetet kryesisht nga nje sistem me një dominim të
hidroenergjisë. (Monitorimi i heceve , bilanci energjitik  hidrokarburet).
</t>
  </si>
  <si>
    <t xml:space="preserve">Rritja e sigurise se furnizimit te qendrueshem me energji elektrike te konsumatoreve </t>
  </si>
  <si>
    <t>Produkti AK</t>
  </si>
  <si>
    <t>Menaxhim i permiresuar i investimeve dhe monitorimit te sektorit te energjise</t>
  </si>
  <si>
    <t>Permiresimi i menaxhimit te investimeve dhe monitorimit te sektorit te energjise</t>
  </si>
  <si>
    <r>
      <t>Ndryshimi në % i Pagave si pasojë e ndryshimit të sasisë së produktit</t>
    </r>
    <r>
      <rPr>
        <b/>
        <i/>
        <sz val="9"/>
        <color indexed="10"/>
        <rFont val="Garamond"/>
        <family val="1"/>
      </rPr>
      <t>**</t>
    </r>
  </si>
  <si>
    <r>
      <t>Ndryshimi në % i Sigurimeve Shoqërore dhe Shendetësore si pasojë e ndryshimit të sasisë së produktit</t>
    </r>
    <r>
      <rPr>
        <b/>
        <i/>
        <sz val="9"/>
        <color indexed="10"/>
        <rFont val="Garamond"/>
        <family val="1"/>
      </rPr>
      <t>**</t>
    </r>
  </si>
  <si>
    <r>
      <t>Ndryshimi në % i Mallrave dhe Shërbimeve si pasojë e ndryshimit të sasisë së produktit</t>
    </r>
    <r>
      <rPr>
        <b/>
        <i/>
        <sz val="9"/>
        <color indexed="10"/>
        <rFont val="Garamond"/>
        <family val="1"/>
      </rPr>
      <t>**</t>
    </r>
  </si>
  <si>
    <r>
      <t>Ndryshimi në % i Subvencioneve si pasojë e ndryshimit të sasisë së produktit</t>
    </r>
    <r>
      <rPr>
        <b/>
        <i/>
        <sz val="9"/>
        <color indexed="10"/>
        <rFont val="Garamond"/>
        <family val="1"/>
      </rPr>
      <t>**</t>
    </r>
  </si>
  <si>
    <r>
      <t>Ndryshimi në % i Transfertave të brendshme si pasojë e ndryshimit të sasisë së produktit</t>
    </r>
    <r>
      <rPr>
        <b/>
        <i/>
        <sz val="9"/>
        <color indexed="10"/>
        <rFont val="Garamond"/>
        <family val="1"/>
      </rPr>
      <t>**</t>
    </r>
  </si>
  <si>
    <r>
      <t>Ndryshimi në % i Transfertave të jashtme si pasojë e ndryshimit të sasisë së produktit</t>
    </r>
    <r>
      <rPr>
        <b/>
        <i/>
        <sz val="9"/>
        <color indexed="10"/>
        <rFont val="Garamond"/>
        <family val="1"/>
      </rPr>
      <t>**</t>
    </r>
  </si>
  <si>
    <r>
      <t>Ndryshimi në % i Transfertave për familjet dhe individët si pasojë e ndryshimit të sasisë së produktit</t>
    </r>
    <r>
      <rPr>
        <b/>
        <i/>
        <sz val="9"/>
        <color indexed="10"/>
        <rFont val="Garamond"/>
        <family val="1"/>
      </rPr>
      <t>**</t>
    </r>
  </si>
  <si>
    <r>
      <t>Shënim: Shpjegoni supozimet dhe llogaritjet për Produktin 1 (Metoda 2)</t>
    </r>
    <r>
      <rPr>
        <b/>
        <sz val="8"/>
        <color indexed="10"/>
        <rFont val="Garamond"/>
        <family val="1"/>
      </rPr>
      <t>***</t>
    </r>
  </si>
  <si>
    <r>
      <t xml:space="preserve">Detajimi i Kostos Totale të </t>
    </r>
    <r>
      <rPr>
        <b/>
        <sz val="11"/>
        <color indexed="10"/>
        <rFont val="Arial Narrow"/>
        <family val="2"/>
      </rPr>
      <t>Produktit 10</t>
    </r>
    <r>
      <rPr>
        <b/>
        <sz val="11"/>
        <color indexed="8"/>
        <rFont val="Arial Narrow"/>
        <family val="2"/>
      </rPr>
      <t xml:space="preserve"> sipas Artikujve Ekonomikë</t>
    </r>
  </si>
  <si>
    <t>nr.sistemi</t>
  </si>
  <si>
    <t>Blerje autoveture</t>
  </si>
  <si>
    <t xml:space="preserve">Produkti 11           </t>
  </si>
  <si>
    <t>Asistence teknike "Zhvillimi i infrastruktures digjitale rajonale".</t>
  </si>
  <si>
    <t xml:space="preserve">Produkti 10                                        </t>
  </si>
  <si>
    <t>Instalimi I sistemit te fonise, projektimit, ndricimi ne sallen e mbledhjeve.</t>
  </si>
  <si>
    <t>Modifikimi i sistemit telefonik, hidraulik,ngrohje ftohje dhe aspirim i godines nr.2</t>
  </si>
  <si>
    <t xml:space="preserve">Produkti 9                                       </t>
  </si>
  <si>
    <t>Sistemi I sinjalizimit dhe mbrojtjes nga zjarri.</t>
  </si>
  <si>
    <t xml:space="preserve">Produkti 8                          </t>
  </si>
  <si>
    <r>
      <t xml:space="preserve">Detajimi i Kostos Totale të </t>
    </r>
    <r>
      <rPr>
        <b/>
        <sz val="11"/>
        <color indexed="10"/>
        <rFont val="Arial Narrow"/>
        <family val="2"/>
      </rPr>
      <t>Produktit 9</t>
    </r>
    <r>
      <rPr>
        <b/>
        <sz val="11"/>
        <color indexed="8"/>
        <rFont val="Arial Narrow"/>
        <family val="2"/>
      </rPr>
      <t xml:space="preserve"> sipas Artikujve Ekonomikë</t>
    </r>
  </si>
  <si>
    <t>Apgretimi i centralit telefonik ne godinen nr.2</t>
  </si>
  <si>
    <t xml:space="preserve">Produkti 7                                   </t>
  </si>
  <si>
    <r>
      <t xml:space="preserve">Detajimi i Kostos Totale të </t>
    </r>
    <r>
      <rPr>
        <b/>
        <sz val="11"/>
        <color indexed="10"/>
        <rFont val="Arial Narrow"/>
        <family val="2"/>
      </rPr>
      <t>Produktit 8</t>
    </r>
    <r>
      <rPr>
        <b/>
        <sz val="11"/>
        <color indexed="8"/>
        <rFont val="Arial Narrow"/>
        <family val="2"/>
      </rPr>
      <t xml:space="preserve"> sipas Artikujve Ekonomikë</t>
    </r>
  </si>
  <si>
    <t>Modifikimi i sistemit hidraulik,ngrohje ftohje dhe aspirim i godines nr.2</t>
  </si>
  <si>
    <t>Rikonstruksione te ndryshme</t>
  </si>
  <si>
    <t>Produkti 6                                   M063120</t>
  </si>
  <si>
    <r>
      <t xml:space="preserve">Detajimi i Kostos Totale të </t>
    </r>
    <r>
      <rPr>
        <b/>
        <sz val="11"/>
        <color indexed="10"/>
        <rFont val="Arial Narrow"/>
        <family val="2"/>
      </rPr>
      <t>Produktit 5</t>
    </r>
    <r>
      <rPr>
        <b/>
        <sz val="11"/>
        <color indexed="8"/>
        <rFont val="Arial Narrow"/>
        <family val="2"/>
      </rPr>
      <t xml:space="preserve"> sipas Artikujve Ekonomikë</t>
    </r>
  </si>
  <si>
    <t>Rikonstruksion ne godinen nr. 2</t>
  </si>
  <si>
    <t xml:space="preserve">Rikonstruksion i godines </t>
  </si>
  <si>
    <t xml:space="preserve">Produkti 5                                        </t>
  </si>
  <si>
    <r>
      <t xml:space="preserve">Detajimi i Kostos Totale të </t>
    </r>
    <r>
      <rPr>
        <b/>
        <sz val="11"/>
        <color indexed="10"/>
        <rFont val="Arial Narrow"/>
        <family val="2"/>
      </rPr>
      <t>Produktit 4</t>
    </r>
    <r>
      <rPr>
        <b/>
        <sz val="11"/>
        <color indexed="8"/>
        <rFont val="Arial Narrow"/>
        <family val="2"/>
      </rPr>
      <t xml:space="preserve"> sipas Artikujve Ekonomikë</t>
    </r>
  </si>
  <si>
    <t>Rikonstruksion i shteses se godines nr.1  ( ish Drejtoria e burgjeve)</t>
  </si>
  <si>
    <t>Produkti 4 M060625</t>
  </si>
  <si>
    <r>
      <t xml:space="preserve">Detajimi i Kostos Totale të </t>
    </r>
    <r>
      <rPr>
        <b/>
        <sz val="11"/>
        <color indexed="10"/>
        <rFont val="Arial Narrow"/>
        <family val="2"/>
      </rPr>
      <t>Produktit 3</t>
    </r>
    <r>
      <rPr>
        <b/>
        <sz val="11"/>
        <color indexed="8"/>
        <rFont val="Arial Narrow"/>
        <family val="2"/>
      </rPr>
      <t xml:space="preserve"> sipas Artikujve Ekonomikë</t>
    </r>
  </si>
  <si>
    <t>Rikonstruksion i godines nr.1 ( ish MZHU-se shtese kontrate)</t>
  </si>
  <si>
    <t>Produkti 3         M064044</t>
  </si>
  <si>
    <r>
      <t xml:space="preserve">Detajimi i Kostos Totale të </t>
    </r>
    <r>
      <rPr>
        <b/>
        <sz val="11"/>
        <color indexed="10"/>
        <rFont val="Arial Narrow"/>
        <family val="2"/>
      </rPr>
      <t>Produktit 2</t>
    </r>
    <r>
      <rPr>
        <b/>
        <sz val="11"/>
        <color indexed="8"/>
        <rFont val="Arial Narrow"/>
        <family val="2"/>
      </rPr>
      <t xml:space="preserve"> sipas Artikujve Ekonomikë</t>
    </r>
  </si>
  <si>
    <t>set zyre</t>
  </si>
  <si>
    <t>Blerje orendi dhe paisje zyre per perdorim te perditshem neper zyrat e aparatit te Ministrise.</t>
  </si>
  <si>
    <t>Blerje orendi dhe paisje zyre .</t>
  </si>
  <si>
    <t>Produkti 2          M063701</t>
  </si>
  <si>
    <t>Blerje paisje zyre</t>
  </si>
  <si>
    <r>
      <t xml:space="preserve">Detajimi i Kostos Totale të </t>
    </r>
    <r>
      <rPr>
        <b/>
        <sz val="11"/>
        <color indexed="10"/>
        <rFont val="Arial Narrow"/>
        <family val="2"/>
      </rPr>
      <t>Produktit 1</t>
    </r>
    <r>
      <rPr>
        <b/>
        <sz val="11"/>
        <color indexed="8"/>
        <rFont val="Arial Narrow"/>
        <family val="2"/>
      </rPr>
      <t xml:space="preserve"> sipas Artikujve Ekonomikë</t>
    </r>
  </si>
  <si>
    <t>sasi</t>
  </si>
  <si>
    <t>Instalimi I sistemit te ri me kamera te sigurise ne godinen nr.2 te rikonstruktuar</t>
  </si>
  <si>
    <t>Instalimi i sistemit te ri me kamera te sigurise ne godinen nr.2</t>
  </si>
  <si>
    <t>Produkti 1                  M064043</t>
  </si>
  <si>
    <t>Rikonstruksion i ambjenteve te brendshme te godinave te MIE</t>
  </si>
  <si>
    <t>Rritja e kostos se Artikullit 605. Transferta te jashtme, si pasoje e rritjes se numrit te organizatave nderkombetare,egzistuese ne ish institucionet para ristrukturimit, ku Shqiperia aderon deri me tani.</t>
  </si>
  <si>
    <r>
      <t>Shënim: Shpjegoni supozimet dhe llogaritjet për Produktin 1 (Metoda 2)</t>
    </r>
    <r>
      <rPr>
        <b/>
        <sz val="11"/>
        <color indexed="10"/>
        <rFont val="Arial Narrow"/>
        <family val="2"/>
      </rPr>
      <t>***</t>
    </r>
  </si>
  <si>
    <r>
      <t>Ndryshimi në % i Transfertave për familjet dhe individët si pasojë e ndryshimit të sasisë së produktit</t>
    </r>
    <r>
      <rPr>
        <b/>
        <i/>
        <sz val="11"/>
        <color indexed="10"/>
        <rFont val="Arial Narrow"/>
        <family val="2"/>
      </rPr>
      <t>**</t>
    </r>
  </si>
  <si>
    <r>
      <t>Ndryshimi në % i Transfertave të jashtme si pasojë e ndryshimit të sasisë së produktit</t>
    </r>
    <r>
      <rPr>
        <b/>
        <i/>
        <sz val="11"/>
        <color indexed="10"/>
        <rFont val="Arial Narrow"/>
        <family val="2"/>
      </rPr>
      <t>**</t>
    </r>
  </si>
  <si>
    <r>
      <t>Ndryshimi në % i Transfertave të brendshme si pasojë e ndryshimit të sasisë së produktit</t>
    </r>
    <r>
      <rPr>
        <b/>
        <i/>
        <sz val="11"/>
        <color indexed="10"/>
        <rFont val="Arial Narrow"/>
        <family val="2"/>
      </rPr>
      <t>**</t>
    </r>
  </si>
  <si>
    <r>
      <t>Ndryshimi në % i Subvencioneve si pasojë e ndryshimit të sasisë së produktit</t>
    </r>
    <r>
      <rPr>
        <b/>
        <i/>
        <sz val="11"/>
        <color indexed="10"/>
        <rFont val="Arial Narrow"/>
        <family val="2"/>
      </rPr>
      <t>**</t>
    </r>
  </si>
  <si>
    <r>
      <t>Ndryshimi në % i Mallrave dhe Shërbimeve si pasojë e ndryshimit të sasisë së produktit</t>
    </r>
    <r>
      <rPr>
        <b/>
        <i/>
        <sz val="11"/>
        <color indexed="10"/>
        <rFont val="Arial Narrow"/>
        <family val="2"/>
      </rPr>
      <t>**</t>
    </r>
  </si>
  <si>
    <r>
      <t>Ndryshimi në % i Sigurimeve Shoqërore dhe Shendetësore si pasojë e ndryshimit të sasisë së produktit</t>
    </r>
    <r>
      <rPr>
        <b/>
        <i/>
        <sz val="11"/>
        <color indexed="10"/>
        <rFont val="Arial Narrow"/>
        <family val="2"/>
      </rPr>
      <t>**</t>
    </r>
  </si>
  <si>
    <r>
      <t>Ndryshimi në % i Pagave si pasojë e ndryshimit të sasisë së produktit</t>
    </r>
    <r>
      <rPr>
        <b/>
        <i/>
        <sz val="11"/>
        <color indexed="10"/>
        <rFont val="Arial Narrow"/>
        <family val="2"/>
      </rPr>
      <t>**</t>
    </r>
  </si>
  <si>
    <t>Në këtë produkt përfshihen paga, sigurime shoqërore/shëndetësore si dhe mallra e shërbime për funksionimin normal të administratës së MTI</t>
  </si>
  <si>
    <t>Administrata funksionale e MIE-së</t>
  </si>
  <si>
    <t xml:space="preserve">Mirëmenaxhimi i stafit të aparatit të MIE-së dhe politikëbërja me sukses brenda fushës së përgjegjësisë shtetërore të institucionit. </t>
  </si>
  <si>
    <t>PLANIFIKIM, MENAXHIM, ADMINISTRIM</t>
  </si>
  <si>
    <t>04560</t>
  </si>
  <si>
    <t>Rritjen e standarteve dhe performancës së Organit Kombëtar të Incidenteve/Aksidenteve ajrore nëpërmjet investimeve për forcimin e kapaciteteve;</t>
  </si>
  <si>
    <t>Numri i investigimeve të kryera</t>
  </si>
  <si>
    <t xml:space="preserve">Forcimi i kapaciteteve administrative te Organit Kombëtar të Incidenteve/Aksidenteve ajrore dhe rritja e standarteve dhe performancës së punës se tyre. </t>
  </si>
  <si>
    <t>Numri i raporteve të investigimit</t>
  </si>
  <si>
    <t>Investigime të kryera nga OKIIA</t>
  </si>
  <si>
    <t>Investigime lidhur me parandalimin e incidenteve dhe aksidenteve ajrore</t>
  </si>
  <si>
    <t>raporte</t>
  </si>
  <si>
    <t>M063991</t>
  </si>
  <si>
    <t>Blerje pajisje investiguese</t>
  </si>
  <si>
    <t>Pajisje investiguese</t>
  </si>
  <si>
    <t>Pajisje për kryerjen e investigimeve nga inspektorët</t>
  </si>
  <si>
    <t>M062863</t>
  </si>
  <si>
    <t>Pajisje plotësuese për çantën e investigimit</t>
  </si>
  <si>
    <t xml:space="preserve">Pajisje </t>
  </si>
  <si>
    <t>Pajisje që duhen per tu kompletuar canta e investigimit, sipas kerkesave te ICAO</t>
  </si>
  <si>
    <r>
      <t xml:space="preserve">Detajimi i Kostos Totale të </t>
    </r>
    <r>
      <rPr>
        <b/>
        <sz val="8"/>
        <color indexed="10"/>
        <rFont val="Garamond"/>
        <family val="1"/>
      </rPr>
      <t>Produktit 2</t>
    </r>
    <r>
      <rPr>
        <b/>
        <sz val="8"/>
        <color indexed="8"/>
        <rFont val="Garamond"/>
        <family val="1"/>
      </rPr>
      <t xml:space="preserve"> sipas Artikujve Ekonomikë</t>
    </r>
  </si>
  <si>
    <t>M063989</t>
  </si>
  <si>
    <t>Blerje pajisje per laboratorin e zerit</t>
  </si>
  <si>
    <t>Pajisje per laboratorin e zerit</t>
  </si>
  <si>
    <t>Laboratori i zerit per identifikimin e sinjalevene</t>
  </si>
  <si>
    <r>
      <t xml:space="preserve">Detajimi i Kostos Totale të </t>
    </r>
    <r>
      <rPr>
        <b/>
        <sz val="8"/>
        <color indexed="10"/>
        <rFont val="Garamond"/>
        <family val="1"/>
      </rPr>
      <t>Produktit 3</t>
    </r>
    <r>
      <rPr>
        <b/>
        <sz val="8"/>
        <color indexed="8"/>
        <rFont val="Garamond"/>
        <family val="1"/>
      </rPr>
      <t xml:space="preserve"> sipas Artikujve Ekonomikë</t>
    </r>
  </si>
  <si>
    <t>Blerje pajisje elektronike (fond i ngrire)</t>
  </si>
  <si>
    <t>Pajisje elektronike</t>
  </si>
  <si>
    <t>Pajisje elektronike per zyrat</t>
  </si>
  <si>
    <r>
      <t xml:space="preserve">Detajimi i Kostos Totale të </t>
    </r>
    <r>
      <rPr>
        <b/>
        <sz val="8"/>
        <color indexed="10"/>
        <rFont val="Garamond"/>
        <family val="1"/>
      </rPr>
      <t>Produktit 4</t>
    </r>
    <r>
      <rPr>
        <b/>
        <sz val="8"/>
        <color indexed="8"/>
        <rFont val="Garamond"/>
        <family val="1"/>
      </rPr>
      <t xml:space="preserve"> sipas Artikujve Ekonomikë</t>
    </r>
  </si>
  <si>
    <t>Mobilim i zyave të OKIIA</t>
  </si>
  <si>
    <t>Zyra te OKIIA te mobiluara</t>
  </si>
  <si>
    <t>Orendi per zyrat e punes se Organit te Investigimit</t>
  </si>
  <si>
    <r>
      <t xml:space="preserve">Detajimi i Kostos Totale të </t>
    </r>
    <r>
      <rPr>
        <b/>
        <sz val="8"/>
        <color indexed="10"/>
        <rFont val="Garamond"/>
        <family val="1"/>
      </rPr>
      <t>Produktit 5</t>
    </r>
    <r>
      <rPr>
        <b/>
        <sz val="8"/>
        <color indexed="8"/>
        <rFont val="Garamond"/>
        <family val="1"/>
      </rPr>
      <t xml:space="preserve"> sipas Artikujve Ekonomikë</t>
    </r>
  </si>
  <si>
    <t>Blerje pajisje dhe instrumente pune</t>
  </si>
  <si>
    <t>Pajisje dhe instrumente pune</t>
  </si>
  <si>
    <t>Pajisje për kryerjen e detyrave te investiguesve</t>
  </si>
  <si>
    <r>
      <t xml:space="preserve">Detajimi i Kostos Totale të </t>
    </r>
    <r>
      <rPr>
        <b/>
        <sz val="8"/>
        <color indexed="10"/>
        <rFont val="Garamond"/>
        <family val="1"/>
      </rPr>
      <t>Produktit 6</t>
    </r>
    <r>
      <rPr>
        <b/>
        <sz val="8"/>
        <color indexed="8"/>
        <rFont val="Garamond"/>
        <family val="1"/>
      </rPr>
      <t xml:space="preserve"> sipas Artikujve Ekonomikë</t>
    </r>
  </si>
  <si>
    <t>M063623</t>
  </si>
  <si>
    <t>Rikonstruksion, riparim dhe sistemim i ambienteve te OKIIA</t>
  </si>
  <si>
    <t>Ambiente te ristrukturuara</t>
  </si>
  <si>
    <t xml:space="preserve">Rikonstruksioni perfshin pjeses hyrese te zyrave si dhe rikonstruksion te magazines </t>
  </si>
  <si>
    <t>M064124</t>
  </si>
  <si>
    <t>Hartimi i projektit per ndertimin e Hangarit</t>
  </si>
  <si>
    <t xml:space="preserve">Projekti per ndertimin </t>
  </si>
  <si>
    <t>Projekti për ndërtimin e hangarit për depozitimin e pjesëve të avioneve te demtuar</t>
  </si>
  <si>
    <t>M064125</t>
  </si>
  <si>
    <t>Ndërtimi Hangarit</t>
  </si>
  <si>
    <t>Ndërtimi i hangarit për depozitimin e pjesëve të avioneve te demtuar</t>
  </si>
  <si>
    <t>M064248</t>
  </si>
  <si>
    <t>Sherbim Konsulence per asistencen e Komisionit te Negocimit midis Shtetit Shqiptar dhe Kompanise CENGIZ construction &amp; Kalyon &amp; Kolin per ndertimin e Aeroportit te Vlores</t>
  </si>
  <si>
    <r>
      <t xml:space="preserve">Shënim: </t>
    </r>
    <r>
      <rPr>
        <i/>
        <sz val="8"/>
        <color indexed="8"/>
        <rFont val="Garamond"/>
        <family val="1"/>
      </rPr>
      <t>Shpjegoni supozimet dhe llogaritjet Metoda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</si>
</sst>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3" formatCode="_(* #,##0.00_);_(* \(#,##0.00\);_(* &quot;-&quot;??_);_(@_)"/>
    <numFmt numFmtId="164" formatCode="0.0%"/>
    <numFmt numFmtId="165" formatCode="_(* #,##0_);_(* \(#,##0\);_(* &quot;-&quot;??_);_(@_)"/>
    <numFmt numFmtId="166" formatCode="#,##0.0"/>
    <numFmt numFmtId="167" formatCode="mmmm\ d\,\ yyyy"/>
    <numFmt numFmtId="168" formatCode="#,##0;[Red]#,##0"/>
  </numFmts>
  <fonts count="9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Garamond"/>
      <family val="1"/>
    </font>
    <font>
      <sz val="10"/>
      <color theme="1"/>
      <name val="Garamond"/>
      <family val="1"/>
    </font>
    <font>
      <sz val="9"/>
      <color theme="1"/>
      <name val="Garamond"/>
      <family val="1"/>
    </font>
    <font>
      <sz val="8"/>
      <color theme="1"/>
      <name val="Garamond"/>
      <family val="1"/>
    </font>
    <font>
      <b/>
      <sz val="9"/>
      <color theme="1"/>
      <name val="Garamond"/>
      <family val="1"/>
    </font>
    <font>
      <b/>
      <sz val="9"/>
      <color theme="1"/>
      <name val="Garamond"/>
      <family val="1"/>
      <charset val="238"/>
    </font>
    <font>
      <b/>
      <sz val="8"/>
      <color theme="1"/>
      <name val="Garamond"/>
      <family val="1"/>
    </font>
    <font>
      <b/>
      <sz val="8"/>
      <color theme="1"/>
      <name val="Garamond"/>
      <family val="1"/>
      <charset val="238"/>
    </font>
    <font>
      <b/>
      <sz val="8"/>
      <color rgb="FFFF0000"/>
      <name val="Garamond"/>
      <family val="1"/>
    </font>
    <font>
      <i/>
      <sz val="8"/>
      <color theme="1"/>
      <name val="Garamond"/>
      <family val="1"/>
    </font>
    <font>
      <b/>
      <i/>
      <sz val="9"/>
      <color rgb="FFFF0000"/>
      <name val="Garamond"/>
      <family val="1"/>
    </font>
    <font>
      <b/>
      <sz val="8"/>
      <color rgb="FFFF0000"/>
      <name val="Garamond"/>
      <family val="1"/>
      <charset val="238"/>
    </font>
    <font>
      <b/>
      <sz val="9"/>
      <color rgb="FFFF0000"/>
      <name val="Garamond"/>
      <family val="1"/>
    </font>
    <font>
      <b/>
      <i/>
      <sz val="9"/>
      <color theme="1"/>
      <name val="Garamond"/>
      <family val="1"/>
    </font>
    <font>
      <b/>
      <i/>
      <sz val="8"/>
      <color theme="1"/>
      <name val="Garamond"/>
      <family val="1"/>
    </font>
    <font>
      <i/>
      <sz val="9"/>
      <color theme="1"/>
      <name val="Garamond"/>
      <family val="1"/>
    </font>
    <font>
      <b/>
      <sz val="9"/>
      <name val="Garamond"/>
      <family val="1"/>
    </font>
    <font>
      <sz val="8"/>
      <name val="Garamond"/>
      <family val="1"/>
    </font>
    <font>
      <b/>
      <i/>
      <sz val="8"/>
      <color rgb="FFFF0000"/>
      <name val="Garamond"/>
      <family val="1"/>
    </font>
    <font>
      <sz val="8"/>
      <color indexed="8"/>
      <name val="Garamond"/>
      <family val="1"/>
    </font>
    <font>
      <b/>
      <sz val="8"/>
      <color indexed="8"/>
      <name val="Garamond"/>
      <family val="1"/>
    </font>
    <font>
      <b/>
      <sz val="8"/>
      <color indexed="10"/>
      <name val="Garamond"/>
      <family val="1"/>
    </font>
    <font>
      <sz val="12"/>
      <color theme="1"/>
      <name val="Calibri"/>
      <family val="2"/>
      <scheme val="minor"/>
    </font>
    <font>
      <b/>
      <sz val="12"/>
      <color theme="1"/>
      <name val="Garamond"/>
      <family val="1"/>
    </font>
    <font>
      <sz val="12"/>
      <color theme="1"/>
      <name val="Garamond"/>
      <family val="1"/>
    </font>
    <font>
      <b/>
      <sz val="12"/>
      <color rgb="FFFF0000"/>
      <name val="Garamond"/>
      <family val="1"/>
    </font>
    <font>
      <b/>
      <sz val="11"/>
      <color theme="1"/>
      <name val="Garamond"/>
      <family val="1"/>
    </font>
    <font>
      <sz val="11"/>
      <color theme="1"/>
      <name val="Garamond"/>
      <family val="1"/>
    </font>
    <font>
      <sz val="9"/>
      <color theme="1"/>
      <name val="Garamond"/>
      <family val="1"/>
      <charset val="238"/>
    </font>
    <font>
      <sz val="10"/>
      <color theme="1"/>
      <name val="Garamond"/>
      <family val="1"/>
      <charset val="238"/>
    </font>
    <font>
      <b/>
      <sz val="12"/>
      <color theme="1"/>
      <name val="Times New Roman"/>
      <family val="1"/>
    </font>
    <font>
      <sz val="12"/>
      <color theme="1"/>
      <name val="Times New Roman"/>
      <family val="1"/>
    </font>
    <font>
      <b/>
      <sz val="12"/>
      <color rgb="FFFF0000"/>
      <name val="Times New Roman"/>
      <family val="1"/>
    </font>
    <font>
      <i/>
      <sz val="12"/>
      <color theme="1"/>
      <name val="Times New Roman"/>
      <family val="1"/>
    </font>
    <font>
      <b/>
      <i/>
      <sz val="12"/>
      <color rgb="FFFF0000"/>
      <name val="Times New Roman"/>
      <family val="1"/>
    </font>
    <font>
      <sz val="8"/>
      <color rgb="FFFF0000"/>
      <name val="Garamond"/>
      <family val="1"/>
    </font>
    <font>
      <sz val="10"/>
      <name val="Arial"/>
      <family val="2"/>
    </font>
    <font>
      <sz val="12"/>
      <name val="Arial"/>
      <family val="2"/>
    </font>
    <font>
      <sz val="8"/>
      <color theme="1"/>
      <name val="Calibri"/>
      <family val="2"/>
      <scheme val="minor"/>
    </font>
    <font>
      <sz val="12"/>
      <name val="Times New Roman"/>
      <family val="1"/>
    </font>
    <font>
      <sz val="9"/>
      <color indexed="12"/>
      <name val="Arial"/>
      <family val="2"/>
    </font>
    <font>
      <b/>
      <sz val="9"/>
      <name val="Arial"/>
      <family val="2"/>
    </font>
    <font>
      <sz val="8"/>
      <color theme="1"/>
      <name val="Garamond"/>
      <family val="1"/>
      <charset val="238"/>
    </font>
    <font>
      <i/>
      <sz val="8"/>
      <color theme="1"/>
      <name val="Garamond"/>
      <family val="1"/>
      <charset val="238"/>
    </font>
    <font>
      <b/>
      <sz val="11"/>
      <color rgb="FFFF0000"/>
      <name val="Calibri"/>
      <family val="2"/>
      <scheme val="minor"/>
    </font>
    <font>
      <b/>
      <sz val="10"/>
      <color rgb="FFFF0000"/>
      <name val="Garamond"/>
      <family val="1"/>
    </font>
    <font>
      <i/>
      <sz val="9"/>
      <color theme="1"/>
      <name val="Calibri"/>
      <family val="2"/>
      <scheme val="minor"/>
    </font>
    <font>
      <i/>
      <sz val="9"/>
      <name val="Calibri"/>
      <family val="2"/>
      <scheme val="minor"/>
    </font>
    <font>
      <b/>
      <i/>
      <sz val="9"/>
      <color rgb="FFFF0000"/>
      <name val="Calibri"/>
      <family val="2"/>
      <scheme val="minor"/>
    </font>
    <font>
      <sz val="8"/>
      <color theme="1"/>
      <name val="Calibri"/>
      <family val="2"/>
    </font>
    <font>
      <b/>
      <sz val="8"/>
      <name val="Garamond"/>
      <family val="1"/>
    </font>
    <font>
      <b/>
      <sz val="10"/>
      <name val="Garamond"/>
      <family val="1"/>
      <charset val="238"/>
    </font>
    <font>
      <i/>
      <sz val="9"/>
      <color rgb="FFFF0000"/>
      <name val="Garamond"/>
      <family val="1"/>
      <charset val="238"/>
    </font>
    <font>
      <sz val="8"/>
      <color rgb="FFFF0000"/>
      <name val="Garamond"/>
      <family val="1"/>
      <charset val="238"/>
    </font>
    <font>
      <i/>
      <sz val="8"/>
      <color rgb="FFFF0000"/>
      <name val="Garamond"/>
      <family val="1"/>
      <charset val="238"/>
    </font>
    <font>
      <b/>
      <sz val="16"/>
      <color theme="1"/>
      <name val="Garamond"/>
      <family val="1"/>
    </font>
    <font>
      <sz val="16"/>
      <color theme="1"/>
      <name val="Garamond"/>
      <family val="1"/>
    </font>
    <font>
      <i/>
      <sz val="11"/>
      <color theme="1"/>
      <name val="Garamond"/>
      <family val="1"/>
    </font>
    <font>
      <b/>
      <i/>
      <sz val="11"/>
      <color theme="1"/>
      <name val="Garamond"/>
      <family val="1"/>
    </font>
    <font>
      <b/>
      <sz val="9"/>
      <color theme="1"/>
      <name val="Times New Roman"/>
      <family val="1"/>
    </font>
    <font>
      <b/>
      <sz val="11"/>
      <color rgb="FFFF0000"/>
      <name val="Garamond"/>
      <family val="1"/>
    </font>
    <font>
      <b/>
      <sz val="11"/>
      <color indexed="10"/>
      <name val="Garamond"/>
      <family val="1"/>
    </font>
    <font>
      <b/>
      <sz val="11"/>
      <color indexed="8"/>
      <name val="Garamond"/>
      <family val="1"/>
    </font>
    <font>
      <b/>
      <i/>
      <sz val="11"/>
      <color indexed="10"/>
      <name val="Garamond"/>
      <family val="1"/>
    </font>
    <font>
      <b/>
      <i/>
      <sz val="11"/>
      <color rgb="FFFF0000"/>
      <name val="Garamond"/>
      <family val="1"/>
    </font>
    <font>
      <sz val="11"/>
      <color indexed="8"/>
      <name val="Garamond"/>
      <family val="1"/>
    </font>
    <font>
      <b/>
      <sz val="12"/>
      <color indexed="10"/>
      <name val="Times New Roman"/>
      <family val="1"/>
    </font>
    <font>
      <b/>
      <sz val="12"/>
      <color indexed="8"/>
      <name val="Times New Roman"/>
      <family val="1"/>
    </font>
    <font>
      <sz val="10"/>
      <color indexed="8"/>
      <name val="Arial"/>
      <family val="2"/>
    </font>
    <font>
      <sz val="10"/>
      <name val="Arial"/>
    </font>
    <font>
      <b/>
      <sz val="10"/>
      <color rgb="FFFF0000"/>
      <name val="Arial"/>
      <family val="2"/>
    </font>
    <font>
      <b/>
      <sz val="8"/>
      <color indexed="8"/>
      <name val="Garamond"/>
      <family val="1"/>
      <charset val="238"/>
    </font>
    <font>
      <b/>
      <i/>
      <sz val="9"/>
      <color indexed="10"/>
      <name val="Garamond"/>
      <family val="1"/>
    </font>
    <font>
      <sz val="11"/>
      <name val="Arial Narrow"/>
      <family val="2"/>
    </font>
    <font>
      <sz val="11"/>
      <color theme="1"/>
      <name val="Arial Narrow"/>
      <family val="2"/>
    </font>
    <font>
      <i/>
      <sz val="11"/>
      <color theme="1"/>
      <name val="Arial Narrow"/>
      <family val="2"/>
    </font>
    <font>
      <b/>
      <i/>
      <sz val="11"/>
      <name val="Arial Narrow"/>
      <family val="2"/>
    </font>
    <font>
      <b/>
      <sz val="11"/>
      <color theme="1"/>
      <name val="Arial Narrow"/>
      <family val="2"/>
    </font>
    <font>
      <b/>
      <sz val="11"/>
      <color indexed="10"/>
      <name val="Arial Narrow"/>
      <family val="2"/>
    </font>
    <font>
      <b/>
      <sz val="11"/>
      <color indexed="8"/>
      <name val="Arial Narrow"/>
      <family val="2"/>
    </font>
    <font>
      <b/>
      <sz val="11"/>
      <name val="Arial Narrow"/>
      <family val="2"/>
    </font>
    <font>
      <b/>
      <i/>
      <sz val="11"/>
      <color theme="1"/>
      <name val="Arial Narrow"/>
      <family val="2"/>
    </font>
    <font>
      <sz val="11"/>
      <color rgb="FFFF0000"/>
      <name val="Arial Narrow"/>
      <family val="2"/>
    </font>
    <font>
      <sz val="10"/>
      <color theme="1"/>
      <name val="Arial Narrow"/>
      <family val="2"/>
    </font>
    <font>
      <b/>
      <sz val="10"/>
      <name val="Arial Narrow"/>
      <family val="2"/>
    </font>
    <font>
      <b/>
      <i/>
      <sz val="11"/>
      <color indexed="10"/>
      <name val="Arial Narrow"/>
      <family val="2"/>
    </font>
    <font>
      <b/>
      <sz val="11"/>
      <color rgb="FFFF0000"/>
      <name val="Arial Narrow"/>
      <family val="2"/>
    </font>
    <font>
      <b/>
      <sz val="9"/>
      <color indexed="81"/>
      <name val="Tahoma"/>
      <family val="2"/>
    </font>
    <font>
      <sz val="9"/>
      <color indexed="81"/>
      <name val="Tahoma"/>
      <family val="2"/>
    </font>
    <font>
      <sz val="11"/>
      <color theme="1"/>
      <name val="Arial Narrow"/>
      <family val="2"/>
      <charset val="238"/>
    </font>
    <font>
      <i/>
      <sz val="8"/>
      <color indexed="8"/>
      <name val="Garamond"/>
      <family val="1"/>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CFF"/>
        <bgColor indexed="64"/>
      </patternFill>
    </fill>
    <fill>
      <patternFill patternType="solid">
        <fgColor rgb="FF00B0F0"/>
        <bgColor indexed="64"/>
      </patternFill>
    </fill>
    <fill>
      <patternFill patternType="solid">
        <fgColor rgb="FF92D050"/>
        <bgColor indexed="64"/>
      </patternFill>
    </fill>
    <fill>
      <patternFill patternType="solid">
        <fgColor rgb="FFFF99FF"/>
        <bgColor indexed="64"/>
      </patternFill>
    </fill>
  </fills>
  <borders count="67">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right style="medium">
        <color rgb="FF2E74B5"/>
      </right>
      <top/>
      <bottom/>
      <diagonal/>
    </border>
    <border>
      <left style="medium">
        <color rgb="FF2E74B5"/>
      </left>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rgb="FF2E74B5"/>
      </left>
      <right style="medium">
        <color rgb="FF2E74B5"/>
      </right>
      <top style="medium">
        <color rgb="FF2E74B5"/>
      </top>
      <bottom/>
      <diagonal/>
    </border>
    <border>
      <left style="medium">
        <color rgb="FF2E74B5"/>
      </left>
      <right style="medium">
        <color rgb="FF2E74B5"/>
      </right>
      <top/>
      <bottom style="medium">
        <color rgb="FF2E74B5"/>
      </bottom>
      <diagonal/>
    </border>
    <border>
      <left style="medium">
        <color rgb="FF2E74B5"/>
      </left>
      <right style="medium">
        <color rgb="FF2E74B5"/>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E74B5"/>
      </left>
      <right style="medium">
        <color rgb="FF2E74B5"/>
      </right>
      <top style="medium">
        <color rgb="FF2E74B5"/>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rgb="FF2E74B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rgb="FF2E74B5"/>
      </left>
      <right/>
      <top style="medium">
        <color rgb="FF2E74B5"/>
      </top>
      <bottom style="medium">
        <color theme="3" tint="0.39994506668294322"/>
      </bottom>
      <diagonal/>
    </border>
    <border>
      <left/>
      <right/>
      <top style="medium">
        <color rgb="FF2E74B5"/>
      </top>
      <bottom style="medium">
        <color theme="3" tint="0.39994506668294322"/>
      </bottom>
      <diagonal/>
    </border>
    <border>
      <left/>
      <right style="medium">
        <color rgb="FF2E74B5"/>
      </right>
      <top style="medium">
        <color rgb="FF2E74B5"/>
      </top>
      <bottom style="medium">
        <color theme="3" tint="0.39994506668294322"/>
      </bottom>
      <diagonal/>
    </border>
    <border>
      <left style="medium">
        <color theme="3" tint="0.39994506668294322"/>
      </left>
      <right style="medium">
        <color theme="3" tint="0.39991454817346722"/>
      </right>
      <top style="medium">
        <color rgb="FF2E74B5"/>
      </top>
      <bottom style="medium">
        <color theme="3" tint="0.399945066682943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rgb="FF2E74B5"/>
      </right>
      <top style="medium">
        <color rgb="FF2E74B5"/>
      </top>
      <bottom style="medium">
        <color rgb="FF2E74B5"/>
      </bottom>
      <diagonal/>
    </border>
    <border>
      <left style="thin">
        <color indexed="64"/>
      </left>
      <right style="medium">
        <color rgb="FF2E74B5"/>
      </right>
      <top/>
      <bottom style="medium">
        <color rgb="FF2E74B5"/>
      </bottom>
      <diagonal/>
    </border>
    <border>
      <left/>
      <right style="medium">
        <color indexed="64"/>
      </right>
      <top style="medium">
        <color rgb="FF2E74B5"/>
      </top>
      <bottom style="medium">
        <color rgb="FF2E74B5"/>
      </bottom>
      <diagonal/>
    </border>
    <border>
      <left style="medium">
        <color rgb="FF2E74B5"/>
      </left>
      <right style="medium">
        <color indexed="64"/>
      </right>
      <top/>
      <bottom style="medium">
        <color rgb="FF2E74B5"/>
      </bottom>
      <diagonal/>
    </border>
    <border>
      <left style="mediumDashed">
        <color auto="1"/>
      </left>
      <right style="mediumDashed">
        <color auto="1"/>
      </right>
      <top style="mediumDashed">
        <color auto="1"/>
      </top>
      <bottom style="mediumDashed">
        <color auto="1"/>
      </bottom>
      <diagonal/>
    </border>
    <border>
      <left style="medium">
        <color rgb="FF2E74B5"/>
      </left>
      <right style="medium">
        <color rgb="FF2E74B5"/>
      </right>
      <top style="thin">
        <color indexed="64"/>
      </top>
      <bottom style="thin">
        <color indexed="64"/>
      </bottom>
      <diagonal/>
    </border>
    <border>
      <left/>
      <right style="medium">
        <color rgb="FF2E74B5"/>
      </right>
      <top style="thin">
        <color indexed="64"/>
      </top>
      <bottom style="thin">
        <color indexed="64"/>
      </bottom>
      <diagonal/>
    </border>
    <border>
      <left style="medium">
        <color rgb="FF2E74B5"/>
      </left>
      <right/>
      <top style="thin">
        <color indexed="64"/>
      </top>
      <bottom style="thin">
        <color indexed="64"/>
      </bottom>
      <diagonal/>
    </border>
    <border>
      <left style="thin">
        <color indexed="64"/>
      </left>
      <right style="medium">
        <color rgb="FF2E74B5"/>
      </right>
      <top style="thin">
        <color indexed="64"/>
      </top>
      <bottom style="medium">
        <color rgb="FF2E74B5"/>
      </bottom>
      <diagonal/>
    </border>
    <border>
      <left style="medium">
        <color rgb="FF2E74B5"/>
      </left>
      <right style="medium">
        <color rgb="FF2E74B5"/>
      </right>
      <top style="thin">
        <color indexed="64"/>
      </top>
      <bottom style="medium">
        <color rgb="FF2E74B5"/>
      </bottom>
      <diagonal/>
    </border>
    <border>
      <left style="medium">
        <color rgb="FF2E74B5"/>
      </left>
      <right style="thin">
        <color indexed="64"/>
      </right>
      <top style="thin">
        <color indexed="64"/>
      </top>
      <bottom style="medium">
        <color rgb="FF2E74B5"/>
      </bottom>
      <diagonal/>
    </border>
    <border>
      <left/>
      <right style="thin">
        <color indexed="64"/>
      </right>
      <top/>
      <bottom style="medium">
        <color rgb="FF2E74B5"/>
      </bottom>
      <diagonal/>
    </border>
    <border>
      <left style="thin">
        <color indexed="64"/>
      </left>
      <right style="medium">
        <color rgb="FF2E74B5"/>
      </right>
      <top/>
      <bottom style="thin">
        <color indexed="64"/>
      </bottom>
      <diagonal/>
    </border>
    <border>
      <left style="medium">
        <color rgb="FF2E74B5"/>
      </left>
      <right style="medium">
        <color rgb="FF2E74B5"/>
      </right>
      <top/>
      <bottom style="thin">
        <color indexed="64"/>
      </bottom>
      <diagonal/>
    </border>
    <border>
      <left/>
      <right style="medium">
        <color rgb="FF2E74B5"/>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s>
  <cellStyleXfs count="27">
    <xf numFmtId="0" fontId="0" fillId="0" borderId="0"/>
    <xf numFmtId="9" fontId="1" fillId="0" borderId="0" applyFont="0" applyFill="0" applyBorder="0" applyAlignment="0" applyProtection="0"/>
    <xf numFmtId="0" fontId="25" fillId="0" borderId="0"/>
    <xf numFmtId="0" fontId="39" fillId="0" borderId="0"/>
    <xf numFmtId="0" fontId="39" fillId="0" borderId="0"/>
    <xf numFmtId="0" fontId="39" fillId="0" borderId="0"/>
    <xf numFmtId="0" fontId="39" fillId="0" borderId="0" applyFill="0" applyBorder="0" applyAlignment="0" applyProtection="0"/>
    <xf numFmtId="0" fontId="39" fillId="0" borderId="0" applyFill="0" applyBorder="0" applyAlignment="0" applyProtection="0"/>
    <xf numFmtId="166" fontId="39" fillId="0" borderId="0" applyFill="0" applyBorder="0" applyAlignment="0" applyProtection="0"/>
    <xf numFmtId="43" fontId="39" fillId="0" borderId="0" applyFont="0" applyFill="0" applyBorder="0" applyAlignment="0" applyProtection="0"/>
    <xf numFmtId="3" fontId="39" fillId="0" borderId="0" applyFill="0" applyBorder="0" applyAlignment="0" applyProtection="0"/>
    <xf numFmtId="5" fontId="39" fillId="0" borderId="0" applyFill="0" applyBorder="0" applyAlignment="0" applyProtection="0"/>
    <xf numFmtId="167" fontId="39" fillId="0" borderId="0" applyFill="0" applyBorder="0" applyAlignment="0" applyProtection="0"/>
    <xf numFmtId="2" fontId="39" fillId="0" borderId="0" applyFill="0" applyBorder="0" applyAlignment="0" applyProtection="0"/>
    <xf numFmtId="0" fontId="39" fillId="0" borderId="0"/>
    <xf numFmtId="43" fontId="1" fillId="0" borderId="0" applyFont="0" applyFill="0" applyBorder="0" applyAlignment="0" applyProtection="0"/>
    <xf numFmtId="43"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71" fillId="0" borderId="0">
      <alignment vertical="top"/>
    </xf>
    <xf numFmtId="0" fontId="72" fillId="0" borderId="0"/>
    <xf numFmtId="10" fontId="39" fillId="0" borderId="0" applyFill="0" applyBorder="0" applyAlignment="0" applyProtection="0"/>
    <xf numFmtId="0" fontId="39" fillId="0" borderId="0"/>
  </cellStyleXfs>
  <cellXfs count="1309">
    <xf numFmtId="0" fontId="0" fillId="0" borderId="0" xfId="0"/>
    <xf numFmtId="0" fontId="0" fillId="0" borderId="0" xfId="0" applyAlignment="1">
      <alignment vertical="center" wrapText="1"/>
    </xf>
    <xf numFmtId="0" fontId="0" fillId="0" borderId="0" xfId="0" applyFont="1" applyAlignment="1">
      <alignment vertical="center" wrapText="1"/>
    </xf>
    <xf numFmtId="3" fontId="6" fillId="3" borderId="14" xfId="0" applyNumberFormat="1" applyFont="1" applyFill="1" applyBorder="1" applyAlignment="1">
      <alignment vertical="center" wrapText="1"/>
    </xf>
    <xf numFmtId="0" fontId="15" fillId="2" borderId="14" xfId="0" applyFont="1" applyFill="1" applyBorder="1" applyAlignment="1">
      <alignment vertical="center" wrapText="1"/>
    </xf>
    <xf numFmtId="0" fontId="15" fillId="5" borderId="14" xfId="0" applyFont="1" applyFill="1" applyBorder="1" applyAlignment="1">
      <alignment vertical="center" wrapText="1"/>
    </xf>
    <xf numFmtId="0" fontId="7" fillId="4" borderId="14" xfId="0" applyFont="1" applyFill="1" applyBorder="1" applyAlignment="1">
      <alignment vertical="center" wrapText="1"/>
    </xf>
    <xf numFmtId="0" fontId="16" fillId="3" borderId="14"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vertical="center" wrapText="1"/>
    </xf>
    <xf numFmtId="0" fontId="6" fillId="3" borderId="9" xfId="0" applyFont="1" applyFill="1" applyBorder="1" applyAlignment="1">
      <alignment horizontal="center" vertical="center" wrapText="1"/>
    </xf>
    <xf numFmtId="9" fontId="6" fillId="3" borderId="12" xfId="0" applyNumberFormat="1" applyFont="1" applyFill="1" applyBorder="1" applyAlignment="1">
      <alignment horizontal="center" vertical="center"/>
    </xf>
    <xf numFmtId="0" fontId="6" fillId="3" borderId="14" xfId="0" applyFont="1" applyFill="1" applyBorder="1" applyAlignment="1">
      <alignment horizontal="left" vertical="center" wrapText="1"/>
    </xf>
    <xf numFmtId="0" fontId="6" fillId="3" borderId="12" xfId="0" applyNumberFormat="1" applyFont="1" applyFill="1" applyBorder="1" applyAlignment="1">
      <alignment horizontal="center" vertical="center"/>
    </xf>
    <xf numFmtId="0" fontId="6" fillId="0" borderId="12"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9" fillId="3" borderId="12" xfId="0" applyFont="1" applyFill="1" applyBorder="1" applyAlignment="1">
      <alignment horizontal="center" vertical="center" wrapText="1"/>
    </xf>
    <xf numFmtId="3" fontId="6" fillId="3" borderId="14" xfId="0" applyNumberFormat="1" applyFont="1" applyFill="1" applyBorder="1" applyAlignment="1">
      <alignment horizontal="center" vertical="center" wrapText="1"/>
    </xf>
    <xf numFmtId="164" fontId="6" fillId="3" borderId="12" xfId="0" applyNumberFormat="1" applyFont="1" applyFill="1" applyBorder="1" applyAlignment="1">
      <alignment horizontal="center" vertical="center"/>
    </xf>
    <xf numFmtId="0" fontId="5" fillId="0" borderId="14" xfId="0" applyFont="1" applyBorder="1" applyAlignment="1">
      <alignment horizontal="left" vertical="center" wrapText="1" indent="1"/>
    </xf>
    <xf numFmtId="3" fontId="12" fillId="0" borderId="12" xfId="0" applyNumberFormat="1" applyFont="1" applyBorder="1" applyAlignment="1">
      <alignment horizontal="center" vertical="center"/>
    </xf>
    <xf numFmtId="3" fontId="6" fillId="0" borderId="12" xfId="0" applyNumberFormat="1" applyFont="1" applyBorder="1" applyAlignment="1">
      <alignment horizontal="center" vertical="center"/>
    </xf>
    <xf numFmtId="0" fontId="13" fillId="0" borderId="15" xfId="0" applyFont="1" applyBorder="1" applyAlignment="1">
      <alignment horizontal="left" vertical="center" wrapText="1" indent="1"/>
    </xf>
    <xf numFmtId="0" fontId="20" fillId="0" borderId="21" xfId="0" applyFont="1" applyFill="1" applyBorder="1" applyAlignment="1">
      <alignment horizontal="left" vertical="center" wrapText="1"/>
    </xf>
    <xf numFmtId="0" fontId="6" fillId="4" borderId="21" xfId="0" applyFont="1" applyFill="1" applyBorder="1" applyAlignment="1">
      <alignment horizontal="left" vertical="center" wrapText="1"/>
    </xf>
    <xf numFmtId="3" fontId="6" fillId="0" borderId="22" xfId="0" applyNumberFormat="1" applyFont="1" applyBorder="1" applyAlignment="1">
      <alignment horizontal="center" vertical="center" wrapText="1"/>
    </xf>
    <xf numFmtId="3" fontId="6" fillId="0" borderId="23" xfId="0" applyNumberFormat="1" applyFont="1" applyBorder="1" applyAlignment="1">
      <alignment horizontal="center" vertical="center" wrapText="1"/>
    </xf>
    <xf numFmtId="0" fontId="7" fillId="4" borderId="21" xfId="0" applyFont="1" applyFill="1" applyBorder="1" applyAlignment="1">
      <alignment vertical="center" wrapText="1"/>
    </xf>
    <xf numFmtId="0" fontId="12" fillId="0" borderId="14" xfId="0" applyFont="1" applyBorder="1" applyAlignment="1">
      <alignment horizontal="left" vertical="center" wrapText="1" indent="1"/>
    </xf>
    <xf numFmtId="0" fontId="13" fillId="0" borderId="24" xfId="0" applyFont="1" applyBorder="1" applyAlignment="1">
      <alignment horizontal="left" vertical="center" wrapText="1" indent="1"/>
    </xf>
    <xf numFmtId="0" fontId="15" fillId="2" borderId="21" xfId="0" applyFont="1" applyFill="1" applyBorder="1" applyAlignment="1">
      <alignment vertical="center" wrapText="1"/>
    </xf>
    <xf numFmtId="3" fontId="9" fillId="2" borderId="21" xfId="0" applyNumberFormat="1" applyFont="1" applyFill="1" applyBorder="1" applyAlignment="1">
      <alignment horizontal="center" vertical="center"/>
    </xf>
    <xf numFmtId="3" fontId="9" fillId="2" borderId="12" xfId="0" applyNumberFormat="1" applyFont="1" applyFill="1" applyBorder="1" applyAlignment="1">
      <alignment horizontal="center" vertical="center"/>
    </xf>
    <xf numFmtId="3" fontId="0" fillId="0" borderId="0" xfId="0" applyNumberFormat="1"/>
    <xf numFmtId="3" fontId="9" fillId="5" borderId="12" xfId="0" applyNumberFormat="1" applyFont="1" applyFill="1" applyBorder="1" applyAlignment="1">
      <alignment horizontal="center" vertical="center"/>
    </xf>
    <xf numFmtId="3" fontId="9" fillId="4" borderId="12" xfId="0" applyNumberFormat="1" applyFont="1" applyFill="1" applyBorder="1" applyAlignment="1">
      <alignment horizontal="center" vertical="center"/>
    </xf>
    <xf numFmtId="3" fontId="17" fillId="3" borderId="12" xfId="0" applyNumberFormat="1" applyFont="1" applyFill="1" applyBorder="1" applyAlignment="1">
      <alignment horizontal="center" vertical="center"/>
    </xf>
    <xf numFmtId="164" fontId="17" fillId="0" borderId="12" xfId="0" applyNumberFormat="1" applyFont="1" applyBorder="1" applyAlignment="1">
      <alignment horizontal="center" vertical="center"/>
    </xf>
    <xf numFmtId="0" fontId="18" fillId="0" borderId="14" xfId="0" applyFont="1" applyBorder="1" applyAlignment="1">
      <alignment horizontal="left" vertical="center" wrapText="1" indent="1"/>
    </xf>
    <xf numFmtId="164" fontId="12" fillId="0" borderId="12" xfId="0" applyNumberFormat="1" applyFont="1" applyBorder="1" applyAlignment="1">
      <alignment horizontal="center" vertical="center"/>
    </xf>
    <xf numFmtId="0" fontId="7" fillId="0" borderId="14" xfId="0" applyFont="1" applyBorder="1" applyAlignment="1">
      <alignment horizontal="left" vertical="center" wrapText="1" indent="1"/>
    </xf>
    <xf numFmtId="9" fontId="6" fillId="0" borderId="12" xfId="0" applyNumberFormat="1" applyFont="1" applyFill="1" applyBorder="1" applyAlignment="1">
      <alignment horizontal="center" vertical="center"/>
    </xf>
    <xf numFmtId="0" fontId="6" fillId="3" borderId="1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0" fillId="0" borderId="0" xfId="0" applyFill="1"/>
    <xf numFmtId="164" fontId="6" fillId="0" borderId="12"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5" fillId="0" borderId="14" xfId="0" applyFont="1" applyFill="1" applyBorder="1" applyAlignment="1">
      <alignment horizontal="left" vertical="center" wrapText="1" indent="1"/>
    </xf>
    <xf numFmtId="3" fontId="6" fillId="0" borderId="12" xfId="0" applyNumberFormat="1" applyFont="1" applyFill="1" applyBorder="1" applyAlignment="1">
      <alignment horizontal="center" vertical="center"/>
    </xf>
    <xf numFmtId="3" fontId="12" fillId="0" borderId="12" xfId="0" applyNumberFormat="1" applyFont="1" applyFill="1" applyBorder="1" applyAlignment="1">
      <alignment horizontal="center" vertical="center"/>
    </xf>
    <xf numFmtId="0" fontId="13" fillId="0" borderId="15" xfId="0" applyFont="1" applyFill="1" applyBorder="1" applyAlignment="1">
      <alignment horizontal="left" vertical="center" wrapText="1" indent="1"/>
    </xf>
    <xf numFmtId="3" fontId="9" fillId="0" borderId="12" xfId="0" applyNumberFormat="1" applyFont="1" applyFill="1" applyBorder="1" applyAlignment="1">
      <alignment horizontal="center" vertical="center"/>
    </xf>
    <xf numFmtId="0" fontId="15" fillId="0" borderId="14" xfId="0" applyFont="1" applyFill="1" applyBorder="1" applyAlignment="1">
      <alignment vertical="center" wrapText="1"/>
    </xf>
    <xf numFmtId="0" fontId="6" fillId="0" borderId="10" xfId="0" applyFont="1" applyFill="1" applyBorder="1" applyAlignment="1">
      <alignment horizontal="left" vertical="center" wrapText="1"/>
    </xf>
    <xf numFmtId="0" fontId="7" fillId="0" borderId="14" xfId="0" applyFont="1" applyFill="1" applyBorder="1" applyAlignment="1">
      <alignment vertical="center" wrapText="1"/>
    </xf>
    <xf numFmtId="0" fontId="26" fillId="3" borderId="1" xfId="0" applyFont="1" applyFill="1" applyBorder="1" applyAlignment="1">
      <alignment horizontal="left" vertical="center" wrapText="1"/>
    </xf>
    <xf numFmtId="0" fontId="27" fillId="3" borderId="14" xfId="0" applyFont="1" applyFill="1" applyBorder="1" applyAlignment="1">
      <alignment horizontal="left" vertical="center" wrapText="1"/>
    </xf>
    <xf numFmtId="3" fontId="27" fillId="3" borderId="14" xfId="0" applyNumberFormat="1" applyFont="1" applyFill="1" applyBorder="1" applyAlignment="1">
      <alignment horizontal="center" vertical="center" wrapText="1"/>
    </xf>
    <xf numFmtId="3" fontId="30" fillId="0" borderId="12" xfId="0" applyNumberFormat="1" applyFont="1" applyBorder="1" applyAlignment="1">
      <alignment horizontal="center" vertical="center"/>
    </xf>
    <xf numFmtId="0" fontId="9" fillId="3" borderId="14" xfId="0" applyFont="1" applyFill="1" applyBorder="1" applyAlignment="1">
      <alignment horizontal="left" vertical="center" wrapText="1"/>
    </xf>
    <xf numFmtId="3" fontId="9" fillId="3" borderId="14" xfId="0" applyNumberFormat="1" applyFont="1" applyFill="1" applyBorder="1" applyAlignment="1">
      <alignment horizontal="center" vertical="center" wrapText="1"/>
    </xf>
    <xf numFmtId="3" fontId="17" fillId="0" borderId="12" xfId="0" applyNumberFormat="1" applyFont="1" applyBorder="1" applyAlignment="1">
      <alignment horizontal="center" vertical="center"/>
    </xf>
    <xf numFmtId="0" fontId="34" fillId="0" borderId="0" xfId="0" applyFont="1"/>
    <xf numFmtId="0" fontId="33" fillId="3" borderId="1" xfId="0" applyFont="1" applyFill="1" applyBorder="1" applyAlignment="1">
      <alignment horizontal="left" vertical="center" wrapText="1"/>
    </xf>
    <xf numFmtId="0" fontId="34" fillId="3" borderId="14" xfId="0" applyFont="1" applyFill="1" applyBorder="1" applyAlignment="1">
      <alignment horizontal="left" vertical="center" wrapText="1"/>
    </xf>
    <xf numFmtId="0" fontId="33" fillId="3" borderId="9" xfId="0" applyFont="1" applyFill="1" applyBorder="1" applyAlignment="1">
      <alignment horizontal="center" vertical="center" wrapText="1"/>
    </xf>
    <xf numFmtId="0" fontId="33" fillId="3" borderId="12" xfId="0" applyFont="1" applyFill="1" applyBorder="1" applyAlignment="1">
      <alignment horizontal="center" vertical="center" wrapText="1"/>
    </xf>
    <xf numFmtId="4" fontId="34" fillId="3" borderId="14" xfId="0" applyNumberFormat="1" applyFont="1" applyFill="1" applyBorder="1" applyAlignment="1">
      <alignment horizontal="center" vertical="center" wrapText="1"/>
    </xf>
    <xf numFmtId="3" fontId="34" fillId="3" borderId="14" xfId="0" applyNumberFormat="1" applyFont="1" applyFill="1" applyBorder="1" applyAlignment="1">
      <alignment horizontal="center" vertical="center" wrapText="1"/>
    </xf>
    <xf numFmtId="164" fontId="34" fillId="3" borderId="12" xfId="0" applyNumberFormat="1" applyFont="1" applyFill="1" applyBorder="1" applyAlignment="1">
      <alignment horizontal="center" vertical="center"/>
    </xf>
    <xf numFmtId="166" fontId="34" fillId="3" borderId="14" xfId="0" applyNumberFormat="1" applyFont="1" applyFill="1" applyBorder="1" applyAlignment="1">
      <alignment horizontal="center" vertical="center" wrapText="1"/>
    </xf>
    <xf numFmtId="0" fontId="37" fillId="3" borderId="13" xfId="0" applyFont="1" applyFill="1" applyBorder="1" applyAlignment="1">
      <alignment horizontal="left" vertical="center" wrapText="1" indent="1"/>
    </xf>
    <xf numFmtId="3" fontId="36" fillId="3" borderId="9" xfId="0" applyNumberFormat="1" applyFont="1" applyFill="1" applyBorder="1" applyAlignment="1">
      <alignment horizontal="center" vertical="center"/>
    </xf>
    <xf numFmtId="0" fontId="3" fillId="3" borderId="2" xfId="0" applyFont="1" applyFill="1" applyBorder="1" applyAlignment="1">
      <alignment horizontal="left" vertical="center" wrapText="1"/>
    </xf>
    <xf numFmtId="0" fontId="3" fillId="4" borderId="3" xfId="0" applyFont="1" applyFill="1" applyBorder="1" applyAlignment="1">
      <alignment vertical="center" wrapText="1"/>
    </xf>
    <xf numFmtId="0" fontId="6" fillId="3" borderId="12" xfId="0" applyFont="1" applyFill="1" applyBorder="1" applyAlignment="1">
      <alignment horizontal="left" vertical="center" wrapText="1"/>
    </xf>
    <xf numFmtId="0" fontId="7" fillId="4" borderId="10" xfId="0" applyFont="1" applyFill="1" applyBorder="1" applyAlignment="1">
      <alignment vertical="center" wrapText="1"/>
    </xf>
    <xf numFmtId="3" fontId="6" fillId="3" borderId="12" xfId="0" applyNumberFormat="1" applyFont="1" applyFill="1" applyBorder="1" applyAlignment="1">
      <alignment horizontal="center" vertical="center"/>
    </xf>
    <xf numFmtId="0" fontId="11" fillId="4" borderId="10" xfId="0" applyFont="1" applyFill="1" applyBorder="1" applyAlignment="1">
      <alignment horizontal="left" vertical="center" wrapText="1"/>
    </xf>
    <xf numFmtId="0" fontId="5" fillId="0" borderId="12" xfId="0" applyFont="1" applyBorder="1" applyAlignment="1">
      <alignment horizontal="left" vertical="center" wrapText="1" indent="1"/>
    </xf>
    <xf numFmtId="0" fontId="13" fillId="0" borderId="9" xfId="0" applyFont="1" applyBorder="1" applyAlignment="1">
      <alignment horizontal="left" vertical="center" wrapText="1" indent="1"/>
    </xf>
    <xf numFmtId="0" fontId="15" fillId="2" borderId="12" xfId="0" applyFont="1" applyFill="1" applyBorder="1" applyAlignment="1">
      <alignment vertical="center" wrapText="1"/>
    </xf>
    <xf numFmtId="0" fontId="6" fillId="4" borderId="10" xfId="0" applyFont="1" applyFill="1" applyBorder="1" applyAlignment="1">
      <alignment horizontal="left" vertical="center" wrapText="1"/>
    </xf>
    <xf numFmtId="3" fontId="6" fillId="8" borderId="14" xfId="0" applyNumberFormat="1" applyFont="1" applyFill="1" applyBorder="1" applyAlignment="1">
      <alignment horizontal="center" vertical="center" wrapText="1"/>
    </xf>
    <xf numFmtId="3" fontId="6" fillId="9" borderId="14" xfId="0" applyNumberFormat="1" applyFont="1" applyFill="1" applyBorder="1" applyAlignment="1">
      <alignment horizontal="center" vertical="center" wrapText="1"/>
    </xf>
    <xf numFmtId="0" fontId="13" fillId="7" borderId="9" xfId="0" applyFont="1" applyFill="1" applyBorder="1" applyAlignment="1">
      <alignment horizontal="left" vertical="center" wrapText="1" indent="1"/>
    </xf>
    <xf numFmtId="0" fontId="6" fillId="8" borderId="14" xfId="0" applyFont="1" applyFill="1" applyBorder="1" applyAlignment="1">
      <alignment horizontal="center" vertical="center" wrapText="1"/>
    </xf>
    <xf numFmtId="3" fontId="6" fillId="3" borderId="14" xfId="0" applyNumberFormat="1" applyFont="1" applyFill="1" applyBorder="1" applyAlignment="1">
      <alignment horizontal="left" vertical="center" wrapText="1"/>
    </xf>
    <xf numFmtId="3" fontId="6" fillId="8" borderId="12" xfId="0" applyNumberFormat="1" applyFont="1" applyFill="1" applyBorder="1" applyAlignment="1">
      <alignment horizontal="center" vertical="center"/>
    </xf>
    <xf numFmtId="3" fontId="6" fillId="3" borderId="12" xfId="0" applyNumberFormat="1" applyFont="1" applyFill="1" applyBorder="1" applyAlignment="1">
      <alignment horizontal="center" vertical="center" wrapText="1"/>
    </xf>
    <xf numFmtId="1" fontId="40" fillId="0" borderId="21" xfId="3" applyNumberFormat="1" applyFont="1" applyFill="1" applyBorder="1" applyAlignment="1">
      <alignment horizontal="center" vertical="center" wrapText="1"/>
    </xf>
    <xf numFmtId="1" fontId="40" fillId="0" borderId="0" xfId="3" applyNumberFormat="1" applyFont="1" applyFill="1" applyBorder="1" applyAlignment="1">
      <alignment horizontal="center" vertical="center" wrapText="1"/>
    </xf>
    <xf numFmtId="0" fontId="5" fillId="0" borderId="15" xfId="0" applyFont="1" applyBorder="1" applyAlignment="1">
      <alignment horizontal="left" vertical="center" wrapText="1" indent="1"/>
    </xf>
    <xf numFmtId="0" fontId="5" fillId="0" borderId="9" xfId="0" applyFont="1" applyBorder="1" applyAlignment="1">
      <alignment horizontal="left" vertical="center" wrapText="1" indent="1"/>
    </xf>
    <xf numFmtId="0" fontId="13" fillId="0" borderId="22" xfId="0" applyFont="1" applyBorder="1" applyAlignment="1">
      <alignment horizontal="left" vertical="center" wrapText="1" indent="1"/>
    </xf>
    <xf numFmtId="0" fontId="13" fillId="0" borderId="0" xfId="0" applyFont="1" applyBorder="1" applyAlignment="1">
      <alignment horizontal="left" vertical="center" wrapText="1" indent="1"/>
    </xf>
    <xf numFmtId="3" fontId="6" fillId="3" borderId="9" xfId="0" applyNumberFormat="1" applyFont="1" applyFill="1" applyBorder="1" applyAlignment="1">
      <alignment horizontal="center" vertical="center" wrapText="1"/>
    </xf>
    <xf numFmtId="0" fontId="42" fillId="0" borderId="21" xfId="4" applyFont="1" applyFill="1" applyBorder="1" applyAlignment="1">
      <alignment horizontal="center" vertical="center"/>
    </xf>
    <xf numFmtId="0" fontId="42" fillId="0" borderId="0" xfId="4" applyFont="1" applyFill="1" applyBorder="1" applyAlignment="1">
      <alignment horizontal="center" vertical="center"/>
    </xf>
    <xf numFmtId="0" fontId="7" fillId="4" borderId="12" xfId="0" applyFont="1" applyFill="1" applyBorder="1" applyAlignment="1">
      <alignment vertical="center" wrapText="1"/>
    </xf>
    <xf numFmtId="0" fontId="16" fillId="3" borderId="12" xfId="0" applyFont="1" applyFill="1" applyBorder="1" applyAlignment="1">
      <alignment vertical="center" wrapText="1"/>
    </xf>
    <xf numFmtId="0" fontId="18" fillId="0" borderId="12" xfId="0" applyFont="1" applyBorder="1" applyAlignment="1">
      <alignment horizontal="left" vertical="center" wrapText="1" indent="1"/>
    </xf>
    <xf numFmtId="0" fontId="7" fillId="0" borderId="12" xfId="0" applyFont="1" applyBorder="1" applyAlignment="1">
      <alignment horizontal="left" vertical="center" wrapText="1" indent="1"/>
    </xf>
    <xf numFmtId="1" fontId="6" fillId="3" borderId="12" xfId="0" applyNumberFormat="1" applyFont="1" applyFill="1" applyBorder="1" applyAlignment="1">
      <alignment horizontal="center" vertical="center"/>
    </xf>
    <xf numFmtId="0" fontId="0" fillId="3" borderId="0" xfId="0" applyFill="1"/>
    <xf numFmtId="0" fontId="34" fillId="0" borderId="14" xfId="0" applyFont="1" applyFill="1" applyBorder="1" applyAlignment="1">
      <alignment horizontal="left" vertical="center" wrapText="1"/>
    </xf>
    <xf numFmtId="3" fontId="34" fillId="0" borderId="14" xfId="0" applyNumberFormat="1" applyFont="1" applyFill="1" applyBorder="1" applyAlignment="1">
      <alignment horizontal="center" vertical="center" wrapText="1"/>
    </xf>
    <xf numFmtId="3" fontId="34" fillId="0" borderId="12" xfId="0" applyNumberFormat="1" applyFont="1" applyFill="1" applyBorder="1" applyAlignment="1">
      <alignment horizontal="center" vertical="center"/>
    </xf>
    <xf numFmtId="3" fontId="36" fillId="0" borderId="12" xfId="0" applyNumberFormat="1" applyFont="1" applyFill="1" applyBorder="1" applyAlignment="1">
      <alignment horizontal="center" vertical="center"/>
    </xf>
    <xf numFmtId="0" fontId="34" fillId="0" borderId="14" xfId="0" applyFont="1" applyFill="1" applyBorder="1" applyAlignment="1">
      <alignment horizontal="left" vertical="center" wrapText="1" indent="1"/>
    </xf>
    <xf numFmtId="0" fontId="34" fillId="0" borderId="1" xfId="0" applyFont="1" applyFill="1" applyBorder="1" applyAlignment="1">
      <alignment horizontal="left" vertical="center" wrapText="1"/>
    </xf>
    <xf numFmtId="0" fontId="29" fillId="0" borderId="0" xfId="0" applyFont="1" applyFill="1"/>
    <xf numFmtId="0" fontId="0" fillId="2" borderId="0" xfId="0" applyNumberFormat="1" applyFill="1"/>
    <xf numFmtId="0" fontId="0" fillId="2" borderId="0" xfId="0" applyFill="1"/>
    <xf numFmtId="0" fontId="0" fillId="0" borderId="0" xfId="0" applyNumberFormat="1"/>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43" fillId="0" borderId="0" xfId="0" applyFont="1" applyFill="1" applyBorder="1" applyAlignment="1">
      <alignment vertical="top" wrapText="1"/>
    </xf>
    <xf numFmtId="0" fontId="4" fillId="3" borderId="14"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0" fontId="26" fillId="0" borderId="0" xfId="0" applyFont="1" applyFill="1" applyBorder="1" applyAlignment="1">
      <alignment horizontal="left" vertical="center" wrapText="1"/>
    </xf>
    <xf numFmtId="0" fontId="4"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3" fontId="45" fillId="3" borderId="14" xfId="0" applyNumberFormat="1" applyFont="1" applyFill="1" applyBorder="1" applyAlignment="1">
      <alignment horizontal="center" vertical="center" wrapText="1"/>
    </xf>
    <xf numFmtId="0" fontId="45" fillId="3" borderId="14" xfId="0" applyFont="1" applyFill="1" applyBorder="1" applyAlignment="1">
      <alignment horizontal="center" vertical="center" wrapText="1"/>
    </xf>
    <xf numFmtId="164" fontId="45" fillId="3" borderId="12" xfId="0" applyNumberFormat="1" applyFont="1" applyFill="1" applyBorder="1" applyAlignment="1">
      <alignment horizontal="center" vertical="center"/>
    </xf>
    <xf numFmtId="3" fontId="45" fillId="0" borderId="12" xfId="0" applyNumberFormat="1" applyFont="1" applyBorder="1" applyAlignment="1">
      <alignment horizontal="center" vertical="center"/>
    </xf>
    <xf numFmtId="3" fontId="46" fillId="0" borderId="12" xfId="0" applyNumberFormat="1" applyFont="1" applyBorder="1" applyAlignment="1">
      <alignment horizontal="center" vertical="center"/>
    </xf>
    <xf numFmtId="3" fontId="31" fillId="0" borderId="21" xfId="2" applyNumberFormat="1" applyFont="1" applyBorder="1" applyAlignment="1">
      <alignment horizontal="center" vertical="center"/>
    </xf>
    <xf numFmtId="3" fontId="45" fillId="0" borderId="21" xfId="0" applyNumberFormat="1" applyFont="1" applyBorder="1" applyAlignment="1">
      <alignment horizontal="center" vertical="center"/>
    </xf>
    <xf numFmtId="3" fontId="45" fillId="0" borderId="27" xfId="0" applyNumberFormat="1" applyFont="1" applyBorder="1" applyAlignment="1">
      <alignment horizontal="center" vertical="center"/>
    </xf>
    <xf numFmtId="3" fontId="46" fillId="0" borderId="21" xfId="0" applyNumberFormat="1" applyFont="1" applyBorder="1" applyAlignment="1">
      <alignment horizontal="center" vertical="center"/>
    </xf>
    <xf numFmtId="3" fontId="31" fillId="0" borderId="27" xfId="2" applyNumberFormat="1" applyFont="1" applyBorder="1" applyAlignment="1">
      <alignment horizontal="center" vertical="center"/>
    </xf>
    <xf numFmtId="3" fontId="34" fillId="0" borderId="0" xfId="0" applyNumberFormat="1" applyFont="1"/>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4"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0" xfId="0" applyFont="1" applyFill="1" applyBorder="1" applyAlignment="1">
      <alignment vertical="center" wrapText="1"/>
    </xf>
    <xf numFmtId="0" fontId="44" fillId="0" borderId="42" xfId="0" applyNumberFormat="1" applyFont="1" applyFill="1" applyBorder="1" applyAlignment="1">
      <alignment vertical="top" wrapText="1"/>
    </xf>
    <xf numFmtId="0" fontId="27" fillId="3" borderId="14" xfId="0" applyFont="1" applyFill="1" applyBorder="1" applyAlignment="1">
      <alignment vertical="center" wrapText="1"/>
    </xf>
    <xf numFmtId="0" fontId="6" fillId="3" borderId="14" xfId="0" applyFont="1" applyFill="1" applyBorder="1" applyAlignment="1">
      <alignment vertical="center" wrapText="1"/>
    </xf>
    <xf numFmtId="0" fontId="6" fillId="3" borderId="1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3" fillId="0" borderId="0" xfId="0" applyFont="1" applyAlignment="1">
      <alignment horizontal="center"/>
    </xf>
    <xf numFmtId="0" fontId="9" fillId="3" borderId="14" xfId="0" applyFont="1" applyFill="1" applyBorder="1" applyAlignment="1">
      <alignment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vertical="center" wrapText="1"/>
    </xf>
    <xf numFmtId="0" fontId="29" fillId="2" borderId="0" xfId="0" applyFont="1" applyFill="1"/>
    <xf numFmtId="0" fontId="0" fillId="2" borderId="0" xfId="0" applyFill="1" applyBorder="1"/>
    <xf numFmtId="0" fontId="0" fillId="0" borderId="9" xfId="0" applyBorder="1"/>
    <xf numFmtId="0" fontId="0" fillId="0" borderId="0" xfId="0" applyBorder="1"/>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xf numFmtId="1" fontId="20" fillId="0" borderId="12" xfId="0" applyNumberFormat="1" applyFont="1" applyFill="1" applyBorder="1" applyAlignment="1">
      <alignment horizontal="center" vertical="center"/>
    </xf>
    <xf numFmtId="0" fontId="6" fillId="11" borderId="14" xfId="0" applyFont="1" applyFill="1" applyBorder="1" applyAlignment="1">
      <alignment horizontal="left" vertical="center" wrapText="1"/>
    </xf>
    <xf numFmtId="9" fontId="6" fillId="11" borderId="12"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xf numFmtId="0" fontId="13" fillId="0" borderId="21" xfId="0" applyFont="1" applyBorder="1" applyAlignment="1">
      <alignment horizontal="left" vertical="center" wrapText="1" indent="1"/>
    </xf>
    <xf numFmtId="0" fontId="39" fillId="0" borderId="0" xfId="5"/>
    <xf numFmtId="0" fontId="3" fillId="3" borderId="1" xfId="5" applyFont="1" applyFill="1" applyBorder="1" applyAlignment="1">
      <alignment horizontal="left" vertical="center" wrapText="1"/>
    </xf>
    <xf numFmtId="0" fontId="7" fillId="4" borderId="14" xfId="5" applyFont="1" applyFill="1" applyBorder="1" applyAlignment="1">
      <alignment vertical="center" wrapText="1"/>
    </xf>
    <xf numFmtId="0" fontId="11" fillId="4" borderId="14" xfId="5" applyFont="1" applyFill="1" applyBorder="1" applyAlignment="1">
      <alignment horizontal="left" vertical="center" wrapText="1"/>
    </xf>
    <xf numFmtId="0" fontId="6" fillId="3" borderId="14" xfId="5" applyFont="1" applyFill="1" applyBorder="1" applyAlignment="1">
      <alignment horizontal="left" vertical="center" wrapText="1"/>
    </xf>
    <xf numFmtId="0" fontId="6" fillId="3" borderId="13" xfId="5" applyFont="1" applyFill="1" applyBorder="1" applyAlignment="1">
      <alignment horizontal="center" vertical="center" wrapText="1"/>
    </xf>
    <xf numFmtId="0" fontId="9" fillId="3" borderId="9" xfId="5" applyFont="1" applyFill="1" applyBorder="1" applyAlignment="1">
      <alignment horizontal="center" vertical="center" wrapText="1"/>
    </xf>
    <xf numFmtId="0" fontId="6" fillId="3" borderId="14" xfId="5" applyFont="1" applyFill="1" applyBorder="1" applyAlignment="1">
      <alignment horizontal="center" vertical="center" wrapText="1"/>
    </xf>
    <xf numFmtId="0" fontId="9" fillId="3" borderId="12" xfId="5" applyFont="1" applyFill="1" applyBorder="1" applyAlignment="1">
      <alignment horizontal="center" vertical="center" wrapText="1"/>
    </xf>
    <xf numFmtId="3" fontId="6" fillId="3" borderId="14" xfId="5" applyNumberFormat="1" applyFont="1" applyFill="1" applyBorder="1" applyAlignment="1">
      <alignment horizontal="center" vertical="center" wrapText="1"/>
    </xf>
    <xf numFmtId="3" fontId="6" fillId="3" borderId="12" xfId="5" applyNumberFormat="1" applyFont="1" applyFill="1" applyBorder="1" applyAlignment="1">
      <alignment horizontal="center" vertical="center"/>
    </xf>
    <xf numFmtId="164" fontId="6" fillId="3" borderId="14" xfId="5" applyNumberFormat="1" applyFont="1" applyFill="1" applyBorder="1" applyAlignment="1">
      <alignment horizontal="center" vertical="center" wrapText="1"/>
    </xf>
    <xf numFmtId="164" fontId="6" fillId="3" borderId="12" xfId="5" applyNumberFormat="1" applyFont="1" applyFill="1" applyBorder="1" applyAlignment="1">
      <alignment horizontal="center" vertical="center"/>
    </xf>
    <xf numFmtId="0" fontId="5" fillId="0" borderId="14" xfId="5" applyFont="1" applyBorder="1" applyAlignment="1">
      <alignment horizontal="left" vertical="center" wrapText="1" indent="1"/>
    </xf>
    <xf numFmtId="3" fontId="6" fillId="0" borderId="12" xfId="5" applyNumberFormat="1" applyFont="1" applyBorder="1" applyAlignment="1">
      <alignment horizontal="center" vertical="center"/>
    </xf>
    <xf numFmtId="0" fontId="13" fillId="0" borderId="14" xfId="5" applyFont="1" applyBorder="1" applyAlignment="1">
      <alignment horizontal="left" vertical="center" wrapText="1" indent="1"/>
    </xf>
    <xf numFmtId="3" fontId="9" fillId="0" borderId="12" xfId="5" applyNumberFormat="1" applyFont="1" applyBorder="1" applyAlignment="1">
      <alignment horizontal="center" vertical="center"/>
    </xf>
    <xf numFmtId="0" fontId="5" fillId="2" borderId="14" xfId="5" applyFont="1" applyFill="1" applyBorder="1" applyAlignment="1">
      <alignment horizontal="left" vertical="center" wrapText="1" indent="1"/>
    </xf>
    <xf numFmtId="3" fontId="6" fillId="2" borderId="11" xfId="5" applyNumberFormat="1" applyFont="1" applyFill="1" applyBorder="1" applyAlignment="1">
      <alignment horizontal="center" vertical="center"/>
    </xf>
    <xf numFmtId="3" fontId="6" fillId="2" borderId="12" xfId="5" applyNumberFormat="1" applyFont="1" applyFill="1" applyBorder="1" applyAlignment="1">
      <alignment horizontal="center" vertical="center"/>
    </xf>
    <xf numFmtId="0" fontId="6" fillId="4" borderId="14" xfId="5" applyFont="1" applyFill="1" applyBorder="1" applyAlignment="1">
      <alignment horizontal="left" vertical="center" wrapText="1"/>
    </xf>
    <xf numFmtId="0" fontId="24" fillId="4" borderId="14" xfId="5" applyFont="1" applyFill="1" applyBorder="1" applyAlignment="1">
      <alignment horizontal="left" vertical="center" wrapText="1"/>
    </xf>
    <xf numFmtId="0" fontId="6" fillId="0" borderId="10" xfId="5" applyFont="1" applyFill="1" applyBorder="1" applyAlignment="1">
      <alignment horizontal="left" vertical="center" wrapText="1"/>
    </xf>
    <xf numFmtId="3" fontId="6" fillId="0" borderId="14" xfId="5" applyNumberFormat="1" applyFont="1" applyFill="1" applyBorder="1" applyAlignment="1">
      <alignment horizontal="center" vertical="center" wrapText="1"/>
    </xf>
    <xf numFmtId="0" fontId="6" fillId="0" borderId="14" xfId="5" applyFont="1" applyFill="1" applyBorder="1" applyAlignment="1">
      <alignment horizontal="left" vertical="center" wrapText="1"/>
    </xf>
    <xf numFmtId="0" fontId="6" fillId="0" borderId="13"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9" fillId="0" borderId="12" xfId="5" applyFont="1" applyFill="1" applyBorder="1" applyAlignment="1">
      <alignment horizontal="center" vertical="center" wrapText="1"/>
    </xf>
    <xf numFmtId="164" fontId="6" fillId="0" borderId="12" xfId="5" applyNumberFormat="1" applyFont="1" applyFill="1" applyBorder="1" applyAlignment="1">
      <alignment horizontal="center" vertical="center"/>
    </xf>
    <xf numFmtId="0" fontId="9" fillId="0" borderId="2" xfId="5" applyFont="1" applyFill="1" applyBorder="1" applyAlignment="1">
      <alignment horizontal="left" vertical="center" wrapText="1"/>
    </xf>
    <xf numFmtId="0" fontId="9" fillId="0" borderId="3"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5" fillId="0" borderId="14" xfId="5" applyFont="1" applyFill="1" applyBorder="1" applyAlignment="1">
      <alignment horizontal="left" vertical="center" wrapText="1" indent="1"/>
    </xf>
    <xf numFmtId="3" fontId="6" fillId="0" borderId="12" xfId="5" applyNumberFormat="1" applyFont="1" applyFill="1" applyBorder="1" applyAlignment="1">
      <alignment horizontal="center" vertical="center"/>
    </xf>
    <xf numFmtId="3" fontId="12" fillId="0" borderId="12" xfId="5" applyNumberFormat="1" applyFont="1" applyFill="1" applyBorder="1" applyAlignment="1">
      <alignment horizontal="center" vertical="center"/>
    </xf>
    <xf numFmtId="0" fontId="13" fillId="0" borderId="15" xfId="5" applyFont="1" applyFill="1" applyBorder="1" applyAlignment="1">
      <alignment horizontal="left" vertical="center" wrapText="1" indent="1"/>
    </xf>
    <xf numFmtId="0" fontId="15" fillId="0" borderId="14" xfId="5" applyFont="1" applyBorder="1" applyAlignment="1">
      <alignment horizontal="left" vertical="center" wrapText="1" indent="1"/>
    </xf>
    <xf numFmtId="0" fontId="11" fillId="0" borderId="14" xfId="5" applyFont="1" applyFill="1" applyBorder="1" applyAlignment="1">
      <alignment horizontal="left" vertical="center" wrapText="1"/>
    </xf>
    <xf numFmtId="4" fontId="0" fillId="0" borderId="0" xfId="0" applyNumberFormat="1"/>
    <xf numFmtId="0" fontId="6" fillId="3" borderId="14" xfId="0" applyFont="1" applyFill="1" applyBorder="1" applyAlignment="1">
      <alignment horizontal="left" vertical="top" wrapText="1"/>
    </xf>
    <xf numFmtId="9" fontId="6" fillId="3" borderId="12"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wrapText="1"/>
    </xf>
    <xf numFmtId="0" fontId="6" fillId="12" borderId="14" xfId="0" applyFont="1" applyFill="1" applyBorder="1" applyAlignment="1">
      <alignment horizontal="left" vertical="center" wrapText="1"/>
    </xf>
    <xf numFmtId="0" fontId="6" fillId="3" borderId="14" xfId="0" applyNumberFormat="1" applyFont="1" applyFill="1" applyBorder="1" applyAlignment="1">
      <alignment horizontal="center" vertical="center" wrapText="1"/>
    </xf>
    <xf numFmtId="3" fontId="12" fillId="3" borderId="12"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0" fontId="6" fillId="3" borderId="21" xfId="0" applyFont="1" applyFill="1" applyBorder="1" applyAlignment="1">
      <alignment horizontal="left" vertical="center" wrapText="1"/>
    </xf>
    <xf numFmtId="0" fontId="6" fillId="3" borderId="21" xfId="0" applyNumberFormat="1" applyFont="1" applyFill="1" applyBorder="1" applyAlignment="1">
      <alignment horizontal="center" vertical="center" wrapText="1"/>
    </xf>
    <xf numFmtId="3" fontId="6" fillId="3" borderId="2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8" fillId="0" borderId="14" xfId="0" applyFont="1" applyFill="1" applyBorder="1" applyAlignment="1">
      <alignment horizontal="left" vertical="center" wrapText="1" indent="1"/>
    </xf>
    <xf numFmtId="9" fontId="12" fillId="0" borderId="12" xfId="1" applyFont="1" applyFill="1" applyBorder="1" applyAlignment="1">
      <alignment horizontal="center" vertical="center"/>
    </xf>
    <xf numFmtId="164" fontId="12" fillId="0" borderId="12"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0" fontId="7" fillId="3" borderId="14" xfId="0" applyFont="1" applyFill="1" applyBorder="1" applyAlignment="1">
      <alignment vertical="center" wrapText="1"/>
    </xf>
    <xf numFmtId="0" fontId="11" fillId="3" borderId="14" xfId="0" applyFont="1" applyFill="1" applyBorder="1" applyAlignment="1">
      <alignment horizontal="left" vertical="center" wrapText="1"/>
    </xf>
    <xf numFmtId="0" fontId="53" fillId="3" borderId="9" xfId="0" applyFont="1" applyFill="1" applyBorder="1" applyAlignment="1">
      <alignment horizontal="center" vertical="center" wrapText="1"/>
    </xf>
    <xf numFmtId="0" fontId="53" fillId="3" borderId="12" xfId="0" applyFont="1" applyFill="1" applyBorder="1" applyAlignment="1">
      <alignment horizontal="center" vertical="center" wrapText="1"/>
    </xf>
    <xf numFmtId="3" fontId="20" fillId="3" borderId="14" xfId="0" applyNumberFormat="1" applyFont="1" applyFill="1" applyBorder="1" applyAlignment="1">
      <alignment horizontal="center" vertical="center" wrapText="1"/>
    </xf>
    <xf numFmtId="3" fontId="20" fillId="0" borderId="14" xfId="0" applyNumberFormat="1" applyFont="1" applyFill="1" applyBorder="1" applyAlignment="1">
      <alignment horizontal="center" vertical="center" wrapText="1"/>
    </xf>
    <xf numFmtId="0" fontId="20" fillId="3" borderId="14" xfId="0" applyFont="1" applyFill="1" applyBorder="1" applyAlignment="1">
      <alignment horizontal="center" vertical="center" wrapText="1"/>
    </xf>
    <xf numFmtId="164" fontId="20" fillId="3" borderId="12" xfId="0" applyNumberFormat="1" applyFont="1" applyFill="1" applyBorder="1" applyAlignment="1">
      <alignment horizontal="center" vertical="center"/>
    </xf>
    <xf numFmtId="9" fontId="6" fillId="3" borderId="50" xfId="0" applyNumberFormat="1" applyFont="1" applyFill="1" applyBorder="1" applyAlignment="1">
      <alignment horizontal="center" vertical="center"/>
    </xf>
    <xf numFmtId="9" fontId="6" fillId="3" borderId="51" xfId="0" applyNumberFormat="1" applyFont="1" applyFill="1" applyBorder="1" applyAlignment="1">
      <alignment horizontal="center" vertical="center"/>
    </xf>
    <xf numFmtId="3" fontId="17" fillId="0" borderId="12" xfId="0" applyNumberFormat="1" applyFont="1" applyFill="1" applyBorder="1" applyAlignment="1">
      <alignment horizontal="center" vertical="center"/>
    </xf>
    <xf numFmtId="164" fontId="17" fillId="0" borderId="12" xfId="0" applyNumberFormat="1" applyFont="1" applyFill="1" applyBorder="1" applyAlignment="1">
      <alignment horizontal="center" vertical="center"/>
    </xf>
    <xf numFmtId="0" fontId="4" fillId="3" borderId="14" xfId="0" applyFont="1" applyFill="1" applyBorder="1" applyAlignment="1">
      <alignment vertical="center" wrapText="1"/>
    </xf>
    <xf numFmtId="9" fontId="4" fillId="3" borderId="12" xfId="0" applyNumberFormat="1" applyFont="1" applyFill="1" applyBorder="1" applyAlignment="1">
      <alignment horizontal="center" vertical="center"/>
    </xf>
    <xf numFmtId="0" fontId="4" fillId="3" borderId="14" xfId="0" applyFont="1" applyFill="1" applyBorder="1" applyAlignment="1">
      <alignment horizontal="left" vertical="center" wrapText="1"/>
    </xf>
    <xf numFmtId="0" fontId="45" fillId="3" borderId="14" xfId="0" applyFont="1" applyFill="1" applyBorder="1" applyAlignment="1">
      <alignment vertical="center" wrapText="1"/>
    </xf>
    <xf numFmtId="9" fontId="9" fillId="3" borderId="12" xfId="0" applyNumberFormat="1" applyFont="1" applyFill="1" applyBorder="1" applyAlignment="1">
      <alignment horizontal="center" vertical="center"/>
    </xf>
    <xf numFmtId="2" fontId="54" fillId="0" borderId="32" xfId="5" applyNumberFormat="1" applyFont="1" applyFill="1" applyBorder="1" applyAlignment="1">
      <alignment horizontal="center" vertical="center" wrapText="1"/>
    </xf>
    <xf numFmtId="3" fontId="45" fillId="3" borderId="53" xfId="0" applyNumberFormat="1" applyFont="1" applyFill="1" applyBorder="1" applyAlignment="1">
      <alignment horizontal="center" vertical="center" wrapText="1"/>
    </xf>
    <xf numFmtId="164" fontId="45" fillId="3" borderId="30" xfId="0" applyNumberFormat="1" applyFont="1" applyFill="1" applyBorder="1" applyAlignment="1">
      <alignment horizontal="center" vertical="center"/>
    </xf>
    <xf numFmtId="0" fontId="45" fillId="3" borderId="12" xfId="0" applyNumberFormat="1" applyFont="1" applyFill="1" applyBorder="1" applyAlignment="1">
      <alignment horizontal="center" vertical="center"/>
    </xf>
    <xf numFmtId="0" fontId="45" fillId="3" borderId="30" xfId="0" applyNumberFormat="1" applyFont="1" applyFill="1" applyBorder="1" applyAlignment="1">
      <alignment horizontal="center" vertical="center"/>
    </xf>
    <xf numFmtId="0" fontId="45" fillId="3" borderId="15" xfId="0" applyFont="1" applyFill="1" applyBorder="1" applyAlignment="1">
      <alignment horizontal="center" vertical="center" wrapText="1"/>
    </xf>
    <xf numFmtId="164" fontId="45" fillId="3" borderId="9" xfId="0" applyNumberFormat="1" applyFont="1" applyFill="1" applyBorder="1" applyAlignment="1">
      <alignment horizontal="center" vertical="center"/>
    </xf>
    <xf numFmtId="0" fontId="45" fillId="3" borderId="9" xfId="0" applyNumberFormat="1" applyFont="1" applyFill="1" applyBorder="1" applyAlignment="1">
      <alignment horizontal="center" vertical="center"/>
    </xf>
    <xf numFmtId="0" fontId="45" fillId="3" borderId="47" xfId="0" applyNumberFormat="1" applyFont="1" applyFill="1" applyBorder="1" applyAlignment="1">
      <alignment horizontal="center" vertical="center"/>
    </xf>
    <xf numFmtId="2" fontId="54" fillId="0" borderId="21" xfId="5" applyNumberFormat="1" applyFont="1" applyFill="1" applyBorder="1" applyAlignment="1">
      <alignment horizontal="center" vertical="center" wrapText="1"/>
    </xf>
    <xf numFmtId="3" fontId="45" fillId="3" borderId="21" xfId="0" applyNumberFormat="1" applyFont="1" applyFill="1" applyBorder="1" applyAlignment="1">
      <alignment horizontal="center" vertical="center" wrapText="1"/>
    </xf>
    <xf numFmtId="3" fontId="45" fillId="3" borderId="27" xfId="0" applyNumberFormat="1" applyFont="1" applyFill="1" applyBorder="1" applyAlignment="1">
      <alignment horizontal="center" vertical="center" wrapText="1"/>
    </xf>
    <xf numFmtId="0" fontId="45" fillId="3" borderId="21" xfId="0" applyFont="1" applyFill="1" applyBorder="1" applyAlignment="1">
      <alignment horizontal="center" vertical="center" wrapText="1"/>
    </xf>
    <xf numFmtId="164" fontId="45" fillId="3" borderId="21" xfId="0" applyNumberFormat="1" applyFont="1" applyFill="1" applyBorder="1" applyAlignment="1">
      <alignment horizontal="center" vertical="center"/>
    </xf>
    <xf numFmtId="164" fontId="45" fillId="3" borderId="27" xfId="0" applyNumberFormat="1" applyFont="1" applyFill="1" applyBorder="1" applyAlignment="1">
      <alignment horizontal="center" vertical="center"/>
    </xf>
    <xf numFmtId="0" fontId="45" fillId="3" borderId="21" xfId="0" applyNumberFormat="1" applyFont="1" applyFill="1" applyBorder="1" applyAlignment="1">
      <alignment horizontal="center" vertical="center"/>
    </xf>
    <xf numFmtId="0" fontId="45" fillId="3" borderId="27" xfId="0" applyNumberFormat="1" applyFont="1" applyFill="1" applyBorder="1" applyAlignment="1">
      <alignment horizontal="center" vertical="center"/>
    </xf>
    <xf numFmtId="0" fontId="45" fillId="3" borderId="14" xfId="0" applyFont="1" applyFill="1" applyBorder="1" applyAlignment="1">
      <alignment horizontal="left" vertical="center" wrapText="1"/>
    </xf>
    <xf numFmtId="0" fontId="31" fillId="0" borderId="14" xfId="0" applyFont="1" applyBorder="1" applyAlignment="1">
      <alignment horizontal="left" vertical="center" wrapText="1" indent="1"/>
    </xf>
    <xf numFmtId="0" fontId="55" fillId="0" borderId="15" xfId="0" applyFont="1" applyBorder="1" applyAlignment="1">
      <alignment horizontal="left" vertical="center" wrapText="1" indent="1"/>
    </xf>
    <xf numFmtId="0" fontId="10" fillId="4" borderId="1"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45" fillId="3" borderId="9"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56" fillId="4" borderId="14" xfId="0" applyFont="1" applyFill="1" applyBorder="1" applyAlignment="1">
      <alignment horizontal="left" vertical="center" wrapText="1"/>
    </xf>
    <xf numFmtId="0" fontId="45" fillId="3" borderId="25" xfId="0" applyFont="1" applyFill="1" applyBorder="1" applyAlignment="1">
      <alignment horizontal="center" vertical="center" wrapText="1"/>
    </xf>
    <xf numFmtId="0" fontId="45" fillId="3" borderId="26"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31" fillId="0" borderId="32" xfId="0" applyFont="1" applyBorder="1" applyAlignment="1">
      <alignment horizontal="left" vertical="center" wrapText="1" indent="1"/>
    </xf>
    <xf numFmtId="0" fontId="55" fillId="0" borderId="33" xfId="0" applyFont="1" applyBorder="1" applyAlignment="1">
      <alignment horizontal="left" vertical="center" wrapText="1" indent="1"/>
    </xf>
    <xf numFmtId="3" fontId="57" fillId="0" borderId="28" xfId="0" applyNumberFormat="1" applyFont="1" applyBorder="1" applyAlignment="1">
      <alignment horizontal="center" vertical="center"/>
    </xf>
    <xf numFmtId="3" fontId="57" fillId="0" borderId="29" xfId="0" applyNumberFormat="1" applyFont="1" applyBorder="1" applyAlignment="1">
      <alignment horizontal="center" vertical="center"/>
    </xf>
    <xf numFmtId="0" fontId="58" fillId="3" borderId="1"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0" fillId="3" borderId="9" xfId="0" applyFont="1" applyFill="1" applyBorder="1" applyAlignment="1">
      <alignment horizontal="center" vertical="center" wrapText="1"/>
    </xf>
    <xf numFmtId="0" fontId="30" fillId="3" borderId="12" xfId="0" applyFont="1" applyFill="1" applyBorder="1" applyAlignment="1">
      <alignment horizontal="center" vertical="center" wrapText="1"/>
    </xf>
    <xf numFmtId="9" fontId="30" fillId="3" borderId="12" xfId="0" applyNumberFormat="1"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2" xfId="0" applyFont="1" applyFill="1" applyBorder="1" applyAlignment="1">
      <alignment horizontal="center" vertical="center" wrapText="1"/>
    </xf>
    <xf numFmtId="3" fontId="30" fillId="3" borderId="14" xfId="0" applyNumberFormat="1" applyFont="1" applyFill="1" applyBorder="1" applyAlignment="1">
      <alignment horizontal="center" vertical="center" wrapText="1"/>
    </xf>
    <xf numFmtId="0" fontId="30" fillId="3" borderId="14" xfId="0" applyFont="1" applyFill="1" applyBorder="1" applyAlignment="1">
      <alignment horizontal="center" vertical="center" wrapText="1"/>
    </xf>
    <xf numFmtId="164" fontId="30" fillId="3" borderId="12" xfId="0" applyNumberFormat="1" applyFont="1" applyFill="1" applyBorder="1" applyAlignment="1">
      <alignment horizontal="center" vertical="center" wrapText="1"/>
    </xf>
    <xf numFmtId="0" fontId="5" fillId="0" borderId="14" xfId="0" applyFont="1" applyBorder="1" applyAlignment="1">
      <alignment horizontal="left" vertical="center" wrapText="1"/>
    </xf>
    <xf numFmtId="3" fontId="30" fillId="0" borderId="12" xfId="0" applyNumberFormat="1" applyFont="1" applyBorder="1" applyAlignment="1">
      <alignment horizontal="center" vertical="center" wrapText="1"/>
    </xf>
    <xf numFmtId="0" fontId="18" fillId="0" borderId="14" xfId="0" applyFont="1" applyBorder="1" applyAlignment="1">
      <alignment horizontal="left" vertical="center" wrapText="1"/>
    </xf>
    <xf numFmtId="3" fontId="60" fillId="0" borderId="12" xfId="0" applyNumberFormat="1" applyFont="1" applyBorder="1" applyAlignment="1">
      <alignment horizontal="center" vertical="center" wrapText="1"/>
    </xf>
    <xf numFmtId="0" fontId="13" fillId="0" borderId="15" xfId="0" applyFont="1" applyBorder="1" applyAlignment="1">
      <alignment horizontal="left" vertical="center" wrapText="1"/>
    </xf>
    <xf numFmtId="3" fontId="29" fillId="2" borderId="12" xfId="0" applyNumberFormat="1" applyFont="1" applyFill="1" applyBorder="1" applyAlignment="1">
      <alignment horizontal="center" vertical="center" wrapText="1"/>
    </xf>
    <xf numFmtId="164" fontId="60" fillId="0" borderId="12" xfId="0" applyNumberFormat="1" applyFont="1" applyBorder="1" applyAlignment="1">
      <alignment horizontal="center" vertical="center" wrapText="1"/>
    </xf>
    <xf numFmtId="0" fontId="15" fillId="0" borderId="15" xfId="0" applyFont="1" applyBorder="1" applyAlignment="1">
      <alignment horizontal="left" vertical="center" wrapText="1"/>
    </xf>
    <xf numFmtId="0" fontId="6" fillId="13" borderId="14" xfId="0" applyFont="1" applyFill="1" applyBorder="1" applyAlignment="1">
      <alignment horizontal="left" vertical="center" wrapText="1"/>
    </xf>
    <xf numFmtId="0" fontId="11" fillId="13" borderId="14" xfId="0" applyFont="1" applyFill="1" applyBorder="1" applyAlignment="1">
      <alignment horizontal="left" vertical="center" wrapText="1"/>
    </xf>
    <xf numFmtId="9" fontId="60" fillId="0" borderId="12" xfId="1" applyFont="1" applyBorder="1" applyAlignment="1">
      <alignment horizontal="center" vertical="center" wrapText="1"/>
    </xf>
    <xf numFmtId="0" fontId="6" fillId="4" borderId="14" xfId="0" applyFont="1" applyFill="1" applyBorder="1" applyAlignment="1">
      <alignment vertical="center" wrapText="1"/>
    </xf>
    <xf numFmtId="0" fontId="7" fillId="0" borderId="14" xfId="0" applyFont="1" applyBorder="1" applyAlignment="1">
      <alignment horizontal="left" vertical="center" wrapText="1"/>
    </xf>
    <xf numFmtId="0" fontId="2" fillId="15" borderId="54" xfId="0" applyFont="1" applyFill="1" applyBorder="1" applyAlignment="1">
      <alignment vertical="center" wrapText="1"/>
    </xf>
    <xf numFmtId="3" fontId="61" fillId="0" borderId="12" xfId="0" applyNumberFormat="1" applyFont="1" applyBorder="1" applyAlignment="1">
      <alignment horizontal="center" vertical="center" wrapText="1"/>
    </xf>
    <xf numFmtId="3" fontId="29" fillId="0" borderId="12" xfId="0" applyNumberFormat="1" applyFont="1" applyBorder="1" applyAlignment="1">
      <alignment horizontal="center" vertical="center" wrapText="1"/>
    </xf>
    <xf numFmtId="3" fontId="29" fillId="3" borderId="14" xfId="0" applyNumberFormat="1" applyFont="1" applyFill="1" applyBorder="1" applyAlignment="1">
      <alignment horizontal="center" vertical="center" wrapText="1"/>
    </xf>
    <xf numFmtId="3" fontId="12" fillId="7" borderId="12" xfId="0" applyNumberFormat="1" applyFont="1" applyFill="1" applyBorder="1" applyAlignment="1">
      <alignment horizontal="center" vertical="center"/>
    </xf>
    <xf numFmtId="0" fontId="0" fillId="14" borderId="0" xfId="0" applyFill="1"/>
    <xf numFmtId="0" fontId="5" fillId="11" borderId="14" xfId="0" applyFont="1" applyFill="1" applyBorder="1" applyAlignment="1">
      <alignment horizontal="left" vertical="center" wrapText="1" indent="1"/>
    </xf>
    <xf numFmtId="3" fontId="6" fillId="11" borderId="12" xfId="0" applyNumberFormat="1" applyFont="1" applyFill="1" applyBorder="1" applyAlignment="1">
      <alignment horizontal="center" vertical="center"/>
    </xf>
    <xf numFmtId="0" fontId="0" fillId="11" borderId="0" xfId="0" applyFill="1"/>
    <xf numFmtId="3" fontId="13" fillId="0" borderId="9" xfId="0" applyNumberFormat="1" applyFont="1" applyBorder="1" applyAlignment="1">
      <alignment horizontal="left" vertical="center" wrapText="1" indent="1"/>
    </xf>
    <xf numFmtId="0" fontId="11" fillId="3" borderId="10" xfId="0" applyFont="1" applyFill="1" applyBorder="1" applyAlignment="1">
      <alignment horizontal="left" vertical="center" wrapText="1"/>
    </xf>
    <xf numFmtId="1" fontId="40" fillId="16" borderId="21" xfId="3" applyNumberFormat="1" applyFont="1" applyFill="1" applyBorder="1" applyAlignment="1">
      <alignment horizontal="center" vertical="center" wrapText="1"/>
    </xf>
    <xf numFmtId="1" fontId="40" fillId="16" borderId="0" xfId="3" applyNumberFormat="1" applyFont="1" applyFill="1" applyBorder="1" applyAlignment="1">
      <alignment horizontal="center" vertical="center" wrapText="1"/>
    </xf>
    <xf numFmtId="0" fontId="0" fillId="16" borderId="0" xfId="0" applyFill="1"/>
    <xf numFmtId="3" fontId="38" fillId="3" borderId="14" xfId="0" applyNumberFormat="1" applyFont="1" applyFill="1" applyBorder="1" applyAlignment="1">
      <alignment horizontal="left" vertical="center" wrapText="1"/>
    </xf>
    <xf numFmtId="3" fontId="38" fillId="3" borderId="10" xfId="0" applyNumberFormat="1" applyFont="1" applyFill="1" applyBorder="1" applyAlignment="1">
      <alignment horizontal="left" vertical="center" wrapText="1"/>
    </xf>
    <xf numFmtId="0" fontId="13" fillId="14" borderId="15" xfId="0" applyFont="1" applyFill="1" applyBorder="1" applyAlignment="1">
      <alignment horizontal="left" vertical="center" wrapText="1" indent="1"/>
    </xf>
    <xf numFmtId="0" fontId="13" fillId="14" borderId="0" xfId="0" applyFont="1" applyFill="1" applyBorder="1" applyAlignment="1">
      <alignment horizontal="left" vertical="center" wrapText="1" indent="1"/>
    </xf>
    <xf numFmtId="3" fontId="12" fillId="14" borderId="11" xfId="0" applyNumberFormat="1" applyFont="1" applyFill="1" applyBorder="1" applyAlignment="1">
      <alignment horizontal="center" vertical="center"/>
    </xf>
    <xf numFmtId="3" fontId="12" fillId="14" borderId="12" xfId="0" applyNumberFormat="1" applyFont="1" applyFill="1" applyBorder="1" applyAlignment="1">
      <alignment horizontal="center" vertical="center"/>
    </xf>
    <xf numFmtId="0" fontId="15" fillId="5" borderId="12" xfId="0" applyFont="1" applyFill="1" applyBorder="1" applyAlignment="1">
      <alignment vertical="center" wrapText="1"/>
    </xf>
    <xf numFmtId="0" fontId="7" fillId="0" borderId="13" xfId="0" applyFont="1" applyBorder="1" applyAlignment="1">
      <alignment horizontal="left" vertical="center" wrapText="1" indent="1"/>
    </xf>
    <xf numFmtId="3" fontId="7" fillId="0" borderId="22" xfId="0" applyNumberFormat="1" applyFont="1" applyBorder="1" applyAlignment="1">
      <alignment horizontal="center" vertical="center" wrapText="1"/>
    </xf>
    <xf numFmtId="0" fontId="33" fillId="0" borderId="0" xfId="0" applyFont="1" applyAlignment="1"/>
    <xf numFmtId="0" fontId="33" fillId="4" borderId="1" xfId="0" applyFont="1" applyFill="1" applyBorder="1" applyAlignment="1">
      <alignment vertical="center" wrapText="1"/>
    </xf>
    <xf numFmtId="0" fontId="34" fillId="3" borderId="9" xfId="0" applyFont="1" applyFill="1" applyBorder="1" applyAlignment="1">
      <alignment horizontal="center" vertical="center" wrapText="1"/>
    </xf>
    <xf numFmtId="0" fontId="34" fillId="3" borderId="12" xfId="0" applyFont="1" applyFill="1" applyBorder="1" applyAlignment="1">
      <alignment horizontal="center" vertical="center" wrapText="1"/>
    </xf>
    <xf numFmtId="165" fontId="34" fillId="3" borderId="12" xfId="15" applyNumberFormat="1" applyFont="1" applyFill="1" applyBorder="1" applyAlignment="1">
      <alignment horizontal="center" vertical="center"/>
    </xf>
    <xf numFmtId="0" fontId="33" fillId="4" borderId="14" xfId="0" applyFont="1" applyFill="1" applyBorder="1" applyAlignment="1">
      <alignment vertical="center" wrapText="1"/>
    </xf>
    <xf numFmtId="4" fontId="34" fillId="0" borderId="0" xfId="0" applyNumberFormat="1" applyFont="1"/>
    <xf numFmtId="0" fontId="35" fillId="3" borderId="14" xfId="0" applyFont="1" applyFill="1" applyBorder="1" applyAlignment="1">
      <alignment horizontal="left" vertical="center" wrapText="1"/>
    </xf>
    <xf numFmtId="0" fontId="34" fillId="3" borderId="0" xfId="0" applyFont="1" applyFill="1"/>
    <xf numFmtId="4" fontId="34" fillId="3" borderId="0" xfId="0" applyNumberFormat="1" applyFont="1" applyFill="1"/>
    <xf numFmtId="3" fontId="34" fillId="3" borderId="10" xfId="0" applyNumberFormat="1" applyFont="1" applyFill="1" applyBorder="1" applyAlignment="1">
      <alignment horizontal="center" vertical="center" wrapText="1"/>
    </xf>
    <xf numFmtId="3" fontId="62" fillId="3" borderId="21" xfId="0" applyNumberFormat="1" applyFont="1" applyFill="1" applyBorder="1" applyAlignment="1">
      <alignment wrapText="1"/>
    </xf>
    <xf numFmtId="3" fontId="34" fillId="3" borderId="0" xfId="0" applyNumberFormat="1" applyFont="1" applyFill="1"/>
    <xf numFmtId="0" fontId="34" fillId="3" borderId="14" xfId="0" applyFont="1" applyFill="1" applyBorder="1" applyAlignment="1">
      <alignment horizontal="left" vertical="center" wrapText="1" indent="1"/>
    </xf>
    <xf numFmtId="3" fontId="34" fillId="3" borderId="12" xfId="0" applyNumberFormat="1" applyFont="1" applyFill="1" applyBorder="1" applyAlignment="1">
      <alignment horizontal="center" vertical="center"/>
    </xf>
    <xf numFmtId="0" fontId="34" fillId="3" borderId="21" xfId="0" applyFont="1" applyFill="1" applyBorder="1" applyAlignment="1">
      <alignment wrapText="1"/>
    </xf>
    <xf numFmtId="3" fontId="36" fillId="3" borderId="12" xfId="0" applyNumberFormat="1" applyFont="1" applyFill="1" applyBorder="1" applyAlignment="1">
      <alignment horizontal="center" vertical="center"/>
    </xf>
    <xf numFmtId="0" fontId="37" fillId="3" borderId="15" xfId="0" applyFont="1" applyFill="1" applyBorder="1" applyAlignment="1">
      <alignment horizontal="left" vertical="center" wrapText="1" indent="1"/>
    </xf>
    <xf numFmtId="0" fontId="35" fillId="3" borderId="14" xfId="0" applyFont="1" applyFill="1" applyBorder="1" applyAlignment="1">
      <alignment vertical="center" wrapText="1"/>
    </xf>
    <xf numFmtId="3" fontId="33" fillId="3" borderId="12" xfId="0" applyNumberFormat="1" applyFont="1" applyFill="1" applyBorder="1" applyAlignment="1">
      <alignment horizontal="center" vertical="center"/>
    </xf>
    <xf numFmtId="0" fontId="34" fillId="0" borderId="0" xfId="0" applyFont="1" applyFill="1"/>
    <xf numFmtId="0" fontId="34" fillId="3" borderId="1" xfId="0" applyFont="1" applyFill="1" applyBorder="1" applyAlignment="1">
      <alignment horizontal="left" vertical="center" wrapText="1"/>
    </xf>
    <xf numFmtId="0" fontId="37" fillId="3" borderId="24" xfId="0" applyFont="1" applyFill="1" applyBorder="1" applyAlignment="1">
      <alignment horizontal="left" vertical="center" wrapText="1" indent="1"/>
    </xf>
    <xf numFmtId="0" fontId="36" fillId="3" borderId="14" xfId="0" applyFont="1" applyFill="1" applyBorder="1" applyAlignment="1">
      <alignment horizontal="left" vertical="center" wrapText="1" indent="1"/>
    </xf>
    <xf numFmtId="164" fontId="36" fillId="3" borderId="12" xfId="0" applyNumberFormat="1" applyFont="1" applyFill="1" applyBorder="1" applyAlignment="1">
      <alignment horizontal="center" vertical="center"/>
    </xf>
    <xf numFmtId="0" fontId="15" fillId="3" borderId="14" xfId="0" applyFont="1" applyFill="1" applyBorder="1" applyAlignment="1">
      <alignment vertical="center" wrapText="1"/>
    </xf>
    <xf numFmtId="3" fontId="9" fillId="3" borderId="12" xfId="0" applyNumberFormat="1" applyFont="1" applyFill="1" applyBorder="1" applyAlignment="1">
      <alignment horizontal="center" vertical="center"/>
    </xf>
    <xf numFmtId="0" fontId="48" fillId="3" borderId="43" xfId="0" applyFont="1" applyFill="1" applyBorder="1"/>
    <xf numFmtId="0" fontId="7" fillId="3" borderId="0" xfId="0" applyFont="1" applyFill="1"/>
    <xf numFmtId="0" fontId="19" fillId="3" borderId="0" xfId="0" applyFont="1" applyFill="1" applyBorder="1" applyAlignment="1">
      <alignment horizontal="center" vertical="center" wrapText="1"/>
    </xf>
    <xf numFmtId="0" fontId="19" fillId="3" borderId="0" xfId="0" applyFont="1" applyFill="1" applyBorder="1"/>
    <xf numFmtId="0" fontId="49" fillId="3" borderId="0" xfId="0" applyFont="1" applyFill="1" applyAlignment="1">
      <alignment horizontal="left" wrapText="1"/>
    </xf>
    <xf numFmtId="0" fontId="49" fillId="3" borderId="0" xfId="0" applyFont="1" applyFill="1" applyAlignment="1">
      <alignment wrapText="1"/>
    </xf>
    <xf numFmtId="0" fontId="29" fillId="3" borderId="1" xfId="0" applyFont="1" applyFill="1" applyBorder="1" applyAlignment="1">
      <alignment horizontal="left" vertical="center" wrapText="1"/>
    </xf>
    <xf numFmtId="0" fontId="29" fillId="4" borderId="1" xfId="0" applyFont="1" applyFill="1" applyBorder="1" applyAlignment="1">
      <alignment vertical="center" wrapText="1"/>
    </xf>
    <xf numFmtId="165" fontId="30" fillId="3" borderId="12" xfId="15" applyNumberFormat="1" applyFont="1" applyFill="1" applyBorder="1" applyAlignment="1">
      <alignment horizontal="center" vertical="center" wrapText="1"/>
    </xf>
    <xf numFmtId="0" fontId="29" fillId="4" borderId="14" xfId="0" applyFont="1" applyFill="1" applyBorder="1" applyAlignment="1">
      <alignment vertical="center" wrapText="1"/>
    </xf>
    <xf numFmtId="0" fontId="30" fillId="0" borderId="14" xfId="0" applyFont="1" applyFill="1" applyBorder="1" applyAlignment="1">
      <alignment vertical="center" wrapText="1"/>
    </xf>
    <xf numFmtId="165" fontId="30" fillId="0" borderId="12" xfId="0" applyNumberFormat="1" applyFont="1" applyFill="1" applyBorder="1" applyAlignment="1">
      <alignment horizontal="center" vertical="center"/>
    </xf>
    <xf numFmtId="3" fontId="30" fillId="0" borderId="12" xfId="0" applyNumberFormat="1" applyFont="1" applyFill="1" applyBorder="1" applyAlignment="1">
      <alignment horizontal="center" vertical="center"/>
    </xf>
    <xf numFmtId="0" fontId="63" fillId="4" borderId="14" xfId="0" applyFont="1" applyFill="1" applyBorder="1" applyAlignment="1">
      <alignment horizontal="left" vertical="center" wrapText="1"/>
    </xf>
    <xf numFmtId="0" fontId="30" fillId="3" borderId="14" xfId="0" applyFont="1" applyFill="1" applyBorder="1" applyAlignment="1">
      <alignment horizontal="left" vertical="center" wrapText="1"/>
    </xf>
    <xf numFmtId="164" fontId="30" fillId="3" borderId="12" xfId="0" applyNumberFormat="1" applyFont="1" applyFill="1" applyBorder="1" applyAlignment="1">
      <alignment horizontal="center" vertical="center"/>
    </xf>
    <xf numFmtId="0" fontId="30" fillId="0" borderId="14" xfId="0" applyFont="1" applyBorder="1" applyAlignment="1">
      <alignment horizontal="left" vertical="center" wrapText="1" indent="1"/>
    </xf>
    <xf numFmtId="0" fontId="60" fillId="0" borderId="14" xfId="0" applyFont="1" applyBorder="1" applyAlignment="1">
      <alignment horizontal="left" vertical="center" wrapText="1" indent="1"/>
    </xf>
    <xf numFmtId="3" fontId="60" fillId="0" borderId="12" xfId="0" applyNumberFormat="1" applyFont="1" applyBorder="1" applyAlignment="1">
      <alignment horizontal="center" vertical="center"/>
    </xf>
    <xf numFmtId="9" fontId="60" fillId="0" borderId="12" xfId="1" applyFont="1" applyBorder="1" applyAlignment="1">
      <alignment horizontal="center" vertical="center"/>
    </xf>
    <xf numFmtId="164" fontId="60" fillId="0" borderId="12" xfId="0" applyNumberFormat="1" applyFont="1" applyBorder="1" applyAlignment="1">
      <alignment horizontal="center" vertical="center"/>
    </xf>
    <xf numFmtId="0" fontId="67" fillId="0" borderId="15" xfId="0" applyFont="1" applyBorder="1" applyAlignment="1">
      <alignment horizontal="left" vertical="center" wrapText="1" indent="1"/>
    </xf>
    <xf numFmtId="0" fontId="63" fillId="2" borderId="14" xfId="0" applyFont="1" applyFill="1" applyBorder="1" applyAlignment="1">
      <alignment vertical="center" wrapText="1"/>
    </xf>
    <xf numFmtId="3" fontId="29" fillId="2" borderId="12" xfId="0" applyNumberFormat="1" applyFont="1" applyFill="1" applyBorder="1" applyAlignment="1">
      <alignment horizontal="center" vertical="center"/>
    </xf>
    <xf numFmtId="0" fontId="30" fillId="4" borderId="14" xfId="0" applyFont="1" applyFill="1" applyBorder="1" applyAlignment="1">
      <alignment vertical="center" wrapText="1"/>
    </xf>
    <xf numFmtId="0" fontId="63" fillId="0" borderId="15" xfId="0" applyFont="1" applyBorder="1" applyAlignment="1">
      <alignment horizontal="left" vertical="center" wrapText="1" indent="1"/>
    </xf>
    <xf numFmtId="0" fontId="63" fillId="2" borderId="55" xfId="0" applyFont="1" applyFill="1" applyBorder="1" applyAlignment="1">
      <alignment vertical="center" wrapText="1"/>
    </xf>
    <xf numFmtId="3" fontId="29" fillId="2" borderId="56" xfId="0" applyNumberFormat="1" applyFont="1" applyFill="1" applyBorder="1" applyAlignment="1">
      <alignment horizontal="center" vertical="center"/>
    </xf>
    <xf numFmtId="0" fontId="35" fillId="0" borderId="14" xfId="0" applyFont="1" applyFill="1" applyBorder="1" applyAlignment="1">
      <alignment horizontal="left" vertical="center" wrapText="1"/>
    </xf>
    <xf numFmtId="0" fontId="33" fillId="0" borderId="9"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4" fillId="0" borderId="14" xfId="0" applyFont="1" applyFill="1" applyBorder="1" applyAlignment="1">
      <alignment horizontal="center" vertical="center" wrapText="1"/>
    </xf>
    <xf numFmtId="164" fontId="34" fillId="0" borderId="12" xfId="0" applyNumberFormat="1" applyFont="1" applyFill="1" applyBorder="1" applyAlignment="1">
      <alignment horizontal="center" vertical="center"/>
    </xf>
    <xf numFmtId="0" fontId="37" fillId="0" borderId="15" xfId="0" applyFont="1" applyFill="1" applyBorder="1" applyAlignment="1">
      <alignment horizontal="left" vertical="center" wrapText="1" indent="1"/>
    </xf>
    <xf numFmtId="0" fontId="72" fillId="0" borderId="0" xfId="24" applyAlignment="1">
      <alignment vertical="center" wrapText="1"/>
    </xf>
    <xf numFmtId="0" fontId="72" fillId="0" borderId="0" xfId="24"/>
    <xf numFmtId="0" fontId="72" fillId="0" borderId="0" xfId="24" applyFill="1" applyAlignment="1">
      <alignment vertical="center" wrapText="1"/>
    </xf>
    <xf numFmtId="0" fontId="3" fillId="0" borderId="1" xfId="24" applyFont="1" applyFill="1" applyBorder="1" applyAlignment="1">
      <alignment vertical="center" wrapText="1"/>
    </xf>
    <xf numFmtId="0" fontId="6" fillId="0" borderId="1" xfId="24" applyFont="1" applyFill="1" applyBorder="1" applyAlignment="1">
      <alignment horizontal="center" vertical="center" wrapText="1"/>
    </xf>
    <xf numFmtId="0" fontId="72" fillId="0" borderId="0" xfId="24" applyAlignment="1">
      <alignment horizontal="center" vertical="center" wrapText="1"/>
    </xf>
    <xf numFmtId="0" fontId="6" fillId="0" borderId="1" xfId="24" applyFont="1" applyFill="1" applyBorder="1" applyAlignment="1">
      <alignment vertical="center" wrapText="1"/>
    </xf>
    <xf numFmtId="9" fontId="6" fillId="0" borderId="1" xfId="24" applyNumberFormat="1" applyFont="1" applyFill="1" applyBorder="1" applyAlignment="1">
      <alignment vertical="center" wrapText="1"/>
    </xf>
    <xf numFmtId="0" fontId="7" fillId="0" borderId="1" xfId="24" applyFont="1" applyFill="1" applyBorder="1" applyAlignment="1">
      <alignment vertical="center" wrapText="1"/>
    </xf>
    <xf numFmtId="0" fontId="28" fillId="17" borderId="1" xfId="24" applyFont="1" applyFill="1" applyBorder="1" applyAlignment="1">
      <alignment vertical="center" wrapText="1"/>
    </xf>
    <xf numFmtId="3" fontId="73" fillId="17" borderId="1" xfId="8" applyNumberFormat="1" applyFont="1" applyFill="1" applyBorder="1" applyAlignment="1">
      <alignment vertical="center" wrapText="1"/>
    </xf>
    <xf numFmtId="0" fontId="73" fillId="0" borderId="0" xfId="24" applyFont="1" applyAlignment="1">
      <alignment vertical="center" wrapText="1"/>
    </xf>
    <xf numFmtId="0" fontId="73" fillId="0" borderId="0" xfId="24" applyFont="1"/>
    <xf numFmtId="0" fontId="6" fillId="18" borderId="1" xfId="24" applyFont="1" applyFill="1" applyBorder="1" applyAlignment="1">
      <alignment vertical="center" wrapText="1"/>
    </xf>
    <xf numFmtId="0" fontId="11" fillId="0" borderId="1" xfId="24" applyFont="1" applyFill="1" applyBorder="1" applyAlignment="1">
      <alignment vertical="center" wrapText="1"/>
    </xf>
    <xf numFmtId="0" fontId="9" fillId="0" borderId="1" xfId="24" applyFont="1" applyFill="1" applyBorder="1" applyAlignment="1">
      <alignment vertical="center" wrapText="1"/>
    </xf>
    <xf numFmtId="3" fontId="6" fillId="0" borderId="1" xfId="24" applyNumberFormat="1" applyFont="1" applyFill="1" applyBorder="1" applyAlignment="1">
      <alignment vertical="center" wrapText="1"/>
    </xf>
    <xf numFmtId="164" fontId="6" fillId="0" borderId="1" xfId="24" applyNumberFormat="1" applyFont="1" applyFill="1" applyBorder="1" applyAlignment="1">
      <alignment vertical="center" wrapText="1"/>
    </xf>
    <xf numFmtId="0" fontId="5" fillId="0" borderId="1" xfId="24" applyFont="1" applyFill="1" applyBorder="1" applyAlignment="1">
      <alignment vertical="center" wrapText="1"/>
    </xf>
    <xf numFmtId="3" fontId="12" fillId="0" borderId="1" xfId="24" applyNumberFormat="1" applyFont="1" applyFill="1" applyBorder="1" applyAlignment="1">
      <alignment vertical="center" wrapText="1"/>
    </xf>
    <xf numFmtId="0" fontId="13" fillId="0" borderId="1" xfId="24" applyFont="1" applyFill="1" applyBorder="1" applyAlignment="1">
      <alignment vertical="center" wrapText="1"/>
    </xf>
    <xf numFmtId="3" fontId="12" fillId="17" borderId="1" xfId="24" applyNumberFormat="1" applyFont="1" applyFill="1" applyBorder="1" applyAlignment="1">
      <alignment vertical="center" wrapText="1"/>
    </xf>
    <xf numFmtId="0" fontId="11" fillId="4" borderId="1" xfId="24" applyFont="1" applyFill="1" applyBorder="1" applyAlignment="1">
      <alignment vertical="center" wrapText="1"/>
    </xf>
    <xf numFmtId="0" fontId="6" fillId="3" borderId="1" xfId="24" applyFont="1" applyFill="1" applyBorder="1" applyAlignment="1">
      <alignment vertical="center" wrapText="1"/>
    </xf>
    <xf numFmtId="0" fontId="9" fillId="3" borderId="1" xfId="24" applyFont="1" applyFill="1" applyBorder="1" applyAlignment="1">
      <alignment vertical="center" wrapText="1"/>
    </xf>
    <xf numFmtId="3" fontId="6" fillId="3" borderId="1" xfId="24" applyNumberFormat="1" applyFont="1" applyFill="1" applyBorder="1" applyAlignment="1">
      <alignment vertical="center" wrapText="1"/>
    </xf>
    <xf numFmtId="164" fontId="6" fillId="3" borderId="1" xfId="24" applyNumberFormat="1" applyFont="1" applyFill="1" applyBorder="1" applyAlignment="1">
      <alignment vertical="center" wrapText="1"/>
    </xf>
    <xf numFmtId="0" fontId="5" fillId="0" borderId="1" xfId="24" applyFont="1" applyBorder="1" applyAlignment="1">
      <alignment vertical="center" wrapText="1"/>
    </xf>
    <xf numFmtId="3" fontId="12" fillId="0" borderId="1" xfId="24" applyNumberFormat="1" applyFont="1" applyBorder="1" applyAlignment="1">
      <alignment vertical="center" wrapText="1"/>
    </xf>
    <xf numFmtId="3" fontId="6" fillId="0" borderId="1" xfId="24" applyNumberFormat="1" applyFont="1" applyBorder="1" applyAlignment="1">
      <alignment vertical="center" wrapText="1"/>
    </xf>
    <xf numFmtId="0" fontId="13" fillId="0" borderId="1" xfId="24" applyFont="1" applyBorder="1" applyAlignment="1">
      <alignment vertical="center" wrapText="1"/>
    </xf>
    <xf numFmtId="0" fontId="10" fillId="15" borderId="1" xfId="24" applyFont="1" applyFill="1" applyBorder="1" applyAlignment="1">
      <alignment vertical="center" wrapText="1"/>
    </xf>
    <xf numFmtId="0" fontId="6" fillId="15" borderId="1" xfId="24" applyFont="1" applyFill="1" applyBorder="1" applyAlignment="1">
      <alignment vertical="center" wrapText="1"/>
    </xf>
    <xf numFmtId="0" fontId="10" fillId="18" borderId="1" xfId="24" applyFont="1" applyFill="1" applyBorder="1" applyAlignment="1">
      <alignment vertical="center" wrapText="1"/>
    </xf>
    <xf numFmtId="0" fontId="14" fillId="4" borderId="1" xfId="24" applyFont="1" applyFill="1" applyBorder="1" applyAlignment="1">
      <alignment vertical="center" wrapText="1"/>
    </xf>
    <xf numFmtId="0" fontId="72" fillId="0" borderId="0" xfId="24" applyFill="1" applyBorder="1" applyAlignment="1">
      <alignment vertical="center" wrapText="1"/>
    </xf>
    <xf numFmtId="3" fontId="9" fillId="0" borderId="1" xfId="24" applyNumberFormat="1" applyFont="1" applyFill="1" applyBorder="1" applyAlignment="1">
      <alignment vertical="center" wrapText="1"/>
    </xf>
    <xf numFmtId="0" fontId="7" fillId="15" borderId="1" xfId="24" applyFont="1" applyFill="1" applyBorder="1" applyAlignment="1">
      <alignment vertical="center" wrapText="1"/>
    </xf>
    <xf numFmtId="9" fontId="6" fillId="15" borderId="1" xfId="24" applyNumberFormat="1" applyFont="1" applyFill="1" applyBorder="1" applyAlignment="1">
      <alignment vertical="center" wrapText="1"/>
    </xf>
    <xf numFmtId="3" fontId="72" fillId="0" borderId="0" xfId="24" applyNumberFormat="1" applyAlignment="1">
      <alignment vertical="center" wrapText="1"/>
    </xf>
    <xf numFmtId="0" fontId="18" fillId="0" borderId="1" xfId="24" applyFont="1" applyBorder="1" applyAlignment="1">
      <alignment vertical="center" wrapText="1"/>
    </xf>
    <xf numFmtId="10" fontId="12" fillId="0" borderId="1" xfId="25" applyFont="1" applyBorder="1" applyAlignment="1">
      <alignment vertical="center" wrapText="1"/>
    </xf>
    <xf numFmtId="164" fontId="12" fillId="0" borderId="1" xfId="24" applyNumberFormat="1" applyFont="1" applyBorder="1" applyAlignment="1">
      <alignment vertical="center" wrapText="1"/>
    </xf>
    <xf numFmtId="3" fontId="12" fillId="15" borderId="1" xfId="24" applyNumberFormat="1" applyFont="1" applyFill="1" applyBorder="1" applyAlignment="1">
      <alignment vertical="center" wrapText="1"/>
    </xf>
    <xf numFmtId="0" fontId="15" fillId="2" borderId="1" xfId="24" applyFont="1" applyFill="1" applyBorder="1" applyAlignment="1">
      <alignment vertical="center" wrapText="1"/>
    </xf>
    <xf numFmtId="3" fontId="9" fillId="2" borderId="1" xfId="24" applyNumberFormat="1" applyFont="1" applyFill="1" applyBorder="1" applyAlignment="1">
      <alignment vertical="center" wrapTex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6" fillId="3" borderId="39" xfId="0" applyNumberFormat="1" applyFont="1" applyFill="1" applyBorder="1" applyAlignment="1">
      <alignment horizontal="center" vertical="center"/>
    </xf>
    <xf numFmtId="0" fontId="26" fillId="3" borderId="40" xfId="0" applyNumberFormat="1" applyFont="1" applyFill="1" applyBorder="1" applyAlignment="1">
      <alignment horizontal="center" vertical="center"/>
    </xf>
    <xf numFmtId="0" fontId="26" fillId="3" borderId="41"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4" fillId="0" borderId="37" xfId="0" applyFont="1" applyFill="1" applyBorder="1" applyAlignment="1">
      <alignment horizontal="center" vertical="top" wrapText="1"/>
    </xf>
    <xf numFmtId="0" fontId="44" fillId="0" borderId="38" xfId="0" applyFont="1" applyFill="1" applyBorder="1" applyAlignment="1">
      <alignment horizontal="center" vertical="top"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3" fontId="29" fillId="10" borderId="57" xfId="0" applyNumberFormat="1" applyFont="1" applyFill="1" applyBorder="1" applyAlignment="1">
      <alignment horizontal="center" vertical="center"/>
    </xf>
    <xf numFmtId="3" fontId="29" fillId="10" borderId="19" xfId="0" applyNumberFormat="1" applyFont="1" applyFill="1" applyBorder="1" applyAlignment="1">
      <alignment horizontal="center" vertical="center"/>
    </xf>
    <xf numFmtId="3" fontId="29" fillId="10" borderId="56" xfId="0" applyNumberFormat="1" applyFont="1" applyFill="1" applyBorder="1" applyAlignment="1">
      <alignment horizontal="center" vertical="center"/>
    </xf>
    <xf numFmtId="0" fontId="30" fillId="4" borderId="2"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4"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30" fillId="3" borderId="13" xfId="0" applyFont="1" applyFill="1" applyBorder="1" applyAlignment="1">
      <alignment vertical="center" wrapText="1"/>
    </xf>
    <xf numFmtId="0" fontId="30" fillId="3" borderId="15" xfId="0" applyFont="1" applyFill="1" applyBorder="1" applyAlignment="1">
      <alignment vertical="center" wrapText="1"/>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9"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0" fillId="3" borderId="14" xfId="0" applyFont="1" applyFill="1" applyBorder="1" applyAlignment="1">
      <alignment vertical="center" wrapText="1"/>
    </xf>
    <xf numFmtId="0" fontId="30" fillId="3" borderId="5"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10" xfId="0" applyFont="1" applyFill="1" applyBorder="1" applyAlignment="1">
      <alignment horizontal="center" vertical="center"/>
    </xf>
    <xf numFmtId="0" fontId="30" fillId="3" borderId="11" xfId="0" applyFont="1" applyFill="1" applyBorder="1" applyAlignment="1">
      <alignment horizontal="center" vertical="center"/>
    </xf>
    <xf numFmtId="0" fontId="30" fillId="3" borderId="12" xfId="0" applyFont="1" applyFill="1" applyBorder="1" applyAlignment="1">
      <alignment horizontal="center" vertical="center"/>
    </xf>
    <xf numFmtId="0" fontId="30"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0" xfId="0" applyFont="1" applyBorder="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30" fillId="4" borderId="3" xfId="0" applyFont="1" applyFill="1" applyBorder="1" applyAlignment="1">
      <alignment horizontal="left" vertical="center"/>
    </xf>
    <xf numFmtId="0" fontId="30" fillId="4" borderId="4" xfId="0" applyFont="1" applyFill="1" applyBorder="1" applyAlignment="1">
      <alignment horizontal="left" vertical="center"/>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0" fillId="3" borderId="1" xfId="0" applyFont="1" applyFill="1" applyBorder="1" applyAlignment="1">
      <alignment horizontal="center" vertical="center"/>
    </xf>
    <xf numFmtId="49" fontId="30" fillId="3" borderId="2"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0" fontId="29" fillId="0" borderId="2"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9" fontId="33" fillId="3" borderId="2" xfId="0" applyNumberFormat="1" applyFont="1" applyFill="1" applyBorder="1" applyAlignment="1">
      <alignment horizontal="center" vertical="center" wrapText="1"/>
    </xf>
    <xf numFmtId="9" fontId="33" fillId="3" borderId="3" xfId="0" applyNumberFormat="1" applyFont="1" applyFill="1" applyBorder="1" applyAlignment="1">
      <alignment horizontal="center" vertical="center" wrapText="1"/>
    </xf>
    <xf numFmtId="9" fontId="33" fillId="3" borderId="4" xfId="0" applyNumberFormat="1" applyFont="1" applyFill="1" applyBorder="1" applyAlignment="1">
      <alignment horizontal="center" vertical="center" wrapText="1"/>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49" fillId="3" borderId="46" xfId="0" applyFont="1" applyFill="1" applyBorder="1" applyAlignment="1">
      <alignment horizontal="left" wrapText="1"/>
    </xf>
    <xf numFmtId="0" fontId="49" fillId="3" borderId="0" xfId="0" applyFont="1" applyFill="1" applyBorder="1" applyAlignment="1">
      <alignment horizontal="left" wrapText="1"/>
    </xf>
    <xf numFmtId="0" fontId="49" fillId="3" borderId="47" xfId="0" applyFont="1" applyFill="1" applyBorder="1" applyAlignment="1">
      <alignment horizontal="left" wrapText="1"/>
    </xf>
    <xf numFmtId="0" fontId="51" fillId="3" borderId="46" xfId="0" applyFont="1" applyFill="1" applyBorder="1" applyAlignment="1">
      <alignment horizontal="left" vertical="top" wrapText="1"/>
    </xf>
    <xf numFmtId="0" fontId="49" fillId="3" borderId="0" xfId="0" applyFont="1" applyFill="1" applyBorder="1" applyAlignment="1">
      <alignment horizontal="left" vertical="top" wrapText="1"/>
    </xf>
    <xf numFmtId="0" fontId="49" fillId="3" borderId="47" xfId="0" applyFont="1" applyFill="1" applyBorder="1" applyAlignment="1">
      <alignment horizontal="left" vertical="top" wrapText="1"/>
    </xf>
    <xf numFmtId="0" fontId="51" fillId="3" borderId="48" xfId="0" applyFont="1" applyFill="1" applyBorder="1" applyAlignment="1">
      <alignment horizontal="left" vertical="top" wrapText="1"/>
    </xf>
    <xf numFmtId="0" fontId="49" fillId="3" borderId="49" xfId="0" applyFont="1" applyFill="1" applyBorder="1" applyAlignment="1">
      <alignment horizontal="left" vertical="top" wrapText="1"/>
    </xf>
    <xf numFmtId="0" fontId="49" fillId="3" borderId="18" xfId="0" applyFont="1" applyFill="1" applyBorder="1" applyAlignment="1">
      <alignment horizontal="left" vertical="top" wrapText="1"/>
    </xf>
    <xf numFmtId="0" fontId="49" fillId="3" borderId="44" xfId="0" applyFont="1" applyFill="1" applyBorder="1" applyAlignment="1">
      <alignment horizontal="left" vertical="top" wrapText="1"/>
    </xf>
    <xf numFmtId="0" fontId="49" fillId="3" borderId="45" xfId="0" applyFont="1" applyFill="1" applyBorder="1" applyAlignment="1">
      <alignment horizontal="left" vertical="top" wrapText="1"/>
    </xf>
    <xf numFmtId="0" fontId="49" fillId="3" borderId="17" xfId="0" applyFont="1" applyFill="1" applyBorder="1" applyAlignment="1">
      <alignment horizontal="left" vertical="top" wrapText="1"/>
    </xf>
    <xf numFmtId="0" fontId="50" fillId="3" borderId="46" xfId="0" applyFont="1" applyFill="1" applyBorder="1" applyAlignment="1">
      <alignment horizontal="left" vertical="top" wrapText="1"/>
    </xf>
    <xf numFmtId="0" fontId="51" fillId="3" borderId="0" xfId="0" applyFont="1" applyFill="1" applyBorder="1" applyAlignment="1">
      <alignment horizontal="left" vertical="top" wrapText="1"/>
    </xf>
    <xf numFmtId="0" fontId="51" fillId="3" borderId="47" xfId="0" applyFont="1" applyFill="1" applyBorder="1" applyAlignment="1">
      <alignment horizontal="left" vertical="top"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9" fontId="33" fillId="3" borderId="2" xfId="0" applyNumberFormat="1" applyFont="1" applyFill="1" applyBorder="1" applyAlignment="1">
      <alignment horizontal="center" vertical="center"/>
    </xf>
    <xf numFmtId="9" fontId="33" fillId="3" borderId="3" xfId="0" applyNumberFormat="1" applyFont="1" applyFill="1" applyBorder="1" applyAlignment="1">
      <alignment horizontal="center" vertical="center"/>
    </xf>
    <xf numFmtId="9" fontId="33" fillId="3" borderId="4" xfId="0" applyNumberFormat="1" applyFont="1" applyFill="1" applyBorder="1" applyAlignment="1">
      <alignment horizontal="center" vertical="center"/>
    </xf>
    <xf numFmtId="0" fontId="33" fillId="3" borderId="2" xfId="0" applyFont="1" applyFill="1" applyBorder="1" applyAlignment="1">
      <alignment horizontal="center" vertical="center"/>
    </xf>
    <xf numFmtId="0" fontId="33" fillId="3" borderId="3" xfId="0" applyFont="1" applyFill="1" applyBorder="1" applyAlignment="1">
      <alignment wrapText="1"/>
    </xf>
    <xf numFmtId="0" fontId="33" fillId="3" borderId="4" xfId="0" applyFont="1" applyFill="1" applyBorder="1" applyAlignment="1">
      <alignment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4" borderId="3" xfId="0" applyFont="1" applyFill="1" applyBorder="1" applyAlignment="1">
      <alignment horizontal="center" vertical="center"/>
    </xf>
    <xf numFmtId="0" fontId="34" fillId="4" borderId="4"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4" xfId="0" applyFont="1" applyFill="1" applyBorder="1" applyAlignment="1">
      <alignment horizontal="center" vertical="center"/>
    </xf>
    <xf numFmtId="0" fontId="33" fillId="0" borderId="0" xfId="0" applyFont="1" applyAlignment="1">
      <alignment horizontal="center"/>
    </xf>
    <xf numFmtId="0" fontId="35" fillId="3" borderId="0" xfId="0" applyFont="1" applyFill="1" applyAlignment="1">
      <alignment horizontal="center"/>
    </xf>
    <xf numFmtId="0" fontId="34" fillId="3" borderId="1" xfId="0" applyFont="1" applyFill="1" applyBorder="1" applyAlignment="1">
      <alignment horizontal="center" vertical="center"/>
    </xf>
    <xf numFmtId="49" fontId="34" fillId="3" borderId="2" xfId="0" applyNumberFormat="1" applyFont="1" applyFill="1" applyBorder="1" applyAlignment="1">
      <alignment horizontal="center" vertical="center"/>
    </xf>
    <xf numFmtId="49" fontId="34" fillId="3" borderId="3" xfId="0" applyNumberFormat="1" applyFont="1" applyFill="1" applyBorder="1" applyAlignment="1">
      <alignment horizontal="center" vertical="center"/>
    </xf>
    <xf numFmtId="49" fontId="34" fillId="3" borderId="4" xfId="0" applyNumberFormat="1" applyFont="1" applyFill="1" applyBorder="1" applyAlignment="1">
      <alignment horizontal="center" vertical="center"/>
    </xf>
    <xf numFmtId="0" fontId="33" fillId="0" borderId="2" xfId="0" applyFont="1" applyBorder="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2" fillId="0" borderId="6" xfId="0" applyFont="1" applyBorder="1" applyAlignment="1">
      <alignment horizontal="center" wrapText="1"/>
    </xf>
    <xf numFmtId="0" fontId="4" fillId="3" borderId="1" xfId="0" applyFont="1" applyFill="1" applyBorder="1" applyAlignment="1">
      <alignment horizontal="center" vertical="center"/>
    </xf>
    <xf numFmtId="49" fontId="4" fillId="3" borderId="2" xfId="0" quotePrefix="1"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2" fillId="4" borderId="2" xfId="0" applyFont="1" applyFill="1" applyBorder="1" applyAlignment="1">
      <alignment horizontal="left" vertical="center" wrapText="1"/>
    </xf>
    <xf numFmtId="0" fontId="32" fillId="4" borderId="3" xfId="0" applyFont="1" applyFill="1" applyBorder="1" applyAlignment="1">
      <alignment horizontal="left" vertical="center"/>
    </xf>
    <xf numFmtId="0" fontId="32" fillId="4" borderId="4" xfId="0" applyFont="1" applyFill="1" applyBorder="1" applyAlignment="1">
      <alignment horizontal="left"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5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45" fillId="3" borderId="4" xfId="0" applyFont="1" applyFill="1" applyBorder="1" applyAlignment="1">
      <alignment horizontal="center" vertical="center" wrapText="1"/>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9" fontId="6" fillId="4" borderId="2"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9" fontId="6" fillId="4" borderId="4" xfId="0" applyNumberFormat="1" applyFont="1" applyFill="1" applyBorder="1" applyAlignment="1">
      <alignment horizontal="center" vertical="center" wrapText="1"/>
    </xf>
    <xf numFmtId="0" fontId="45" fillId="4" borderId="2" xfId="0" applyFont="1" applyFill="1" applyBorder="1" applyAlignment="1">
      <alignment horizontal="center" vertical="center"/>
    </xf>
    <xf numFmtId="0" fontId="45" fillId="4" borderId="3" xfId="0" applyFont="1" applyFill="1" applyBorder="1" applyAlignment="1">
      <alignment horizontal="center" vertical="center"/>
    </xf>
    <xf numFmtId="0" fontId="45" fillId="4" borderId="52" xfId="0" applyFont="1" applyFill="1" applyBorder="1" applyAlignment="1">
      <alignment horizontal="center" vertical="center"/>
    </xf>
    <xf numFmtId="0" fontId="45" fillId="3" borderId="52" xfId="0" applyFont="1" applyFill="1" applyBorder="1" applyAlignment="1">
      <alignment horizontal="center" vertical="center"/>
    </xf>
    <xf numFmtId="0" fontId="6" fillId="3" borderId="13" xfId="0" applyFont="1" applyFill="1" applyBorder="1" applyAlignment="1">
      <alignment vertical="center" wrapText="1"/>
    </xf>
    <xf numFmtId="0" fontId="6" fillId="3" borderId="15" xfId="0" applyFont="1" applyFill="1" applyBorder="1" applyAlignment="1">
      <alignment vertical="center" wrapText="1"/>
    </xf>
    <xf numFmtId="0" fontId="6" fillId="3" borderId="14" xfId="0" applyFont="1" applyFill="1" applyBorder="1" applyAlignment="1">
      <alignmen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3" xfId="0" applyFont="1" applyFill="1" applyBorder="1" applyAlignment="1">
      <alignment horizontal="center" vertical="center"/>
    </xf>
    <xf numFmtId="0" fontId="53" fillId="4" borderId="4" xfId="0" applyFont="1" applyFill="1" applyBorder="1" applyAlignment="1">
      <alignment horizontal="center" vertical="center"/>
    </xf>
    <xf numFmtId="9" fontId="10" fillId="4" borderId="2" xfId="0" applyNumberFormat="1" applyFont="1" applyFill="1" applyBorder="1" applyAlignment="1">
      <alignment horizontal="center" vertical="center"/>
    </xf>
    <xf numFmtId="9" fontId="10" fillId="4" borderId="3" xfId="0" applyNumberFormat="1" applyFont="1" applyFill="1" applyBorder="1" applyAlignment="1">
      <alignment horizontal="center" vertical="center"/>
    </xf>
    <xf numFmtId="9" fontId="10" fillId="4" borderId="4" xfId="0" applyNumberFormat="1" applyFont="1" applyFill="1" applyBorder="1" applyAlignment="1">
      <alignment horizontal="center" vertical="center"/>
    </xf>
    <xf numFmtId="0" fontId="32" fillId="4" borderId="25" xfId="0" applyFont="1" applyFill="1" applyBorder="1" applyAlignment="1">
      <alignment horizontal="center" vertical="center"/>
    </xf>
    <xf numFmtId="0" fontId="32" fillId="4" borderId="26" xfId="0" applyFont="1" applyFill="1" applyBorder="1" applyAlignment="1">
      <alignment horizontal="center" vertical="center"/>
    </xf>
    <xf numFmtId="0" fontId="45" fillId="3" borderId="21"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45" fillId="3" borderId="21" xfId="0" applyFont="1" applyFill="1" applyBorder="1" applyAlignment="1">
      <alignment horizontal="center" vertical="center"/>
    </xf>
    <xf numFmtId="0" fontId="45" fillId="3" borderId="27" xfId="0" applyFont="1" applyFill="1" applyBorder="1" applyAlignment="1">
      <alignment horizontal="center" vertical="center"/>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45" fillId="3" borderId="2" xfId="0" applyFont="1" applyFill="1" applyBorder="1" applyAlignment="1">
      <alignment horizontal="left" vertical="center" wrapText="1"/>
    </xf>
    <xf numFmtId="0" fontId="45" fillId="3" borderId="3"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5" fillId="4" borderId="2" xfId="0" applyFont="1" applyFill="1" applyBorder="1" applyAlignment="1">
      <alignment horizontal="left" vertical="center" wrapText="1"/>
    </xf>
    <xf numFmtId="0" fontId="45" fillId="4" borderId="3" xfId="0" applyFont="1" applyFill="1" applyBorder="1" applyAlignment="1">
      <alignment horizontal="left" vertical="center" wrapText="1"/>
    </xf>
    <xf numFmtId="0" fontId="45" fillId="4" borderId="4" xfId="0" applyFont="1" applyFill="1" applyBorder="1" applyAlignment="1">
      <alignment horizontal="left" vertical="center" wrapText="1"/>
    </xf>
    <xf numFmtId="0" fontId="45" fillId="4" borderId="2" xfId="0" applyFont="1" applyFill="1" applyBorder="1" applyAlignment="1">
      <alignment horizontal="center" vertical="center" wrapText="1"/>
    </xf>
    <xf numFmtId="0" fontId="45" fillId="4" borderId="3"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3" borderId="31" xfId="0" applyFont="1" applyFill="1" applyBorder="1" applyAlignment="1">
      <alignment horizontal="center" vertical="center" wrapText="1"/>
    </xf>
    <xf numFmtId="0" fontId="45" fillId="3" borderId="32" xfId="0" applyFont="1" applyFill="1" applyBorder="1" applyAlignment="1">
      <alignment horizontal="center" vertical="center" wrapText="1"/>
    </xf>
    <xf numFmtId="0" fontId="45" fillId="4" borderId="4" xfId="0" applyFont="1" applyFill="1" applyBorder="1" applyAlignment="1">
      <alignment horizontal="center" vertical="center"/>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0" fillId="3" borderId="12" xfId="0" applyFont="1" applyFill="1" applyBorder="1" applyAlignment="1">
      <alignment horizontal="center" vertical="center" wrapText="1"/>
    </xf>
    <xf numFmtId="9" fontId="30" fillId="4" borderId="2" xfId="0" applyNumberFormat="1" applyFont="1" applyFill="1" applyBorder="1" applyAlignment="1">
      <alignment horizontal="center" vertical="center" wrapText="1"/>
    </xf>
    <xf numFmtId="9" fontId="30" fillId="4" borderId="3" xfId="0" applyNumberFormat="1" applyFont="1" applyFill="1" applyBorder="1" applyAlignment="1">
      <alignment horizontal="center" vertical="center" wrapText="1"/>
    </xf>
    <xf numFmtId="9" fontId="30" fillId="4" borderId="4" xfId="0" applyNumberFormat="1"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4"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9" fontId="30" fillId="13" borderId="2" xfId="0" applyNumberFormat="1" applyFont="1" applyFill="1" applyBorder="1" applyAlignment="1">
      <alignment horizontal="center" vertical="center" wrapText="1"/>
    </xf>
    <xf numFmtId="9" fontId="30" fillId="13" borderId="3" xfId="0" applyNumberFormat="1" applyFont="1" applyFill="1" applyBorder="1" applyAlignment="1">
      <alignment horizontal="center" vertical="center" wrapText="1"/>
    </xf>
    <xf numFmtId="9" fontId="30" fillId="13" borderId="4" xfId="0" applyNumberFormat="1"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0" borderId="0" xfId="0" applyFont="1" applyAlignment="1">
      <alignment horizontal="center" vertical="center" wrapText="1"/>
    </xf>
    <xf numFmtId="0" fontId="47" fillId="2" borderId="0" xfId="0" applyFont="1" applyFill="1" applyAlignment="1">
      <alignment horizontal="center" vertical="center" wrapText="1"/>
    </xf>
    <xf numFmtId="0" fontId="30" fillId="3" borderId="1" xfId="0" applyFont="1" applyFill="1" applyBorder="1" applyAlignment="1">
      <alignment horizontal="center" vertical="center" wrapText="1"/>
    </xf>
    <xf numFmtId="49" fontId="30" fillId="3" borderId="2" xfId="0" applyNumberFormat="1" applyFont="1" applyFill="1" applyBorder="1" applyAlignment="1">
      <alignment horizontal="center" vertical="center" wrapText="1"/>
    </xf>
    <xf numFmtId="49" fontId="30" fillId="3" borderId="3" xfId="0" applyNumberFormat="1" applyFont="1" applyFill="1" applyBorder="1" applyAlignment="1">
      <alignment horizontal="center" vertical="center" wrapText="1"/>
    </xf>
    <xf numFmtId="49" fontId="30" fillId="3" borderId="4"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8" fillId="2" borderId="2" xfId="0" applyFont="1" applyFill="1" applyBorder="1" applyAlignment="1">
      <alignment horizontal="center" vertical="center"/>
    </xf>
    <xf numFmtId="0" fontId="58" fillId="2" borderId="3" xfId="0" applyFont="1" applyFill="1" applyBorder="1" applyAlignment="1">
      <alignment horizontal="center" vertical="center"/>
    </xf>
    <xf numFmtId="0" fontId="58" fillId="2" borderId="4" xfId="0" applyFont="1" applyFill="1" applyBorder="1" applyAlignment="1">
      <alignment horizontal="center" vertical="center"/>
    </xf>
    <xf numFmtId="49" fontId="58" fillId="3" borderId="2" xfId="0" applyNumberFormat="1" applyFont="1" applyFill="1" applyBorder="1" applyAlignment="1">
      <alignment horizontal="center" vertical="center"/>
    </xf>
    <xf numFmtId="49" fontId="58" fillId="3" borderId="3" xfId="0" applyNumberFormat="1" applyFont="1" applyFill="1" applyBorder="1" applyAlignment="1">
      <alignment horizontal="center" vertical="center"/>
    </xf>
    <xf numFmtId="49" fontId="58" fillId="3" borderId="4" xfId="0" applyNumberFormat="1" applyFont="1" applyFill="1" applyBorder="1" applyAlignment="1">
      <alignment horizontal="center" vertical="center"/>
    </xf>
    <xf numFmtId="0" fontId="59" fillId="3" borderId="2" xfId="0" applyFont="1" applyFill="1" applyBorder="1" applyAlignment="1">
      <alignment horizontal="left" vertical="center" wrapText="1"/>
    </xf>
    <xf numFmtId="0" fontId="59" fillId="3" borderId="3" xfId="0" applyFont="1" applyFill="1" applyBorder="1" applyAlignment="1">
      <alignment horizontal="left" vertical="center" wrapText="1"/>
    </xf>
    <xf numFmtId="0" fontId="59" fillId="3" borderId="4" xfId="0" applyFont="1" applyFill="1" applyBorder="1" applyAlignment="1">
      <alignment horizontal="left" vertical="center" wrapText="1"/>
    </xf>
    <xf numFmtId="0" fontId="27"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3" fontId="6" fillId="3" borderId="2" xfId="0" applyNumberFormat="1" applyFont="1" applyFill="1" applyBorder="1" applyAlignment="1">
      <alignment horizontal="left" vertical="center" wrapText="1"/>
    </xf>
    <xf numFmtId="3" fontId="6" fillId="3" borderId="3" xfId="0" applyNumberFormat="1" applyFont="1" applyFill="1" applyBorder="1" applyAlignment="1">
      <alignment horizontal="left" vertical="center" wrapText="1"/>
    </xf>
    <xf numFmtId="3" fontId="6" fillId="3" borderId="4" xfId="0" applyNumberFormat="1" applyFont="1" applyFill="1" applyBorder="1" applyAlignment="1">
      <alignment horizontal="left" vertical="center" wrapText="1"/>
    </xf>
    <xf numFmtId="9" fontId="6" fillId="4" borderId="2" xfId="0" applyNumberFormat="1" applyFont="1" applyFill="1" applyBorder="1" applyAlignment="1">
      <alignment horizontal="center" vertical="center"/>
    </xf>
    <xf numFmtId="9" fontId="6" fillId="4" borderId="3" xfId="0" applyNumberFormat="1" applyFont="1" applyFill="1" applyBorder="1" applyAlignment="1">
      <alignment horizontal="center" vertical="center"/>
    </xf>
    <xf numFmtId="9" fontId="6" fillId="4" borderId="4"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3" fontId="6" fillId="3" borderId="13" xfId="0" applyNumberFormat="1" applyFont="1" applyFill="1" applyBorder="1" applyAlignment="1">
      <alignment horizontal="center" vertical="center" wrapText="1"/>
    </xf>
    <xf numFmtId="9" fontId="9" fillId="4" borderId="2" xfId="0" applyNumberFormat="1" applyFont="1" applyFill="1" applyBorder="1" applyAlignment="1">
      <alignment horizontal="center" vertical="center"/>
    </xf>
    <xf numFmtId="9" fontId="9" fillId="4" borderId="3" xfId="0" applyNumberFormat="1" applyFont="1" applyFill="1" applyBorder="1" applyAlignment="1">
      <alignment horizontal="center" vertical="center"/>
    </xf>
    <xf numFmtId="9" fontId="9" fillId="4" borderId="4" xfId="0" applyNumberFormat="1" applyFont="1" applyFill="1" applyBorder="1" applyAlignment="1">
      <alignment horizontal="center" vertical="center"/>
    </xf>
    <xf numFmtId="0" fontId="41" fillId="0" borderId="2" xfId="0" applyFont="1" applyBorder="1" applyAlignment="1">
      <alignment horizontal="center"/>
    </xf>
    <xf numFmtId="0" fontId="41" fillId="0" borderId="3" xfId="0" applyFont="1" applyBorder="1" applyAlignment="1">
      <alignment horizontal="center"/>
    </xf>
    <xf numFmtId="9" fontId="6" fillId="16" borderId="2" xfId="0" applyNumberFormat="1" applyFont="1" applyFill="1" applyBorder="1" applyAlignment="1">
      <alignment horizontal="center" vertical="center"/>
    </xf>
    <xf numFmtId="9" fontId="6" fillId="16" borderId="3" xfId="0" applyNumberFormat="1" applyFont="1" applyFill="1" applyBorder="1" applyAlignment="1">
      <alignment horizontal="center" vertical="center"/>
    </xf>
    <xf numFmtId="9" fontId="6" fillId="16" borderId="4"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9" fontId="6" fillId="3" borderId="2" xfId="0" applyNumberFormat="1" applyFont="1" applyFill="1" applyBorder="1" applyAlignment="1">
      <alignment horizontal="center" vertical="center" wrapText="1"/>
    </xf>
    <xf numFmtId="9" fontId="6" fillId="3" borderId="3"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9" fontId="5" fillId="4" borderId="2" xfId="0" applyNumberFormat="1" applyFont="1" applyFill="1" applyBorder="1" applyAlignment="1">
      <alignment horizontal="center" vertical="center" wrapText="1"/>
    </xf>
    <xf numFmtId="9" fontId="5" fillId="4" borderId="3" xfId="0" applyNumberFormat="1"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2" fontId="6" fillId="4" borderId="2" xfId="0" applyNumberFormat="1"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3" fontId="6" fillId="4" borderId="2"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3" fontId="6" fillId="4" borderId="4" xfId="0" applyNumberFormat="1"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1" fontId="6" fillId="4" borderId="2" xfId="0" applyNumberFormat="1" applyFont="1" applyFill="1" applyBorder="1" applyAlignment="1">
      <alignment horizontal="center" vertical="center" wrapText="1"/>
    </xf>
    <xf numFmtId="1" fontId="6" fillId="4" borderId="3" xfId="0" applyNumberFormat="1" applyFont="1" applyFill="1" applyBorder="1" applyAlignment="1">
      <alignment horizontal="center" vertical="center" wrapText="1"/>
    </xf>
    <xf numFmtId="1" fontId="6" fillId="4" borderId="4" xfId="0" applyNumberFormat="1" applyFont="1" applyFill="1" applyBorder="1" applyAlignment="1">
      <alignment horizontal="center" vertical="center" wrapText="1"/>
    </xf>
    <xf numFmtId="0" fontId="47" fillId="2" borderId="0" xfId="0" applyFont="1" applyFill="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9" fillId="4" borderId="16"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 borderId="10" xfId="0" applyFont="1" applyFill="1" applyBorder="1" applyAlignment="1">
      <alignment horizontal="center" vertical="center" wrapText="1"/>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4" xfId="0" applyFont="1" applyFill="1" applyBorder="1" applyAlignment="1">
      <alignment horizontal="center" vertical="center"/>
    </xf>
    <xf numFmtId="0" fontId="6" fillId="4" borderId="16"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5" fillId="4" borderId="2" xfId="5" applyFont="1" applyFill="1" applyBorder="1" applyAlignment="1">
      <alignment horizontal="center" vertical="center" wrapText="1"/>
    </xf>
    <xf numFmtId="0" fontId="5" fillId="4" borderId="3" xfId="5" applyFont="1" applyFill="1" applyBorder="1" applyAlignment="1">
      <alignment horizontal="center" vertical="center" wrapText="1"/>
    </xf>
    <xf numFmtId="0" fontId="5" fillId="4" borderId="4" xfId="5" applyFont="1" applyFill="1" applyBorder="1" applyAlignment="1">
      <alignment horizontal="center" vertical="center" wrapText="1"/>
    </xf>
    <xf numFmtId="0" fontId="2" fillId="0" borderId="0" xfId="5" applyFont="1" applyAlignment="1">
      <alignment horizontal="center" wrapText="1"/>
    </xf>
    <xf numFmtId="0" fontId="47" fillId="2" borderId="0" xfId="5" applyFont="1" applyFill="1" applyAlignment="1">
      <alignment horizontal="center"/>
    </xf>
    <xf numFmtId="0" fontId="4" fillId="3" borderId="1" xfId="5" applyFont="1" applyFill="1" applyBorder="1" applyAlignment="1">
      <alignment horizontal="center" vertical="center"/>
    </xf>
    <xf numFmtId="49" fontId="4" fillId="3" borderId="2" xfId="5" applyNumberFormat="1" applyFont="1" applyFill="1" applyBorder="1" applyAlignment="1">
      <alignment horizontal="center" vertical="center"/>
    </xf>
    <xf numFmtId="49" fontId="4" fillId="3" borderId="3" xfId="5" applyNumberFormat="1" applyFont="1" applyFill="1" applyBorder="1" applyAlignment="1">
      <alignment horizontal="center" vertical="center"/>
    </xf>
    <xf numFmtId="49" fontId="4" fillId="3" borderId="4" xfId="5" applyNumberFormat="1" applyFont="1" applyFill="1" applyBorder="1" applyAlignment="1">
      <alignment horizontal="center" vertical="center"/>
    </xf>
    <xf numFmtId="0" fontId="4" fillId="3" borderId="2" xfId="5" applyFont="1" applyFill="1" applyBorder="1" applyAlignment="1">
      <alignment horizontal="center" vertical="center" wrapText="1"/>
    </xf>
    <xf numFmtId="0" fontId="4" fillId="3" borderId="3" xfId="5" applyFont="1" applyFill="1" applyBorder="1" applyAlignment="1">
      <alignment horizontal="center" vertical="center" wrapText="1"/>
    </xf>
    <xf numFmtId="0" fontId="4" fillId="3" borderId="4" xfId="5" applyFont="1" applyFill="1" applyBorder="1" applyAlignment="1">
      <alignment horizontal="center" vertical="center" wrapText="1"/>
    </xf>
    <xf numFmtId="0" fontId="5" fillId="4" borderId="2" xfId="5" applyFont="1" applyFill="1" applyBorder="1" applyAlignment="1">
      <alignment horizontal="left" vertical="center" wrapText="1"/>
    </xf>
    <xf numFmtId="0" fontId="5" fillId="4" borderId="3" xfId="5" applyFont="1" applyFill="1" applyBorder="1" applyAlignment="1">
      <alignment horizontal="left" vertical="center" wrapText="1"/>
    </xf>
    <xf numFmtId="0" fontId="5" fillId="4" borderId="4" xfId="5" applyFont="1" applyFill="1" applyBorder="1" applyAlignment="1">
      <alignment horizontal="left" vertical="center" wrapText="1"/>
    </xf>
    <xf numFmtId="0" fontId="9" fillId="4" borderId="2" xfId="5" applyFont="1" applyFill="1" applyBorder="1" applyAlignment="1">
      <alignment horizontal="center" vertical="center"/>
    </xf>
    <xf numFmtId="0" fontId="9" fillId="4" borderId="3" xfId="5" applyFont="1" applyFill="1" applyBorder="1" applyAlignment="1">
      <alignment horizontal="center" vertical="center"/>
    </xf>
    <xf numFmtId="0" fontId="9" fillId="4" borderId="4" xfId="5" applyFont="1" applyFill="1" applyBorder="1" applyAlignment="1">
      <alignment horizontal="center" vertical="center"/>
    </xf>
    <xf numFmtId="0" fontId="3" fillId="4" borderId="2" xfId="5" applyFont="1" applyFill="1" applyBorder="1" applyAlignment="1">
      <alignment horizontal="center" vertical="center"/>
    </xf>
    <xf numFmtId="0" fontId="3" fillId="4" borderId="3" xfId="5" applyFont="1" applyFill="1" applyBorder="1" applyAlignment="1">
      <alignment horizontal="center" vertical="center"/>
    </xf>
    <xf numFmtId="0" fontId="3" fillId="4" borderId="4" xfId="5" applyFont="1" applyFill="1" applyBorder="1" applyAlignment="1">
      <alignment horizontal="center" vertical="center"/>
    </xf>
    <xf numFmtId="0" fontId="6" fillId="4" borderId="2" xfId="5" applyFont="1" applyFill="1" applyBorder="1" applyAlignment="1">
      <alignment horizontal="center" vertical="center" wrapText="1"/>
    </xf>
    <xf numFmtId="0" fontId="6" fillId="4" borderId="3" xfId="5" applyFont="1" applyFill="1" applyBorder="1" applyAlignment="1">
      <alignment horizontal="center" vertical="center" wrapText="1"/>
    </xf>
    <xf numFmtId="0" fontId="6" fillId="4" borderId="4" xfId="5" applyFont="1" applyFill="1" applyBorder="1" applyAlignment="1">
      <alignment horizontal="center" vertical="center" wrapText="1"/>
    </xf>
    <xf numFmtId="0" fontId="6" fillId="3" borderId="2" xfId="5" applyFont="1" applyFill="1" applyBorder="1" applyAlignment="1">
      <alignment horizontal="center" vertical="center" wrapText="1"/>
    </xf>
    <xf numFmtId="0" fontId="6" fillId="3" borderId="3" xfId="5" applyFont="1" applyFill="1" applyBorder="1" applyAlignment="1">
      <alignment horizontal="center" vertical="center" wrapText="1"/>
    </xf>
    <xf numFmtId="0" fontId="6" fillId="3" borderId="4" xfId="5" applyFont="1" applyFill="1" applyBorder="1" applyAlignment="1">
      <alignment horizontal="center" vertical="center" wrapText="1"/>
    </xf>
    <xf numFmtId="0" fontId="6" fillId="3" borderId="2" xfId="5" applyFont="1" applyFill="1" applyBorder="1" applyAlignment="1">
      <alignment horizontal="center" vertical="center"/>
    </xf>
    <xf numFmtId="0" fontId="6" fillId="3" borderId="3" xfId="5" applyFont="1" applyFill="1" applyBorder="1" applyAlignment="1">
      <alignment horizontal="center" vertical="center"/>
    </xf>
    <xf numFmtId="0" fontId="6" fillId="3" borderId="4" xfId="5" applyFont="1" applyFill="1" applyBorder="1" applyAlignment="1">
      <alignment horizontal="center" vertical="center"/>
    </xf>
    <xf numFmtId="9" fontId="6" fillId="4" borderId="2" xfId="5" applyNumberFormat="1" applyFont="1" applyFill="1" applyBorder="1" applyAlignment="1">
      <alignment horizontal="center" vertical="center"/>
    </xf>
    <xf numFmtId="9" fontId="6" fillId="4" borderId="3" xfId="5" applyNumberFormat="1" applyFont="1" applyFill="1" applyBorder="1" applyAlignment="1">
      <alignment horizontal="center" vertical="center"/>
    </xf>
    <xf numFmtId="9" fontId="6" fillId="4" borderId="4" xfId="5" applyNumberFormat="1" applyFont="1" applyFill="1" applyBorder="1" applyAlignment="1">
      <alignment horizontal="center" vertical="center"/>
    </xf>
    <xf numFmtId="0" fontId="6" fillId="4" borderId="2" xfId="5" applyFont="1" applyFill="1" applyBorder="1" applyAlignment="1">
      <alignment horizontal="center" vertical="center"/>
    </xf>
    <xf numFmtId="0" fontId="6" fillId="4" borderId="3" xfId="5" applyFont="1" applyFill="1" applyBorder="1" applyAlignment="1">
      <alignment horizontal="center" vertical="center"/>
    </xf>
    <xf numFmtId="0" fontId="6" fillId="4" borderId="4" xfId="5" applyFont="1" applyFill="1" applyBorder="1" applyAlignment="1">
      <alignment horizontal="center" vertical="center"/>
    </xf>
    <xf numFmtId="0" fontId="6" fillId="0" borderId="13" xfId="5" applyFont="1" applyFill="1" applyBorder="1" applyAlignment="1">
      <alignment vertical="center" wrapText="1"/>
    </xf>
    <xf numFmtId="0" fontId="6" fillId="0" borderId="15" xfId="5" applyFont="1" applyFill="1" applyBorder="1" applyAlignment="1">
      <alignment vertical="center" wrapText="1"/>
    </xf>
    <xf numFmtId="0" fontId="6" fillId="0" borderId="14" xfId="5" applyFont="1" applyFill="1" applyBorder="1" applyAlignment="1">
      <alignment vertical="center" wrapText="1"/>
    </xf>
    <xf numFmtId="0" fontId="6" fillId="0" borderId="5"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7" xfId="5" applyFont="1" applyFill="1" applyBorder="1" applyAlignment="1">
      <alignment horizontal="center" vertical="center"/>
    </xf>
    <xf numFmtId="0" fontId="6" fillId="0" borderId="8"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9" xfId="5" applyFont="1" applyFill="1" applyBorder="1" applyAlignment="1">
      <alignment horizontal="center" vertical="center"/>
    </xf>
    <xf numFmtId="0" fontId="6" fillId="0" borderId="10" xfId="5" applyFont="1" applyFill="1" applyBorder="1" applyAlignment="1">
      <alignment horizontal="center" vertical="center"/>
    </xf>
    <xf numFmtId="0" fontId="6" fillId="0" borderId="11" xfId="5" applyFont="1" applyFill="1" applyBorder="1" applyAlignment="1">
      <alignment horizontal="center" vertical="center"/>
    </xf>
    <xf numFmtId="0" fontId="6" fillId="0" borderId="12" xfId="5" applyFont="1" applyFill="1" applyBorder="1" applyAlignment="1">
      <alignment horizontal="center" vertical="center"/>
    </xf>
    <xf numFmtId="0" fontId="6" fillId="0" borderId="13" xfId="5" applyFont="1" applyFill="1" applyBorder="1" applyAlignment="1">
      <alignment horizontal="center" vertical="center" wrapText="1"/>
    </xf>
    <xf numFmtId="0" fontId="6" fillId="0" borderId="14" xfId="5" applyFont="1" applyFill="1" applyBorder="1" applyAlignment="1">
      <alignment horizontal="center" vertical="center" wrapText="1"/>
    </xf>
    <xf numFmtId="0" fontId="6" fillId="2" borderId="2" xfId="5" applyFont="1" applyFill="1" applyBorder="1" applyAlignment="1">
      <alignment horizontal="center" vertical="center"/>
    </xf>
    <xf numFmtId="0" fontId="6" fillId="2" borderId="3" xfId="5" applyFont="1" applyFill="1" applyBorder="1" applyAlignment="1">
      <alignment horizontal="center" vertical="center"/>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6" fillId="0" borderId="2" xfId="5" applyFont="1" applyFill="1" applyBorder="1" applyAlignment="1">
      <alignment horizontal="left" vertical="center" wrapText="1"/>
    </xf>
    <xf numFmtId="0" fontId="6" fillId="0" borderId="3" xfId="5" applyFont="1" applyFill="1" applyBorder="1" applyAlignment="1">
      <alignment horizontal="left" vertical="center" wrapText="1"/>
    </xf>
    <xf numFmtId="0" fontId="6" fillId="0" borderId="4" xfId="5" applyFont="1" applyFill="1" applyBorder="1" applyAlignment="1">
      <alignment horizontal="left" vertical="center" wrapText="1"/>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4" xfId="5" applyFont="1" applyFill="1" applyBorder="1" applyAlignment="1">
      <alignment horizontal="center" vertical="center"/>
    </xf>
    <xf numFmtId="0" fontId="9" fillId="0" borderId="2"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47" fillId="2" borderId="0" xfId="0" applyFont="1" applyFill="1" applyBorder="1" applyAlignment="1">
      <alignment horizontal="center"/>
    </xf>
    <xf numFmtId="0" fontId="47" fillId="2" borderId="9" xfId="0" applyFont="1" applyFill="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9" fontId="6" fillId="11" borderId="2" xfId="0" applyNumberFormat="1" applyFont="1" applyFill="1" applyBorder="1" applyAlignment="1">
      <alignment horizontal="center" vertical="center"/>
    </xf>
    <xf numFmtId="9" fontId="6" fillId="11" borderId="3" xfId="0" applyNumberFormat="1" applyFont="1" applyFill="1" applyBorder="1" applyAlignment="1">
      <alignment horizontal="center" vertical="center"/>
    </xf>
    <xf numFmtId="9" fontId="6" fillId="11" borderId="4" xfId="0" applyNumberFormat="1" applyFont="1" applyFill="1" applyBorder="1" applyAlignment="1">
      <alignment horizontal="center" vertical="center"/>
    </xf>
    <xf numFmtId="9" fontId="6" fillId="11" borderId="2" xfId="0" applyNumberFormat="1" applyFont="1" applyFill="1" applyBorder="1" applyAlignment="1">
      <alignment horizontal="center" vertical="center" wrapText="1"/>
    </xf>
    <xf numFmtId="9" fontId="6" fillId="11" borderId="3" xfId="0" applyNumberFormat="1" applyFont="1" applyFill="1" applyBorder="1" applyAlignment="1">
      <alignment horizontal="center" vertical="center" wrapText="1"/>
    </xf>
    <xf numFmtId="9" fontId="6" fillId="11" borderId="4" xfId="0" applyNumberFormat="1" applyFont="1" applyFill="1" applyBorder="1" applyAlignment="1">
      <alignment horizontal="center" vertical="center" wrapText="1"/>
    </xf>
    <xf numFmtId="9" fontId="6" fillId="12" borderId="2" xfId="0" applyNumberFormat="1" applyFont="1" applyFill="1" applyBorder="1" applyAlignment="1">
      <alignment horizontal="center" vertical="center" wrapText="1"/>
    </xf>
    <xf numFmtId="9" fontId="6" fillId="12" borderId="3" xfId="0" applyNumberFormat="1" applyFont="1" applyFill="1" applyBorder="1" applyAlignment="1">
      <alignment horizontal="center" vertical="center" wrapText="1"/>
    </xf>
    <xf numFmtId="9" fontId="6" fillId="12" borderId="4" xfId="0" applyNumberFormat="1" applyFont="1" applyFill="1" applyBorder="1" applyAlignment="1">
      <alignment horizontal="center" vertical="center" wrapText="1"/>
    </xf>
    <xf numFmtId="9" fontId="6" fillId="12" borderId="2" xfId="0" applyNumberFormat="1" applyFont="1" applyFill="1" applyBorder="1" applyAlignment="1">
      <alignment horizontal="center" vertical="center"/>
    </xf>
    <xf numFmtId="9" fontId="6" fillId="12" borderId="3" xfId="0" applyNumberFormat="1" applyFont="1" applyFill="1" applyBorder="1" applyAlignment="1">
      <alignment horizontal="center" vertical="center"/>
    </xf>
    <xf numFmtId="9" fontId="6" fillId="12" borderId="4" xfId="0" applyNumberFormat="1" applyFont="1" applyFill="1" applyBorder="1" applyAlignment="1">
      <alignment horizontal="center" vertical="center"/>
    </xf>
    <xf numFmtId="0" fontId="6" fillId="3" borderId="1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Alignment="1">
      <alignment horizont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5" xfId="0" applyFont="1" applyFill="1" applyBorder="1" applyAlignment="1">
      <alignment vertical="center" wrapText="1"/>
    </xf>
    <xf numFmtId="0" fontId="6" fillId="0" borderId="14" xfId="0" applyFont="1" applyFill="1" applyBorder="1" applyAlignment="1">
      <alignmen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9" fontId="6" fillId="0" borderId="2"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9" fontId="6" fillId="0" borderId="4"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6" fillId="4" borderId="1" xfId="24" applyFont="1" applyFill="1" applyBorder="1" applyAlignment="1">
      <alignment vertical="center" wrapText="1"/>
    </xf>
    <xf numFmtId="0" fontId="6" fillId="3" borderId="1" xfId="24" applyFont="1" applyFill="1" applyBorder="1" applyAlignment="1">
      <alignment vertical="center" wrapText="1"/>
    </xf>
    <xf numFmtId="0" fontId="9" fillId="4" borderId="1" xfId="24" applyFont="1" applyFill="1" applyBorder="1" applyAlignment="1">
      <alignment vertical="center" wrapText="1"/>
    </xf>
    <xf numFmtId="0" fontId="5" fillId="15" borderId="1" xfId="24" applyFont="1" applyFill="1" applyBorder="1" applyAlignment="1">
      <alignment vertical="center" wrapText="1"/>
    </xf>
    <xf numFmtId="0" fontId="6" fillId="15" borderId="1" xfId="24" applyFont="1" applyFill="1" applyBorder="1" applyAlignment="1">
      <alignment vertical="center" wrapText="1"/>
    </xf>
    <xf numFmtId="0" fontId="3" fillId="4" borderId="1" xfId="24" applyFont="1" applyFill="1" applyBorder="1" applyAlignment="1">
      <alignment horizontal="center" vertical="center" wrapText="1"/>
    </xf>
    <xf numFmtId="9" fontId="10" fillId="15" borderId="1" xfId="24" applyNumberFormat="1" applyFont="1" applyFill="1" applyBorder="1" applyAlignment="1">
      <alignment vertical="center" wrapText="1"/>
    </xf>
    <xf numFmtId="0" fontId="10" fillId="3" borderId="1" xfId="24" applyFont="1" applyFill="1" applyBorder="1" applyAlignment="1">
      <alignment vertical="center" wrapText="1"/>
    </xf>
    <xf numFmtId="0" fontId="10" fillId="4" borderId="1" xfId="24" applyFont="1" applyFill="1" applyBorder="1" applyAlignment="1">
      <alignment vertical="center" wrapText="1"/>
    </xf>
    <xf numFmtId="9" fontId="10" fillId="18" borderId="1" xfId="24" applyNumberFormat="1" applyFont="1" applyFill="1" applyBorder="1" applyAlignment="1">
      <alignment vertical="center" wrapText="1"/>
    </xf>
    <xf numFmtId="9" fontId="6" fillId="15" borderId="1" xfId="24" applyNumberFormat="1" applyFont="1" applyFill="1" applyBorder="1" applyAlignment="1">
      <alignment vertical="center" wrapText="1"/>
    </xf>
    <xf numFmtId="9" fontId="6" fillId="18" borderId="1" xfId="24" applyNumberFormat="1" applyFont="1" applyFill="1" applyBorder="1" applyAlignment="1">
      <alignment vertical="center" wrapText="1"/>
    </xf>
    <xf numFmtId="0" fontId="6" fillId="0" borderId="1" xfId="24" applyFont="1" applyFill="1" applyBorder="1" applyAlignment="1">
      <alignment vertical="center" wrapText="1"/>
    </xf>
    <xf numFmtId="0" fontId="9" fillId="0" borderId="1" xfId="24" applyFont="1" applyFill="1" applyBorder="1" applyAlignment="1">
      <alignment vertical="center" wrapText="1"/>
    </xf>
    <xf numFmtId="0" fontId="5" fillId="0" borderId="1" xfId="24" applyFont="1" applyFill="1" applyBorder="1" applyAlignment="1">
      <alignment vertical="center" wrapText="1"/>
    </xf>
    <xf numFmtId="0" fontId="4" fillId="0" borderId="1" xfId="24" applyFont="1" applyFill="1" applyBorder="1" applyAlignment="1">
      <alignment vertical="center" wrapText="1"/>
    </xf>
    <xf numFmtId="0" fontId="8" fillId="0" borderId="1" xfId="24" applyFont="1" applyFill="1" applyBorder="1" applyAlignment="1">
      <alignment vertical="center" wrapText="1"/>
    </xf>
    <xf numFmtId="0" fontId="2" fillId="0" borderId="0" xfId="24" applyFont="1" applyFill="1" applyAlignment="1">
      <alignment horizontal="center" vertical="center" wrapText="1"/>
    </xf>
    <xf numFmtId="0" fontId="47" fillId="0" borderId="0" xfId="24" applyFont="1" applyFill="1" applyAlignment="1">
      <alignment horizontal="center" vertical="center" wrapText="1"/>
    </xf>
    <xf numFmtId="49" fontId="4" fillId="0" borderId="1" xfId="24" applyNumberFormat="1" applyFont="1" applyFill="1" applyBorder="1" applyAlignment="1">
      <alignment vertical="center" wrapText="1"/>
    </xf>
    <xf numFmtId="0" fontId="3" fillId="0" borderId="1" xfId="24" applyFont="1" applyFill="1" applyBorder="1" applyAlignment="1">
      <alignment vertical="center" wrapText="1"/>
    </xf>
    <xf numFmtId="0" fontId="76" fillId="0" borderId="0" xfId="17" applyFont="1" applyFill="1"/>
    <xf numFmtId="0" fontId="77" fillId="0" borderId="0" xfId="17" applyFont="1" applyFill="1" applyAlignment="1">
      <alignment horizontal="right"/>
    </xf>
    <xf numFmtId="0" fontId="77" fillId="0" borderId="0" xfId="17" applyFont="1" applyFill="1"/>
    <xf numFmtId="0" fontId="77" fillId="0" borderId="12" xfId="17" applyFont="1" applyFill="1" applyBorder="1" applyAlignment="1">
      <alignment horizontal="right" vertical="center"/>
    </xf>
    <xf numFmtId="0" fontId="77" fillId="0" borderId="11" xfId="17" applyFont="1" applyFill="1" applyBorder="1" applyAlignment="1">
      <alignment horizontal="right" vertical="center"/>
    </xf>
    <xf numFmtId="0" fontId="77" fillId="0" borderId="10" xfId="17" applyFont="1" applyFill="1" applyBorder="1" applyAlignment="1">
      <alignment horizontal="right" vertical="center"/>
    </xf>
    <xf numFmtId="0" fontId="77" fillId="0" borderId="14" xfId="17" applyFont="1" applyFill="1" applyBorder="1" applyAlignment="1">
      <alignment vertical="center" wrapText="1"/>
    </xf>
    <xf numFmtId="0" fontId="77" fillId="0" borderId="9" xfId="17" applyFont="1" applyFill="1" applyBorder="1" applyAlignment="1">
      <alignment horizontal="right" vertical="center"/>
    </xf>
    <xf numFmtId="0" fontId="77" fillId="0" borderId="0" xfId="17" applyFont="1" applyFill="1" applyBorder="1" applyAlignment="1">
      <alignment horizontal="right" vertical="center"/>
    </xf>
    <xf numFmtId="0" fontId="77" fillId="0" borderId="8" xfId="17" applyFont="1" applyFill="1" applyBorder="1" applyAlignment="1">
      <alignment horizontal="right" vertical="center"/>
    </xf>
    <xf numFmtId="0" fontId="77" fillId="0" borderId="15" xfId="17" applyFont="1" applyFill="1" applyBorder="1" applyAlignment="1">
      <alignment vertical="center" wrapText="1"/>
    </xf>
    <xf numFmtId="0" fontId="77" fillId="0" borderId="7" xfId="17" applyFont="1" applyFill="1" applyBorder="1" applyAlignment="1">
      <alignment horizontal="right" vertical="center"/>
    </xf>
    <xf numFmtId="0" fontId="77" fillId="0" borderId="6" xfId="17" applyFont="1" applyFill="1" applyBorder="1" applyAlignment="1">
      <alignment horizontal="right" vertical="center"/>
    </xf>
    <xf numFmtId="0" fontId="77" fillId="0" borderId="5" xfId="17" applyFont="1" applyFill="1" applyBorder="1" applyAlignment="1">
      <alignment horizontal="right" vertical="center"/>
    </xf>
    <xf numFmtId="0" fontId="77" fillId="0" borderId="13" xfId="17" applyFont="1" applyFill="1" applyBorder="1" applyAlignment="1">
      <alignment vertical="center" wrapText="1"/>
    </xf>
    <xf numFmtId="3" fontId="78" fillId="0" borderId="12" xfId="17" applyNumberFormat="1" applyFont="1" applyFill="1" applyBorder="1" applyAlignment="1">
      <alignment horizontal="right" vertical="center"/>
    </xf>
    <xf numFmtId="0" fontId="79" fillId="0" borderId="15" xfId="17" applyFont="1" applyFill="1" applyBorder="1" applyAlignment="1">
      <alignment horizontal="left" vertical="center" wrapText="1" indent="1"/>
    </xf>
    <xf numFmtId="3" fontId="77" fillId="0" borderId="12" xfId="17" applyNumberFormat="1" applyFont="1" applyFill="1" applyBorder="1" applyAlignment="1">
      <alignment horizontal="right" vertical="center"/>
    </xf>
    <xf numFmtId="0" fontId="77" fillId="0" borderId="14" xfId="17" applyFont="1" applyFill="1" applyBorder="1" applyAlignment="1">
      <alignment horizontal="left" vertical="center" wrapText="1" indent="1"/>
    </xf>
    <xf numFmtId="0" fontId="80" fillId="0" borderId="12" xfId="17" applyFont="1" applyFill="1" applyBorder="1" applyAlignment="1">
      <alignment horizontal="right" vertical="center" wrapText="1"/>
    </xf>
    <xf numFmtId="0" fontId="77" fillId="0" borderId="14" xfId="17" applyFont="1" applyFill="1" applyBorder="1" applyAlignment="1">
      <alignment horizontal="center" vertical="center" wrapText="1"/>
    </xf>
    <xf numFmtId="0" fontId="80" fillId="0" borderId="9" xfId="17" applyFont="1" applyFill="1" applyBorder="1" applyAlignment="1">
      <alignment horizontal="right" vertical="center" wrapText="1"/>
    </xf>
    <xf numFmtId="0" fontId="77" fillId="0" borderId="13" xfId="17" applyFont="1" applyFill="1" applyBorder="1" applyAlignment="1">
      <alignment horizontal="center" vertical="center" wrapText="1"/>
    </xf>
    <xf numFmtId="0" fontId="80" fillId="0" borderId="4" xfId="17" applyFont="1" applyFill="1" applyBorder="1" applyAlignment="1">
      <alignment horizontal="center" vertical="center" wrapText="1"/>
    </xf>
    <xf numFmtId="0" fontId="80" fillId="0" borderId="3" xfId="17" applyFont="1" applyFill="1" applyBorder="1" applyAlignment="1">
      <alignment horizontal="center" vertical="center" wrapText="1"/>
    </xf>
    <xf numFmtId="0" fontId="80" fillId="0" borderId="2" xfId="17" applyFont="1" applyFill="1" applyBorder="1" applyAlignment="1">
      <alignment horizontal="center" vertical="center" wrapText="1"/>
    </xf>
    <xf numFmtId="164" fontId="77" fillId="0" borderId="12" xfId="17" applyNumberFormat="1" applyFont="1" applyFill="1" applyBorder="1" applyAlignment="1">
      <alignment horizontal="right" vertical="center"/>
    </xf>
    <xf numFmtId="0" fontId="77" fillId="0" borderId="14" xfId="17" applyFont="1" applyFill="1" applyBorder="1" applyAlignment="1">
      <alignment horizontal="right" vertical="center" wrapText="1"/>
    </xf>
    <xf numFmtId="0" fontId="77" fillId="0" borderId="14" xfId="17" applyFont="1" applyFill="1" applyBorder="1" applyAlignment="1">
      <alignment horizontal="left" vertical="center" wrapText="1"/>
    </xf>
    <xf numFmtId="3" fontId="77" fillId="0" borderId="14" xfId="17" applyNumberFormat="1" applyFont="1" applyFill="1" applyBorder="1" applyAlignment="1">
      <alignment horizontal="right" vertical="center" wrapText="1"/>
    </xf>
    <xf numFmtId="0" fontId="77" fillId="5" borderId="4" xfId="17" applyFont="1" applyFill="1" applyBorder="1" applyAlignment="1">
      <alignment horizontal="left" vertical="center"/>
    </xf>
    <xf numFmtId="0" fontId="77" fillId="5" borderId="3" xfId="17" applyFont="1" applyFill="1" applyBorder="1" applyAlignment="1">
      <alignment horizontal="left" vertical="center"/>
    </xf>
    <xf numFmtId="0" fontId="77" fillId="5" borderId="2" xfId="17" applyFont="1" applyFill="1" applyBorder="1" applyAlignment="1">
      <alignment horizontal="left" vertical="center"/>
    </xf>
    <xf numFmtId="0" fontId="77" fillId="5" borderId="14" xfId="17" applyFont="1" applyFill="1" applyBorder="1" applyAlignment="1">
      <alignment horizontal="left" vertical="center" wrapText="1"/>
    </xf>
    <xf numFmtId="0" fontId="77" fillId="5" borderId="4" xfId="17" applyFont="1" applyFill="1" applyBorder="1" applyAlignment="1">
      <alignment horizontal="left" vertical="center" wrapText="1"/>
    </xf>
    <xf numFmtId="0" fontId="77" fillId="5" borderId="3" xfId="17" applyFont="1" applyFill="1" applyBorder="1" applyAlignment="1">
      <alignment horizontal="left" vertical="center" wrapText="1"/>
    </xf>
    <xf numFmtId="0" fontId="77" fillId="5" borderId="2" xfId="17" applyFont="1" applyFill="1" applyBorder="1" applyAlignment="1">
      <alignment horizontal="left" vertical="center" wrapText="1"/>
    </xf>
    <xf numFmtId="0" fontId="83" fillId="5" borderId="14" xfId="17" applyFont="1" applyFill="1" applyBorder="1" applyAlignment="1">
      <alignment horizontal="left" vertical="center" wrapText="1"/>
    </xf>
    <xf numFmtId="9" fontId="77" fillId="5" borderId="4" xfId="17" applyNumberFormat="1" applyFont="1" applyFill="1" applyBorder="1" applyAlignment="1">
      <alignment horizontal="left" vertical="center"/>
    </xf>
    <xf numFmtId="9" fontId="77" fillId="5" borderId="3" xfId="17" applyNumberFormat="1" applyFont="1" applyFill="1" applyBorder="1" applyAlignment="1">
      <alignment horizontal="left" vertical="center"/>
    </xf>
    <xf numFmtId="9" fontId="77" fillId="5" borderId="2" xfId="17" applyNumberFormat="1" applyFont="1" applyFill="1" applyBorder="1" applyAlignment="1">
      <alignment horizontal="left" vertical="center"/>
    </xf>
    <xf numFmtId="0" fontId="84" fillId="0" borderId="15" xfId="17" applyFont="1" applyFill="1" applyBorder="1" applyAlignment="1">
      <alignment horizontal="left" vertical="center" wrapText="1" indent="1"/>
    </xf>
    <xf numFmtId="0" fontId="76" fillId="5" borderId="4" xfId="17" applyFont="1" applyFill="1" applyBorder="1" applyAlignment="1">
      <alignment horizontal="left" vertical="center" wrapText="1"/>
    </xf>
    <xf numFmtId="0" fontId="76" fillId="5" borderId="3" xfId="17" applyFont="1" applyFill="1" applyBorder="1" applyAlignment="1">
      <alignment horizontal="left" vertical="center" wrapText="1"/>
    </xf>
    <xf numFmtId="0" fontId="76" fillId="5" borderId="2" xfId="17" applyFont="1" applyFill="1" applyBorder="1" applyAlignment="1">
      <alignment horizontal="left" vertical="center" wrapText="1"/>
    </xf>
    <xf numFmtId="9" fontId="77" fillId="5" borderId="4" xfId="17" applyNumberFormat="1" applyFont="1" applyFill="1" applyBorder="1" applyAlignment="1">
      <alignment horizontal="right" vertical="center"/>
    </xf>
    <xf numFmtId="9" fontId="77" fillId="5" borderId="3" xfId="17" applyNumberFormat="1" applyFont="1" applyFill="1" applyBorder="1" applyAlignment="1">
      <alignment horizontal="right" vertical="center"/>
    </xf>
    <xf numFmtId="9" fontId="77" fillId="5" borderId="2" xfId="17" applyNumberFormat="1" applyFont="1" applyFill="1" applyBorder="1" applyAlignment="1">
      <alignment horizontal="right" vertical="center"/>
    </xf>
    <xf numFmtId="0" fontId="77" fillId="5" borderId="12" xfId="17" applyFont="1" applyFill="1" applyBorder="1" applyAlignment="1">
      <alignment horizontal="right" vertical="center"/>
    </xf>
    <xf numFmtId="0" fontId="77" fillId="5" borderId="11" xfId="17" applyFont="1" applyFill="1" applyBorder="1" applyAlignment="1">
      <alignment horizontal="right" vertical="center"/>
    </xf>
    <xf numFmtId="0" fontId="77" fillId="5" borderId="10" xfId="17" applyFont="1" applyFill="1" applyBorder="1" applyAlignment="1">
      <alignment horizontal="right" vertical="center"/>
    </xf>
    <xf numFmtId="0" fontId="77" fillId="5" borderId="14" xfId="17" applyFont="1" applyFill="1" applyBorder="1" applyAlignment="1">
      <alignment vertical="center" wrapText="1"/>
    </xf>
    <xf numFmtId="0" fontId="77" fillId="3" borderId="12" xfId="17" applyFont="1" applyFill="1" applyBorder="1" applyAlignment="1">
      <alignment horizontal="right" vertical="center"/>
    </xf>
    <xf numFmtId="0" fontId="77" fillId="3" borderId="11" xfId="17" applyFont="1" applyFill="1" applyBorder="1" applyAlignment="1">
      <alignment horizontal="right" vertical="center"/>
    </xf>
    <xf numFmtId="0" fontId="77" fillId="3" borderId="10" xfId="17" applyFont="1" applyFill="1" applyBorder="1" applyAlignment="1">
      <alignment horizontal="right" vertical="center"/>
    </xf>
    <xf numFmtId="0" fontId="77" fillId="3" borderId="14" xfId="17" applyFont="1" applyFill="1" applyBorder="1" applyAlignment="1">
      <alignment vertical="center" wrapText="1"/>
    </xf>
    <xf numFmtId="3" fontId="78" fillId="3" borderId="12" xfId="17" applyNumberFormat="1" applyFont="1" applyFill="1" applyBorder="1" applyAlignment="1">
      <alignment horizontal="right" vertical="center"/>
    </xf>
    <xf numFmtId="0" fontId="84" fillId="3" borderId="15" xfId="17" applyFont="1" applyFill="1" applyBorder="1" applyAlignment="1">
      <alignment horizontal="left" vertical="center" wrapText="1" indent="1"/>
    </xf>
    <xf numFmtId="0" fontId="77" fillId="3" borderId="14" xfId="17" applyFont="1" applyFill="1" applyBorder="1" applyAlignment="1">
      <alignment horizontal="left" vertical="center" wrapText="1" indent="1"/>
    </xf>
    <xf numFmtId="3" fontId="77" fillId="3" borderId="12" xfId="17" applyNumberFormat="1" applyFont="1" applyFill="1" applyBorder="1" applyAlignment="1">
      <alignment horizontal="right" vertical="center"/>
    </xf>
    <xf numFmtId="0" fontId="80" fillId="3" borderId="12" xfId="17" applyFont="1" applyFill="1" applyBorder="1" applyAlignment="1">
      <alignment horizontal="right" vertical="center" wrapText="1"/>
    </xf>
    <xf numFmtId="0" fontId="77" fillId="3" borderId="14" xfId="17" applyFont="1" applyFill="1" applyBorder="1" applyAlignment="1">
      <alignment horizontal="center" vertical="center" wrapText="1"/>
    </xf>
    <xf numFmtId="0" fontId="80" fillId="3" borderId="9" xfId="17" applyFont="1" applyFill="1" applyBorder="1" applyAlignment="1">
      <alignment horizontal="right" vertical="center" wrapText="1"/>
    </xf>
    <xf numFmtId="0" fontId="77" fillId="3" borderId="13" xfId="17" applyFont="1" applyFill="1" applyBorder="1" applyAlignment="1">
      <alignment horizontal="center" vertical="center" wrapText="1"/>
    </xf>
    <xf numFmtId="0" fontId="80" fillId="3" borderId="4" xfId="17" applyFont="1" applyFill="1" applyBorder="1" applyAlignment="1">
      <alignment horizontal="center" vertical="center" wrapText="1"/>
    </xf>
    <xf numFmtId="0" fontId="80" fillId="3" borderId="3" xfId="17" applyFont="1" applyFill="1" applyBorder="1" applyAlignment="1">
      <alignment horizontal="center" vertical="center" wrapText="1"/>
    </xf>
    <xf numFmtId="0" fontId="80" fillId="3" borderId="2" xfId="17" applyFont="1" applyFill="1" applyBorder="1" applyAlignment="1">
      <alignment horizontal="center" vertical="center" wrapText="1"/>
    </xf>
    <xf numFmtId="164" fontId="77" fillId="3" borderId="12" xfId="17" applyNumberFormat="1" applyFont="1" applyFill="1" applyBorder="1" applyAlignment="1">
      <alignment horizontal="right" vertical="center"/>
    </xf>
    <xf numFmtId="0" fontId="77" fillId="3" borderId="14" xfId="17" applyFont="1" applyFill="1" applyBorder="1" applyAlignment="1">
      <alignment horizontal="right" vertical="center" wrapText="1"/>
    </xf>
    <xf numFmtId="0" fontId="77" fillId="3" borderId="14" xfId="17" applyFont="1" applyFill="1" applyBorder="1" applyAlignment="1">
      <alignment horizontal="left" vertical="center" wrapText="1"/>
    </xf>
    <xf numFmtId="3" fontId="77" fillId="3" borderId="14" xfId="17" applyNumberFormat="1" applyFont="1" applyFill="1" applyBorder="1" applyAlignment="1">
      <alignment horizontal="right" vertical="center" wrapText="1"/>
    </xf>
    <xf numFmtId="0" fontId="80" fillId="5" borderId="12" xfId="17" applyFont="1" applyFill="1" applyBorder="1" applyAlignment="1">
      <alignment horizontal="right" vertical="center" wrapText="1"/>
    </xf>
    <xf numFmtId="0" fontId="77" fillId="5" borderId="14" xfId="17" applyFont="1" applyFill="1" applyBorder="1" applyAlignment="1">
      <alignment horizontal="center" vertical="center" wrapText="1"/>
    </xf>
    <xf numFmtId="0" fontId="80" fillId="5" borderId="9" xfId="17" applyFont="1" applyFill="1" applyBorder="1" applyAlignment="1">
      <alignment horizontal="right" vertical="center" wrapText="1"/>
    </xf>
    <xf numFmtId="0" fontId="77" fillId="5" borderId="13" xfId="17" applyFont="1" applyFill="1" applyBorder="1" applyAlignment="1">
      <alignment horizontal="center" vertical="center" wrapText="1"/>
    </xf>
    <xf numFmtId="0" fontId="76" fillId="5" borderId="4" xfId="17" applyFont="1" applyFill="1" applyBorder="1" applyAlignment="1">
      <alignment horizontal="left" vertical="center"/>
    </xf>
    <xf numFmtId="0" fontId="76" fillId="5" borderId="3" xfId="17" applyFont="1" applyFill="1" applyBorder="1" applyAlignment="1">
      <alignment horizontal="left" vertical="center"/>
    </xf>
    <xf numFmtId="0" fontId="76" fillId="5" borderId="2" xfId="17" applyFont="1" applyFill="1" applyBorder="1" applyAlignment="1">
      <alignment horizontal="left" vertical="center"/>
    </xf>
    <xf numFmtId="0" fontId="76" fillId="5" borderId="14" xfId="17" applyFont="1" applyFill="1" applyBorder="1" applyAlignment="1">
      <alignment horizontal="left" vertical="center" wrapText="1"/>
    </xf>
    <xf numFmtId="9" fontId="76" fillId="5" borderId="4" xfId="17" applyNumberFormat="1" applyFont="1" applyFill="1" applyBorder="1" applyAlignment="1">
      <alignment horizontal="left" vertical="center"/>
    </xf>
    <xf numFmtId="9" fontId="76" fillId="5" borderId="3" xfId="17" applyNumberFormat="1" applyFont="1" applyFill="1" applyBorder="1" applyAlignment="1">
      <alignment horizontal="left" vertical="center"/>
    </xf>
    <xf numFmtId="9" fontId="76" fillId="5" borderId="2" xfId="17" applyNumberFormat="1" applyFont="1" applyFill="1" applyBorder="1" applyAlignment="1">
      <alignment horizontal="left" vertical="center"/>
    </xf>
    <xf numFmtId="0" fontId="85" fillId="5" borderId="4" xfId="17" applyFont="1" applyFill="1" applyBorder="1" applyAlignment="1">
      <alignment horizontal="left" vertical="center"/>
    </xf>
    <xf numFmtId="0" fontId="85" fillId="5" borderId="3" xfId="17" applyFont="1" applyFill="1" applyBorder="1" applyAlignment="1">
      <alignment horizontal="left" vertical="center"/>
    </xf>
    <xf numFmtId="0" fontId="85" fillId="5" borderId="2" xfId="17" applyFont="1" applyFill="1" applyBorder="1" applyAlignment="1">
      <alignment horizontal="left" vertical="center"/>
    </xf>
    <xf numFmtId="9" fontId="77" fillId="5" borderId="4" xfId="17" applyNumberFormat="1" applyFont="1" applyFill="1" applyBorder="1" applyAlignment="1">
      <alignment horizontal="left" vertical="center" wrapText="1"/>
    </xf>
    <xf numFmtId="9" fontId="77" fillId="5" borderId="3" xfId="17" applyNumberFormat="1" applyFont="1" applyFill="1" applyBorder="1" applyAlignment="1">
      <alignment horizontal="left" vertical="center" wrapText="1"/>
    </xf>
    <xf numFmtId="9" fontId="77" fillId="5" borderId="2" xfId="17" applyNumberFormat="1" applyFont="1" applyFill="1" applyBorder="1" applyAlignment="1">
      <alignment horizontal="left" vertical="center" wrapText="1"/>
    </xf>
    <xf numFmtId="9" fontId="77" fillId="0" borderId="14" xfId="17" applyNumberFormat="1" applyFont="1" applyFill="1" applyBorder="1" applyAlignment="1">
      <alignment horizontal="right" vertical="center" wrapText="1"/>
    </xf>
    <xf numFmtId="3" fontId="76" fillId="0" borderId="14" xfId="17" applyNumberFormat="1" applyFont="1" applyFill="1" applyBorder="1" applyAlignment="1">
      <alignment horizontal="right" vertical="center" wrapText="1"/>
    </xf>
    <xf numFmtId="0" fontId="76" fillId="0" borderId="14" xfId="17" applyFont="1" applyFill="1" applyBorder="1" applyAlignment="1">
      <alignment horizontal="left" vertical="center" wrapText="1"/>
    </xf>
    <xf numFmtId="49" fontId="77" fillId="5" borderId="14" xfId="17" applyNumberFormat="1" applyFont="1" applyFill="1" applyBorder="1" applyAlignment="1">
      <alignment horizontal="right" vertical="center" wrapText="1"/>
    </xf>
    <xf numFmtId="0" fontId="85" fillId="0" borderId="14" xfId="17" applyFont="1" applyFill="1" applyBorder="1" applyAlignment="1">
      <alignment horizontal="left" vertical="center" wrapText="1"/>
    </xf>
    <xf numFmtId="0" fontId="77" fillId="5" borderId="4" xfId="17" applyFont="1" applyFill="1" applyBorder="1" applyAlignment="1">
      <alignment horizontal="right" vertical="center"/>
    </xf>
    <xf numFmtId="0" fontId="77" fillId="5" borderId="3" xfId="17" applyFont="1" applyFill="1" applyBorder="1" applyAlignment="1">
      <alignment horizontal="right" vertical="center"/>
    </xf>
    <xf numFmtId="0" fontId="77" fillId="5" borderId="2" xfId="17" applyFont="1" applyFill="1" applyBorder="1" applyAlignment="1">
      <alignment horizontal="right" vertical="center"/>
    </xf>
    <xf numFmtId="0" fontId="86" fillId="5" borderId="4" xfId="17" applyFont="1" applyFill="1" applyBorder="1" applyAlignment="1">
      <alignment horizontal="right" vertical="center"/>
    </xf>
    <xf numFmtId="0" fontId="86" fillId="5" borderId="3" xfId="17" applyFont="1" applyFill="1" applyBorder="1" applyAlignment="1">
      <alignment horizontal="right" vertical="center"/>
    </xf>
    <xf numFmtId="0" fontId="86" fillId="5" borderId="2" xfId="17" applyFont="1" applyFill="1" applyBorder="1" applyAlignment="1">
      <alignment horizontal="right" vertical="center"/>
    </xf>
    <xf numFmtId="0" fontId="86" fillId="5" borderId="14" xfId="17" applyFont="1" applyFill="1" applyBorder="1" applyAlignment="1">
      <alignment horizontal="left" vertical="center" wrapText="1"/>
    </xf>
    <xf numFmtId="0" fontId="86" fillId="5" borderId="4" xfId="17" applyFont="1" applyFill="1" applyBorder="1" applyAlignment="1">
      <alignment horizontal="left" vertical="center" wrapText="1"/>
    </xf>
    <xf numFmtId="0" fontId="86" fillId="5" borderId="3" xfId="17" applyFont="1" applyFill="1" applyBorder="1" applyAlignment="1">
      <alignment horizontal="left" vertical="center" wrapText="1"/>
    </xf>
    <xf numFmtId="0" fontId="86" fillId="5" borderId="2" xfId="17" applyFont="1" applyFill="1" applyBorder="1" applyAlignment="1">
      <alignment horizontal="left" vertical="center" wrapText="1"/>
    </xf>
    <xf numFmtId="0" fontId="87" fillId="5" borderId="14" xfId="17" applyFont="1" applyFill="1" applyBorder="1" applyAlignment="1">
      <alignment horizontal="left" vertical="center" wrapText="1"/>
    </xf>
    <xf numFmtId="9" fontId="86" fillId="5" borderId="4" xfId="17" applyNumberFormat="1" applyFont="1" applyFill="1" applyBorder="1" applyAlignment="1">
      <alignment horizontal="left" vertical="center" wrapText="1"/>
    </xf>
    <xf numFmtId="9" fontId="86" fillId="5" borderId="3" xfId="17" applyNumberFormat="1" applyFont="1" applyFill="1" applyBorder="1" applyAlignment="1">
      <alignment horizontal="left" vertical="center" wrapText="1"/>
    </xf>
    <xf numFmtId="9" fontId="86" fillId="5" borderId="2" xfId="17" applyNumberFormat="1" applyFont="1" applyFill="1" applyBorder="1" applyAlignment="1">
      <alignment horizontal="left" vertical="center" wrapText="1"/>
    </xf>
    <xf numFmtId="49" fontId="86" fillId="5" borderId="14" xfId="17" applyNumberFormat="1" applyFont="1" applyFill="1" applyBorder="1" applyAlignment="1">
      <alignment horizontal="right" vertical="center" wrapText="1"/>
    </xf>
    <xf numFmtId="0" fontId="80" fillId="0" borderId="4" xfId="17" applyFont="1" applyFill="1" applyBorder="1" applyAlignment="1">
      <alignment horizontal="center" vertical="center"/>
    </xf>
    <xf numFmtId="0" fontId="80" fillId="0" borderId="3" xfId="17" applyFont="1" applyFill="1" applyBorder="1" applyAlignment="1">
      <alignment horizontal="center" vertical="center"/>
    </xf>
    <xf numFmtId="0" fontId="80" fillId="0" borderId="2" xfId="17" applyFont="1" applyFill="1" applyBorder="1" applyAlignment="1">
      <alignment horizontal="center" vertical="center"/>
    </xf>
    <xf numFmtId="0" fontId="77" fillId="0" borderId="11" xfId="17" applyFont="1" applyFill="1" applyBorder="1" applyAlignment="1">
      <alignment horizontal="right" wrapText="1"/>
    </xf>
    <xf numFmtId="0" fontId="77" fillId="0" borderId="10" xfId="17" applyFont="1" applyFill="1" applyBorder="1" applyAlignment="1">
      <alignment horizontal="right" wrapText="1"/>
    </xf>
    <xf numFmtId="0" fontId="77" fillId="0" borderId="0" xfId="17" applyFont="1" applyFill="1" applyAlignment="1">
      <alignment horizontal="right" wrapText="1"/>
    </xf>
    <xf numFmtId="0" fontId="77" fillId="0" borderId="8" xfId="17" applyFont="1" applyFill="1" applyBorder="1" applyAlignment="1">
      <alignment horizontal="right" wrapText="1"/>
    </xf>
    <xf numFmtId="0" fontId="77" fillId="0" borderId="6" xfId="17" applyFont="1" applyFill="1" applyBorder="1" applyAlignment="1">
      <alignment horizontal="right" wrapText="1"/>
    </xf>
    <xf numFmtId="0" fontId="77" fillId="0" borderId="5" xfId="17" applyFont="1" applyFill="1" applyBorder="1" applyAlignment="1">
      <alignment horizontal="right" wrapText="1"/>
    </xf>
    <xf numFmtId="3" fontId="80" fillId="5" borderId="12" xfId="17" applyNumberFormat="1" applyFont="1" applyFill="1" applyBorder="1" applyAlignment="1">
      <alignment horizontal="right" vertical="center"/>
    </xf>
    <xf numFmtId="0" fontId="80" fillId="5" borderId="15" xfId="17" applyFont="1" applyFill="1" applyBorder="1" applyAlignment="1">
      <alignment horizontal="left" vertical="center" wrapText="1" indent="1"/>
    </xf>
    <xf numFmtId="0" fontId="78" fillId="0" borderId="14" xfId="17" applyFont="1" applyFill="1" applyBorder="1" applyAlignment="1">
      <alignment horizontal="left" vertical="center" wrapText="1" indent="1"/>
    </xf>
    <xf numFmtId="3" fontId="77" fillId="10" borderId="12" xfId="17" applyNumberFormat="1" applyFont="1" applyFill="1" applyBorder="1" applyAlignment="1">
      <alignment horizontal="right" vertical="center"/>
    </xf>
    <xf numFmtId="3" fontId="78" fillId="10" borderId="12" xfId="17" applyNumberFormat="1" applyFont="1" applyFill="1" applyBorder="1" applyAlignment="1">
      <alignment horizontal="right" vertical="center"/>
    </xf>
    <xf numFmtId="0" fontId="77" fillId="10" borderId="14" xfId="17" applyFont="1" applyFill="1" applyBorder="1" applyAlignment="1">
      <alignment horizontal="left" vertical="center" wrapText="1" indent="1"/>
    </xf>
    <xf numFmtId="168" fontId="77" fillId="10" borderId="14" xfId="17" applyNumberFormat="1" applyFont="1" applyFill="1" applyBorder="1" applyAlignment="1">
      <alignment horizontal="right" vertical="center" wrapText="1" indent="1"/>
    </xf>
    <xf numFmtId="164" fontId="78" fillId="0" borderId="12" xfId="17" applyNumberFormat="1" applyFont="1" applyFill="1" applyBorder="1" applyAlignment="1">
      <alignment horizontal="right" vertical="center"/>
    </xf>
    <xf numFmtId="10" fontId="78" fillId="0" borderId="12" xfId="25" applyFont="1" applyFill="1" applyBorder="1" applyAlignment="1">
      <alignment horizontal="right" vertical="center"/>
    </xf>
    <xf numFmtId="0" fontId="80" fillId="5" borderId="4" xfId="17" applyFont="1" applyFill="1" applyBorder="1" applyAlignment="1">
      <alignment horizontal="center" vertical="center" wrapText="1"/>
    </xf>
    <xf numFmtId="0" fontId="80" fillId="5" borderId="3" xfId="17" applyFont="1" applyFill="1" applyBorder="1" applyAlignment="1">
      <alignment horizontal="center" vertical="center" wrapText="1"/>
    </xf>
    <xf numFmtId="0" fontId="80" fillId="5" borderId="2" xfId="17" applyFont="1" applyFill="1" applyBorder="1" applyAlignment="1">
      <alignment horizontal="center" vertical="center" wrapText="1"/>
    </xf>
    <xf numFmtId="0" fontId="77" fillId="0" borderId="4" xfId="17" applyFont="1" applyFill="1" applyBorder="1" applyAlignment="1">
      <alignment horizontal="right" vertical="center"/>
    </xf>
    <xf numFmtId="0" fontId="77" fillId="0" borderId="3" xfId="17" applyFont="1" applyFill="1" applyBorder="1" applyAlignment="1">
      <alignment horizontal="right" vertical="center"/>
    </xf>
    <xf numFmtId="0" fontId="77" fillId="0" borderId="2" xfId="17" applyFont="1" applyFill="1" applyBorder="1" applyAlignment="1">
      <alignment horizontal="right" vertical="center"/>
    </xf>
    <xf numFmtId="0" fontId="77" fillId="0" borderId="4" xfId="17" applyFont="1" applyFill="1" applyBorder="1" applyAlignment="1">
      <alignment horizontal="left" vertical="center" wrapText="1"/>
    </xf>
    <xf numFmtId="0" fontId="77" fillId="0" borderId="3" xfId="17" applyFont="1" applyFill="1" applyBorder="1" applyAlignment="1">
      <alignment horizontal="left" vertical="center" wrapText="1"/>
    </xf>
    <xf numFmtId="0" fontId="77" fillId="0" borderId="2" xfId="17" applyFont="1" applyFill="1" applyBorder="1" applyAlignment="1">
      <alignment horizontal="left" vertical="center" wrapText="1"/>
    </xf>
    <xf numFmtId="0" fontId="77" fillId="0" borderId="4" xfId="17" applyFont="1" applyFill="1" applyBorder="1" applyAlignment="1">
      <alignment horizontal="left" vertical="center"/>
    </xf>
    <xf numFmtId="0" fontId="77" fillId="0" borderId="3" xfId="17" applyFont="1" applyFill="1" applyBorder="1" applyAlignment="1">
      <alignment horizontal="left" vertical="center"/>
    </xf>
    <xf numFmtId="0" fontId="77" fillId="0" borderId="2" xfId="17" applyFont="1" applyFill="1" applyBorder="1" applyAlignment="1">
      <alignment horizontal="left" vertical="center"/>
    </xf>
    <xf numFmtId="0" fontId="83" fillId="0" borderId="14" xfId="17" applyFont="1" applyFill="1" applyBorder="1" applyAlignment="1">
      <alignment horizontal="left" vertical="center" wrapText="1"/>
    </xf>
    <xf numFmtId="9" fontId="77" fillId="0" borderId="12" xfId="17" applyNumberFormat="1" applyFont="1" applyFill="1" applyBorder="1" applyAlignment="1">
      <alignment horizontal="right" vertical="center"/>
    </xf>
    <xf numFmtId="0" fontId="77" fillId="0" borderId="14" xfId="17" applyFont="1" applyFill="1" applyBorder="1" applyAlignment="1">
      <alignment vertical="center" wrapText="1"/>
    </xf>
    <xf numFmtId="0" fontId="77" fillId="0" borderId="4" xfId="17" applyFont="1" applyFill="1" applyBorder="1" applyAlignment="1">
      <alignment horizontal="center" vertical="center" wrapText="1"/>
    </xf>
    <xf numFmtId="0" fontId="77" fillId="0" borderId="3" xfId="17" applyFont="1" applyFill="1" applyBorder="1" applyAlignment="1">
      <alignment horizontal="center" vertical="center" wrapText="1"/>
    </xf>
    <xf numFmtId="0" fontId="77" fillId="0" borderId="2" xfId="17" applyFont="1" applyFill="1" applyBorder="1" applyAlignment="1">
      <alignment horizontal="center" vertical="center" wrapText="1"/>
    </xf>
    <xf numFmtId="0" fontId="77" fillId="0" borderId="4" xfId="17" applyFont="1" applyFill="1" applyBorder="1" applyAlignment="1">
      <alignment horizontal="right" vertical="center" wrapText="1"/>
    </xf>
    <xf numFmtId="0" fontId="77" fillId="0" borderId="3" xfId="17" applyFont="1" applyFill="1" applyBorder="1" applyAlignment="1">
      <alignment horizontal="right" vertical="center" wrapText="1"/>
    </xf>
    <xf numFmtId="0" fontId="77" fillId="0" borderId="2" xfId="17" applyFont="1" applyFill="1" applyBorder="1" applyAlignment="1">
      <alignment horizontal="right" vertical="center" wrapText="1"/>
    </xf>
    <xf numFmtId="0" fontId="80" fillId="0" borderId="14" xfId="17" applyFont="1" applyFill="1" applyBorder="1" applyAlignment="1">
      <alignment vertical="center" wrapText="1"/>
    </xf>
    <xf numFmtId="0" fontId="77" fillId="0" borderId="12" xfId="17" applyFont="1" applyFill="1" applyBorder="1" applyAlignment="1">
      <alignment horizontal="right" vertical="center" wrapText="1"/>
    </xf>
    <xf numFmtId="0" fontId="77" fillId="0" borderId="9" xfId="17" applyFont="1" applyFill="1" applyBorder="1" applyAlignment="1">
      <alignment horizontal="right" vertical="center" wrapText="1"/>
    </xf>
    <xf numFmtId="0" fontId="80" fillId="0" borderId="1" xfId="17" applyFont="1" applyFill="1" applyBorder="1" applyAlignment="1">
      <alignment vertical="center" wrapText="1"/>
    </xf>
    <xf numFmtId="0" fontId="80" fillId="0" borderId="4" xfId="17" applyFont="1" applyFill="1" applyBorder="1" applyAlignment="1">
      <alignment horizontal="center"/>
    </xf>
    <xf numFmtId="0" fontId="80" fillId="0" borderId="3" xfId="17" applyFont="1" applyFill="1" applyBorder="1" applyAlignment="1">
      <alignment horizontal="center"/>
    </xf>
    <xf numFmtId="0" fontId="80" fillId="0" borderId="2" xfId="17" applyFont="1" applyFill="1" applyBorder="1" applyAlignment="1">
      <alignment horizontal="center"/>
    </xf>
    <xf numFmtId="0" fontId="80" fillId="0" borderId="1" xfId="17" applyFont="1" applyFill="1" applyBorder="1" applyAlignment="1">
      <alignment horizontal="left" vertical="center" wrapText="1"/>
    </xf>
    <xf numFmtId="49" fontId="77" fillId="0" borderId="4" xfId="17" applyNumberFormat="1" applyFont="1" applyFill="1" applyBorder="1" applyAlignment="1">
      <alignment horizontal="right" vertical="center"/>
    </xf>
    <xf numFmtId="49" fontId="77" fillId="0" borderId="3" xfId="17" applyNumberFormat="1" applyFont="1" applyFill="1" applyBorder="1" applyAlignment="1">
      <alignment horizontal="right" vertical="center"/>
    </xf>
    <xf numFmtId="49" fontId="77" fillId="0" borderId="2" xfId="17" applyNumberFormat="1" applyFont="1" applyFill="1" applyBorder="1" applyAlignment="1">
      <alignment horizontal="right" vertical="center"/>
    </xf>
    <xf numFmtId="0" fontId="77" fillId="0" borderId="3" xfId="17" applyFont="1" applyFill="1" applyBorder="1" applyAlignment="1">
      <alignment horizontal="right" vertical="center"/>
    </xf>
    <xf numFmtId="0" fontId="77" fillId="0" borderId="2" xfId="17" applyFont="1" applyFill="1" applyBorder="1" applyAlignment="1">
      <alignment horizontal="left" vertical="center"/>
    </xf>
    <xf numFmtId="0" fontId="89" fillId="0" borderId="0" xfId="17" applyFont="1" applyFill="1" applyAlignment="1">
      <alignment horizontal="center"/>
    </xf>
    <xf numFmtId="0" fontId="39" fillId="0" borderId="0" xfId="17"/>
    <xf numFmtId="0" fontId="47" fillId="2" borderId="0" xfId="17" applyFont="1" applyFill="1" applyAlignment="1">
      <alignment horizontal="center"/>
    </xf>
    <xf numFmtId="0" fontId="2" fillId="0" borderId="0" xfId="17" applyFont="1" applyAlignment="1">
      <alignment horizontal="center"/>
    </xf>
    <xf numFmtId="0" fontId="3" fillId="3" borderId="1" xfId="17" applyFont="1" applyFill="1" applyBorder="1" applyAlignment="1">
      <alignment horizontal="left" vertical="center" wrapText="1"/>
    </xf>
    <xf numFmtId="0" fontId="4" fillId="3" borderId="1" xfId="17" applyFont="1" applyFill="1" applyBorder="1" applyAlignment="1">
      <alignment horizontal="center" vertical="center"/>
    </xf>
    <xf numFmtId="49" fontId="4" fillId="3" borderId="2" xfId="17" applyNumberFormat="1" applyFont="1" applyFill="1" applyBorder="1" applyAlignment="1">
      <alignment horizontal="center" vertical="center"/>
    </xf>
    <xf numFmtId="49" fontId="4" fillId="3" borderId="3" xfId="17" applyNumberFormat="1" applyFont="1" applyFill="1" applyBorder="1" applyAlignment="1">
      <alignment horizontal="center" vertical="center"/>
    </xf>
    <xf numFmtId="49" fontId="4" fillId="3" borderId="4" xfId="17" applyNumberFormat="1" applyFont="1" applyFill="1" applyBorder="1" applyAlignment="1">
      <alignment horizontal="center" vertical="center"/>
    </xf>
    <xf numFmtId="0" fontId="4" fillId="3" borderId="2" xfId="17" applyFont="1" applyFill="1" applyBorder="1" applyAlignment="1">
      <alignment horizontal="center" vertical="center" wrapText="1"/>
    </xf>
    <xf numFmtId="0" fontId="4" fillId="3" borderId="3" xfId="17" applyFont="1" applyFill="1" applyBorder="1" applyAlignment="1">
      <alignment horizontal="center" vertical="center" wrapText="1"/>
    </xf>
    <xf numFmtId="0" fontId="4" fillId="3" borderId="4" xfId="17" applyFont="1" applyFill="1" applyBorder="1" applyAlignment="1">
      <alignment horizontal="center" vertical="center" wrapText="1"/>
    </xf>
    <xf numFmtId="0" fontId="3" fillId="0" borderId="2" xfId="17" applyFont="1" applyBorder="1" applyAlignment="1">
      <alignment horizontal="center"/>
    </xf>
    <xf numFmtId="0" fontId="3" fillId="0" borderId="3" xfId="17" applyFont="1" applyBorder="1" applyAlignment="1">
      <alignment horizontal="center"/>
    </xf>
    <xf numFmtId="0" fontId="3" fillId="0" borderId="4" xfId="17" applyFont="1" applyBorder="1" applyAlignment="1">
      <alignment horizontal="center"/>
    </xf>
    <xf numFmtId="0" fontId="5" fillId="0" borderId="5" xfId="17" applyFont="1" applyBorder="1" applyAlignment="1">
      <alignment horizontal="left" vertical="center" wrapText="1"/>
    </xf>
    <xf numFmtId="0" fontId="5" fillId="0" borderId="6" xfId="17" applyFont="1" applyBorder="1" applyAlignment="1">
      <alignment horizontal="left" vertical="center" wrapText="1"/>
    </xf>
    <xf numFmtId="0" fontId="5" fillId="0" borderId="7" xfId="17" applyFont="1" applyBorder="1" applyAlignment="1">
      <alignment horizontal="left" vertical="center" wrapText="1"/>
    </xf>
    <xf numFmtId="0" fontId="5" fillId="0" borderId="8" xfId="17" applyFont="1" applyBorder="1" applyAlignment="1">
      <alignment horizontal="left" vertical="center" wrapText="1"/>
    </xf>
    <xf numFmtId="0" fontId="5" fillId="0" borderId="0" xfId="17" applyFont="1" applyBorder="1" applyAlignment="1">
      <alignment horizontal="left" vertical="center" wrapText="1"/>
    </xf>
    <xf numFmtId="0" fontId="5" fillId="0" borderId="9" xfId="17" applyFont="1" applyBorder="1" applyAlignment="1">
      <alignment horizontal="left" vertical="center" wrapText="1"/>
    </xf>
    <xf numFmtId="0" fontId="5" fillId="0" borderId="10" xfId="17" applyFont="1" applyBorder="1" applyAlignment="1">
      <alignment horizontal="left" vertical="center" wrapText="1"/>
    </xf>
    <xf numFmtId="0" fontId="5" fillId="0" borderId="11" xfId="17" applyFont="1" applyBorder="1" applyAlignment="1">
      <alignment horizontal="left" vertical="center" wrapText="1"/>
    </xf>
    <xf numFmtId="0" fontId="5" fillId="0" borderId="12" xfId="17" applyFont="1" applyBorder="1" applyAlignment="1">
      <alignment horizontal="left" vertical="center" wrapText="1"/>
    </xf>
    <xf numFmtId="0" fontId="3" fillId="4" borderId="1" xfId="17" applyFont="1" applyFill="1" applyBorder="1" applyAlignment="1">
      <alignment vertical="center" wrapText="1"/>
    </xf>
    <xf numFmtId="0" fontId="4" fillId="4" borderId="2" xfId="17" applyFont="1" applyFill="1" applyBorder="1" applyAlignment="1">
      <alignment horizontal="left" vertical="center" wrapText="1"/>
    </xf>
    <xf numFmtId="0" fontId="4" fillId="4" borderId="3" xfId="17" applyFont="1" applyFill="1" applyBorder="1" applyAlignment="1">
      <alignment horizontal="left" vertical="center"/>
    </xf>
    <xf numFmtId="0" fontId="4" fillId="4" borderId="4" xfId="17" applyFont="1" applyFill="1" applyBorder="1" applyAlignment="1">
      <alignment horizontal="left" vertical="center"/>
    </xf>
    <xf numFmtId="0" fontId="6" fillId="3" borderId="13" xfId="17" applyFont="1" applyFill="1" applyBorder="1" applyAlignment="1">
      <alignment horizontal="center" vertical="center" wrapText="1"/>
    </xf>
    <xf numFmtId="0" fontId="6" fillId="3" borderId="9" xfId="17" applyFont="1" applyFill="1" applyBorder="1" applyAlignment="1">
      <alignment horizontal="center" vertical="center" wrapText="1"/>
    </xf>
    <xf numFmtId="0" fontId="6" fillId="3" borderId="14" xfId="17" applyFont="1" applyFill="1" applyBorder="1" applyAlignment="1">
      <alignment horizontal="center" vertical="center" wrapText="1"/>
    </xf>
    <xf numFmtId="0" fontId="6" fillId="3" borderId="12" xfId="17" applyFont="1" applyFill="1" applyBorder="1" applyAlignment="1">
      <alignment horizontal="center" vertical="center" wrapText="1"/>
    </xf>
    <xf numFmtId="0" fontId="6" fillId="3" borderId="14" xfId="17" applyFont="1" applyFill="1" applyBorder="1" applyAlignment="1">
      <alignment vertical="center" wrapText="1"/>
    </xf>
    <xf numFmtId="1" fontId="6" fillId="3" borderId="12" xfId="17" applyNumberFormat="1" applyFont="1" applyFill="1" applyBorder="1" applyAlignment="1">
      <alignment horizontal="center" vertical="center"/>
    </xf>
    <xf numFmtId="0" fontId="6" fillId="3" borderId="14" xfId="17" applyFont="1" applyFill="1" applyBorder="1" applyAlignment="1">
      <alignment horizontal="left" vertical="center" wrapText="1"/>
    </xf>
    <xf numFmtId="9" fontId="6" fillId="3" borderId="12" xfId="17" applyNumberFormat="1" applyFont="1" applyFill="1" applyBorder="1" applyAlignment="1">
      <alignment horizontal="center" vertical="center"/>
    </xf>
    <xf numFmtId="0" fontId="7" fillId="4" borderId="14" xfId="17" applyFont="1" applyFill="1" applyBorder="1" applyAlignment="1">
      <alignment vertical="center" wrapText="1"/>
    </xf>
    <xf numFmtId="0" fontId="5" fillId="4" borderId="2" xfId="17" applyFont="1" applyFill="1" applyBorder="1" applyAlignment="1">
      <alignment horizontal="left" vertical="center" wrapText="1"/>
    </xf>
    <xf numFmtId="0" fontId="5" fillId="4" borderId="3" xfId="17" applyFont="1" applyFill="1" applyBorder="1" applyAlignment="1">
      <alignment horizontal="left" vertical="center" wrapText="1"/>
    </xf>
    <xf numFmtId="0" fontId="5" fillId="4" borderId="4" xfId="17" applyFont="1" applyFill="1" applyBorder="1" applyAlignment="1">
      <alignment horizontal="left" vertical="center" wrapText="1"/>
    </xf>
    <xf numFmtId="0" fontId="6" fillId="3" borderId="2" xfId="17" applyFont="1" applyFill="1" applyBorder="1" applyAlignment="1">
      <alignment horizontal="center" vertical="center" wrapText="1"/>
    </xf>
    <xf numFmtId="0" fontId="6" fillId="3" borderId="3" xfId="17" applyFont="1" applyFill="1" applyBorder="1" applyAlignment="1">
      <alignment horizontal="center" vertical="center" wrapText="1"/>
    </xf>
    <xf numFmtId="0" fontId="6" fillId="3" borderId="4" xfId="17" applyFont="1" applyFill="1" applyBorder="1" applyAlignment="1">
      <alignment horizontal="center" vertical="center" wrapText="1"/>
    </xf>
    <xf numFmtId="4" fontId="39" fillId="0" borderId="0" xfId="17" applyNumberFormat="1"/>
    <xf numFmtId="0" fontId="9" fillId="4" borderId="2" xfId="17" applyFont="1" applyFill="1" applyBorder="1" applyAlignment="1">
      <alignment horizontal="center" vertical="center"/>
    </xf>
    <xf numFmtId="0" fontId="9" fillId="4" borderId="3" xfId="17" applyFont="1" applyFill="1" applyBorder="1" applyAlignment="1">
      <alignment horizontal="center" vertical="center"/>
    </xf>
    <xf numFmtId="0" fontId="9" fillId="4" borderId="4" xfId="17" applyFont="1" applyFill="1" applyBorder="1" applyAlignment="1">
      <alignment horizontal="center" vertical="center"/>
    </xf>
    <xf numFmtId="0" fontId="3" fillId="4" borderId="2" xfId="17" applyFont="1" applyFill="1" applyBorder="1" applyAlignment="1">
      <alignment horizontal="center" vertical="center"/>
    </xf>
    <xf numFmtId="0" fontId="3" fillId="4" borderId="3" xfId="17" applyFont="1" applyFill="1" applyBorder="1" applyAlignment="1">
      <alignment horizontal="center" vertical="center"/>
    </xf>
    <xf numFmtId="0" fontId="3" fillId="4" borderId="4" xfId="17" applyFont="1" applyFill="1" applyBorder="1" applyAlignment="1">
      <alignment horizontal="center" vertical="center"/>
    </xf>
    <xf numFmtId="0" fontId="11" fillId="4" borderId="14" xfId="17" applyFont="1" applyFill="1" applyBorder="1" applyAlignment="1">
      <alignment horizontal="left" vertical="center" wrapText="1"/>
    </xf>
    <xf numFmtId="0" fontId="6" fillId="4" borderId="2" xfId="17" applyFont="1" applyFill="1" applyBorder="1" applyAlignment="1">
      <alignment horizontal="center" vertical="center"/>
    </xf>
    <xf numFmtId="0" fontId="6" fillId="4" borderId="3" xfId="17" applyFont="1" applyFill="1" applyBorder="1" applyAlignment="1">
      <alignment horizontal="center" vertical="center"/>
    </xf>
    <xf numFmtId="0" fontId="6" fillId="4" borderId="4" xfId="17" applyFont="1" applyFill="1" applyBorder="1" applyAlignment="1">
      <alignment horizontal="center" vertical="center"/>
    </xf>
    <xf numFmtId="0" fontId="6" fillId="3" borderId="2" xfId="17" applyFont="1" applyFill="1" applyBorder="1" applyAlignment="1">
      <alignment horizontal="center" vertical="center"/>
    </xf>
    <xf numFmtId="0" fontId="6" fillId="3" borderId="3" xfId="17" applyFont="1" applyFill="1" applyBorder="1" applyAlignment="1">
      <alignment horizontal="center" vertical="center"/>
    </xf>
    <xf numFmtId="0" fontId="6" fillId="3" borderId="4" xfId="17" applyFont="1" applyFill="1" applyBorder="1" applyAlignment="1">
      <alignment horizontal="center" vertical="center"/>
    </xf>
    <xf numFmtId="0" fontId="9" fillId="3" borderId="9" xfId="17" applyFont="1" applyFill="1" applyBorder="1" applyAlignment="1">
      <alignment horizontal="center" vertical="center" wrapText="1"/>
    </xf>
    <xf numFmtId="0" fontId="9" fillId="3" borderId="12" xfId="17" applyFont="1" applyFill="1" applyBorder="1" applyAlignment="1">
      <alignment horizontal="center" vertical="center" wrapText="1"/>
    </xf>
    <xf numFmtId="3" fontId="6" fillId="3" borderId="14" xfId="17" applyNumberFormat="1" applyFont="1" applyFill="1" applyBorder="1" applyAlignment="1">
      <alignment horizontal="center" vertical="center" wrapText="1"/>
    </xf>
    <xf numFmtId="0" fontId="6" fillId="3" borderId="14" xfId="17" applyFont="1" applyFill="1" applyBorder="1" applyAlignment="1">
      <alignment horizontal="center" vertical="center" wrapText="1"/>
    </xf>
    <xf numFmtId="164" fontId="6" fillId="3" borderId="12" xfId="17" applyNumberFormat="1" applyFont="1" applyFill="1" applyBorder="1" applyAlignment="1">
      <alignment horizontal="center" vertical="center"/>
    </xf>
    <xf numFmtId="3" fontId="39" fillId="0" borderId="0" xfId="17" applyNumberFormat="1"/>
    <xf numFmtId="0" fontId="9" fillId="4" borderId="2" xfId="17" applyFont="1" applyFill="1" applyBorder="1" applyAlignment="1">
      <alignment horizontal="center" vertical="center" wrapText="1"/>
    </xf>
    <xf numFmtId="0" fontId="9" fillId="4" borderId="3" xfId="17" applyFont="1" applyFill="1" applyBorder="1" applyAlignment="1">
      <alignment horizontal="center" vertical="center" wrapText="1"/>
    </xf>
    <xf numFmtId="0" fontId="9" fillId="4" borderId="4" xfId="17" applyFont="1" applyFill="1" applyBorder="1" applyAlignment="1">
      <alignment horizontal="center" vertical="center" wrapText="1"/>
    </xf>
    <xf numFmtId="0" fontId="5" fillId="0" borderId="14" xfId="17" applyFont="1" applyBorder="1" applyAlignment="1">
      <alignment horizontal="left" vertical="center" wrapText="1" indent="1"/>
    </xf>
    <xf numFmtId="3" fontId="6" fillId="0" borderId="12" xfId="17" applyNumberFormat="1" applyFont="1" applyBorder="1" applyAlignment="1">
      <alignment horizontal="center" vertical="center"/>
    </xf>
    <xf numFmtId="0" fontId="18" fillId="0" borderId="14" xfId="17" applyFont="1" applyBorder="1" applyAlignment="1">
      <alignment horizontal="left" vertical="center" wrapText="1" indent="1"/>
    </xf>
    <xf numFmtId="3" fontId="12" fillId="0" borderId="12" xfId="17" applyNumberFormat="1" applyFont="1" applyBorder="1" applyAlignment="1">
      <alignment horizontal="center" vertical="center"/>
    </xf>
    <xf numFmtId="10" fontId="12" fillId="0" borderId="12" xfId="25" applyFont="1" applyBorder="1" applyAlignment="1">
      <alignment horizontal="center" vertical="center"/>
    </xf>
    <xf numFmtId="164" fontId="12" fillId="0" borderId="12" xfId="17" applyNumberFormat="1" applyFont="1" applyBorder="1" applyAlignment="1">
      <alignment horizontal="center" vertical="center"/>
    </xf>
    <xf numFmtId="0" fontId="13" fillId="0" borderId="15" xfId="17" applyFont="1" applyBorder="1" applyAlignment="1">
      <alignment horizontal="left" vertical="center" wrapText="1" indent="1"/>
    </xf>
    <xf numFmtId="0" fontId="6" fillId="3" borderId="13" xfId="17" applyFont="1" applyFill="1" applyBorder="1" applyAlignment="1">
      <alignment vertical="center" wrapText="1"/>
    </xf>
    <xf numFmtId="0" fontId="6" fillId="3" borderId="5" xfId="17" applyFont="1" applyFill="1" applyBorder="1" applyAlignment="1">
      <alignment horizontal="center" vertical="center"/>
    </xf>
    <xf numFmtId="0" fontId="6" fillId="3" borderId="6" xfId="17" applyFont="1" applyFill="1" applyBorder="1" applyAlignment="1">
      <alignment horizontal="center" vertical="center"/>
    </xf>
    <xf numFmtId="0" fontId="6" fillId="3" borderId="7" xfId="17" applyFont="1" applyFill="1" applyBorder="1" applyAlignment="1">
      <alignment horizontal="center" vertical="center"/>
    </xf>
    <xf numFmtId="0" fontId="6" fillId="3" borderId="15" xfId="17" applyFont="1" applyFill="1" applyBorder="1" applyAlignment="1">
      <alignment vertical="center" wrapText="1"/>
    </xf>
    <xf numFmtId="0" fontId="6" fillId="3" borderId="8" xfId="17" applyFont="1" applyFill="1" applyBorder="1" applyAlignment="1">
      <alignment horizontal="center" vertical="center"/>
    </xf>
    <xf numFmtId="0" fontId="6" fillId="3" borderId="0" xfId="17" applyFont="1" applyFill="1" applyBorder="1" applyAlignment="1">
      <alignment horizontal="center" vertical="center"/>
    </xf>
    <xf numFmtId="0" fontId="6" fillId="3" borderId="9" xfId="17" applyFont="1" applyFill="1" applyBorder="1" applyAlignment="1">
      <alignment horizontal="center" vertical="center"/>
    </xf>
    <xf numFmtId="0" fontId="6" fillId="3" borderId="14" xfId="17" applyFont="1" applyFill="1" applyBorder="1" applyAlignment="1">
      <alignment vertical="center" wrapText="1"/>
    </xf>
    <xf numFmtId="0" fontId="6" fillId="3" borderId="10" xfId="17" applyFont="1" applyFill="1" applyBorder="1" applyAlignment="1">
      <alignment horizontal="center" vertical="center"/>
    </xf>
    <xf numFmtId="0" fontId="6" fillId="3" borderId="11" xfId="17" applyFont="1" applyFill="1" applyBorder="1" applyAlignment="1">
      <alignment horizontal="center" vertical="center"/>
    </xf>
    <xf numFmtId="0" fontId="6" fillId="3" borderId="12" xfId="17" applyFont="1" applyFill="1" applyBorder="1" applyAlignment="1">
      <alignment horizontal="center" vertical="center"/>
    </xf>
    <xf numFmtId="0" fontId="15" fillId="2" borderId="14" xfId="17" applyFont="1" applyFill="1" applyBorder="1" applyAlignment="1">
      <alignment vertical="center" wrapText="1"/>
    </xf>
    <xf numFmtId="3" fontId="9" fillId="2" borderId="12" xfId="17" applyNumberFormat="1" applyFont="1" applyFill="1" applyBorder="1" applyAlignment="1">
      <alignment horizontal="center" vertical="center"/>
    </xf>
    <xf numFmtId="0" fontId="3" fillId="15" borderId="2" xfId="17" applyFont="1" applyFill="1" applyBorder="1" applyAlignment="1">
      <alignment horizontal="center" vertical="center"/>
    </xf>
    <xf numFmtId="0" fontId="3" fillId="15" borderId="3" xfId="17" applyFont="1" applyFill="1" applyBorder="1" applyAlignment="1">
      <alignment horizontal="center" vertical="center"/>
    </xf>
    <xf numFmtId="0" fontId="3" fillId="15" borderId="4" xfId="17" applyFont="1" applyFill="1" applyBorder="1" applyAlignment="1">
      <alignment horizontal="center" vertical="center"/>
    </xf>
    <xf numFmtId="0" fontId="6" fillId="4" borderId="14" xfId="17" applyFont="1" applyFill="1" applyBorder="1" applyAlignment="1">
      <alignment horizontal="left" vertical="center" wrapText="1"/>
    </xf>
    <xf numFmtId="9" fontId="6" fillId="4" borderId="2" xfId="17" applyNumberFormat="1" applyFont="1" applyFill="1" applyBorder="1" applyAlignment="1">
      <alignment horizontal="center" vertical="center"/>
    </xf>
    <xf numFmtId="9" fontId="6" fillId="4" borderId="3" xfId="17" applyNumberFormat="1" applyFont="1" applyFill="1" applyBorder="1" applyAlignment="1">
      <alignment horizontal="center" vertical="center"/>
    </xf>
    <xf numFmtId="9" fontId="6" fillId="4" borderId="4" xfId="17" applyNumberFormat="1" applyFont="1" applyFill="1" applyBorder="1" applyAlignment="1">
      <alignment horizontal="center" vertical="center"/>
    </xf>
    <xf numFmtId="0" fontId="10" fillId="4" borderId="14" xfId="17" applyFont="1" applyFill="1" applyBorder="1" applyAlignment="1">
      <alignment horizontal="left" vertical="center" wrapText="1"/>
    </xf>
    <xf numFmtId="9" fontId="6" fillId="15" borderId="2" xfId="17" applyNumberFormat="1" applyFont="1" applyFill="1" applyBorder="1" applyAlignment="1">
      <alignment horizontal="center" vertical="center"/>
    </xf>
    <xf numFmtId="9" fontId="6" fillId="15" borderId="3" xfId="17" applyNumberFormat="1" applyFont="1" applyFill="1" applyBorder="1" applyAlignment="1">
      <alignment horizontal="center" vertical="center"/>
    </xf>
    <xf numFmtId="9" fontId="6" fillId="15" borderId="4" xfId="17" applyNumberFormat="1" applyFont="1" applyFill="1" applyBorder="1" applyAlignment="1">
      <alignment horizontal="center" vertical="center"/>
    </xf>
    <xf numFmtId="0" fontId="19" fillId="0" borderId="0" xfId="17" applyFont="1" applyBorder="1" applyAlignment="1">
      <alignment horizontal="center" vertical="center" wrapText="1"/>
    </xf>
    <xf numFmtId="0" fontId="19" fillId="0" borderId="0" xfId="17" applyFont="1" applyBorder="1"/>
    <xf numFmtId="9" fontId="10" fillId="4" borderId="2" xfId="17" applyNumberFormat="1" applyFont="1" applyFill="1" applyBorder="1" applyAlignment="1">
      <alignment horizontal="center" vertical="center"/>
    </xf>
    <xf numFmtId="9" fontId="10" fillId="4" borderId="3" xfId="17" applyNumberFormat="1" applyFont="1" applyFill="1" applyBorder="1" applyAlignment="1">
      <alignment horizontal="center" vertical="center"/>
    </xf>
    <xf numFmtId="9" fontId="10" fillId="4" borderId="4" xfId="17" applyNumberFormat="1" applyFont="1" applyFill="1" applyBorder="1" applyAlignment="1">
      <alignment horizontal="center" vertical="center"/>
    </xf>
    <xf numFmtId="0" fontId="19" fillId="0" borderId="0" xfId="17" applyFont="1" applyBorder="1" applyAlignment="1">
      <alignment horizontal="center" vertical="center" wrapText="1"/>
    </xf>
    <xf numFmtId="0" fontId="10" fillId="15" borderId="14" xfId="17" applyFont="1" applyFill="1" applyBorder="1" applyAlignment="1">
      <alignment horizontal="left" vertical="center" wrapText="1"/>
    </xf>
    <xf numFmtId="9" fontId="10" fillId="15" borderId="2" xfId="17" applyNumberFormat="1" applyFont="1" applyFill="1" applyBorder="1" applyAlignment="1">
      <alignment horizontal="center" vertical="center"/>
    </xf>
    <xf numFmtId="9" fontId="10" fillId="15" borderId="3" xfId="17" applyNumberFormat="1" applyFont="1" applyFill="1" applyBorder="1" applyAlignment="1">
      <alignment horizontal="center" vertical="center"/>
    </xf>
    <xf numFmtId="9" fontId="10" fillId="15" borderId="4" xfId="17" applyNumberFormat="1" applyFont="1" applyFill="1" applyBorder="1" applyAlignment="1">
      <alignment horizontal="center" vertical="center"/>
    </xf>
    <xf numFmtId="0" fontId="6" fillId="3" borderId="2" xfId="17" applyFont="1" applyFill="1" applyBorder="1" applyAlignment="1">
      <alignment horizontal="left" vertical="center" wrapText="1"/>
    </xf>
    <xf numFmtId="0" fontId="6" fillId="3" borderId="3" xfId="17" applyFont="1" applyFill="1" applyBorder="1" applyAlignment="1">
      <alignment horizontal="left" vertical="center" wrapText="1"/>
    </xf>
    <xf numFmtId="0" fontId="6" fillId="3" borderId="4" xfId="17" applyFont="1" applyFill="1" applyBorder="1" applyAlignment="1">
      <alignment horizontal="left" vertical="center" wrapText="1"/>
    </xf>
    <xf numFmtId="0" fontId="6" fillId="3" borderId="15" xfId="17" applyFont="1" applyFill="1" applyBorder="1" applyAlignment="1">
      <alignment horizontal="left" vertical="center" wrapText="1"/>
    </xf>
    <xf numFmtId="3" fontId="6" fillId="3" borderId="15" xfId="17" applyNumberFormat="1" applyFont="1" applyFill="1" applyBorder="1" applyAlignment="1">
      <alignment horizontal="center" vertical="center" wrapText="1"/>
    </xf>
    <xf numFmtId="0" fontId="6" fillId="3" borderId="58" xfId="17" applyFont="1" applyFill="1" applyBorder="1" applyAlignment="1">
      <alignment horizontal="left" vertical="center" wrapText="1"/>
    </xf>
    <xf numFmtId="3" fontId="6" fillId="3" borderId="59" xfId="17" applyNumberFormat="1" applyFont="1" applyFill="1" applyBorder="1" applyAlignment="1">
      <alignment horizontal="center" vertical="center" wrapText="1"/>
    </xf>
    <xf numFmtId="3" fontId="6" fillId="3" borderId="60" xfId="17" applyNumberFormat="1" applyFont="1" applyFill="1" applyBorder="1" applyAlignment="1">
      <alignment horizontal="center" vertical="center" wrapText="1"/>
    </xf>
    <xf numFmtId="0" fontId="6" fillId="3" borderId="51" xfId="17" applyFont="1" applyFill="1" applyBorder="1" applyAlignment="1">
      <alignment horizontal="left" vertical="center" wrapText="1"/>
    </xf>
    <xf numFmtId="164" fontId="6" fillId="3" borderId="61" xfId="17" applyNumberFormat="1" applyFont="1" applyFill="1" applyBorder="1" applyAlignment="1">
      <alignment horizontal="center" vertical="center"/>
    </xf>
    <xf numFmtId="0" fontId="6" fillId="3" borderId="62" xfId="17" applyFont="1" applyFill="1" applyBorder="1" applyAlignment="1">
      <alignment horizontal="left" vertical="center" wrapText="1"/>
    </xf>
    <xf numFmtId="0" fontId="6" fillId="3" borderId="63" xfId="17" applyFont="1" applyFill="1" applyBorder="1" applyAlignment="1">
      <alignment horizontal="center" vertical="center" wrapText="1"/>
    </xf>
    <xf numFmtId="164" fontId="6" fillId="3" borderId="64" xfId="17" applyNumberFormat="1" applyFont="1" applyFill="1" applyBorder="1" applyAlignment="1">
      <alignment horizontal="center" vertical="center"/>
    </xf>
    <xf numFmtId="164" fontId="6" fillId="3" borderId="65" xfId="17" applyNumberFormat="1" applyFont="1" applyFill="1" applyBorder="1" applyAlignment="1">
      <alignment horizontal="center" vertical="center"/>
    </xf>
    <xf numFmtId="49" fontId="92" fillId="15" borderId="21" xfId="17" applyNumberFormat="1" applyFont="1" applyFill="1" applyBorder="1" applyAlignment="1">
      <alignment horizontal="center" vertical="center" wrapText="1"/>
    </xf>
    <xf numFmtId="9" fontId="10" fillId="15" borderId="2" xfId="17" applyNumberFormat="1" applyFont="1" applyFill="1" applyBorder="1" applyAlignment="1">
      <alignment horizontal="left" vertical="center" wrapText="1"/>
    </xf>
    <xf numFmtId="9" fontId="10" fillId="15" borderId="3" xfId="17" applyNumberFormat="1" applyFont="1" applyFill="1" applyBorder="1" applyAlignment="1">
      <alignment horizontal="left" vertical="center" wrapText="1"/>
    </xf>
    <xf numFmtId="9" fontId="10" fillId="15" borderId="4" xfId="17" applyNumberFormat="1" applyFont="1" applyFill="1" applyBorder="1" applyAlignment="1">
      <alignment horizontal="left" vertical="center" wrapText="1"/>
    </xf>
    <xf numFmtId="9" fontId="6" fillId="3" borderId="2" xfId="17" applyNumberFormat="1" applyFont="1" applyFill="1" applyBorder="1" applyAlignment="1">
      <alignment horizontal="center" vertical="center" wrapText="1"/>
    </xf>
    <xf numFmtId="9" fontId="6" fillId="3" borderId="3" xfId="17" applyNumberFormat="1" applyFont="1" applyFill="1" applyBorder="1" applyAlignment="1">
      <alignment horizontal="center" vertical="center" wrapText="1"/>
    </xf>
    <xf numFmtId="9" fontId="6" fillId="3" borderId="4" xfId="17" applyNumberFormat="1" applyFont="1" applyFill="1" applyBorder="1" applyAlignment="1">
      <alignment horizontal="center" vertical="center" wrapText="1"/>
    </xf>
    <xf numFmtId="0" fontId="15" fillId="5" borderId="14" xfId="17" applyFont="1" applyFill="1" applyBorder="1" applyAlignment="1">
      <alignment vertical="center" wrapText="1"/>
    </xf>
    <xf numFmtId="3" fontId="9" fillId="5" borderId="12" xfId="17" applyNumberFormat="1" applyFont="1" applyFill="1" applyBorder="1" applyAlignment="1">
      <alignment horizontal="center" vertical="center"/>
    </xf>
    <xf numFmtId="3" fontId="9" fillId="4" borderId="12" xfId="17" applyNumberFormat="1" applyFont="1" applyFill="1" applyBorder="1" applyAlignment="1">
      <alignment horizontal="center" vertical="center"/>
    </xf>
    <xf numFmtId="0" fontId="16" fillId="3" borderId="15" xfId="17" applyFont="1" applyFill="1" applyBorder="1" applyAlignment="1">
      <alignment vertical="center" wrapText="1"/>
    </xf>
    <xf numFmtId="3" fontId="17" fillId="3" borderId="9" xfId="17" applyNumberFormat="1" applyFont="1" applyFill="1" applyBorder="1" applyAlignment="1">
      <alignment horizontal="center" vertical="center"/>
    </xf>
    <xf numFmtId="164" fontId="17" fillId="0" borderId="9" xfId="17" applyNumberFormat="1" applyFont="1" applyBorder="1" applyAlignment="1">
      <alignment horizontal="center" vertical="center"/>
    </xf>
    <xf numFmtId="0" fontId="5" fillId="0" borderId="21" xfId="17" applyFont="1" applyBorder="1" applyAlignment="1">
      <alignment horizontal="left" vertical="center" wrapText="1" indent="1"/>
    </xf>
    <xf numFmtId="3" fontId="6" fillId="0" borderId="21" xfId="17" applyNumberFormat="1" applyFont="1" applyBorder="1" applyAlignment="1">
      <alignment horizontal="center" vertical="center"/>
    </xf>
    <xf numFmtId="0" fontId="18" fillId="0" borderId="21" xfId="17" applyFont="1" applyBorder="1" applyAlignment="1">
      <alignment horizontal="left" vertical="center" wrapText="1" indent="1"/>
    </xf>
    <xf numFmtId="3" fontId="12" fillId="0" borderId="21" xfId="17" applyNumberFormat="1" applyFont="1" applyBorder="1" applyAlignment="1">
      <alignment horizontal="center" vertical="center"/>
    </xf>
    <xf numFmtId="164" fontId="12" fillId="0" borderId="21" xfId="17" applyNumberFormat="1" applyFont="1" applyBorder="1" applyAlignment="1">
      <alignment horizontal="center" vertical="center"/>
    </xf>
    <xf numFmtId="0" fontId="39" fillId="0" borderId="0" xfId="17" applyBorder="1"/>
    <xf numFmtId="0" fontId="39" fillId="0" borderId="66" xfId="17" applyBorder="1" applyAlignment="1"/>
    <xf numFmtId="0" fontId="39" fillId="0" borderId="0" xfId="17" applyBorder="1" applyAlignment="1"/>
    <xf numFmtId="0" fontId="39" fillId="0" borderId="19" xfId="17" applyBorder="1" applyAlignment="1"/>
    <xf numFmtId="0" fontId="39" fillId="0" borderId="49" xfId="17" applyBorder="1" applyAlignment="1"/>
    <xf numFmtId="0" fontId="6" fillId="0" borderId="13" xfId="17" applyFont="1" applyBorder="1" applyAlignment="1">
      <alignment vertical="center" wrapText="1"/>
    </xf>
    <xf numFmtId="0" fontId="6" fillId="0" borderId="6" xfId="17" applyFont="1" applyBorder="1" applyAlignment="1">
      <alignment horizontal="center" vertical="center"/>
    </xf>
    <xf numFmtId="0" fontId="6" fillId="0" borderId="7" xfId="17" applyFont="1" applyBorder="1" applyAlignment="1">
      <alignment horizontal="center" vertical="center"/>
    </xf>
    <xf numFmtId="0" fontId="6" fillId="0" borderId="15" xfId="17" applyFont="1" applyBorder="1" applyAlignment="1">
      <alignment vertical="center" wrapText="1"/>
    </xf>
    <xf numFmtId="0" fontId="6" fillId="0" borderId="0" xfId="17" applyFont="1" applyBorder="1" applyAlignment="1">
      <alignment horizontal="center" vertical="center"/>
    </xf>
    <xf numFmtId="0" fontId="6" fillId="0" borderId="9" xfId="17" applyFont="1" applyBorder="1" applyAlignment="1">
      <alignment horizontal="center" vertical="center"/>
    </xf>
    <xf numFmtId="0" fontId="6" fillId="0" borderId="14" xfId="17" applyFont="1" applyBorder="1" applyAlignment="1">
      <alignment vertical="center" wrapText="1"/>
    </xf>
    <xf numFmtId="0" fontId="6" fillId="0" borderId="11" xfId="17" applyFont="1" applyBorder="1" applyAlignment="1">
      <alignment horizontal="center" vertical="center"/>
    </xf>
    <xf numFmtId="0" fontId="6" fillId="0" borderId="12" xfId="17" applyFont="1" applyBorder="1" applyAlignment="1">
      <alignment horizontal="center" vertical="center"/>
    </xf>
    <xf numFmtId="0" fontId="7" fillId="0" borderId="14" xfId="17" applyFont="1" applyBorder="1" applyAlignment="1">
      <alignment horizontal="left" vertical="center" wrapText="1" indent="1"/>
    </xf>
  </cellXfs>
  <cellStyles count="27">
    <cellStyle name="Comma" xfId="15" builtinId="3"/>
    <cellStyle name="Comma 2" xfId="6"/>
    <cellStyle name="Comma 2 2" xfId="7"/>
    <cellStyle name="Comma 2 3" xfId="8"/>
    <cellStyle name="Comma 3" xfId="16"/>
    <cellStyle name="Comma 4" xfId="9"/>
    <cellStyle name="Comma0" xfId="10"/>
    <cellStyle name="Currency0" xfId="11"/>
    <cellStyle name="Date" xfId="12"/>
    <cellStyle name="Fixed" xfId="13"/>
    <cellStyle name="Normal" xfId="0" builtinId="0"/>
    <cellStyle name="Normal 113" xfId="17"/>
    <cellStyle name="Normal 117" xfId="18"/>
    <cellStyle name="Normal 127" xfId="19"/>
    <cellStyle name="Normal 2" xfId="5"/>
    <cellStyle name="Normal 2 3" xfId="20"/>
    <cellStyle name="Normal 3" xfId="2"/>
    <cellStyle name="Normal 3 3" xfId="26"/>
    <cellStyle name="Normal 4" xfId="21"/>
    <cellStyle name="Normal 5" xfId="14"/>
    <cellStyle name="Normal 5 4" xfId="4"/>
    <cellStyle name="Normal 6" xfId="24"/>
    <cellStyle name="Normal 7" xfId="22"/>
    <cellStyle name="Normal_Tabela_Investimeve" xfId="3"/>
    <cellStyle name="Percent" xfId="1" builtinId="5"/>
    <cellStyle name="Percent 2" xfId="25"/>
    <cellStyle name="Style 1" xfId="2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erdita.bareti.GOV/AppData/Local/Microsoft/Windows/INetCache/Content.Outlook/MN74OHPL/tabele%202%20financim%20i%20hua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 BRENDSH LEKE"/>
      <sheetName val="FIN BREND 000 leke"/>
      <sheetName val="FIN HUAJ 000 leke"/>
      <sheetName val="600,601,60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5"/>
  <sheetViews>
    <sheetView view="pageBreakPreview" topLeftCell="A13" zoomScale="60" zoomScaleNormal="120" workbookViewId="0">
      <selection activeCell="C18" sqref="C18:G18"/>
    </sheetView>
  </sheetViews>
  <sheetFormatPr defaultRowHeight="15" x14ac:dyDescent="0.25"/>
  <cols>
    <col min="1" max="1" width="31.42578125" style="49" customWidth="1"/>
    <col min="2" max="2" width="8.28515625" style="120" customWidth="1"/>
    <col min="5" max="5" width="12.42578125" customWidth="1"/>
    <col min="6" max="6" width="10.42578125" customWidth="1"/>
    <col min="7" max="7" width="28.5703125" customWidth="1"/>
    <col min="10" max="10" width="8.5703125" customWidth="1"/>
  </cols>
  <sheetData>
    <row r="2" spans="1:9" x14ac:dyDescent="0.25">
      <c r="A2" s="117"/>
      <c r="B2" s="118"/>
      <c r="C2" s="119"/>
      <c r="D2" s="119"/>
    </row>
    <row r="4" spans="1:9" ht="15.75" thickBot="1" x14ac:dyDescent="0.3"/>
    <row r="5" spans="1:9" ht="45" customHeight="1" thickBot="1" x14ac:dyDescent="0.3">
      <c r="A5" s="121" t="s">
        <v>746</v>
      </c>
      <c r="B5" s="433" t="s">
        <v>747</v>
      </c>
      <c r="C5" s="434"/>
      <c r="D5" s="434"/>
      <c r="E5" s="434"/>
      <c r="F5" s="434"/>
      <c r="G5" s="435"/>
    </row>
    <row r="6" spans="1:9" ht="38.25" customHeight="1" thickBot="1" x14ac:dyDescent="0.3">
      <c r="A6" s="121" t="s">
        <v>748</v>
      </c>
      <c r="B6" s="436">
        <v>6</v>
      </c>
      <c r="C6" s="437"/>
      <c r="D6" s="437"/>
      <c r="E6" s="437"/>
      <c r="F6" s="437"/>
      <c r="G6" s="438"/>
    </row>
    <row r="7" spans="1:9" ht="141" customHeight="1" thickBot="1" x14ac:dyDescent="0.3">
      <c r="A7" s="122" t="s">
        <v>749</v>
      </c>
      <c r="B7" s="439" t="s">
        <v>750</v>
      </c>
      <c r="C7" s="440"/>
      <c r="D7" s="440"/>
      <c r="E7" s="440"/>
      <c r="F7" s="440"/>
      <c r="G7" s="441"/>
      <c r="H7" s="123"/>
      <c r="I7" s="123"/>
    </row>
    <row r="8" spans="1:9" ht="25.5" customHeight="1" thickBot="1" x14ac:dyDescent="0.3">
      <c r="A8" s="122" t="s">
        <v>751</v>
      </c>
      <c r="B8" s="150" t="s">
        <v>2</v>
      </c>
      <c r="C8" s="442" t="s">
        <v>752</v>
      </c>
      <c r="D8" s="442"/>
      <c r="E8" s="442"/>
      <c r="F8" s="442"/>
      <c r="G8" s="443"/>
      <c r="H8" s="123"/>
      <c r="I8" s="123"/>
    </row>
    <row r="9" spans="1:9" ht="30" customHeight="1" thickBot="1" x14ac:dyDescent="0.3">
      <c r="A9" s="121" t="s">
        <v>753</v>
      </c>
      <c r="B9" s="124" t="s">
        <v>277</v>
      </c>
      <c r="C9" s="444"/>
      <c r="D9" s="444"/>
      <c r="E9" s="444"/>
      <c r="F9" s="444"/>
      <c r="G9" s="445"/>
      <c r="H9" s="123"/>
      <c r="I9" s="123"/>
    </row>
    <row r="10" spans="1:9" ht="147.75" customHeight="1" thickBot="1" x14ac:dyDescent="0.3">
      <c r="A10" s="121" t="s">
        <v>754</v>
      </c>
      <c r="B10" s="124" t="s">
        <v>3</v>
      </c>
      <c r="C10" s="439" t="s">
        <v>7</v>
      </c>
      <c r="D10" s="440"/>
      <c r="E10" s="440"/>
      <c r="F10" s="440"/>
      <c r="G10" s="441"/>
    </row>
    <row r="11" spans="1:9" ht="120.75" customHeight="1" thickBot="1" x14ac:dyDescent="0.3">
      <c r="A11" s="121" t="s">
        <v>755</v>
      </c>
      <c r="B11" s="125" t="s">
        <v>74</v>
      </c>
      <c r="C11" s="439" t="s">
        <v>75</v>
      </c>
      <c r="D11" s="440"/>
      <c r="E11" s="440"/>
      <c r="F11" s="440"/>
      <c r="G11" s="441"/>
    </row>
    <row r="12" spans="1:9" ht="109.5" customHeight="1" thickBot="1" x14ac:dyDescent="0.3">
      <c r="A12" s="121" t="s">
        <v>756</v>
      </c>
      <c r="B12" s="124">
        <v>4440</v>
      </c>
      <c r="C12" s="439" t="s">
        <v>219</v>
      </c>
      <c r="D12" s="440"/>
      <c r="E12" s="440"/>
      <c r="F12" s="440"/>
      <c r="G12" s="441"/>
    </row>
    <row r="13" spans="1:9" ht="72" customHeight="1" thickBot="1" x14ac:dyDescent="0.3">
      <c r="A13" s="121" t="s">
        <v>757</v>
      </c>
      <c r="B13" s="124">
        <v>6220</v>
      </c>
      <c r="C13" s="439" t="s">
        <v>244</v>
      </c>
      <c r="D13" s="440"/>
      <c r="E13" s="440"/>
      <c r="F13" s="440"/>
      <c r="G13" s="441"/>
    </row>
    <row r="14" spans="1:9" ht="99.75" customHeight="1" thickBot="1" x14ac:dyDescent="0.3">
      <c r="A14" s="121" t="s">
        <v>758</v>
      </c>
      <c r="B14" s="124">
        <v>4540</v>
      </c>
      <c r="C14" s="439" t="s">
        <v>282</v>
      </c>
      <c r="D14" s="440"/>
      <c r="E14" s="440"/>
      <c r="F14" s="440"/>
      <c r="G14" s="441"/>
    </row>
    <row r="15" spans="1:9" ht="103.5" customHeight="1" thickBot="1" x14ac:dyDescent="0.3">
      <c r="A15" s="121" t="s">
        <v>759</v>
      </c>
      <c r="B15" s="124">
        <v>4550</v>
      </c>
      <c r="C15" s="439" t="s">
        <v>760</v>
      </c>
      <c r="D15" s="440"/>
      <c r="E15" s="440"/>
      <c r="F15" s="440"/>
      <c r="G15" s="441"/>
    </row>
    <row r="16" spans="1:9" ht="171.75" customHeight="1" thickBot="1" x14ac:dyDescent="0.3">
      <c r="A16" s="121" t="s">
        <v>761</v>
      </c>
      <c r="B16" s="124">
        <v>4520</v>
      </c>
      <c r="C16" s="439" t="s">
        <v>310</v>
      </c>
      <c r="D16" s="440"/>
      <c r="E16" s="440"/>
      <c r="F16" s="440"/>
      <c r="G16" s="441"/>
    </row>
    <row r="17" spans="1:7" ht="64.5" customHeight="1" thickBot="1" x14ac:dyDescent="0.3">
      <c r="A17" s="121" t="s">
        <v>762</v>
      </c>
      <c r="B17" s="124">
        <v>6370</v>
      </c>
      <c r="C17" s="439" t="s">
        <v>414</v>
      </c>
      <c r="D17" s="440"/>
      <c r="E17" s="440"/>
      <c r="F17" s="440"/>
      <c r="G17" s="441"/>
    </row>
    <row r="18" spans="1:7" ht="48.75" customHeight="1" thickBot="1" x14ac:dyDescent="0.3">
      <c r="A18" s="121" t="s">
        <v>763</v>
      </c>
      <c r="B18" s="124">
        <v>4560</v>
      </c>
      <c r="C18" s="439" t="s">
        <v>743</v>
      </c>
      <c r="D18" s="440"/>
      <c r="E18" s="440"/>
      <c r="F18" s="440"/>
      <c r="G18" s="441"/>
    </row>
    <row r="19" spans="1:7" ht="30" customHeight="1" x14ac:dyDescent="0.25">
      <c r="A19" s="126"/>
      <c r="B19" s="127"/>
      <c r="C19" s="128"/>
      <c r="D19" s="128"/>
      <c r="E19" s="128"/>
      <c r="F19" s="128"/>
      <c r="G19" s="128"/>
    </row>
    <row r="31" spans="1:7" ht="15" customHeight="1" x14ac:dyDescent="0.25"/>
    <row r="35" ht="15" customHeight="1" x14ac:dyDescent="0.25"/>
    <row r="39" ht="15" customHeight="1" x14ac:dyDescent="0.25"/>
    <row r="43" ht="15" customHeight="1" x14ac:dyDescent="0.25"/>
    <row r="47" ht="15" customHeight="1" x14ac:dyDescent="0.25"/>
    <row r="51" ht="15" customHeight="1" x14ac:dyDescent="0.25"/>
    <row r="55" ht="15" customHeight="1" x14ac:dyDescent="0.25"/>
  </sheetData>
  <mergeCells count="14">
    <mergeCell ref="C18:G18"/>
    <mergeCell ref="C12:G12"/>
    <mergeCell ref="C13:G13"/>
    <mergeCell ref="C14:G14"/>
    <mergeCell ref="C15:G15"/>
    <mergeCell ref="C16:G16"/>
    <mergeCell ref="C17:G17"/>
    <mergeCell ref="B5:G5"/>
    <mergeCell ref="B6:G6"/>
    <mergeCell ref="C11:G11"/>
    <mergeCell ref="B7:G7"/>
    <mergeCell ref="C8:G8"/>
    <mergeCell ref="C9:G9"/>
    <mergeCell ref="C10:G10"/>
  </mergeCells>
  <pageMargins left="0.2" right="0.2" top="0.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2"/>
  <sheetViews>
    <sheetView view="pageBreakPreview" topLeftCell="A277" zoomScaleNormal="160" zoomScaleSheetLayoutView="100" workbookViewId="0">
      <selection activeCell="J301" sqref="J301"/>
    </sheetView>
  </sheetViews>
  <sheetFormatPr defaultRowHeight="15" x14ac:dyDescent="0.25"/>
  <cols>
    <col min="1" max="1" width="25.5703125" customWidth="1"/>
    <col min="2" max="2" width="18.28515625" customWidth="1"/>
    <col min="3" max="3" width="15" customWidth="1"/>
    <col min="4" max="4" width="16.42578125" customWidth="1"/>
    <col min="5" max="5" width="14" customWidth="1"/>
    <col min="6" max="6" width="11" bestFit="1" customWidth="1"/>
  </cols>
  <sheetData>
    <row r="1" spans="1:5" x14ac:dyDescent="0.25">
      <c r="A1" s="159" t="s">
        <v>764</v>
      </c>
      <c r="B1" s="119"/>
      <c r="C1" s="119"/>
      <c r="D1" s="119"/>
    </row>
    <row r="3" spans="1:5" ht="15.75" thickBot="1" x14ac:dyDescent="0.3"/>
    <row r="4" spans="1:5" ht="32.25" thickBot="1" x14ac:dyDescent="0.3">
      <c r="A4" s="163" t="s">
        <v>746</v>
      </c>
      <c r="B4" s="572"/>
      <c r="C4" s="573"/>
      <c r="D4" s="573"/>
      <c r="E4" s="574"/>
    </row>
    <row r="5" spans="1:5" ht="32.25" thickBot="1" x14ac:dyDescent="0.3">
      <c r="A5" s="61" t="s">
        <v>748</v>
      </c>
      <c r="B5" s="575"/>
      <c r="C5" s="576"/>
      <c r="D5" s="576"/>
      <c r="E5" s="577"/>
    </row>
    <row r="6" spans="1:5" ht="32.25" thickBot="1" x14ac:dyDescent="0.3">
      <c r="A6" s="61" t="s">
        <v>765</v>
      </c>
      <c r="B6" s="578"/>
      <c r="C6" s="570"/>
      <c r="D6" s="570"/>
      <c r="E6" s="571"/>
    </row>
    <row r="7" spans="1:5" ht="16.5" thickBot="1" x14ac:dyDescent="0.3">
      <c r="A7" s="61" t="s">
        <v>751</v>
      </c>
      <c r="B7" s="164" t="s">
        <v>766</v>
      </c>
      <c r="C7" s="579" t="s">
        <v>6</v>
      </c>
      <c r="D7" s="579"/>
      <c r="E7" s="580"/>
    </row>
    <row r="8" spans="1:5" ht="32.25" thickBot="1" x14ac:dyDescent="0.3">
      <c r="A8" s="61" t="s">
        <v>767</v>
      </c>
      <c r="B8" s="165"/>
      <c r="C8" s="570"/>
      <c r="D8" s="570"/>
      <c r="E8" s="571"/>
    </row>
    <row r="9" spans="1:5" ht="32.25" thickBot="1" x14ac:dyDescent="0.3">
      <c r="A9" s="61" t="s">
        <v>768</v>
      </c>
      <c r="B9" s="165"/>
      <c r="C9" s="570"/>
      <c r="D9" s="570"/>
      <c r="E9" s="571"/>
    </row>
    <row r="10" spans="1:5" x14ac:dyDescent="0.25">
      <c r="A10" s="912" t="s">
        <v>139</v>
      </c>
      <c r="B10" s="912"/>
      <c r="C10" s="912"/>
      <c r="D10" s="912"/>
      <c r="E10" s="913"/>
    </row>
    <row r="11" spans="1:5" ht="15.75" thickBot="1" x14ac:dyDescent="0.3"/>
    <row r="12" spans="1:5" ht="26.25" thickBot="1" x14ac:dyDescent="0.3">
      <c r="A12" s="8" t="s">
        <v>1</v>
      </c>
      <c r="B12" s="585" t="s">
        <v>243</v>
      </c>
      <c r="C12" s="585"/>
      <c r="D12" s="585"/>
      <c r="E12" s="585"/>
    </row>
    <row r="13" spans="1:5" ht="15.75" thickBot="1" x14ac:dyDescent="0.3">
      <c r="A13" s="8" t="s">
        <v>2</v>
      </c>
      <c r="B13" s="575" t="s">
        <v>809</v>
      </c>
      <c r="C13" s="576"/>
      <c r="D13" s="576"/>
      <c r="E13" s="577"/>
    </row>
    <row r="14" spans="1:5" ht="26.25" thickBot="1" x14ac:dyDescent="0.3">
      <c r="A14" s="8" t="s">
        <v>4</v>
      </c>
      <c r="B14" s="587" t="s">
        <v>5</v>
      </c>
      <c r="C14" s="570"/>
      <c r="D14" s="570"/>
      <c r="E14" s="571"/>
    </row>
    <row r="15" spans="1:5" ht="15.75" thickBot="1" x14ac:dyDescent="0.3">
      <c r="A15" s="588" t="s">
        <v>6</v>
      </c>
      <c r="B15" s="589"/>
      <c r="C15" s="589"/>
      <c r="D15" s="589"/>
      <c r="E15" s="590"/>
    </row>
    <row r="16" spans="1:5" ht="36.75" customHeight="1" x14ac:dyDescent="0.25">
      <c r="A16" s="914" t="s">
        <v>244</v>
      </c>
      <c r="B16" s="915"/>
      <c r="C16" s="915"/>
      <c r="D16" s="915"/>
      <c r="E16" s="916"/>
    </row>
    <row r="17" spans="1:7" ht="3.75" customHeight="1" thickBot="1" x14ac:dyDescent="0.3">
      <c r="A17" s="917"/>
      <c r="B17" s="918"/>
      <c r="C17" s="918"/>
      <c r="D17" s="918"/>
      <c r="E17" s="919"/>
    </row>
    <row r="18" spans="1:7" ht="2.25" hidden="1" customHeight="1" thickBot="1" x14ac:dyDescent="0.3">
      <c r="A18" s="920"/>
      <c r="B18" s="921"/>
      <c r="C18" s="921"/>
      <c r="D18" s="921"/>
      <c r="E18" s="922"/>
    </row>
    <row r="19" spans="1:7" ht="45" customHeight="1" thickBot="1" x14ac:dyDescent="0.3">
      <c r="A19" s="9" t="s">
        <v>8</v>
      </c>
      <c r="B19" s="906" t="s">
        <v>245</v>
      </c>
      <c r="C19" s="907"/>
      <c r="D19" s="907"/>
      <c r="E19" s="908"/>
    </row>
    <row r="20" spans="1:7" x14ac:dyDescent="0.25">
      <c r="A20" s="597" t="s">
        <v>9</v>
      </c>
      <c r="B20" s="10">
        <v>2018</v>
      </c>
      <c r="C20" s="10">
        <v>2019</v>
      </c>
      <c r="D20" s="10">
        <v>2020</v>
      </c>
      <c r="E20" s="10">
        <v>2021</v>
      </c>
    </row>
    <row r="21" spans="1:7" ht="15.75" thickBot="1" x14ac:dyDescent="0.3">
      <c r="A21" s="598"/>
      <c r="B21" s="95">
        <v>2564272000</v>
      </c>
      <c r="C21" s="95">
        <v>3464272000</v>
      </c>
      <c r="D21" s="95">
        <v>3464272000</v>
      </c>
      <c r="E21" s="95">
        <v>3464272000</v>
      </c>
    </row>
    <row r="22" spans="1:7" ht="15.75" thickBot="1" x14ac:dyDescent="0.3">
      <c r="A22" s="141" t="s">
        <v>246</v>
      </c>
      <c r="B22" s="11" t="s">
        <v>247</v>
      </c>
      <c r="C22" s="11" t="s">
        <v>248</v>
      </c>
      <c r="D22" s="11" t="s">
        <v>249</v>
      </c>
      <c r="E22" s="11" t="s">
        <v>249</v>
      </c>
    </row>
    <row r="23" spans="1:7" ht="34.5" thickBot="1" x14ac:dyDescent="0.3">
      <c r="A23" s="12" t="s">
        <v>250</v>
      </c>
      <c r="B23" s="11">
        <v>0.26</v>
      </c>
      <c r="C23" s="11">
        <v>0.3</v>
      </c>
      <c r="D23" s="11">
        <v>0.35</v>
      </c>
      <c r="E23" s="11">
        <v>0.45</v>
      </c>
    </row>
    <row r="24" spans="1:7" ht="24.75" thickBot="1" x14ac:dyDescent="0.3">
      <c r="A24" s="6" t="s">
        <v>17</v>
      </c>
      <c r="B24" s="909" t="s">
        <v>810</v>
      </c>
      <c r="C24" s="910"/>
      <c r="D24" s="910"/>
      <c r="E24" s="911"/>
    </row>
    <row r="25" spans="1:7" ht="23.25" customHeight="1" thickBot="1" x14ac:dyDescent="0.3">
      <c r="A25" s="701" t="s">
        <v>18</v>
      </c>
      <c r="B25" s="702"/>
      <c r="C25" s="702"/>
      <c r="D25" s="702"/>
      <c r="E25" s="703"/>
      <c r="G25" s="211"/>
    </row>
    <row r="26" spans="1:7" ht="34.5" thickBot="1" x14ac:dyDescent="0.3">
      <c r="A26" s="212" t="s">
        <v>251</v>
      </c>
      <c r="B26" s="213">
        <v>0.24</v>
      </c>
      <c r="C26" s="11">
        <v>0.3</v>
      </c>
      <c r="D26" s="11">
        <v>0.33</v>
      </c>
      <c r="E26" s="11">
        <v>0.43</v>
      </c>
    </row>
    <row r="27" spans="1:7" ht="23.25" thickBot="1" x14ac:dyDescent="0.3">
      <c r="A27" s="12" t="s">
        <v>252</v>
      </c>
      <c r="B27" s="11" t="s">
        <v>253</v>
      </c>
      <c r="C27" s="11">
        <v>0.03</v>
      </c>
      <c r="D27" s="11">
        <v>0.1</v>
      </c>
      <c r="E27" s="11">
        <v>0.2</v>
      </c>
    </row>
    <row r="28" spans="1:7" ht="57" thickBot="1" x14ac:dyDescent="0.3">
      <c r="A28" s="12" t="s">
        <v>811</v>
      </c>
      <c r="B28" s="214" t="s">
        <v>812</v>
      </c>
      <c r="C28" s="214" t="s">
        <v>813</v>
      </c>
      <c r="D28" s="214" t="s">
        <v>814</v>
      </c>
      <c r="E28" s="214" t="s">
        <v>815</v>
      </c>
    </row>
    <row r="29" spans="1:7" ht="15.75" thickBot="1" x14ac:dyDescent="0.3">
      <c r="A29" s="608" t="s">
        <v>49</v>
      </c>
      <c r="B29" s="609"/>
      <c r="C29" s="609"/>
      <c r="D29" s="609"/>
      <c r="E29" s="610"/>
    </row>
    <row r="30" spans="1:7" ht="15.75" thickBot="1" x14ac:dyDescent="0.3">
      <c r="A30" s="608" t="s">
        <v>50</v>
      </c>
      <c r="B30" s="609"/>
      <c r="C30" s="609"/>
      <c r="D30" s="609"/>
      <c r="E30" s="610"/>
    </row>
    <row r="31" spans="1:7" ht="15.75" thickBot="1" x14ac:dyDescent="0.3">
      <c r="A31" s="168" t="s">
        <v>254</v>
      </c>
      <c r="B31" s="923" t="s">
        <v>255</v>
      </c>
      <c r="C31" s="924"/>
      <c r="D31" s="924"/>
      <c r="E31" s="925"/>
    </row>
    <row r="32" spans="1:7" ht="17.25" customHeight="1" thickBot="1" x14ac:dyDescent="0.3">
      <c r="A32" s="19" t="s">
        <v>88</v>
      </c>
      <c r="B32" s="757" t="s">
        <v>255</v>
      </c>
      <c r="C32" s="758"/>
      <c r="D32" s="758"/>
      <c r="E32" s="759"/>
    </row>
    <row r="33" spans="1:8" ht="15.75" thickBot="1" x14ac:dyDescent="0.3">
      <c r="A33" s="12" t="s">
        <v>20</v>
      </c>
      <c r="B33" s="701" t="s">
        <v>256</v>
      </c>
      <c r="C33" s="702"/>
      <c r="D33" s="702"/>
      <c r="E33" s="703"/>
    </row>
    <row r="34" spans="1:8" ht="12.75" customHeight="1" thickBot="1" x14ac:dyDescent="0.3">
      <c r="A34" s="12" t="s">
        <v>21</v>
      </c>
      <c r="B34" s="760" t="s">
        <v>744</v>
      </c>
      <c r="C34" s="761"/>
      <c r="D34" s="761"/>
      <c r="E34" s="762"/>
    </row>
    <row r="35" spans="1:8" ht="9" customHeight="1" x14ac:dyDescent="0.25">
      <c r="A35" s="597"/>
      <c r="B35" s="20">
        <v>2018</v>
      </c>
      <c r="C35" s="20">
        <v>2019</v>
      </c>
      <c r="D35" s="20">
        <v>2020</v>
      </c>
      <c r="E35" s="20">
        <v>2021</v>
      </c>
    </row>
    <row r="36" spans="1:8" ht="15.75" thickBot="1" x14ac:dyDescent="0.3">
      <c r="A36" s="598"/>
      <c r="B36" s="215">
        <v>752772</v>
      </c>
      <c r="C36" s="215">
        <v>752772</v>
      </c>
      <c r="D36" s="215">
        <v>752772</v>
      </c>
      <c r="E36" s="215">
        <v>752772</v>
      </c>
    </row>
    <row r="37" spans="1:8" ht="15.75" thickBot="1" x14ac:dyDescent="0.3">
      <c r="A37" s="12" t="s">
        <v>23</v>
      </c>
      <c r="B37" s="22">
        <v>1</v>
      </c>
      <c r="C37" s="22">
        <v>1</v>
      </c>
      <c r="D37" s="22">
        <v>1</v>
      </c>
      <c r="E37" s="22">
        <v>1</v>
      </c>
    </row>
    <row r="38" spans="1:8" ht="15.75" thickBot="1" x14ac:dyDescent="0.3">
      <c r="A38" s="12" t="s">
        <v>24</v>
      </c>
      <c r="B38" s="22">
        <v>752772</v>
      </c>
      <c r="C38" s="22">
        <v>752772</v>
      </c>
      <c r="D38" s="22">
        <v>752772</v>
      </c>
      <c r="E38" s="22">
        <v>752772</v>
      </c>
    </row>
    <row r="39" spans="1:8" ht="15.75" thickBot="1" x14ac:dyDescent="0.3">
      <c r="A39" s="12" t="s">
        <v>25</v>
      </c>
      <c r="B39" s="22">
        <f>B38/B37</f>
        <v>752772</v>
      </c>
      <c r="C39" s="22">
        <f t="shared" ref="C39:E39" si="0">C38/C37</f>
        <v>752772</v>
      </c>
      <c r="D39" s="22">
        <f t="shared" si="0"/>
        <v>752772</v>
      </c>
      <c r="E39" s="22">
        <f t="shared" si="0"/>
        <v>752772</v>
      </c>
      <c r="F39" s="38"/>
      <c r="G39" s="38"/>
      <c r="H39" s="38"/>
    </row>
    <row r="40" spans="1:8" ht="15.75" thickBot="1" x14ac:dyDescent="0.3">
      <c r="A40" s="12" t="s">
        <v>26</v>
      </c>
      <c r="B40" s="140" t="s">
        <v>27</v>
      </c>
      <c r="C40" s="23">
        <f>C37/B37-1</f>
        <v>0</v>
      </c>
      <c r="D40" s="23">
        <f t="shared" ref="D40:E42" si="1">D37/C37-1</f>
        <v>0</v>
      </c>
      <c r="E40" s="23">
        <f t="shared" si="1"/>
        <v>0</v>
      </c>
    </row>
    <row r="41" spans="1:8" ht="15.75" thickBot="1" x14ac:dyDescent="0.3">
      <c r="A41" s="12" t="s">
        <v>28</v>
      </c>
      <c r="B41" s="140" t="s">
        <v>27</v>
      </c>
      <c r="C41" s="23">
        <f>C38/B38-1</f>
        <v>0</v>
      </c>
      <c r="D41" s="23">
        <f t="shared" si="1"/>
        <v>0</v>
      </c>
      <c r="E41" s="23">
        <f t="shared" si="1"/>
        <v>0</v>
      </c>
    </row>
    <row r="42" spans="1:8" ht="15.75" customHeight="1" thickBot="1" x14ac:dyDescent="0.3">
      <c r="A42" s="12" t="s">
        <v>29</v>
      </c>
      <c r="B42" s="140" t="s">
        <v>27</v>
      </c>
      <c r="C42" s="23">
        <f>C39/B39-1</f>
        <v>0</v>
      </c>
      <c r="D42" s="23">
        <f t="shared" si="1"/>
        <v>0</v>
      </c>
      <c r="E42" s="23">
        <f t="shared" si="1"/>
        <v>0</v>
      </c>
    </row>
    <row r="43" spans="1:8" ht="12.75" customHeight="1" thickBot="1" x14ac:dyDescent="0.3">
      <c r="A43" s="618" t="s">
        <v>30</v>
      </c>
      <c r="B43" s="619"/>
      <c r="C43" s="619"/>
      <c r="D43" s="619"/>
      <c r="E43" s="620"/>
    </row>
    <row r="44" spans="1:8" ht="9" customHeight="1" x14ac:dyDescent="0.25">
      <c r="A44" s="597"/>
      <c r="B44" s="20">
        <v>2018</v>
      </c>
      <c r="C44" s="20">
        <v>2019</v>
      </c>
      <c r="D44" s="20">
        <v>2020</v>
      </c>
      <c r="E44" s="20">
        <v>2021</v>
      </c>
    </row>
    <row r="45" spans="1:8" ht="15.75" thickBot="1" x14ac:dyDescent="0.3">
      <c r="A45" s="598"/>
      <c r="B45" s="21" t="s">
        <v>10</v>
      </c>
      <c r="C45" s="21" t="s">
        <v>11</v>
      </c>
      <c r="D45" s="21" t="s">
        <v>11</v>
      </c>
      <c r="E45" s="21" t="s">
        <v>11</v>
      </c>
    </row>
    <row r="46" spans="1:8" ht="15.75" thickBot="1" x14ac:dyDescent="0.3">
      <c r="A46" s="24" t="s">
        <v>31</v>
      </c>
      <c r="B46" s="26"/>
      <c r="C46" s="26"/>
      <c r="D46" s="26"/>
      <c r="E46" s="26"/>
    </row>
    <row r="47" spans="1:8" ht="15.75" thickBot="1" x14ac:dyDescent="0.3">
      <c r="A47" s="24" t="s">
        <v>32</v>
      </c>
      <c r="B47" s="25">
        <v>752772</v>
      </c>
      <c r="C47" s="26">
        <v>752772</v>
      </c>
      <c r="D47" s="26">
        <v>752772</v>
      </c>
      <c r="E47" s="26">
        <v>752772</v>
      </c>
    </row>
    <row r="48" spans="1:8" ht="15.75" thickBot="1" x14ac:dyDescent="0.3">
      <c r="A48" s="27" t="s">
        <v>33</v>
      </c>
      <c r="B48" s="25">
        <f>B47+B46</f>
        <v>752772</v>
      </c>
      <c r="C48" s="25">
        <f t="shared" ref="C48:E48" si="2">C47+C46</f>
        <v>752772</v>
      </c>
      <c r="D48" s="25">
        <f t="shared" si="2"/>
        <v>752772</v>
      </c>
      <c r="E48" s="25">
        <f t="shared" si="2"/>
        <v>752772</v>
      </c>
    </row>
    <row r="49" spans="1:5" x14ac:dyDescent="0.25">
      <c r="A49" s="631" t="s">
        <v>34</v>
      </c>
      <c r="B49" s="634"/>
      <c r="C49" s="635"/>
      <c r="D49" s="635"/>
      <c r="E49" s="636"/>
    </row>
    <row r="50" spans="1:5" x14ac:dyDescent="0.25">
      <c r="A50" s="632"/>
      <c r="B50" s="637"/>
      <c r="C50" s="638"/>
      <c r="D50" s="638"/>
      <c r="E50" s="639"/>
    </row>
    <row r="51" spans="1:5" ht="15.75" thickBot="1" x14ac:dyDescent="0.3">
      <c r="A51" s="633"/>
      <c r="B51" s="640"/>
      <c r="C51" s="641"/>
      <c r="D51" s="641"/>
      <c r="E51" s="642"/>
    </row>
    <row r="52" spans="1:5" ht="15.75" thickBot="1" x14ac:dyDescent="0.3">
      <c r="A52" s="168" t="s">
        <v>257</v>
      </c>
      <c r="B52" s="923" t="s">
        <v>258</v>
      </c>
      <c r="C52" s="924"/>
      <c r="D52" s="924"/>
      <c r="E52" s="925"/>
    </row>
    <row r="53" spans="1:5" ht="15.75" thickBot="1" x14ac:dyDescent="0.3">
      <c r="A53" s="19" t="s">
        <v>94</v>
      </c>
      <c r="B53" s="757" t="s">
        <v>258</v>
      </c>
      <c r="C53" s="758"/>
      <c r="D53" s="758"/>
      <c r="E53" s="759"/>
    </row>
    <row r="54" spans="1:5" ht="15.75" thickBot="1" x14ac:dyDescent="0.3">
      <c r="A54" s="12" t="s">
        <v>20</v>
      </c>
      <c r="B54" s="701" t="s">
        <v>256</v>
      </c>
      <c r="C54" s="702"/>
      <c r="D54" s="702"/>
      <c r="E54" s="703"/>
    </row>
    <row r="55" spans="1:5" ht="15.75" thickBot="1" x14ac:dyDescent="0.3">
      <c r="A55" s="12" t="s">
        <v>21</v>
      </c>
      <c r="B55" s="760" t="s">
        <v>744</v>
      </c>
      <c r="C55" s="761"/>
      <c r="D55" s="761"/>
      <c r="E55" s="762"/>
    </row>
    <row r="56" spans="1:5" x14ac:dyDescent="0.25">
      <c r="A56" s="597"/>
      <c r="B56" s="20">
        <v>2018</v>
      </c>
      <c r="C56" s="20">
        <v>2019</v>
      </c>
      <c r="D56" s="20">
        <v>2020</v>
      </c>
      <c r="E56" s="20">
        <v>2021</v>
      </c>
    </row>
    <row r="57" spans="1:5" ht="15.75" thickBot="1" x14ac:dyDescent="0.3">
      <c r="A57" s="598"/>
      <c r="B57" s="215">
        <v>661500</v>
      </c>
      <c r="C57" s="215">
        <v>661500</v>
      </c>
      <c r="D57" s="215">
        <v>661500</v>
      </c>
      <c r="E57" s="215">
        <v>661500</v>
      </c>
    </row>
    <row r="58" spans="1:5" ht="12.75" customHeight="1" thickBot="1" x14ac:dyDescent="0.3">
      <c r="A58" s="12" t="s">
        <v>23</v>
      </c>
      <c r="B58" s="22">
        <v>1</v>
      </c>
      <c r="C58" s="22">
        <v>1</v>
      </c>
      <c r="D58" s="22">
        <v>1</v>
      </c>
      <c r="E58" s="22">
        <v>1</v>
      </c>
    </row>
    <row r="59" spans="1:5" ht="9" customHeight="1" thickBot="1" x14ac:dyDescent="0.3">
      <c r="A59" s="12" t="s">
        <v>24</v>
      </c>
      <c r="B59" s="22">
        <v>661500</v>
      </c>
      <c r="C59" s="22">
        <v>661500</v>
      </c>
      <c r="D59" s="22">
        <v>661500</v>
      </c>
      <c r="E59" s="22">
        <v>661500</v>
      </c>
    </row>
    <row r="60" spans="1:5" ht="15.75" thickBot="1" x14ac:dyDescent="0.3">
      <c r="A60" s="12" t="s">
        <v>25</v>
      </c>
      <c r="B60" s="22">
        <f>B59/B58</f>
        <v>661500</v>
      </c>
      <c r="C60" s="22">
        <f t="shared" ref="C60:E60" si="3">C59/C58</f>
        <v>661500</v>
      </c>
      <c r="D60" s="22">
        <f t="shared" si="3"/>
        <v>661500</v>
      </c>
      <c r="E60" s="22">
        <f t="shared" si="3"/>
        <v>661500</v>
      </c>
    </row>
    <row r="61" spans="1:5" ht="15.75" thickBot="1" x14ac:dyDescent="0.3">
      <c r="A61" s="12" t="s">
        <v>26</v>
      </c>
      <c r="B61" s="140" t="s">
        <v>27</v>
      </c>
      <c r="C61" s="23">
        <f>C58/B58-1</f>
        <v>0</v>
      </c>
      <c r="D61" s="23">
        <f t="shared" ref="D61:E63" si="4">D58/C58-1</f>
        <v>0</v>
      </c>
      <c r="E61" s="23">
        <f t="shared" si="4"/>
        <v>0</v>
      </c>
    </row>
    <row r="62" spans="1:5" ht="15.75" thickBot="1" x14ac:dyDescent="0.3">
      <c r="A62" s="12" t="s">
        <v>28</v>
      </c>
      <c r="B62" s="140" t="s">
        <v>27</v>
      </c>
      <c r="C62" s="23">
        <f>C59/B59-1</f>
        <v>0</v>
      </c>
      <c r="D62" s="23">
        <f t="shared" si="4"/>
        <v>0</v>
      </c>
      <c r="E62" s="23">
        <f t="shared" si="4"/>
        <v>0</v>
      </c>
    </row>
    <row r="63" spans="1:5" ht="15.75" thickBot="1" x14ac:dyDescent="0.3">
      <c r="A63" s="12" t="s">
        <v>29</v>
      </c>
      <c r="B63" s="140" t="s">
        <v>27</v>
      </c>
      <c r="C63" s="23">
        <f>C60/B60-1</f>
        <v>0</v>
      </c>
      <c r="D63" s="23">
        <f t="shared" si="4"/>
        <v>0</v>
      </c>
      <c r="E63" s="23">
        <f t="shared" si="4"/>
        <v>0</v>
      </c>
    </row>
    <row r="64" spans="1:5" ht="15.75" thickBot="1" x14ac:dyDescent="0.3">
      <c r="A64" s="618" t="s">
        <v>97</v>
      </c>
      <c r="B64" s="619"/>
      <c r="C64" s="619"/>
      <c r="D64" s="619"/>
      <c r="E64" s="620"/>
    </row>
    <row r="65" spans="1:5" ht="24.75" customHeight="1" x14ac:dyDescent="0.25">
      <c r="A65" s="597"/>
      <c r="B65" s="20">
        <v>2018</v>
      </c>
      <c r="C65" s="20">
        <v>2019</v>
      </c>
      <c r="D65" s="20">
        <v>2020</v>
      </c>
      <c r="E65" s="20">
        <v>2021</v>
      </c>
    </row>
    <row r="66" spans="1:5" ht="12.75" customHeight="1" thickBot="1" x14ac:dyDescent="0.3">
      <c r="A66" s="598"/>
      <c r="B66" s="215">
        <v>661500</v>
      </c>
      <c r="C66" s="215">
        <v>661500</v>
      </c>
      <c r="D66" s="215">
        <v>661500</v>
      </c>
      <c r="E66" s="215">
        <v>661500</v>
      </c>
    </row>
    <row r="67" spans="1:5" ht="9" customHeight="1" thickBot="1" x14ac:dyDescent="0.3">
      <c r="A67" s="24" t="s">
        <v>31</v>
      </c>
      <c r="B67" s="26"/>
      <c r="C67" s="26"/>
      <c r="D67" s="26"/>
      <c r="E67" s="26"/>
    </row>
    <row r="68" spans="1:5" ht="24.75" customHeight="1" thickBot="1" x14ac:dyDescent="0.3">
      <c r="A68" s="24" t="s">
        <v>32</v>
      </c>
      <c r="B68" s="25">
        <v>661500</v>
      </c>
      <c r="C68" s="26">
        <v>661500</v>
      </c>
      <c r="D68" s="26">
        <v>661500</v>
      </c>
      <c r="E68" s="26">
        <v>661500</v>
      </c>
    </row>
    <row r="69" spans="1:5" ht="24.75" customHeight="1" thickBot="1" x14ac:dyDescent="0.3">
      <c r="A69" s="27" t="s">
        <v>98</v>
      </c>
      <c r="B69" s="25">
        <f>B68+B67</f>
        <v>661500</v>
      </c>
      <c r="C69" s="25">
        <f t="shared" ref="C69:E69" si="5">C68+C67</f>
        <v>661500</v>
      </c>
      <c r="D69" s="25">
        <f t="shared" si="5"/>
        <v>661500</v>
      </c>
      <c r="E69" s="25">
        <f t="shared" si="5"/>
        <v>661500</v>
      </c>
    </row>
    <row r="70" spans="1:5" ht="16.5" customHeight="1" x14ac:dyDescent="0.25">
      <c r="A70" s="631" t="s">
        <v>307</v>
      </c>
      <c r="B70" s="634"/>
      <c r="C70" s="635"/>
      <c r="D70" s="635"/>
      <c r="E70" s="636"/>
    </row>
    <row r="71" spans="1:5" x14ac:dyDescent="0.25">
      <c r="A71" s="632"/>
      <c r="B71" s="637"/>
      <c r="C71" s="638"/>
      <c r="D71" s="638"/>
      <c r="E71" s="639"/>
    </row>
    <row r="72" spans="1:5" ht="3.75" customHeight="1" thickBot="1" x14ac:dyDescent="0.3">
      <c r="A72" s="633"/>
      <c r="B72" s="640"/>
      <c r="C72" s="641"/>
      <c r="D72" s="641"/>
      <c r="E72" s="642"/>
    </row>
    <row r="73" spans="1:5" ht="15.75" thickBot="1" x14ac:dyDescent="0.3">
      <c r="A73" s="168" t="s">
        <v>198</v>
      </c>
      <c r="B73" s="923" t="s">
        <v>816</v>
      </c>
      <c r="C73" s="924"/>
      <c r="D73" s="924"/>
      <c r="E73" s="925"/>
    </row>
    <row r="74" spans="1:5" ht="15.75" thickBot="1" x14ac:dyDescent="0.3">
      <c r="A74" s="19" t="s">
        <v>102</v>
      </c>
      <c r="B74" s="757" t="s">
        <v>816</v>
      </c>
      <c r="C74" s="758"/>
      <c r="D74" s="758"/>
      <c r="E74" s="759"/>
    </row>
    <row r="75" spans="1:5" ht="15.75" thickBot="1" x14ac:dyDescent="0.3">
      <c r="A75" s="12" t="s">
        <v>20</v>
      </c>
      <c r="B75" s="701" t="s">
        <v>816</v>
      </c>
      <c r="C75" s="702"/>
      <c r="D75" s="702"/>
      <c r="E75" s="703"/>
    </row>
    <row r="76" spans="1:5" ht="17.25" customHeight="1" thickBot="1" x14ac:dyDescent="0.3">
      <c r="A76" s="12" t="s">
        <v>21</v>
      </c>
      <c r="B76" s="760" t="s">
        <v>264</v>
      </c>
      <c r="C76" s="761"/>
      <c r="D76" s="761"/>
      <c r="E76" s="762"/>
    </row>
    <row r="77" spans="1:5" x14ac:dyDescent="0.25">
      <c r="A77" s="597"/>
      <c r="B77" s="20">
        <v>2018</v>
      </c>
      <c r="C77" s="20">
        <v>2019</v>
      </c>
      <c r="D77" s="20">
        <v>2020</v>
      </c>
      <c r="E77" s="20">
        <v>2021</v>
      </c>
    </row>
    <row r="78" spans="1:5" ht="15.75" thickBot="1" x14ac:dyDescent="0.3">
      <c r="A78" s="598"/>
      <c r="B78" s="215">
        <v>0</v>
      </c>
      <c r="C78" s="215">
        <v>15000</v>
      </c>
      <c r="D78" s="66">
        <v>15000</v>
      </c>
      <c r="E78" s="66">
        <v>0</v>
      </c>
    </row>
    <row r="79" spans="1:5" ht="15.75" thickBot="1" x14ac:dyDescent="0.3">
      <c r="A79" s="12" t="s">
        <v>23</v>
      </c>
      <c r="B79" s="22">
        <v>1</v>
      </c>
      <c r="C79" s="22">
        <v>1</v>
      </c>
      <c r="D79" s="22">
        <v>1</v>
      </c>
      <c r="E79" s="22">
        <v>1</v>
      </c>
    </row>
    <row r="80" spans="1:5" ht="15.75" thickBot="1" x14ac:dyDescent="0.3">
      <c r="A80" s="12" t="s">
        <v>24</v>
      </c>
      <c r="B80" s="22">
        <v>0</v>
      </c>
      <c r="C80" s="22">
        <v>15000</v>
      </c>
      <c r="D80" s="66">
        <v>15000</v>
      </c>
      <c r="E80" s="22">
        <v>0</v>
      </c>
    </row>
    <row r="81" spans="1:8" ht="17.25" customHeight="1" thickBot="1" x14ac:dyDescent="0.3">
      <c r="A81" s="12" t="s">
        <v>25</v>
      </c>
      <c r="B81" s="22">
        <v>0</v>
      </c>
      <c r="C81" s="22">
        <f t="shared" ref="C81" si="6">C80/C79</f>
        <v>15000</v>
      </c>
      <c r="D81" s="66">
        <v>15000</v>
      </c>
      <c r="E81" s="22">
        <v>0</v>
      </c>
    </row>
    <row r="82" spans="1:8" ht="15.75" thickBot="1" x14ac:dyDescent="0.3">
      <c r="A82" s="12" t="s">
        <v>26</v>
      </c>
      <c r="B82" s="140" t="s">
        <v>27</v>
      </c>
      <c r="C82" s="23">
        <f>C79/B79-1</f>
        <v>0</v>
      </c>
      <c r="D82" s="23">
        <f t="shared" ref="D82:E84" si="7">D79/C79-1</f>
        <v>0</v>
      </c>
      <c r="E82" s="23">
        <f t="shared" si="7"/>
        <v>0</v>
      </c>
    </row>
    <row r="83" spans="1:8" ht="12.75" customHeight="1" thickBot="1" x14ac:dyDescent="0.3">
      <c r="A83" s="12" t="s">
        <v>28</v>
      </c>
      <c r="B83" s="140" t="s">
        <v>27</v>
      </c>
      <c r="C83" s="23" t="e">
        <f>C80/B80-1</f>
        <v>#DIV/0!</v>
      </c>
      <c r="D83" s="23">
        <f t="shared" si="7"/>
        <v>0</v>
      </c>
      <c r="E83" s="23">
        <f t="shared" si="7"/>
        <v>-1</v>
      </c>
    </row>
    <row r="84" spans="1:8" ht="9" customHeight="1" thickBot="1" x14ac:dyDescent="0.3">
      <c r="A84" s="12" t="s">
        <v>29</v>
      </c>
      <c r="B84" s="140" t="s">
        <v>27</v>
      </c>
      <c r="C84" s="23" t="e">
        <f>C81/B81-1</f>
        <v>#DIV/0!</v>
      </c>
      <c r="D84" s="23">
        <f t="shared" si="7"/>
        <v>0</v>
      </c>
      <c r="E84" s="23">
        <f t="shared" si="7"/>
        <v>-1</v>
      </c>
    </row>
    <row r="85" spans="1:8" ht="15.75" thickBot="1" x14ac:dyDescent="0.3">
      <c r="A85" s="618" t="s">
        <v>106</v>
      </c>
      <c r="B85" s="619"/>
      <c r="C85" s="619"/>
      <c r="D85" s="619"/>
      <c r="E85" s="620"/>
    </row>
    <row r="86" spans="1:8" x14ac:dyDescent="0.25">
      <c r="A86" s="597"/>
      <c r="B86" s="20">
        <v>2018</v>
      </c>
      <c r="C86" s="20">
        <v>2019</v>
      </c>
      <c r="D86" s="20">
        <v>2020</v>
      </c>
      <c r="E86" s="20">
        <v>2021</v>
      </c>
    </row>
    <row r="87" spans="1:8" ht="15.75" thickBot="1" x14ac:dyDescent="0.3">
      <c r="A87" s="598"/>
      <c r="B87" s="67">
        <v>0</v>
      </c>
      <c r="C87" s="66">
        <v>15000</v>
      </c>
      <c r="D87" s="66">
        <v>15000</v>
      </c>
      <c r="E87" s="67">
        <v>0</v>
      </c>
    </row>
    <row r="88" spans="1:8" ht="15.75" thickBot="1" x14ac:dyDescent="0.3">
      <c r="A88" s="24" t="s">
        <v>31</v>
      </c>
      <c r="B88" s="26"/>
      <c r="C88" s="26"/>
      <c r="D88" s="26"/>
      <c r="E88" s="26"/>
      <c r="F88" s="38"/>
      <c r="G88" s="38"/>
      <c r="H88" s="38"/>
    </row>
    <row r="89" spans="1:8" ht="15.75" thickBot="1" x14ac:dyDescent="0.3">
      <c r="A89" s="24" t="s">
        <v>32</v>
      </c>
      <c r="B89" s="25">
        <v>0</v>
      </c>
      <c r="C89" s="66">
        <v>15000</v>
      </c>
      <c r="D89" s="66">
        <v>15000</v>
      </c>
      <c r="E89" s="26">
        <v>0</v>
      </c>
    </row>
    <row r="90" spans="1:8" ht="15.75" thickBot="1" x14ac:dyDescent="0.3">
      <c r="A90" s="27" t="s">
        <v>107</v>
      </c>
      <c r="B90" s="25">
        <v>0</v>
      </c>
      <c r="C90" s="25">
        <f t="shared" ref="C90:D90" si="8">C89+C88</f>
        <v>15000</v>
      </c>
      <c r="D90" s="25">
        <f t="shared" si="8"/>
        <v>15000</v>
      </c>
      <c r="E90" s="25">
        <v>0</v>
      </c>
    </row>
    <row r="91" spans="1:8" ht="15.75" customHeight="1" x14ac:dyDescent="0.25">
      <c r="A91" s="631" t="s">
        <v>307</v>
      </c>
      <c r="B91" s="634" t="s">
        <v>817</v>
      </c>
      <c r="C91" s="635"/>
      <c r="D91" s="635"/>
      <c r="E91" s="636"/>
    </row>
    <row r="92" spans="1:8" ht="12.75" customHeight="1" x14ac:dyDescent="0.25">
      <c r="A92" s="632"/>
      <c r="B92" s="637"/>
      <c r="C92" s="638"/>
      <c r="D92" s="638"/>
      <c r="E92" s="639"/>
    </row>
    <row r="93" spans="1:8" ht="9" customHeight="1" thickBot="1" x14ac:dyDescent="0.3">
      <c r="A93" s="633"/>
      <c r="B93" s="640"/>
      <c r="C93" s="641"/>
      <c r="D93" s="641"/>
      <c r="E93" s="642"/>
    </row>
    <row r="94" spans="1:8" ht="15.75" thickBot="1" x14ac:dyDescent="0.3">
      <c r="A94" s="168" t="s">
        <v>260</v>
      </c>
      <c r="B94" s="923" t="s">
        <v>818</v>
      </c>
      <c r="C94" s="924"/>
      <c r="D94" s="924"/>
      <c r="E94" s="925"/>
    </row>
    <row r="95" spans="1:8" ht="15.75" thickBot="1" x14ac:dyDescent="0.3">
      <c r="A95" s="19" t="s">
        <v>111</v>
      </c>
      <c r="B95" s="757" t="s">
        <v>261</v>
      </c>
      <c r="C95" s="758"/>
      <c r="D95" s="758"/>
      <c r="E95" s="759"/>
    </row>
    <row r="96" spans="1:8" ht="15.75" thickBot="1" x14ac:dyDescent="0.3">
      <c r="A96" s="12" t="s">
        <v>20</v>
      </c>
      <c r="B96" s="701" t="s">
        <v>819</v>
      </c>
      <c r="C96" s="702"/>
      <c r="D96" s="702"/>
      <c r="E96" s="703"/>
    </row>
    <row r="97" spans="1:8" ht="15" customHeight="1" thickBot="1" x14ac:dyDescent="0.3">
      <c r="A97" s="12" t="s">
        <v>21</v>
      </c>
      <c r="B97" s="760" t="s">
        <v>264</v>
      </c>
      <c r="C97" s="761"/>
      <c r="D97" s="761"/>
      <c r="E97" s="762"/>
    </row>
    <row r="98" spans="1:8" x14ac:dyDescent="0.25">
      <c r="A98" s="597"/>
      <c r="B98" s="20">
        <v>2018</v>
      </c>
      <c r="C98" s="20">
        <v>2019</v>
      </c>
      <c r="D98" s="20">
        <v>2020</v>
      </c>
      <c r="E98" s="20">
        <v>2021</v>
      </c>
    </row>
    <row r="99" spans="1:8" ht="15.75" thickBot="1" x14ac:dyDescent="0.3">
      <c r="A99" s="598"/>
      <c r="B99" s="215">
        <v>50000</v>
      </c>
      <c r="C99" s="215">
        <v>20000</v>
      </c>
      <c r="D99" s="215">
        <v>60000</v>
      </c>
      <c r="E99" s="215">
        <v>60000</v>
      </c>
    </row>
    <row r="100" spans="1:8" ht="15.75" thickBot="1" x14ac:dyDescent="0.3">
      <c r="A100" s="12" t="s">
        <v>23</v>
      </c>
      <c r="B100" s="22">
        <v>1</v>
      </c>
      <c r="C100" s="22">
        <v>1</v>
      </c>
      <c r="D100" s="22">
        <v>1</v>
      </c>
      <c r="E100" s="22">
        <v>1</v>
      </c>
    </row>
    <row r="101" spans="1:8" ht="15.75" thickBot="1" x14ac:dyDescent="0.3">
      <c r="A101" s="12" t="s">
        <v>24</v>
      </c>
      <c r="B101" s="22">
        <v>50000</v>
      </c>
      <c r="C101" s="22">
        <v>20000</v>
      </c>
      <c r="D101" s="22">
        <v>60000</v>
      </c>
      <c r="E101" s="22">
        <v>60000</v>
      </c>
    </row>
    <row r="102" spans="1:8" ht="17.25" customHeight="1" thickBot="1" x14ac:dyDescent="0.3">
      <c r="A102" s="12" t="s">
        <v>25</v>
      </c>
      <c r="B102" s="22">
        <f>B101/B100</f>
        <v>50000</v>
      </c>
      <c r="C102" s="22">
        <f t="shared" ref="C102:E102" si="9">C101/C100</f>
        <v>20000</v>
      </c>
      <c r="D102" s="22">
        <f t="shared" si="9"/>
        <v>60000</v>
      </c>
      <c r="E102" s="22">
        <f t="shared" si="9"/>
        <v>60000</v>
      </c>
    </row>
    <row r="103" spans="1:8" ht="15.75" thickBot="1" x14ac:dyDescent="0.3">
      <c r="A103" s="12" t="s">
        <v>26</v>
      </c>
      <c r="B103" s="140" t="s">
        <v>27</v>
      </c>
      <c r="C103" s="23">
        <f>C100/B100-1</f>
        <v>0</v>
      </c>
      <c r="D103" s="23">
        <f t="shared" ref="D103:E105" si="10">D100/C100-1</f>
        <v>0</v>
      </c>
      <c r="E103" s="23">
        <f t="shared" si="10"/>
        <v>0</v>
      </c>
    </row>
    <row r="104" spans="1:8" ht="12.75" customHeight="1" thickBot="1" x14ac:dyDescent="0.3">
      <c r="A104" s="12" t="s">
        <v>28</v>
      </c>
      <c r="B104" s="140" t="s">
        <v>27</v>
      </c>
      <c r="C104" s="23">
        <f>C101/B101-1</f>
        <v>-0.6</v>
      </c>
      <c r="D104" s="23">
        <f t="shared" si="10"/>
        <v>2</v>
      </c>
      <c r="E104" s="23">
        <f t="shared" si="10"/>
        <v>0</v>
      </c>
    </row>
    <row r="105" spans="1:8" ht="9" customHeight="1" thickBot="1" x14ac:dyDescent="0.3">
      <c r="A105" s="12" t="s">
        <v>29</v>
      </c>
      <c r="B105" s="140" t="s">
        <v>27</v>
      </c>
      <c r="C105" s="23">
        <f>C102/B102-1</f>
        <v>-0.6</v>
      </c>
      <c r="D105" s="23">
        <f t="shared" si="10"/>
        <v>2</v>
      </c>
      <c r="E105" s="23">
        <f t="shared" si="10"/>
        <v>0</v>
      </c>
    </row>
    <row r="106" spans="1:8" ht="15.75" thickBot="1" x14ac:dyDescent="0.3">
      <c r="A106" s="618" t="s">
        <v>114</v>
      </c>
      <c r="B106" s="619"/>
      <c r="C106" s="619"/>
      <c r="D106" s="619"/>
      <c r="E106" s="620"/>
    </row>
    <row r="107" spans="1:8" x14ac:dyDescent="0.25">
      <c r="A107" s="597"/>
      <c r="B107" s="20">
        <v>2018</v>
      </c>
      <c r="C107" s="20">
        <v>2019</v>
      </c>
      <c r="D107" s="20">
        <v>2020</v>
      </c>
      <c r="E107" s="20">
        <v>2021</v>
      </c>
    </row>
    <row r="108" spans="1:8" ht="15.75" thickBot="1" x14ac:dyDescent="0.3">
      <c r="A108" s="598"/>
      <c r="B108" s="67">
        <v>50000</v>
      </c>
      <c r="C108" s="67">
        <v>20000</v>
      </c>
      <c r="D108" s="67">
        <v>60000</v>
      </c>
      <c r="E108" s="21">
        <v>60000</v>
      </c>
    </row>
    <row r="109" spans="1:8" ht="15.75" thickBot="1" x14ac:dyDescent="0.3">
      <c r="A109" s="24" t="s">
        <v>31</v>
      </c>
      <c r="B109" s="26"/>
      <c r="C109" s="26"/>
      <c r="D109" s="26"/>
      <c r="E109" s="26"/>
      <c r="F109" s="38"/>
      <c r="G109" s="38"/>
      <c r="H109" s="38"/>
    </row>
    <row r="110" spans="1:8" ht="15.75" thickBot="1" x14ac:dyDescent="0.3">
      <c r="A110" s="24" t="s">
        <v>32</v>
      </c>
      <c r="B110" s="25">
        <v>50000</v>
      </c>
      <c r="C110" s="26">
        <v>20000</v>
      </c>
      <c r="D110" s="26">
        <v>60000</v>
      </c>
      <c r="E110" s="26">
        <v>60000</v>
      </c>
    </row>
    <row r="111" spans="1:8" ht="15.75" thickBot="1" x14ac:dyDescent="0.3">
      <c r="A111" s="27" t="s">
        <v>115</v>
      </c>
      <c r="B111" s="25">
        <f>B110+B109</f>
        <v>50000</v>
      </c>
      <c r="C111" s="25">
        <f t="shared" ref="C111:E111" si="11">C110+C109</f>
        <v>20000</v>
      </c>
      <c r="D111" s="25">
        <f t="shared" si="11"/>
        <v>60000</v>
      </c>
      <c r="E111" s="25">
        <f t="shared" si="11"/>
        <v>60000</v>
      </c>
    </row>
    <row r="112" spans="1:8" ht="15.75" customHeight="1" x14ac:dyDescent="0.25">
      <c r="A112" s="631" t="s">
        <v>307</v>
      </c>
      <c r="B112" s="634"/>
      <c r="C112" s="635"/>
      <c r="D112" s="635"/>
      <c r="E112" s="636"/>
    </row>
    <row r="113" spans="1:5" ht="12.75" customHeight="1" x14ac:dyDescent="0.25">
      <c r="A113" s="632"/>
      <c r="B113" s="637"/>
      <c r="C113" s="638"/>
      <c r="D113" s="638"/>
      <c r="E113" s="639"/>
    </row>
    <row r="114" spans="1:5" ht="9" customHeight="1" thickBot="1" x14ac:dyDescent="0.3">
      <c r="A114" s="633"/>
      <c r="B114" s="640"/>
      <c r="C114" s="641"/>
      <c r="D114" s="641"/>
      <c r="E114" s="642"/>
    </row>
    <row r="115" spans="1:5" ht="15.75" thickBot="1" x14ac:dyDescent="0.3">
      <c r="A115" s="168" t="s">
        <v>262</v>
      </c>
      <c r="B115" s="926" t="s">
        <v>820</v>
      </c>
      <c r="C115" s="927"/>
      <c r="D115" s="927"/>
      <c r="E115" s="928"/>
    </row>
    <row r="116" spans="1:5" ht="15.75" thickBot="1" x14ac:dyDescent="0.3">
      <c r="A116" s="19" t="s">
        <v>119</v>
      </c>
      <c r="B116" s="772" t="s">
        <v>820</v>
      </c>
      <c r="C116" s="773"/>
      <c r="D116" s="773"/>
      <c r="E116" s="774"/>
    </row>
    <row r="117" spans="1:5" ht="15.75" thickBot="1" x14ac:dyDescent="0.3">
      <c r="A117" s="12" t="s">
        <v>20</v>
      </c>
      <c r="B117" s="701" t="s">
        <v>263</v>
      </c>
      <c r="C117" s="702"/>
      <c r="D117" s="702"/>
      <c r="E117" s="703"/>
    </row>
    <row r="118" spans="1:5" ht="15.75" thickBot="1" x14ac:dyDescent="0.3">
      <c r="A118" s="12" t="s">
        <v>21</v>
      </c>
      <c r="B118" s="760" t="s">
        <v>264</v>
      </c>
      <c r="C118" s="761"/>
      <c r="D118" s="761"/>
      <c r="E118" s="762"/>
    </row>
    <row r="119" spans="1:5" x14ac:dyDescent="0.25">
      <c r="A119" s="597"/>
      <c r="B119" s="20">
        <v>2018</v>
      </c>
      <c r="C119" s="20">
        <v>2019</v>
      </c>
      <c r="D119" s="20">
        <v>2020</v>
      </c>
      <c r="E119" s="20">
        <v>2021</v>
      </c>
    </row>
    <row r="120" spans="1:5" ht="15.75" thickBot="1" x14ac:dyDescent="0.3">
      <c r="A120" s="598"/>
      <c r="B120" s="215">
        <v>480000</v>
      </c>
      <c r="C120" s="215">
        <v>1093000</v>
      </c>
      <c r="D120" s="215">
        <v>996000</v>
      </c>
      <c r="E120" s="215">
        <v>571000</v>
      </c>
    </row>
    <row r="121" spans="1:5" ht="15.75" thickBot="1" x14ac:dyDescent="0.3">
      <c r="A121" s="12" t="s">
        <v>23</v>
      </c>
      <c r="B121" s="22">
        <v>1</v>
      </c>
      <c r="C121" s="22">
        <v>1</v>
      </c>
      <c r="D121" s="22">
        <v>1</v>
      </c>
      <c r="E121" s="22">
        <v>1</v>
      </c>
    </row>
    <row r="122" spans="1:5" ht="17.25" customHeight="1" thickBot="1" x14ac:dyDescent="0.3">
      <c r="A122" s="12" t="s">
        <v>24</v>
      </c>
      <c r="B122" s="22">
        <v>480000</v>
      </c>
      <c r="C122" s="22">
        <v>1093000</v>
      </c>
      <c r="D122" s="22">
        <v>996000</v>
      </c>
      <c r="E122" s="22">
        <v>571000</v>
      </c>
    </row>
    <row r="123" spans="1:5" ht="15.75" thickBot="1" x14ac:dyDescent="0.3">
      <c r="A123" s="12" t="s">
        <v>25</v>
      </c>
      <c r="B123" s="22">
        <f>B122/B121</f>
        <v>480000</v>
      </c>
      <c r="C123" s="22">
        <f t="shared" ref="C123:E123" si="12">C122/C121</f>
        <v>1093000</v>
      </c>
      <c r="D123" s="22">
        <f t="shared" si="12"/>
        <v>996000</v>
      </c>
      <c r="E123" s="22">
        <f t="shared" si="12"/>
        <v>571000</v>
      </c>
    </row>
    <row r="124" spans="1:5" ht="12.75" customHeight="1" thickBot="1" x14ac:dyDescent="0.3">
      <c r="A124" s="12" t="s">
        <v>26</v>
      </c>
      <c r="B124" s="140" t="s">
        <v>27</v>
      </c>
      <c r="C124" s="23">
        <f>C121/B121-1</f>
        <v>0</v>
      </c>
      <c r="D124" s="23">
        <f t="shared" ref="D124:E126" si="13">D121/C121-1</f>
        <v>0</v>
      </c>
      <c r="E124" s="23">
        <f t="shared" si="13"/>
        <v>0</v>
      </c>
    </row>
    <row r="125" spans="1:5" ht="9" customHeight="1" thickBot="1" x14ac:dyDescent="0.3">
      <c r="A125" s="12" t="s">
        <v>28</v>
      </c>
      <c r="B125" s="140" t="s">
        <v>27</v>
      </c>
      <c r="C125" s="23">
        <f>C122/B122-1</f>
        <v>1.2770833333333331</v>
      </c>
      <c r="D125" s="23">
        <f t="shared" si="13"/>
        <v>-8.8746569075937809E-2</v>
      </c>
      <c r="E125" s="23">
        <f t="shared" si="13"/>
        <v>-0.42670682730923692</v>
      </c>
    </row>
    <row r="126" spans="1:5" ht="15.75" thickBot="1" x14ac:dyDescent="0.3">
      <c r="A126" s="12" t="s">
        <v>29</v>
      </c>
      <c r="B126" s="140" t="s">
        <v>27</v>
      </c>
      <c r="C126" s="23">
        <f>C123/B123-1</f>
        <v>1.2770833333333331</v>
      </c>
      <c r="D126" s="23">
        <f t="shared" si="13"/>
        <v>-8.8746569075937809E-2</v>
      </c>
      <c r="E126" s="23">
        <f t="shared" si="13"/>
        <v>-0.42670682730923692</v>
      </c>
    </row>
    <row r="127" spans="1:5" ht="15.75" thickBot="1" x14ac:dyDescent="0.3">
      <c r="A127" s="618" t="s">
        <v>821</v>
      </c>
      <c r="B127" s="619"/>
      <c r="C127" s="619"/>
      <c r="D127" s="619"/>
      <c r="E127" s="620"/>
    </row>
    <row r="128" spans="1:5" x14ac:dyDescent="0.25">
      <c r="A128" s="597"/>
      <c r="B128" s="20">
        <v>2018</v>
      </c>
      <c r="C128" s="20">
        <v>2019</v>
      </c>
      <c r="D128" s="20">
        <v>2020</v>
      </c>
      <c r="E128" s="20">
        <v>2021</v>
      </c>
    </row>
    <row r="129" spans="1:8" ht="15.75" thickBot="1" x14ac:dyDescent="0.3">
      <c r="A129" s="598"/>
      <c r="B129" s="215">
        <v>480000</v>
      </c>
      <c r="C129" s="215">
        <v>1093000</v>
      </c>
      <c r="D129" s="215">
        <v>996000</v>
      </c>
      <c r="E129" s="215">
        <v>571000</v>
      </c>
      <c r="F129" s="38"/>
      <c r="G129" s="38"/>
      <c r="H129" s="38"/>
    </row>
    <row r="130" spans="1:8" ht="15.75" thickBot="1" x14ac:dyDescent="0.3">
      <c r="A130" s="24" t="s">
        <v>31</v>
      </c>
      <c r="B130" s="26"/>
      <c r="C130" s="26"/>
      <c r="D130" s="26"/>
      <c r="E130" s="26"/>
    </row>
    <row r="131" spans="1:8" ht="13.5" customHeight="1" thickBot="1" x14ac:dyDescent="0.3">
      <c r="A131" s="24" t="s">
        <v>32</v>
      </c>
      <c r="B131" s="25">
        <v>480000</v>
      </c>
      <c r="C131" s="26">
        <v>1093000</v>
      </c>
      <c r="D131" s="26">
        <v>996000</v>
      </c>
      <c r="E131" s="26">
        <v>571000</v>
      </c>
    </row>
    <row r="132" spans="1:8" ht="21.75" customHeight="1" thickBot="1" x14ac:dyDescent="0.3">
      <c r="A132" s="27" t="s">
        <v>123</v>
      </c>
      <c r="B132" s="25">
        <f>B131+B130</f>
        <v>480000</v>
      </c>
      <c r="C132" s="25">
        <f t="shared" ref="C132:E132" si="14">C131+C130</f>
        <v>1093000</v>
      </c>
      <c r="D132" s="25">
        <f t="shared" si="14"/>
        <v>996000</v>
      </c>
      <c r="E132" s="25">
        <f t="shared" si="14"/>
        <v>571000</v>
      </c>
    </row>
    <row r="133" spans="1:8" ht="15.75" customHeight="1" thickBot="1" x14ac:dyDescent="0.3">
      <c r="A133" s="168" t="s">
        <v>198</v>
      </c>
      <c r="B133" s="923" t="s">
        <v>267</v>
      </c>
      <c r="C133" s="924"/>
      <c r="D133" s="924"/>
      <c r="E133" s="925"/>
    </row>
    <row r="134" spans="1:8" ht="15.75" thickBot="1" x14ac:dyDescent="0.3">
      <c r="A134" s="19" t="s">
        <v>170</v>
      </c>
      <c r="B134" s="757" t="s">
        <v>267</v>
      </c>
      <c r="C134" s="758"/>
      <c r="D134" s="758"/>
      <c r="E134" s="759"/>
    </row>
    <row r="135" spans="1:8" ht="15.75" customHeight="1" thickBot="1" x14ac:dyDescent="0.3">
      <c r="A135" s="12" t="s">
        <v>20</v>
      </c>
      <c r="B135" s="701" t="s">
        <v>268</v>
      </c>
      <c r="C135" s="702"/>
      <c r="D135" s="702"/>
      <c r="E135" s="703"/>
    </row>
    <row r="136" spans="1:8" ht="23.25" customHeight="1" thickBot="1" x14ac:dyDescent="0.3">
      <c r="A136" s="12" t="s">
        <v>21</v>
      </c>
      <c r="B136" s="760" t="s">
        <v>264</v>
      </c>
      <c r="C136" s="761"/>
      <c r="D136" s="761"/>
      <c r="E136" s="762"/>
    </row>
    <row r="137" spans="1:8" ht="23.25" customHeight="1" x14ac:dyDescent="0.25">
      <c r="A137" s="597"/>
      <c r="B137" s="20">
        <v>2018</v>
      </c>
      <c r="C137" s="20">
        <v>2019</v>
      </c>
      <c r="D137" s="20">
        <v>2020</v>
      </c>
      <c r="E137" s="20">
        <v>2021</v>
      </c>
    </row>
    <row r="138" spans="1:8" ht="20.25" customHeight="1" thickBot="1" x14ac:dyDescent="0.3">
      <c r="A138" s="598"/>
      <c r="B138" s="21">
        <v>0</v>
      </c>
      <c r="C138" s="215">
        <v>70000</v>
      </c>
      <c r="D138" s="215">
        <v>80000</v>
      </c>
      <c r="E138" s="215">
        <v>70000</v>
      </c>
    </row>
    <row r="139" spans="1:8" ht="12.75" customHeight="1" thickBot="1" x14ac:dyDescent="0.3">
      <c r="A139" s="12" t="s">
        <v>23</v>
      </c>
      <c r="B139" s="22">
        <v>0</v>
      </c>
      <c r="C139" s="22">
        <v>1</v>
      </c>
      <c r="D139" s="22">
        <v>1</v>
      </c>
      <c r="E139" s="22">
        <v>1</v>
      </c>
    </row>
    <row r="140" spans="1:8" ht="15" customHeight="1" thickBot="1" x14ac:dyDescent="0.3">
      <c r="A140" s="12" t="s">
        <v>24</v>
      </c>
      <c r="B140" s="22">
        <v>0</v>
      </c>
      <c r="C140" s="22">
        <v>70000</v>
      </c>
      <c r="D140" s="22">
        <v>80000</v>
      </c>
      <c r="E140" s="22">
        <v>70000</v>
      </c>
    </row>
    <row r="141" spans="1:8" ht="26.25" customHeight="1" thickBot="1" x14ac:dyDescent="0.3">
      <c r="A141" s="12" t="s">
        <v>25</v>
      </c>
      <c r="B141" s="22" t="e">
        <f>B140/B139</f>
        <v>#DIV/0!</v>
      </c>
      <c r="C141" s="22">
        <f t="shared" ref="C141:E141" si="15">C140/C139</f>
        <v>70000</v>
      </c>
      <c r="D141" s="22">
        <f t="shared" si="15"/>
        <v>80000</v>
      </c>
      <c r="E141" s="22">
        <f t="shared" si="15"/>
        <v>70000</v>
      </c>
    </row>
    <row r="142" spans="1:8" ht="16.5" customHeight="1" thickBot="1" x14ac:dyDescent="0.3">
      <c r="A142" s="12" t="s">
        <v>26</v>
      </c>
      <c r="B142" s="140" t="s">
        <v>27</v>
      </c>
      <c r="C142" s="23" t="e">
        <f>C139/B139-1</f>
        <v>#DIV/0!</v>
      </c>
      <c r="D142" s="23">
        <f t="shared" ref="D142:E144" si="16">D139/C139-1</f>
        <v>0</v>
      </c>
      <c r="E142" s="23">
        <f t="shared" si="16"/>
        <v>0</v>
      </c>
    </row>
    <row r="143" spans="1:8" ht="15.75" customHeight="1" thickBot="1" x14ac:dyDescent="0.3">
      <c r="A143" s="12" t="s">
        <v>28</v>
      </c>
      <c r="B143" s="140" t="s">
        <v>27</v>
      </c>
      <c r="C143" s="23" t="e">
        <f>C140/B140-1</f>
        <v>#DIV/0!</v>
      </c>
      <c r="D143" s="23">
        <f t="shared" si="16"/>
        <v>0.14285714285714279</v>
      </c>
      <c r="E143" s="23">
        <f t="shared" si="16"/>
        <v>-0.125</v>
      </c>
    </row>
    <row r="144" spans="1:8" ht="12.75" customHeight="1" thickBot="1" x14ac:dyDescent="0.3">
      <c r="A144" s="12" t="s">
        <v>29</v>
      </c>
      <c r="B144" s="140" t="s">
        <v>27</v>
      </c>
      <c r="C144" s="23" t="e">
        <f>C141/B141-1</f>
        <v>#DIV/0!</v>
      </c>
      <c r="D144" s="23">
        <f t="shared" si="16"/>
        <v>0.14285714285714279</v>
      </c>
      <c r="E144" s="23">
        <f t="shared" si="16"/>
        <v>-0.125</v>
      </c>
    </row>
    <row r="145" spans="1:5" ht="15.75" customHeight="1" thickBot="1" x14ac:dyDescent="0.3">
      <c r="A145" s="618" t="s">
        <v>171</v>
      </c>
      <c r="B145" s="619"/>
      <c r="C145" s="619"/>
      <c r="D145" s="619"/>
      <c r="E145" s="620"/>
    </row>
    <row r="146" spans="1:5" ht="15.75" customHeight="1" x14ac:dyDescent="0.25">
      <c r="A146" s="597"/>
      <c r="B146" s="20">
        <v>2018</v>
      </c>
      <c r="C146" s="20">
        <v>2019</v>
      </c>
      <c r="D146" s="20">
        <v>2020</v>
      </c>
      <c r="E146" s="20">
        <v>2021</v>
      </c>
    </row>
    <row r="147" spans="1:5" ht="15.75" thickBot="1" x14ac:dyDescent="0.3">
      <c r="A147" s="598"/>
      <c r="B147" s="21">
        <v>0</v>
      </c>
      <c r="C147" s="215">
        <v>70000</v>
      </c>
      <c r="D147" s="215">
        <v>80000</v>
      </c>
      <c r="E147" s="215">
        <v>70000</v>
      </c>
    </row>
    <row r="148" spans="1:5" ht="15.75" thickBot="1" x14ac:dyDescent="0.3">
      <c r="A148" s="24" t="s">
        <v>31</v>
      </c>
      <c r="B148" s="26"/>
      <c r="C148" s="26"/>
      <c r="D148" s="26"/>
      <c r="E148" s="26"/>
    </row>
    <row r="149" spans="1:5" ht="15.75" thickBot="1" x14ac:dyDescent="0.3">
      <c r="A149" s="24" t="s">
        <v>32</v>
      </c>
      <c r="B149" s="25">
        <v>0</v>
      </c>
      <c r="C149" s="26">
        <v>70000</v>
      </c>
      <c r="D149" s="26">
        <v>80000</v>
      </c>
      <c r="E149" s="26">
        <v>70000</v>
      </c>
    </row>
    <row r="150" spans="1:5" ht="15.75" thickBot="1" x14ac:dyDescent="0.3">
      <c r="A150" s="27" t="s">
        <v>172</v>
      </c>
      <c r="B150" s="25">
        <f>B149+B148</f>
        <v>0</v>
      </c>
      <c r="C150" s="25">
        <f t="shared" ref="C150:E150" si="17">C149+C148</f>
        <v>70000</v>
      </c>
      <c r="D150" s="25">
        <f t="shared" si="17"/>
        <v>80000</v>
      </c>
      <c r="E150" s="25">
        <f t="shared" si="17"/>
        <v>70000</v>
      </c>
    </row>
    <row r="151" spans="1:5" x14ac:dyDescent="0.25">
      <c r="A151" s="631" t="s">
        <v>307</v>
      </c>
      <c r="B151" s="634"/>
      <c r="C151" s="635"/>
      <c r="D151" s="635"/>
      <c r="E151" s="636"/>
    </row>
    <row r="152" spans="1:5" ht="12.75" customHeight="1" x14ac:dyDescent="0.25">
      <c r="A152" s="632"/>
      <c r="B152" s="637"/>
      <c r="C152" s="638"/>
      <c r="D152" s="638"/>
      <c r="E152" s="639"/>
    </row>
    <row r="153" spans="1:5" ht="15.75" thickBot="1" x14ac:dyDescent="0.3">
      <c r="A153" s="633"/>
      <c r="B153" s="640"/>
      <c r="C153" s="641"/>
      <c r="D153" s="641"/>
      <c r="E153" s="642"/>
    </row>
    <row r="154" spans="1:5" ht="20.25" customHeight="1" thickBot="1" x14ac:dyDescent="0.3">
      <c r="A154" s="168" t="s">
        <v>269</v>
      </c>
      <c r="B154" s="923" t="s">
        <v>270</v>
      </c>
      <c r="C154" s="924"/>
      <c r="D154" s="924"/>
      <c r="E154" s="925"/>
    </row>
    <row r="155" spans="1:5" ht="12.75" customHeight="1" thickBot="1" x14ac:dyDescent="0.3">
      <c r="A155" s="19" t="s">
        <v>175</v>
      </c>
      <c r="B155" s="757" t="s">
        <v>270</v>
      </c>
      <c r="C155" s="758"/>
      <c r="D155" s="758"/>
      <c r="E155" s="759"/>
    </row>
    <row r="156" spans="1:5" ht="15" customHeight="1" thickBot="1" x14ac:dyDescent="0.3">
      <c r="A156" s="12" t="s">
        <v>20</v>
      </c>
      <c r="B156" s="701" t="s">
        <v>266</v>
      </c>
      <c r="C156" s="702"/>
      <c r="D156" s="702"/>
      <c r="E156" s="703"/>
    </row>
    <row r="157" spans="1:5" ht="15.75" thickBot="1" x14ac:dyDescent="0.3">
      <c r="A157" s="12" t="s">
        <v>21</v>
      </c>
      <c r="B157" s="760" t="s">
        <v>264</v>
      </c>
      <c r="C157" s="761"/>
      <c r="D157" s="761"/>
      <c r="E157" s="762"/>
    </row>
    <row r="158" spans="1:5" x14ac:dyDescent="0.25">
      <c r="A158" s="597"/>
      <c r="B158" s="20">
        <v>2018</v>
      </c>
      <c r="C158" s="20">
        <v>2019</v>
      </c>
      <c r="D158" s="20">
        <v>2020</v>
      </c>
      <c r="E158" s="20">
        <v>2021</v>
      </c>
    </row>
    <row r="159" spans="1:5" ht="15.75" thickBot="1" x14ac:dyDescent="0.3">
      <c r="A159" s="598"/>
      <c r="B159" s="215">
        <v>60000</v>
      </c>
      <c r="C159" s="21">
        <v>0</v>
      </c>
      <c r="D159" s="21">
        <v>0</v>
      </c>
      <c r="E159" s="21">
        <v>0</v>
      </c>
    </row>
    <row r="160" spans="1:5" ht="15.75" thickBot="1" x14ac:dyDescent="0.3">
      <c r="A160" s="12" t="s">
        <v>23</v>
      </c>
      <c r="B160" s="22">
        <v>1</v>
      </c>
      <c r="C160" s="22">
        <v>0</v>
      </c>
      <c r="D160" s="22">
        <v>0</v>
      </c>
      <c r="E160" s="22">
        <v>0</v>
      </c>
    </row>
    <row r="161" spans="1:5" ht="15.75" thickBot="1" x14ac:dyDescent="0.3">
      <c r="A161" s="12" t="s">
        <v>24</v>
      </c>
      <c r="B161" s="22">
        <v>60000</v>
      </c>
      <c r="C161" s="22">
        <v>0</v>
      </c>
      <c r="D161" s="22">
        <v>0</v>
      </c>
      <c r="E161" s="22">
        <v>0</v>
      </c>
    </row>
    <row r="162" spans="1:5" ht="15.75" thickBot="1" x14ac:dyDescent="0.3">
      <c r="A162" s="12" t="s">
        <v>25</v>
      </c>
      <c r="B162" s="22">
        <f>B161/B160</f>
        <v>60000</v>
      </c>
      <c r="C162" s="22" t="e">
        <f t="shared" ref="C162:E162" si="18">C161/C160</f>
        <v>#DIV/0!</v>
      </c>
      <c r="D162" s="22" t="e">
        <f t="shared" si="18"/>
        <v>#DIV/0!</v>
      </c>
      <c r="E162" s="22" t="e">
        <f t="shared" si="18"/>
        <v>#DIV/0!</v>
      </c>
    </row>
    <row r="163" spans="1:5" ht="15.75" thickBot="1" x14ac:dyDescent="0.3">
      <c r="A163" s="12" t="s">
        <v>26</v>
      </c>
      <c r="B163" s="140" t="s">
        <v>27</v>
      </c>
      <c r="C163" s="23">
        <f>C160/B160-1</f>
        <v>-1</v>
      </c>
      <c r="D163" s="23" t="e">
        <f t="shared" ref="D163:E165" si="19">D160/C160-1</f>
        <v>#DIV/0!</v>
      </c>
      <c r="E163" s="23" t="e">
        <f t="shared" si="19"/>
        <v>#DIV/0!</v>
      </c>
    </row>
    <row r="164" spans="1:5" ht="15.75" thickBot="1" x14ac:dyDescent="0.3">
      <c r="A164" s="12" t="s">
        <v>28</v>
      </c>
      <c r="B164" s="140" t="s">
        <v>27</v>
      </c>
      <c r="C164" s="23">
        <f>C161/B161-1</f>
        <v>-1</v>
      </c>
      <c r="D164" s="23" t="e">
        <f t="shared" si="19"/>
        <v>#DIV/0!</v>
      </c>
      <c r="E164" s="23" t="e">
        <f t="shared" si="19"/>
        <v>#DIV/0!</v>
      </c>
    </row>
    <row r="165" spans="1:5" ht="15.75" thickBot="1" x14ac:dyDescent="0.3">
      <c r="A165" s="12" t="s">
        <v>29</v>
      </c>
      <c r="B165" s="140" t="s">
        <v>27</v>
      </c>
      <c r="C165" s="23" t="e">
        <f>C162/B162-1</f>
        <v>#DIV/0!</v>
      </c>
      <c r="D165" s="23" t="e">
        <f t="shared" si="19"/>
        <v>#DIV/0!</v>
      </c>
      <c r="E165" s="23" t="e">
        <f t="shared" si="19"/>
        <v>#DIV/0!</v>
      </c>
    </row>
    <row r="166" spans="1:5" ht="15.75" thickBot="1" x14ac:dyDescent="0.3">
      <c r="A166" s="618" t="s">
        <v>784</v>
      </c>
      <c r="B166" s="619"/>
      <c r="C166" s="619"/>
      <c r="D166" s="619"/>
      <c r="E166" s="620"/>
    </row>
    <row r="167" spans="1:5" x14ac:dyDescent="0.25">
      <c r="A167" s="597"/>
      <c r="B167" s="20">
        <v>2018</v>
      </c>
      <c r="C167" s="20">
        <v>2019</v>
      </c>
      <c r="D167" s="20">
        <v>2020</v>
      </c>
      <c r="E167" s="20">
        <v>2021</v>
      </c>
    </row>
    <row r="168" spans="1:5" ht="20.25" customHeight="1" thickBot="1" x14ac:dyDescent="0.3">
      <c r="A168" s="598"/>
      <c r="B168" s="215">
        <v>60000</v>
      </c>
      <c r="C168" s="21">
        <v>0</v>
      </c>
      <c r="D168" s="21">
        <v>0</v>
      </c>
      <c r="E168" s="21">
        <v>0</v>
      </c>
    </row>
    <row r="169" spans="1:5" ht="17.25" customHeight="1" thickBot="1" x14ac:dyDescent="0.3">
      <c r="A169" s="24" t="s">
        <v>31</v>
      </c>
      <c r="B169" s="26"/>
      <c r="C169" s="26"/>
      <c r="D169" s="26"/>
      <c r="E169" s="26"/>
    </row>
    <row r="170" spans="1:5" ht="15" customHeight="1" thickBot="1" x14ac:dyDescent="0.3">
      <c r="A170" s="24" t="s">
        <v>32</v>
      </c>
      <c r="B170" s="25">
        <v>60000</v>
      </c>
      <c r="C170" s="26">
        <v>0</v>
      </c>
      <c r="D170" s="26">
        <v>0</v>
      </c>
      <c r="E170" s="26">
        <v>0</v>
      </c>
    </row>
    <row r="171" spans="1:5" ht="15.75" thickBot="1" x14ac:dyDescent="0.3">
      <c r="A171" s="27" t="s">
        <v>176</v>
      </c>
      <c r="B171" s="25">
        <f>B170+B169</f>
        <v>60000</v>
      </c>
      <c r="C171" s="25">
        <f t="shared" ref="C171:E171" si="20">C170+C169</f>
        <v>0</v>
      </c>
      <c r="D171" s="25">
        <f t="shared" si="20"/>
        <v>0</v>
      </c>
      <c r="E171" s="25">
        <f t="shared" si="20"/>
        <v>0</v>
      </c>
    </row>
    <row r="172" spans="1:5" x14ac:dyDescent="0.25">
      <c r="A172" s="631" t="s">
        <v>307</v>
      </c>
      <c r="B172" s="634"/>
      <c r="C172" s="635"/>
      <c r="D172" s="635"/>
      <c r="E172" s="636"/>
    </row>
    <row r="173" spans="1:5" x14ac:dyDescent="0.25">
      <c r="A173" s="632"/>
      <c r="B173" s="637"/>
      <c r="C173" s="638"/>
      <c r="D173" s="638"/>
      <c r="E173" s="639"/>
    </row>
    <row r="174" spans="1:5" ht="15.75" thickBot="1" x14ac:dyDescent="0.3">
      <c r="A174" s="633"/>
      <c r="B174" s="640"/>
      <c r="C174" s="641"/>
      <c r="D174" s="641"/>
      <c r="E174" s="642"/>
    </row>
    <row r="175" spans="1:5" ht="15.75" thickBot="1" x14ac:dyDescent="0.3">
      <c r="A175" s="216"/>
      <c r="B175" s="929" t="s">
        <v>271</v>
      </c>
      <c r="C175" s="930"/>
      <c r="D175" s="930"/>
      <c r="E175" s="931"/>
    </row>
    <row r="176" spans="1:5" ht="15.75" thickBot="1" x14ac:dyDescent="0.3">
      <c r="A176" s="19" t="s">
        <v>177</v>
      </c>
      <c r="B176" s="772" t="s">
        <v>271</v>
      </c>
      <c r="C176" s="773"/>
      <c r="D176" s="773"/>
      <c r="E176" s="774"/>
    </row>
    <row r="177" spans="1:5" ht="15.75" customHeight="1" thickBot="1" x14ac:dyDescent="0.3">
      <c r="A177" s="12" t="s">
        <v>20</v>
      </c>
      <c r="B177" s="701" t="s">
        <v>272</v>
      </c>
      <c r="C177" s="702"/>
      <c r="D177" s="702"/>
      <c r="E177" s="703"/>
    </row>
    <row r="178" spans="1:5" ht="12.75" customHeight="1" thickBot="1" x14ac:dyDescent="0.3">
      <c r="A178" s="12" t="s">
        <v>21</v>
      </c>
      <c r="B178" s="760" t="s">
        <v>264</v>
      </c>
      <c r="C178" s="761"/>
      <c r="D178" s="761"/>
      <c r="E178" s="762"/>
    </row>
    <row r="179" spans="1:5" ht="9" customHeight="1" x14ac:dyDescent="0.25">
      <c r="A179" s="597"/>
      <c r="B179" s="20">
        <v>2018</v>
      </c>
      <c r="C179" s="20">
        <v>2019</v>
      </c>
      <c r="D179" s="20">
        <v>2020</v>
      </c>
      <c r="E179" s="20">
        <v>2021</v>
      </c>
    </row>
    <row r="180" spans="1:5" ht="15.75" thickBot="1" x14ac:dyDescent="0.3">
      <c r="A180" s="598"/>
      <c r="B180" s="215">
        <v>0</v>
      </c>
      <c r="C180" s="215">
        <v>36000</v>
      </c>
      <c r="D180" s="215">
        <v>154000</v>
      </c>
      <c r="E180" s="215">
        <v>2000</v>
      </c>
    </row>
    <row r="181" spans="1:5" ht="15.75" thickBot="1" x14ac:dyDescent="0.3">
      <c r="A181" s="12" t="s">
        <v>23</v>
      </c>
      <c r="B181" s="22">
        <v>0</v>
      </c>
      <c r="C181" s="22">
        <v>1</v>
      </c>
      <c r="D181" s="22">
        <v>1</v>
      </c>
      <c r="E181" s="22">
        <v>2000</v>
      </c>
    </row>
    <row r="182" spans="1:5" ht="15.75" thickBot="1" x14ac:dyDescent="0.3">
      <c r="A182" s="12" t="s">
        <v>24</v>
      </c>
      <c r="B182" s="22">
        <v>0</v>
      </c>
      <c r="C182" s="22">
        <v>36000</v>
      </c>
      <c r="D182" s="95">
        <v>154000</v>
      </c>
      <c r="E182" s="22">
        <v>2000</v>
      </c>
    </row>
    <row r="183" spans="1:5" ht="15.75" thickBot="1" x14ac:dyDescent="0.3">
      <c r="A183" s="12" t="s">
        <v>25</v>
      </c>
      <c r="B183" s="22" t="e">
        <f>B182/B181</f>
        <v>#DIV/0!</v>
      </c>
      <c r="C183" s="22">
        <f t="shared" ref="C183:E183" si="21">C182/C181</f>
        <v>36000</v>
      </c>
      <c r="D183" s="22">
        <f t="shared" si="21"/>
        <v>154000</v>
      </c>
      <c r="E183" s="22">
        <f t="shared" si="21"/>
        <v>1</v>
      </c>
    </row>
    <row r="184" spans="1:5" ht="15.75" thickBot="1" x14ac:dyDescent="0.3">
      <c r="A184" s="12" t="s">
        <v>26</v>
      </c>
      <c r="B184" s="140" t="s">
        <v>27</v>
      </c>
      <c r="C184" s="23" t="e">
        <f>C181/B181-1</f>
        <v>#DIV/0!</v>
      </c>
      <c r="D184" s="23">
        <f t="shared" ref="D184:E186" si="22">D181/C181-1</f>
        <v>0</v>
      </c>
      <c r="E184" s="23">
        <f t="shared" si="22"/>
        <v>1999</v>
      </c>
    </row>
    <row r="185" spans="1:5" ht="15.75" thickBot="1" x14ac:dyDescent="0.3">
      <c r="A185" s="12" t="s">
        <v>28</v>
      </c>
      <c r="B185" s="140" t="s">
        <v>27</v>
      </c>
      <c r="C185" s="23" t="e">
        <f>C182/B182-1</f>
        <v>#DIV/0!</v>
      </c>
      <c r="D185" s="23">
        <f t="shared" si="22"/>
        <v>3.2777777777777777</v>
      </c>
      <c r="E185" s="23">
        <f t="shared" si="22"/>
        <v>-0.98701298701298701</v>
      </c>
    </row>
    <row r="186" spans="1:5" ht="15.75" thickBot="1" x14ac:dyDescent="0.3">
      <c r="A186" s="12" t="s">
        <v>29</v>
      </c>
      <c r="B186" s="140" t="s">
        <v>27</v>
      </c>
      <c r="C186" s="23" t="e">
        <f>C183/B183-1</f>
        <v>#DIV/0!</v>
      </c>
      <c r="D186" s="23">
        <f t="shared" si="22"/>
        <v>3.2777777777777777</v>
      </c>
      <c r="E186" s="23">
        <f t="shared" si="22"/>
        <v>-0.99999350649350649</v>
      </c>
    </row>
    <row r="187" spans="1:5" ht="15.75" thickBot="1" x14ac:dyDescent="0.3">
      <c r="A187" s="618" t="s">
        <v>822</v>
      </c>
      <c r="B187" s="619"/>
      <c r="C187" s="619"/>
      <c r="D187" s="619"/>
      <c r="E187" s="620"/>
    </row>
    <row r="188" spans="1:5" x14ac:dyDescent="0.25">
      <c r="A188" s="597"/>
      <c r="B188" s="20">
        <v>2018</v>
      </c>
      <c r="C188" s="20">
        <v>2019</v>
      </c>
      <c r="D188" s="20">
        <v>2020</v>
      </c>
      <c r="E188" s="20">
        <v>2021</v>
      </c>
    </row>
    <row r="189" spans="1:5" ht="15.75" thickBot="1" x14ac:dyDescent="0.3">
      <c r="A189" s="598"/>
      <c r="B189" s="21">
        <v>0</v>
      </c>
      <c r="C189" s="215">
        <v>36000</v>
      </c>
      <c r="D189" s="215">
        <v>154000</v>
      </c>
      <c r="E189" s="215">
        <v>2000</v>
      </c>
    </row>
    <row r="190" spans="1:5" ht="15.75" thickBot="1" x14ac:dyDescent="0.3">
      <c r="A190" s="24" t="s">
        <v>31</v>
      </c>
      <c r="B190" s="26"/>
      <c r="C190" s="26"/>
      <c r="D190" s="26"/>
      <c r="E190" s="26"/>
    </row>
    <row r="191" spans="1:5" ht="15.75" thickBot="1" x14ac:dyDescent="0.3">
      <c r="A191" s="24" t="s">
        <v>32</v>
      </c>
      <c r="B191" s="25">
        <v>0</v>
      </c>
      <c r="C191" s="26">
        <v>36000</v>
      </c>
      <c r="D191" s="26">
        <v>154000</v>
      </c>
      <c r="E191" s="26">
        <v>2000</v>
      </c>
    </row>
    <row r="192" spans="1:5" ht="15.75" thickBot="1" x14ac:dyDescent="0.3">
      <c r="A192" s="27" t="s">
        <v>178</v>
      </c>
      <c r="B192" s="25">
        <f>B191+B190</f>
        <v>0</v>
      </c>
      <c r="C192" s="25">
        <f t="shared" ref="C192:E192" si="23">C191+C190</f>
        <v>36000</v>
      </c>
      <c r="D192" s="25">
        <f t="shared" si="23"/>
        <v>154000</v>
      </c>
      <c r="E192" s="25">
        <f t="shared" si="23"/>
        <v>2000</v>
      </c>
    </row>
    <row r="193" spans="1:8" ht="17.25" customHeight="1" x14ac:dyDescent="0.25">
      <c r="A193" s="631" t="s">
        <v>307</v>
      </c>
      <c r="B193" s="634"/>
      <c r="C193" s="635"/>
      <c r="D193" s="635"/>
      <c r="E193" s="636"/>
    </row>
    <row r="194" spans="1:8" x14ac:dyDescent="0.25">
      <c r="A194" s="632"/>
      <c r="B194" s="637"/>
      <c r="C194" s="638"/>
      <c r="D194" s="638"/>
      <c r="E194" s="639"/>
    </row>
    <row r="195" spans="1:8" ht="12.75" customHeight="1" thickBot="1" x14ac:dyDescent="0.3">
      <c r="A195" s="633"/>
      <c r="B195" s="640"/>
      <c r="C195" s="641"/>
      <c r="D195" s="641"/>
      <c r="E195" s="642"/>
    </row>
    <row r="196" spans="1:8" ht="9" customHeight="1" thickBot="1" x14ac:dyDescent="0.3">
      <c r="A196" s="216" t="s">
        <v>273</v>
      </c>
      <c r="B196" s="929" t="s">
        <v>823</v>
      </c>
      <c r="C196" s="930"/>
      <c r="D196" s="930"/>
      <c r="E196" s="931"/>
    </row>
    <row r="197" spans="1:8" ht="15.75" thickBot="1" x14ac:dyDescent="0.3">
      <c r="A197" s="19" t="s">
        <v>179</v>
      </c>
      <c r="B197" s="772" t="s">
        <v>274</v>
      </c>
      <c r="C197" s="773"/>
      <c r="D197" s="773"/>
      <c r="E197" s="774"/>
    </row>
    <row r="198" spans="1:8" ht="15.75" thickBot="1" x14ac:dyDescent="0.3">
      <c r="A198" s="12" t="s">
        <v>20</v>
      </c>
      <c r="B198" s="701" t="s">
        <v>265</v>
      </c>
      <c r="C198" s="702"/>
      <c r="D198" s="702"/>
      <c r="E198" s="703"/>
    </row>
    <row r="199" spans="1:8" ht="15.75" thickBot="1" x14ac:dyDescent="0.3">
      <c r="A199" s="12" t="s">
        <v>21</v>
      </c>
      <c r="B199" s="760" t="s">
        <v>264</v>
      </c>
      <c r="C199" s="761"/>
      <c r="D199" s="761"/>
      <c r="E199" s="762"/>
    </row>
    <row r="200" spans="1:8" x14ac:dyDescent="0.25">
      <c r="A200" s="597"/>
      <c r="B200" s="20">
        <v>2018</v>
      </c>
      <c r="C200" s="20">
        <v>2019</v>
      </c>
      <c r="D200" s="20">
        <v>2020</v>
      </c>
      <c r="E200" s="20">
        <v>2021</v>
      </c>
      <c r="F200" s="38"/>
      <c r="G200" s="38"/>
      <c r="H200" s="38"/>
    </row>
    <row r="201" spans="1:8" ht="15.75" thickBot="1" x14ac:dyDescent="0.3">
      <c r="A201" s="598"/>
      <c r="B201" s="215">
        <v>60000</v>
      </c>
      <c r="C201" s="215">
        <v>96000</v>
      </c>
      <c r="D201" s="215">
        <v>125000</v>
      </c>
      <c r="E201" s="215">
        <v>0</v>
      </c>
    </row>
    <row r="202" spans="1:8" ht="15.75" thickBot="1" x14ac:dyDescent="0.3">
      <c r="A202" s="12" t="s">
        <v>23</v>
      </c>
      <c r="B202" s="22">
        <v>1</v>
      </c>
      <c r="C202" s="22">
        <v>1</v>
      </c>
      <c r="D202" s="22">
        <v>1</v>
      </c>
      <c r="E202" s="22">
        <v>0</v>
      </c>
    </row>
    <row r="203" spans="1:8" ht="15.75" customHeight="1" thickBot="1" x14ac:dyDescent="0.3">
      <c r="A203" s="12" t="s">
        <v>24</v>
      </c>
      <c r="B203" s="22">
        <v>60000</v>
      </c>
      <c r="C203" s="22">
        <v>96000</v>
      </c>
      <c r="D203" s="22">
        <v>125000</v>
      </c>
      <c r="E203" s="22">
        <v>0</v>
      </c>
    </row>
    <row r="204" spans="1:8" ht="12.75" customHeight="1" thickBot="1" x14ac:dyDescent="0.3">
      <c r="A204" s="12" t="s">
        <v>25</v>
      </c>
      <c r="B204" s="22">
        <f>B203/B202</f>
        <v>60000</v>
      </c>
      <c r="C204" s="22">
        <f t="shared" ref="C204:E204" si="24">C203/C202</f>
        <v>96000</v>
      </c>
      <c r="D204" s="22">
        <f t="shared" si="24"/>
        <v>125000</v>
      </c>
      <c r="E204" s="22" t="e">
        <f t="shared" si="24"/>
        <v>#DIV/0!</v>
      </c>
    </row>
    <row r="205" spans="1:8" ht="9" customHeight="1" thickBot="1" x14ac:dyDescent="0.3">
      <c r="A205" s="12" t="s">
        <v>26</v>
      </c>
      <c r="B205" s="140" t="s">
        <v>27</v>
      </c>
      <c r="C205" s="23">
        <f>C202/B202-1</f>
        <v>0</v>
      </c>
      <c r="D205" s="23">
        <f t="shared" ref="D205:E207" si="25">D202/C202-1</f>
        <v>0</v>
      </c>
      <c r="E205" s="23">
        <f t="shared" si="25"/>
        <v>-1</v>
      </c>
    </row>
    <row r="206" spans="1:8" ht="15.75" thickBot="1" x14ac:dyDescent="0.3">
      <c r="A206" s="12" t="s">
        <v>28</v>
      </c>
      <c r="B206" s="140" t="s">
        <v>27</v>
      </c>
      <c r="C206" s="23">
        <f>C203/B203-1</f>
        <v>0.60000000000000009</v>
      </c>
      <c r="D206" s="23">
        <f t="shared" si="25"/>
        <v>0.30208333333333326</v>
      </c>
      <c r="E206" s="23">
        <f t="shared" si="25"/>
        <v>-1</v>
      </c>
    </row>
    <row r="207" spans="1:8" ht="15.75" thickBot="1" x14ac:dyDescent="0.3">
      <c r="A207" s="12" t="s">
        <v>29</v>
      </c>
      <c r="B207" s="140" t="s">
        <v>27</v>
      </c>
      <c r="C207" s="23">
        <f>C204/B204-1</f>
        <v>0.60000000000000009</v>
      </c>
      <c r="D207" s="23">
        <f t="shared" si="25"/>
        <v>0.30208333333333326</v>
      </c>
      <c r="E207" s="23" t="e">
        <f t="shared" si="25"/>
        <v>#DIV/0!</v>
      </c>
    </row>
    <row r="208" spans="1:8" ht="15.75" thickBot="1" x14ac:dyDescent="0.3">
      <c r="A208" s="618" t="s">
        <v>180</v>
      </c>
      <c r="B208" s="619"/>
      <c r="C208" s="619"/>
      <c r="D208" s="619"/>
      <c r="E208" s="620"/>
    </row>
    <row r="209" spans="1:8" x14ac:dyDescent="0.25">
      <c r="A209" s="597"/>
      <c r="B209" s="20">
        <v>2018</v>
      </c>
      <c r="C209" s="20">
        <v>2019</v>
      </c>
      <c r="D209" s="20">
        <v>2020</v>
      </c>
      <c r="E209" s="20">
        <v>2021</v>
      </c>
    </row>
    <row r="210" spans="1:8" ht="15.75" thickBot="1" x14ac:dyDescent="0.3">
      <c r="A210" s="598"/>
      <c r="B210" s="215">
        <v>60000</v>
      </c>
      <c r="C210" s="215">
        <v>96000</v>
      </c>
      <c r="D210" s="215">
        <v>125000</v>
      </c>
      <c r="E210" s="21">
        <v>0</v>
      </c>
    </row>
    <row r="211" spans="1:8" ht="17.25" customHeight="1" thickBot="1" x14ac:dyDescent="0.3">
      <c r="A211" s="24" t="s">
        <v>31</v>
      </c>
      <c r="B211" s="26"/>
      <c r="C211" s="26"/>
      <c r="D211" s="26"/>
      <c r="E211" s="26"/>
    </row>
    <row r="212" spans="1:8" ht="15.75" thickBot="1" x14ac:dyDescent="0.3">
      <c r="A212" s="24" t="s">
        <v>32</v>
      </c>
      <c r="B212" s="25">
        <v>60000</v>
      </c>
      <c r="C212" s="26">
        <v>96000</v>
      </c>
      <c r="D212" s="26">
        <v>125000</v>
      </c>
      <c r="E212" s="26">
        <v>0</v>
      </c>
    </row>
    <row r="213" spans="1:8" ht="12.75" customHeight="1" thickBot="1" x14ac:dyDescent="0.3">
      <c r="A213" s="27" t="s">
        <v>181</v>
      </c>
      <c r="B213" s="25">
        <f>B212+B211</f>
        <v>60000</v>
      </c>
      <c r="C213" s="25">
        <f t="shared" ref="C213:D213" si="26">C212+C211</f>
        <v>96000</v>
      </c>
      <c r="D213" s="25">
        <f t="shared" si="26"/>
        <v>125000</v>
      </c>
      <c r="E213" s="25">
        <v>0</v>
      </c>
    </row>
    <row r="214" spans="1:8" ht="9" customHeight="1" x14ac:dyDescent="0.25">
      <c r="A214" s="631" t="s">
        <v>307</v>
      </c>
      <c r="B214" s="634"/>
      <c r="C214" s="635"/>
      <c r="D214" s="635"/>
      <c r="E214" s="636"/>
    </row>
    <row r="215" spans="1:8" x14ac:dyDescent="0.25">
      <c r="A215" s="632"/>
      <c r="B215" s="637"/>
      <c r="C215" s="638"/>
      <c r="D215" s="638"/>
      <c r="E215" s="639"/>
    </row>
    <row r="216" spans="1:8" ht="15.75" thickBot="1" x14ac:dyDescent="0.3">
      <c r="A216" s="633"/>
      <c r="B216" s="640"/>
      <c r="C216" s="641"/>
      <c r="D216" s="641"/>
      <c r="E216" s="642"/>
    </row>
    <row r="217" spans="1:8" ht="15.75" thickBot="1" x14ac:dyDescent="0.3">
      <c r="A217" s="216" t="s">
        <v>275</v>
      </c>
      <c r="B217" s="932" t="s">
        <v>824</v>
      </c>
      <c r="C217" s="933"/>
      <c r="D217" s="933"/>
      <c r="E217" s="934"/>
    </row>
    <row r="218" spans="1:8" ht="15.75" thickBot="1" x14ac:dyDescent="0.3">
      <c r="A218" s="19" t="s">
        <v>182</v>
      </c>
      <c r="B218" s="757" t="s">
        <v>825</v>
      </c>
      <c r="C218" s="758"/>
      <c r="D218" s="758"/>
      <c r="E218" s="759"/>
      <c r="F218" s="38"/>
      <c r="G218" s="38"/>
      <c r="H218" s="38"/>
    </row>
    <row r="219" spans="1:8" ht="15.75" thickBot="1" x14ac:dyDescent="0.3">
      <c r="A219" s="12" t="s">
        <v>20</v>
      </c>
      <c r="B219" s="701" t="s">
        <v>826</v>
      </c>
      <c r="C219" s="702"/>
      <c r="D219" s="702"/>
      <c r="E219" s="703"/>
    </row>
    <row r="220" spans="1:8" ht="15.75" thickBot="1" x14ac:dyDescent="0.3">
      <c r="A220" s="12" t="s">
        <v>21</v>
      </c>
      <c r="B220" s="760" t="s">
        <v>264</v>
      </c>
      <c r="C220" s="761"/>
      <c r="D220" s="761"/>
      <c r="E220" s="762"/>
    </row>
    <row r="221" spans="1:8" ht="15.75" customHeight="1" x14ac:dyDescent="0.25">
      <c r="A221" s="597"/>
      <c r="B221" s="20">
        <v>2018</v>
      </c>
      <c r="C221" s="20">
        <v>2019</v>
      </c>
      <c r="D221" s="20">
        <v>2020</v>
      </c>
      <c r="E221" s="20">
        <v>2021</v>
      </c>
    </row>
    <row r="222" spans="1:8" ht="12.75" customHeight="1" thickBot="1" x14ac:dyDescent="0.3">
      <c r="A222" s="598"/>
      <c r="B222" s="215">
        <v>0</v>
      </c>
      <c r="C222" s="215">
        <v>20000</v>
      </c>
      <c r="D222" s="215">
        <v>20000</v>
      </c>
      <c r="E222" s="215">
        <v>0</v>
      </c>
    </row>
    <row r="223" spans="1:8" ht="9" customHeight="1" thickBot="1" x14ac:dyDescent="0.3">
      <c r="A223" s="12" t="s">
        <v>23</v>
      </c>
      <c r="B223" s="217"/>
      <c r="C223" s="217">
        <v>1</v>
      </c>
      <c r="D223" s="22">
        <v>1</v>
      </c>
      <c r="E223" s="22">
        <v>1</v>
      </c>
    </row>
    <row r="224" spans="1:8" ht="15.75" thickBot="1" x14ac:dyDescent="0.3">
      <c r="A224" s="12" t="s">
        <v>24</v>
      </c>
      <c r="B224" s="22">
        <v>0</v>
      </c>
      <c r="C224" s="22">
        <v>20000</v>
      </c>
      <c r="D224" s="95">
        <v>20000</v>
      </c>
      <c r="E224" s="95">
        <v>0</v>
      </c>
    </row>
    <row r="225" spans="1:5" ht="15.75" thickBot="1" x14ac:dyDescent="0.3">
      <c r="A225" s="12" t="s">
        <v>25</v>
      </c>
      <c r="B225" s="22">
        <v>0</v>
      </c>
      <c r="C225" s="22">
        <v>0</v>
      </c>
      <c r="D225" s="22">
        <v>0</v>
      </c>
      <c r="E225" s="22">
        <v>0</v>
      </c>
    </row>
    <row r="226" spans="1:5" ht="15.75" thickBot="1" x14ac:dyDescent="0.3">
      <c r="A226" s="12" t="s">
        <v>26</v>
      </c>
      <c r="B226" s="140" t="s">
        <v>27</v>
      </c>
      <c r="C226" s="23" t="e">
        <f>C223/B223-1</f>
        <v>#DIV/0!</v>
      </c>
      <c r="D226" s="23">
        <f t="shared" ref="D226:E228" si="27">D223/C223-1</f>
        <v>0</v>
      </c>
      <c r="E226" s="23">
        <f t="shared" si="27"/>
        <v>0</v>
      </c>
    </row>
    <row r="227" spans="1:5" ht="15.75" thickBot="1" x14ac:dyDescent="0.3">
      <c r="A227" s="12" t="s">
        <v>28</v>
      </c>
      <c r="B227" s="140" t="s">
        <v>27</v>
      </c>
      <c r="C227" s="23" t="e">
        <f>C224/B224-1</f>
        <v>#DIV/0!</v>
      </c>
      <c r="D227" s="23">
        <f t="shared" si="27"/>
        <v>0</v>
      </c>
      <c r="E227" s="23">
        <f t="shared" si="27"/>
        <v>-1</v>
      </c>
    </row>
    <row r="228" spans="1:5" ht="15.75" thickBot="1" x14ac:dyDescent="0.3">
      <c r="A228" s="12" t="s">
        <v>29</v>
      </c>
      <c r="B228" s="140" t="s">
        <v>27</v>
      </c>
      <c r="C228" s="23" t="e">
        <f>C225/B225-1</f>
        <v>#DIV/0!</v>
      </c>
      <c r="D228" s="23" t="e">
        <f t="shared" si="27"/>
        <v>#DIV/0!</v>
      </c>
      <c r="E228" s="23" t="e">
        <f t="shared" si="27"/>
        <v>#DIV/0!</v>
      </c>
    </row>
    <row r="229" spans="1:5" ht="15.75" customHeight="1" thickBot="1" x14ac:dyDescent="0.3">
      <c r="A229" s="618" t="s">
        <v>183</v>
      </c>
      <c r="B229" s="619"/>
      <c r="C229" s="619"/>
      <c r="D229" s="619"/>
      <c r="E229" s="620"/>
    </row>
    <row r="230" spans="1:5" x14ac:dyDescent="0.25">
      <c r="A230" s="597"/>
      <c r="B230" s="20">
        <v>2018</v>
      </c>
      <c r="C230" s="20">
        <v>2019</v>
      </c>
      <c r="D230" s="20">
        <v>20000</v>
      </c>
      <c r="E230" s="20">
        <v>2021</v>
      </c>
    </row>
    <row r="231" spans="1:5" ht="17.25" customHeight="1" thickBot="1" x14ac:dyDescent="0.3">
      <c r="A231" s="598"/>
      <c r="B231" s="215">
        <v>0</v>
      </c>
      <c r="C231" s="215">
        <v>20000</v>
      </c>
      <c r="D231" s="215">
        <v>20000</v>
      </c>
      <c r="E231" s="215">
        <v>0</v>
      </c>
    </row>
    <row r="232" spans="1:5" ht="20.100000000000001" customHeight="1" thickBot="1" x14ac:dyDescent="0.3">
      <c r="A232" s="24" t="s">
        <v>31</v>
      </c>
      <c r="B232" s="26"/>
      <c r="C232" s="26"/>
      <c r="D232" s="26"/>
      <c r="E232" s="26"/>
    </row>
    <row r="233" spans="1:5" ht="20.100000000000001" customHeight="1" thickBot="1" x14ac:dyDescent="0.3">
      <c r="A233" s="24" t="s">
        <v>32</v>
      </c>
      <c r="B233" s="25">
        <v>0</v>
      </c>
      <c r="C233" s="25">
        <v>20000</v>
      </c>
      <c r="D233" s="218">
        <v>20000</v>
      </c>
      <c r="E233" s="218">
        <v>0</v>
      </c>
    </row>
    <row r="234" spans="1:5" ht="20.100000000000001" customHeight="1" thickBot="1" x14ac:dyDescent="0.3">
      <c r="A234" s="27" t="s">
        <v>184</v>
      </c>
      <c r="B234" s="25">
        <f>B233+B232</f>
        <v>0</v>
      </c>
      <c r="C234" s="25">
        <v>20000</v>
      </c>
      <c r="D234" s="25">
        <v>20000</v>
      </c>
      <c r="E234" s="25">
        <v>0</v>
      </c>
    </row>
    <row r="235" spans="1:5" ht="15.75" thickBot="1" x14ac:dyDescent="0.3">
      <c r="A235" s="216" t="s">
        <v>275</v>
      </c>
      <c r="B235" s="932" t="s">
        <v>827</v>
      </c>
      <c r="C235" s="933"/>
      <c r="D235" s="933"/>
      <c r="E235" s="934"/>
    </row>
    <row r="236" spans="1:5" ht="15.75" customHeight="1" thickBot="1" x14ac:dyDescent="0.3">
      <c r="A236" s="12" t="s">
        <v>20</v>
      </c>
      <c r="B236" s="701" t="s">
        <v>272</v>
      </c>
      <c r="C236" s="702"/>
      <c r="D236" s="702"/>
      <c r="E236" s="703"/>
    </row>
    <row r="237" spans="1:5" ht="12.75" customHeight="1" thickBot="1" x14ac:dyDescent="0.3">
      <c r="A237" s="12" t="s">
        <v>21</v>
      </c>
      <c r="B237" s="760" t="s">
        <v>264</v>
      </c>
      <c r="C237" s="761"/>
      <c r="D237" s="761"/>
      <c r="E237" s="762"/>
    </row>
    <row r="238" spans="1:5" ht="9" customHeight="1" x14ac:dyDescent="0.25">
      <c r="A238" s="597"/>
      <c r="B238" s="20">
        <v>2018</v>
      </c>
      <c r="C238" s="20">
        <v>2019</v>
      </c>
      <c r="D238" s="20">
        <v>2020</v>
      </c>
      <c r="E238" s="20">
        <v>2021</v>
      </c>
    </row>
    <row r="239" spans="1:5" ht="15.75" thickBot="1" x14ac:dyDescent="0.3">
      <c r="A239" s="598"/>
      <c r="B239" s="215">
        <v>0</v>
      </c>
      <c r="C239" s="215">
        <v>0</v>
      </c>
      <c r="D239" s="215">
        <v>0</v>
      </c>
      <c r="E239" s="215">
        <v>415000</v>
      </c>
    </row>
    <row r="240" spans="1:5" ht="15.75" hidden="1" customHeight="1" thickBot="1" x14ac:dyDescent="0.3">
      <c r="A240" s="12" t="s">
        <v>20</v>
      </c>
      <c r="B240" s="701" t="s">
        <v>826</v>
      </c>
      <c r="C240" s="702"/>
      <c r="D240" s="702"/>
      <c r="E240" s="703"/>
    </row>
    <row r="241" spans="1:5" ht="15.75" hidden="1" customHeight="1" thickBot="1" x14ac:dyDescent="0.3">
      <c r="A241" s="12" t="s">
        <v>21</v>
      </c>
      <c r="B241" s="760" t="s">
        <v>264</v>
      </c>
      <c r="C241" s="761"/>
      <c r="D241" s="761"/>
      <c r="E241" s="762"/>
    </row>
    <row r="242" spans="1:5" hidden="1" x14ac:dyDescent="0.25">
      <c r="A242" s="597"/>
      <c r="B242" s="20">
        <v>2018</v>
      </c>
      <c r="C242" s="20">
        <v>2019</v>
      </c>
      <c r="D242" s="20">
        <v>2020</v>
      </c>
      <c r="E242" s="20">
        <v>2021</v>
      </c>
    </row>
    <row r="243" spans="1:5" ht="15.75" hidden="1" thickBot="1" x14ac:dyDescent="0.3">
      <c r="A243" s="598"/>
      <c r="B243" s="215">
        <v>0</v>
      </c>
      <c r="C243" s="215">
        <v>84000</v>
      </c>
      <c r="D243" s="215">
        <v>36000</v>
      </c>
      <c r="E243" s="215">
        <v>60000</v>
      </c>
    </row>
    <row r="244" spans="1:5" ht="15.75" thickBot="1" x14ac:dyDescent="0.3">
      <c r="A244" s="12" t="s">
        <v>23</v>
      </c>
      <c r="B244" s="217"/>
      <c r="C244" s="217">
        <v>1</v>
      </c>
      <c r="D244" s="22">
        <v>1</v>
      </c>
      <c r="E244" s="22">
        <v>1</v>
      </c>
    </row>
    <row r="245" spans="1:5" ht="15.75" thickBot="1" x14ac:dyDescent="0.3">
      <c r="A245" s="12" t="s">
        <v>24</v>
      </c>
      <c r="B245" s="22">
        <v>0</v>
      </c>
      <c r="C245" s="22">
        <v>0</v>
      </c>
      <c r="D245" s="95">
        <v>0</v>
      </c>
      <c r="E245" s="95">
        <v>415000</v>
      </c>
    </row>
    <row r="246" spans="1:5" ht="15.75" thickBot="1" x14ac:dyDescent="0.3">
      <c r="A246" s="12" t="s">
        <v>25</v>
      </c>
      <c r="B246" s="22">
        <v>0</v>
      </c>
      <c r="C246" s="22">
        <v>0</v>
      </c>
      <c r="D246" s="22">
        <v>0</v>
      </c>
      <c r="E246" s="22">
        <f t="shared" ref="E246" si="28">E245/E244</f>
        <v>415000</v>
      </c>
    </row>
    <row r="247" spans="1:5" ht="15.75" thickBot="1" x14ac:dyDescent="0.3">
      <c r="A247" s="12" t="s">
        <v>26</v>
      </c>
      <c r="B247" s="140" t="s">
        <v>27</v>
      </c>
      <c r="C247" s="23" t="e">
        <f>C244/B244-1</f>
        <v>#DIV/0!</v>
      </c>
      <c r="D247" s="23">
        <f t="shared" ref="D247:E249" si="29">D244/C244-1</f>
        <v>0</v>
      </c>
      <c r="E247" s="23">
        <f t="shared" si="29"/>
        <v>0</v>
      </c>
    </row>
    <row r="248" spans="1:5" ht="15" customHeight="1" thickBot="1" x14ac:dyDescent="0.3">
      <c r="A248" s="12" t="s">
        <v>28</v>
      </c>
      <c r="B248" s="140" t="s">
        <v>27</v>
      </c>
      <c r="C248" s="23" t="e">
        <f>C245/B245-1</f>
        <v>#DIV/0!</v>
      </c>
      <c r="D248" s="23" t="e">
        <f t="shared" si="29"/>
        <v>#DIV/0!</v>
      </c>
      <c r="E248" s="23" t="e">
        <f t="shared" si="29"/>
        <v>#DIV/0!</v>
      </c>
    </row>
    <row r="249" spans="1:5" ht="15.75" thickBot="1" x14ac:dyDescent="0.3">
      <c r="A249" s="12" t="s">
        <v>29</v>
      </c>
      <c r="B249" s="140" t="s">
        <v>27</v>
      </c>
      <c r="C249" s="23" t="e">
        <f>C246/B246-1</f>
        <v>#DIV/0!</v>
      </c>
      <c r="D249" s="23" t="e">
        <f t="shared" si="29"/>
        <v>#DIV/0!</v>
      </c>
      <c r="E249" s="23" t="e">
        <f t="shared" si="29"/>
        <v>#DIV/0!</v>
      </c>
    </row>
    <row r="250" spans="1:5" ht="19.5" customHeight="1" thickBot="1" x14ac:dyDescent="0.3">
      <c r="A250" s="618" t="s">
        <v>183</v>
      </c>
      <c r="B250" s="619"/>
      <c r="C250" s="619"/>
      <c r="D250" s="619"/>
      <c r="E250" s="620"/>
    </row>
    <row r="251" spans="1:5" ht="19.5" customHeight="1" x14ac:dyDescent="0.25">
      <c r="A251" s="597"/>
      <c r="B251" s="20">
        <v>2018</v>
      </c>
      <c r="C251" s="20">
        <v>2019</v>
      </c>
      <c r="D251" s="20">
        <v>2020</v>
      </c>
      <c r="E251" s="20">
        <v>2021</v>
      </c>
    </row>
    <row r="252" spans="1:5" ht="19.5" customHeight="1" thickBot="1" x14ac:dyDescent="0.3">
      <c r="A252" s="598"/>
      <c r="B252" s="215">
        <v>0</v>
      </c>
      <c r="C252" s="215">
        <v>0</v>
      </c>
      <c r="D252" s="215">
        <v>0</v>
      </c>
      <c r="E252" s="215">
        <v>415000</v>
      </c>
    </row>
    <row r="253" spans="1:5" ht="19.5" customHeight="1" thickBot="1" x14ac:dyDescent="0.3">
      <c r="A253" s="24" t="s">
        <v>31</v>
      </c>
      <c r="B253" s="26"/>
      <c r="C253" s="26"/>
      <c r="D253" s="26"/>
      <c r="E253" s="26"/>
    </row>
    <row r="254" spans="1:5" ht="19.5" customHeight="1" thickBot="1" x14ac:dyDescent="0.3">
      <c r="A254" s="24" t="s">
        <v>32</v>
      </c>
      <c r="B254" s="25">
        <v>0</v>
      </c>
      <c r="C254" s="25">
        <v>0</v>
      </c>
      <c r="D254" s="218">
        <v>0</v>
      </c>
      <c r="E254" s="218">
        <v>415000</v>
      </c>
    </row>
    <row r="255" spans="1:5" ht="19.5" customHeight="1" thickBot="1" x14ac:dyDescent="0.3">
      <c r="A255" s="27" t="s">
        <v>184</v>
      </c>
      <c r="B255" s="25">
        <f>B254+B253</f>
        <v>0</v>
      </c>
      <c r="C255" s="25">
        <v>0</v>
      </c>
      <c r="D255" s="25">
        <v>0</v>
      </c>
      <c r="E255" s="25">
        <f t="shared" ref="E255" si="30">E254+E253</f>
        <v>415000</v>
      </c>
    </row>
    <row r="256" spans="1:5" ht="15.75" thickBot="1" x14ac:dyDescent="0.3">
      <c r="A256" s="216" t="s">
        <v>275</v>
      </c>
      <c r="B256" s="932" t="s">
        <v>828</v>
      </c>
      <c r="C256" s="933"/>
      <c r="D256" s="933"/>
      <c r="E256" s="934"/>
    </row>
    <row r="257" spans="1:5" ht="15.75" thickBot="1" x14ac:dyDescent="0.3">
      <c r="A257" s="19" t="s">
        <v>182</v>
      </c>
      <c r="B257" s="757" t="s">
        <v>828</v>
      </c>
      <c r="C257" s="758"/>
      <c r="D257" s="758"/>
      <c r="E257" s="759"/>
    </row>
    <row r="258" spans="1:5" ht="18.75" customHeight="1" thickBot="1" x14ac:dyDescent="0.3">
      <c r="A258" s="12" t="s">
        <v>20</v>
      </c>
      <c r="B258" s="701" t="s">
        <v>826</v>
      </c>
      <c r="C258" s="702"/>
      <c r="D258" s="702"/>
      <c r="E258" s="703"/>
    </row>
    <row r="259" spans="1:5" ht="12.75" customHeight="1" thickBot="1" x14ac:dyDescent="0.3">
      <c r="A259" s="12" t="s">
        <v>21</v>
      </c>
      <c r="B259" s="760" t="s">
        <v>264</v>
      </c>
      <c r="C259" s="761"/>
      <c r="D259" s="761"/>
      <c r="E259" s="762"/>
    </row>
    <row r="260" spans="1:5" ht="31.5" customHeight="1" x14ac:dyDescent="0.25">
      <c r="A260" s="597"/>
      <c r="B260" s="20">
        <v>2018</v>
      </c>
      <c r="C260" s="20">
        <v>2019</v>
      </c>
      <c r="D260" s="20">
        <v>2020</v>
      </c>
      <c r="E260" s="20">
        <v>2021</v>
      </c>
    </row>
    <row r="261" spans="1:5" ht="9" customHeight="1" x14ac:dyDescent="0.25">
      <c r="A261" s="935"/>
      <c r="B261" s="219">
        <v>0</v>
      </c>
      <c r="C261" s="219">
        <v>0</v>
      </c>
      <c r="D261" s="219">
        <v>0</v>
      </c>
      <c r="E261" s="219">
        <v>289800</v>
      </c>
    </row>
    <row r="262" spans="1:5" ht="11.25" customHeight="1" x14ac:dyDescent="0.25">
      <c r="A262" s="220" t="s">
        <v>23</v>
      </c>
      <c r="B262" s="221">
        <v>0</v>
      </c>
      <c r="C262" s="221">
        <v>0</v>
      </c>
      <c r="D262" s="222">
        <v>0</v>
      </c>
      <c r="E262" s="222">
        <v>1</v>
      </c>
    </row>
    <row r="263" spans="1:5" ht="20.25" customHeight="1" thickBot="1" x14ac:dyDescent="0.3">
      <c r="A263" s="12" t="s">
        <v>24</v>
      </c>
      <c r="B263" s="22">
        <v>0</v>
      </c>
      <c r="C263" s="22">
        <v>0</v>
      </c>
      <c r="D263" s="95">
        <v>0</v>
      </c>
      <c r="E263" s="95">
        <v>289800</v>
      </c>
    </row>
    <row r="264" spans="1:5" ht="24.75" customHeight="1" thickBot="1" x14ac:dyDescent="0.3">
      <c r="A264" s="12" t="s">
        <v>25</v>
      </c>
      <c r="B264" s="22">
        <v>0</v>
      </c>
      <c r="C264" s="22">
        <v>0</v>
      </c>
      <c r="D264" s="22">
        <v>0</v>
      </c>
      <c r="E264" s="22">
        <f t="shared" ref="E264" si="31">E263/E262</f>
        <v>289800</v>
      </c>
    </row>
    <row r="265" spans="1:5" ht="15.75" thickBot="1" x14ac:dyDescent="0.3">
      <c r="A265" s="12" t="s">
        <v>26</v>
      </c>
      <c r="B265" s="140" t="s">
        <v>27</v>
      </c>
      <c r="C265" s="23" t="e">
        <f>C262/B262-1</f>
        <v>#DIV/0!</v>
      </c>
      <c r="D265" s="23" t="e">
        <f t="shared" ref="D265:E267" si="32">D262/C262-1</f>
        <v>#DIV/0!</v>
      </c>
      <c r="E265" s="23" t="e">
        <f t="shared" si="32"/>
        <v>#DIV/0!</v>
      </c>
    </row>
    <row r="266" spans="1:5" ht="15.75" thickBot="1" x14ac:dyDescent="0.3">
      <c r="A266" s="12" t="s">
        <v>28</v>
      </c>
      <c r="B266" s="140" t="s">
        <v>27</v>
      </c>
      <c r="C266" s="23" t="e">
        <f>C263/B263-1</f>
        <v>#DIV/0!</v>
      </c>
      <c r="D266" s="23" t="e">
        <f t="shared" si="32"/>
        <v>#DIV/0!</v>
      </c>
      <c r="E266" s="23" t="e">
        <f t="shared" si="32"/>
        <v>#DIV/0!</v>
      </c>
    </row>
    <row r="267" spans="1:5" ht="15.75" thickBot="1" x14ac:dyDescent="0.3">
      <c r="A267" s="12" t="s">
        <v>29</v>
      </c>
      <c r="B267" s="140" t="s">
        <v>27</v>
      </c>
      <c r="C267" s="23" t="e">
        <f>C264/B264-1</f>
        <v>#DIV/0!</v>
      </c>
      <c r="D267" s="23" t="e">
        <f t="shared" si="32"/>
        <v>#DIV/0!</v>
      </c>
      <c r="E267" s="23" t="e">
        <f t="shared" si="32"/>
        <v>#DIV/0!</v>
      </c>
    </row>
    <row r="268" spans="1:5" ht="15.75" thickBot="1" x14ac:dyDescent="0.3">
      <c r="A268" s="618" t="s">
        <v>183</v>
      </c>
      <c r="B268" s="619"/>
      <c r="C268" s="619"/>
      <c r="D268" s="619"/>
      <c r="E268" s="620"/>
    </row>
    <row r="269" spans="1:5" x14ac:dyDescent="0.25">
      <c r="A269" s="597"/>
      <c r="B269" s="20">
        <v>2018</v>
      </c>
      <c r="C269" s="20">
        <v>2019</v>
      </c>
      <c r="D269" s="20">
        <v>2020</v>
      </c>
      <c r="E269" s="20">
        <v>2021</v>
      </c>
    </row>
    <row r="270" spans="1:5" ht="15.75" thickBot="1" x14ac:dyDescent="0.3">
      <c r="A270" s="598"/>
      <c r="B270" s="215">
        <v>0</v>
      </c>
      <c r="C270" s="215">
        <v>0</v>
      </c>
      <c r="D270" s="215">
        <v>0</v>
      </c>
      <c r="E270" s="215">
        <v>289800</v>
      </c>
    </row>
    <row r="271" spans="1:5" ht="15.75" thickBot="1" x14ac:dyDescent="0.3">
      <c r="A271" s="24" t="s">
        <v>31</v>
      </c>
      <c r="B271" s="26"/>
      <c r="C271" s="26"/>
      <c r="D271" s="26"/>
      <c r="E271" s="26"/>
    </row>
    <row r="272" spans="1:5" ht="15.75" thickBot="1" x14ac:dyDescent="0.3">
      <c r="A272" s="98" t="s">
        <v>32</v>
      </c>
      <c r="B272" s="25">
        <v>0</v>
      </c>
      <c r="C272" s="25">
        <v>0</v>
      </c>
      <c r="D272" s="218">
        <v>0</v>
      </c>
      <c r="E272" s="218">
        <v>289800</v>
      </c>
    </row>
    <row r="273" spans="1:5" ht="15.75" thickBot="1" x14ac:dyDescent="0.3">
      <c r="A273" s="100" t="s">
        <v>184</v>
      </c>
      <c r="B273" s="25">
        <f>B272+B271</f>
        <v>0</v>
      </c>
      <c r="C273" s="25">
        <v>0</v>
      </c>
      <c r="D273" s="25">
        <v>0</v>
      </c>
      <c r="E273" s="25">
        <f t="shared" ref="E273" si="33">E272+E271</f>
        <v>289800</v>
      </c>
    </row>
    <row r="274" spans="1:5" ht="15.75" thickBot="1" x14ac:dyDescent="0.3">
      <c r="A274" s="19" t="s">
        <v>182</v>
      </c>
      <c r="B274" s="757" t="s">
        <v>829</v>
      </c>
      <c r="C274" s="758"/>
      <c r="D274" s="758"/>
      <c r="E274" s="759"/>
    </row>
    <row r="275" spans="1:5" ht="15.75" thickBot="1" x14ac:dyDescent="0.3">
      <c r="A275" s="12" t="s">
        <v>20</v>
      </c>
      <c r="B275" s="701" t="s">
        <v>829</v>
      </c>
      <c r="C275" s="702"/>
      <c r="D275" s="702"/>
      <c r="E275" s="703"/>
    </row>
    <row r="276" spans="1:5" ht="15.75" thickBot="1" x14ac:dyDescent="0.3">
      <c r="A276" s="12" t="s">
        <v>21</v>
      </c>
      <c r="B276" s="760" t="s">
        <v>264</v>
      </c>
      <c r="C276" s="761"/>
      <c r="D276" s="761"/>
      <c r="E276" s="762"/>
    </row>
    <row r="277" spans="1:5" x14ac:dyDescent="0.25">
      <c r="A277" s="597"/>
      <c r="B277" s="20">
        <v>2018</v>
      </c>
      <c r="C277" s="20">
        <v>2019</v>
      </c>
      <c r="D277" s="20">
        <v>2020</v>
      </c>
      <c r="E277" s="20">
        <v>2021</v>
      </c>
    </row>
    <row r="278" spans="1:5" ht="15.75" thickBot="1" x14ac:dyDescent="0.3">
      <c r="A278" s="598"/>
      <c r="B278" s="215">
        <v>0</v>
      </c>
      <c r="C278" s="215">
        <v>0</v>
      </c>
      <c r="D278" s="215">
        <v>0</v>
      </c>
      <c r="E278" s="215">
        <v>42200</v>
      </c>
    </row>
    <row r="279" spans="1:5" ht="15.75" thickBot="1" x14ac:dyDescent="0.3">
      <c r="A279" s="12" t="s">
        <v>23</v>
      </c>
      <c r="B279" s="217">
        <v>0</v>
      </c>
      <c r="C279" s="217">
        <v>0</v>
      </c>
      <c r="D279" s="22">
        <v>0</v>
      </c>
      <c r="E279" s="22">
        <v>1</v>
      </c>
    </row>
    <row r="280" spans="1:5" ht="15.75" thickBot="1" x14ac:dyDescent="0.3">
      <c r="A280" s="12" t="s">
        <v>24</v>
      </c>
      <c r="B280" s="22">
        <v>0</v>
      </c>
      <c r="C280" s="22">
        <v>0</v>
      </c>
      <c r="D280" s="95">
        <v>0</v>
      </c>
      <c r="E280" s="95">
        <v>42200</v>
      </c>
    </row>
    <row r="281" spans="1:5" ht="15.75" thickBot="1" x14ac:dyDescent="0.3">
      <c r="A281" s="12" t="s">
        <v>25</v>
      </c>
      <c r="B281" s="22">
        <v>0</v>
      </c>
      <c r="C281" s="22">
        <v>0</v>
      </c>
      <c r="D281" s="22">
        <v>0</v>
      </c>
      <c r="E281" s="22">
        <f t="shared" ref="E281" si="34">E280/E279</f>
        <v>42200</v>
      </c>
    </row>
    <row r="282" spans="1:5" ht="15.75" thickBot="1" x14ac:dyDescent="0.3">
      <c r="A282" s="12" t="s">
        <v>26</v>
      </c>
      <c r="B282" s="140" t="s">
        <v>27</v>
      </c>
      <c r="C282" s="23" t="e">
        <f>C279/B279-1</f>
        <v>#DIV/0!</v>
      </c>
      <c r="D282" s="23" t="e">
        <f t="shared" ref="D282:E284" si="35">D279/C279-1</f>
        <v>#DIV/0!</v>
      </c>
      <c r="E282" s="23" t="e">
        <f t="shared" si="35"/>
        <v>#DIV/0!</v>
      </c>
    </row>
    <row r="283" spans="1:5" ht="15.75" thickBot="1" x14ac:dyDescent="0.3">
      <c r="A283" s="12" t="s">
        <v>28</v>
      </c>
      <c r="B283" s="140" t="s">
        <v>27</v>
      </c>
      <c r="C283" s="23" t="e">
        <f>C280/B280-1</f>
        <v>#DIV/0!</v>
      </c>
      <c r="D283" s="23" t="e">
        <f t="shared" si="35"/>
        <v>#DIV/0!</v>
      </c>
      <c r="E283" s="23" t="e">
        <f t="shared" si="35"/>
        <v>#DIV/0!</v>
      </c>
    </row>
    <row r="284" spans="1:5" ht="15.75" thickBot="1" x14ac:dyDescent="0.3">
      <c r="A284" s="12" t="s">
        <v>29</v>
      </c>
      <c r="B284" s="140" t="s">
        <v>27</v>
      </c>
      <c r="C284" s="23" t="e">
        <f>C281/B281-1</f>
        <v>#DIV/0!</v>
      </c>
      <c r="D284" s="23" t="e">
        <f t="shared" si="35"/>
        <v>#DIV/0!</v>
      </c>
      <c r="E284" s="23" t="e">
        <f t="shared" si="35"/>
        <v>#DIV/0!</v>
      </c>
    </row>
    <row r="285" spans="1:5" ht="15.75" thickBot="1" x14ac:dyDescent="0.3">
      <c r="A285" s="618" t="s">
        <v>183</v>
      </c>
      <c r="B285" s="619"/>
      <c r="C285" s="619"/>
      <c r="D285" s="619"/>
      <c r="E285" s="620"/>
    </row>
    <row r="286" spans="1:5" x14ac:dyDescent="0.25">
      <c r="A286" s="597"/>
      <c r="B286" s="20">
        <v>2018</v>
      </c>
      <c r="C286" s="20">
        <v>2019</v>
      </c>
      <c r="D286" s="20">
        <v>2020</v>
      </c>
      <c r="E286" s="20">
        <v>2021</v>
      </c>
    </row>
    <row r="287" spans="1:5" ht="15.75" thickBot="1" x14ac:dyDescent="0.3">
      <c r="A287" s="598"/>
      <c r="B287" s="215">
        <v>0</v>
      </c>
      <c r="C287" s="215">
        <v>0</v>
      </c>
      <c r="D287" s="215">
        <v>0</v>
      </c>
      <c r="E287" s="215">
        <v>42200</v>
      </c>
    </row>
    <row r="288" spans="1:5" ht="15.75" thickBot="1" x14ac:dyDescent="0.3">
      <c r="A288" s="24" t="s">
        <v>31</v>
      </c>
      <c r="B288" s="26"/>
      <c r="C288" s="26"/>
      <c r="D288" s="26"/>
      <c r="E288" s="26"/>
    </row>
    <row r="289" spans="1:5" ht="15.75" thickBot="1" x14ac:dyDescent="0.3">
      <c r="A289" s="24" t="s">
        <v>32</v>
      </c>
      <c r="B289" s="25">
        <v>0</v>
      </c>
      <c r="C289" s="25">
        <v>0</v>
      </c>
      <c r="D289" s="218">
        <v>0</v>
      </c>
      <c r="E289" s="218">
        <v>42200</v>
      </c>
    </row>
    <row r="290" spans="1:5" ht="15.75" thickBot="1" x14ac:dyDescent="0.3">
      <c r="A290" s="27" t="s">
        <v>184</v>
      </c>
      <c r="B290" s="25">
        <f>B289+B288</f>
        <v>0</v>
      </c>
      <c r="C290" s="25">
        <v>0</v>
      </c>
      <c r="D290" s="25">
        <v>0</v>
      </c>
      <c r="E290" s="25">
        <f t="shared" ref="E290" si="36">E289+E288</f>
        <v>42200</v>
      </c>
    </row>
    <row r="291" spans="1:5" ht="24.75" thickBot="1" x14ac:dyDescent="0.3">
      <c r="A291" s="45" t="s">
        <v>69</v>
      </c>
      <c r="B291" s="26" t="s">
        <v>27</v>
      </c>
      <c r="C291" s="26" t="s">
        <v>27</v>
      </c>
      <c r="D291" s="26" t="s">
        <v>27</v>
      </c>
      <c r="E291" s="26" t="s">
        <v>27</v>
      </c>
    </row>
    <row r="292" spans="1:5" ht="36.75" thickBot="1" x14ac:dyDescent="0.3">
      <c r="A292" s="45" t="s">
        <v>70</v>
      </c>
      <c r="B292" s="26" t="s">
        <v>27</v>
      </c>
      <c r="C292" s="26" t="s">
        <v>27</v>
      </c>
      <c r="D292" s="26" t="s">
        <v>27</v>
      </c>
      <c r="E292" s="26" t="s">
        <v>27</v>
      </c>
    </row>
  </sheetData>
  <mergeCells count="126">
    <mergeCell ref="B275:E275"/>
    <mergeCell ref="B276:E276"/>
    <mergeCell ref="A277:A278"/>
    <mergeCell ref="A285:E285"/>
    <mergeCell ref="A286:A287"/>
    <mergeCell ref="B258:E258"/>
    <mergeCell ref="B259:E259"/>
    <mergeCell ref="A260:A261"/>
    <mergeCell ref="A268:E268"/>
    <mergeCell ref="A269:A270"/>
    <mergeCell ref="B274:E274"/>
    <mergeCell ref="B241:E241"/>
    <mergeCell ref="A242:A243"/>
    <mergeCell ref="A250:E250"/>
    <mergeCell ref="A251:A252"/>
    <mergeCell ref="B256:E256"/>
    <mergeCell ref="B257:E257"/>
    <mergeCell ref="A230:A231"/>
    <mergeCell ref="B235:E235"/>
    <mergeCell ref="B236:E236"/>
    <mergeCell ref="B237:E237"/>
    <mergeCell ref="A238:A239"/>
    <mergeCell ref="B240:E240"/>
    <mergeCell ref="B217:E217"/>
    <mergeCell ref="B218:E218"/>
    <mergeCell ref="B219:E219"/>
    <mergeCell ref="B220:E220"/>
    <mergeCell ref="A221:A222"/>
    <mergeCell ref="A229:E229"/>
    <mergeCell ref="B199:E199"/>
    <mergeCell ref="A200:A201"/>
    <mergeCell ref="A208:E208"/>
    <mergeCell ref="A209:A210"/>
    <mergeCell ref="A214:A216"/>
    <mergeCell ref="B214:E216"/>
    <mergeCell ref="A188:A189"/>
    <mergeCell ref="A193:A195"/>
    <mergeCell ref="B193:E195"/>
    <mergeCell ref="B196:E196"/>
    <mergeCell ref="B197:E197"/>
    <mergeCell ref="B198:E198"/>
    <mergeCell ref="B175:E175"/>
    <mergeCell ref="B176:E176"/>
    <mergeCell ref="B177:E177"/>
    <mergeCell ref="B178:E178"/>
    <mergeCell ref="A179:A180"/>
    <mergeCell ref="A187:E187"/>
    <mergeCell ref="B156:E156"/>
    <mergeCell ref="B157:E157"/>
    <mergeCell ref="A158:A159"/>
    <mergeCell ref="A166:E166"/>
    <mergeCell ref="A167:A168"/>
    <mergeCell ref="A172:A174"/>
    <mergeCell ref="B172:E174"/>
    <mergeCell ref="A145:E145"/>
    <mergeCell ref="A146:A147"/>
    <mergeCell ref="A151:A153"/>
    <mergeCell ref="B151:E153"/>
    <mergeCell ref="B154:E154"/>
    <mergeCell ref="B155:E155"/>
    <mergeCell ref="A128:A129"/>
    <mergeCell ref="B133:E133"/>
    <mergeCell ref="B134:E134"/>
    <mergeCell ref="B135:E135"/>
    <mergeCell ref="B136:E136"/>
    <mergeCell ref="A137:A138"/>
    <mergeCell ref="B115:E115"/>
    <mergeCell ref="B116:E116"/>
    <mergeCell ref="B117:E117"/>
    <mergeCell ref="B118:E118"/>
    <mergeCell ref="A119:A120"/>
    <mergeCell ref="A127:E127"/>
    <mergeCell ref="B97:E97"/>
    <mergeCell ref="A98:A99"/>
    <mergeCell ref="A106:E106"/>
    <mergeCell ref="A107:A108"/>
    <mergeCell ref="A112:A114"/>
    <mergeCell ref="B112:E114"/>
    <mergeCell ref="A86:A87"/>
    <mergeCell ref="A91:A93"/>
    <mergeCell ref="B91:E93"/>
    <mergeCell ref="B94:E94"/>
    <mergeCell ref="B95:E95"/>
    <mergeCell ref="B96:E96"/>
    <mergeCell ref="B73:E73"/>
    <mergeCell ref="B74:E74"/>
    <mergeCell ref="B75:E75"/>
    <mergeCell ref="B76:E76"/>
    <mergeCell ref="A77:A78"/>
    <mergeCell ref="A85:E85"/>
    <mergeCell ref="B55:E55"/>
    <mergeCell ref="A56:A57"/>
    <mergeCell ref="A64:E64"/>
    <mergeCell ref="A65:A66"/>
    <mergeCell ref="A70:A72"/>
    <mergeCell ref="B70:E72"/>
    <mergeCell ref="A44:A45"/>
    <mergeCell ref="A49:A51"/>
    <mergeCell ref="B49:E51"/>
    <mergeCell ref="B52:E52"/>
    <mergeCell ref="B53:E53"/>
    <mergeCell ref="B54:E54"/>
    <mergeCell ref="B31:E31"/>
    <mergeCell ref="B32:E32"/>
    <mergeCell ref="B33:E33"/>
    <mergeCell ref="B34:E34"/>
    <mergeCell ref="A35:A36"/>
    <mergeCell ref="A43:E43"/>
    <mergeCell ref="A25:E25"/>
    <mergeCell ref="A29:E29"/>
    <mergeCell ref="A30:E30"/>
    <mergeCell ref="A10:E10"/>
    <mergeCell ref="B12:E12"/>
    <mergeCell ref="B13:E13"/>
    <mergeCell ref="B14:E14"/>
    <mergeCell ref="A15:E15"/>
    <mergeCell ref="A16:E18"/>
    <mergeCell ref="B4:E4"/>
    <mergeCell ref="B5:E5"/>
    <mergeCell ref="B6:E6"/>
    <mergeCell ref="C7:E7"/>
    <mergeCell ref="C8:E8"/>
    <mergeCell ref="C9:E9"/>
    <mergeCell ref="B19:E19"/>
    <mergeCell ref="A20:A21"/>
    <mergeCell ref="B24:E24"/>
  </mergeCells>
  <printOptions horizontalCentered="1"/>
  <pageMargins left="0.1" right="0.1"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5"/>
  <sheetViews>
    <sheetView view="pageBreakPreview" topLeftCell="A608" zoomScale="60" zoomScaleNormal="110" workbookViewId="0">
      <selection activeCell="F644" sqref="F644"/>
    </sheetView>
  </sheetViews>
  <sheetFormatPr defaultRowHeight="15" x14ac:dyDescent="0.25"/>
  <cols>
    <col min="1" max="1" width="35" customWidth="1"/>
    <col min="2" max="2" width="18.5703125" customWidth="1"/>
    <col min="3" max="3" width="15.7109375" customWidth="1"/>
    <col min="4" max="4" width="18.42578125" customWidth="1"/>
    <col min="5" max="5" width="14.140625" customWidth="1"/>
    <col min="6" max="6" width="12.140625" customWidth="1"/>
    <col min="7" max="7" width="15.140625" customWidth="1"/>
  </cols>
  <sheetData>
    <row r="1" spans="1:5" x14ac:dyDescent="0.25">
      <c r="A1" s="159" t="s">
        <v>764</v>
      </c>
      <c r="B1" s="119"/>
      <c r="C1" s="119"/>
      <c r="D1" s="119"/>
    </row>
    <row r="3" spans="1:5" ht="15.75" thickBot="1" x14ac:dyDescent="0.3"/>
    <row r="4" spans="1:5" ht="42" customHeight="1" thickBot="1" x14ac:dyDescent="0.3">
      <c r="A4" s="163" t="s">
        <v>746</v>
      </c>
      <c r="B4" s="572" t="s">
        <v>840</v>
      </c>
      <c r="C4" s="573"/>
      <c r="D4" s="573"/>
      <c r="E4" s="574"/>
    </row>
    <row r="5" spans="1:5" ht="39.75" customHeight="1" thickBot="1" x14ac:dyDescent="0.3">
      <c r="A5" s="61" t="s">
        <v>748</v>
      </c>
      <c r="B5" s="575" t="s">
        <v>841</v>
      </c>
      <c r="C5" s="576"/>
      <c r="D5" s="576"/>
      <c r="E5" s="577"/>
    </row>
    <row r="6" spans="1:5" ht="92.25" customHeight="1" thickBot="1" x14ac:dyDescent="0.3">
      <c r="A6" s="61" t="s">
        <v>749</v>
      </c>
      <c r="B6" s="578" t="s">
        <v>842</v>
      </c>
      <c r="C6" s="570"/>
      <c r="D6" s="570"/>
      <c r="E6" s="571"/>
    </row>
    <row r="7" spans="1:5" ht="16.5" thickBot="1" x14ac:dyDescent="0.3">
      <c r="A7" s="61" t="s">
        <v>751</v>
      </c>
      <c r="B7" s="164" t="s">
        <v>2</v>
      </c>
      <c r="C7" s="579" t="s">
        <v>6</v>
      </c>
      <c r="D7" s="579"/>
      <c r="E7" s="580"/>
    </row>
    <row r="8" spans="1:5" ht="16.5" thickBot="1" x14ac:dyDescent="0.3">
      <c r="A8" s="61" t="s">
        <v>767</v>
      </c>
      <c r="B8" s="165" t="s">
        <v>843</v>
      </c>
      <c r="C8" s="570" t="s">
        <v>844</v>
      </c>
      <c r="D8" s="570"/>
      <c r="E8" s="571"/>
    </row>
    <row r="10" spans="1:5" ht="44.25" customHeight="1" x14ac:dyDescent="0.25">
      <c r="A10" s="944" t="s">
        <v>769</v>
      </c>
      <c r="B10" s="944"/>
      <c r="C10" s="944"/>
      <c r="D10" s="944"/>
      <c r="E10" s="944"/>
    </row>
    <row r="11" spans="1:5" ht="18" customHeight="1" x14ac:dyDescent="0.25">
      <c r="A11" s="799" t="s">
        <v>770</v>
      </c>
      <c r="B11" s="799"/>
      <c r="C11" s="799"/>
      <c r="D11" s="799"/>
      <c r="E11" s="799"/>
    </row>
    <row r="12" spans="1:5" ht="15.75" thickBot="1" x14ac:dyDescent="0.3"/>
    <row r="13" spans="1:5" ht="15.75" thickBot="1" x14ac:dyDescent="0.3">
      <c r="A13" s="8" t="s">
        <v>1</v>
      </c>
      <c r="B13" s="585" t="s">
        <v>844</v>
      </c>
      <c r="C13" s="585"/>
      <c r="D13" s="585"/>
      <c r="E13" s="585"/>
    </row>
    <row r="14" spans="1:5" ht="15.75" thickBot="1" x14ac:dyDescent="0.3">
      <c r="A14" s="8" t="s">
        <v>2</v>
      </c>
      <c r="B14" s="575" t="s">
        <v>843</v>
      </c>
      <c r="C14" s="576" t="s">
        <v>843</v>
      </c>
      <c r="D14" s="576" t="s">
        <v>843</v>
      </c>
      <c r="E14" s="577" t="s">
        <v>843</v>
      </c>
    </row>
    <row r="15" spans="1:5" ht="15.75" thickBot="1" x14ac:dyDescent="0.3">
      <c r="A15" s="8" t="s">
        <v>4</v>
      </c>
      <c r="B15" s="587" t="s">
        <v>5</v>
      </c>
      <c r="C15" s="570"/>
      <c r="D15" s="570"/>
      <c r="E15" s="571"/>
    </row>
    <row r="16" spans="1:5" ht="15.75" thickBot="1" x14ac:dyDescent="0.3">
      <c r="A16" s="588" t="s">
        <v>6</v>
      </c>
      <c r="B16" s="589"/>
      <c r="C16" s="589"/>
      <c r="D16" s="589"/>
      <c r="E16" s="590"/>
    </row>
    <row r="17" spans="1:8" ht="15.75" thickBot="1" x14ac:dyDescent="0.3">
      <c r="A17" s="800" t="s">
        <v>845</v>
      </c>
      <c r="B17" s="801"/>
      <c r="C17" s="801"/>
      <c r="D17" s="801"/>
      <c r="E17" s="802"/>
    </row>
    <row r="18" spans="1:8" ht="36.75" customHeight="1" thickBot="1" x14ac:dyDescent="0.3">
      <c r="A18" s="800"/>
      <c r="B18" s="801"/>
      <c r="C18" s="801"/>
      <c r="D18" s="801"/>
      <c r="E18" s="802"/>
    </row>
    <row r="19" spans="1:8" ht="15.75" thickBot="1" x14ac:dyDescent="0.3">
      <c r="A19" s="800"/>
      <c r="B19" s="801"/>
      <c r="C19" s="801"/>
      <c r="D19" s="801"/>
      <c r="E19" s="802"/>
    </row>
    <row r="20" spans="1:8" ht="36" customHeight="1" thickBot="1" x14ac:dyDescent="0.3">
      <c r="A20" s="223" t="s">
        <v>8</v>
      </c>
      <c r="B20" s="936" t="s">
        <v>846</v>
      </c>
      <c r="C20" s="937"/>
      <c r="D20" s="937"/>
      <c r="E20" s="938"/>
    </row>
    <row r="21" spans="1:8" ht="23.25" customHeight="1" x14ac:dyDescent="0.25">
      <c r="A21" s="939" t="s">
        <v>9</v>
      </c>
      <c r="B21" s="224">
        <v>2018</v>
      </c>
      <c r="C21" s="224">
        <v>2019</v>
      </c>
      <c r="D21" s="224">
        <v>2020</v>
      </c>
      <c r="E21" s="224">
        <v>2021</v>
      </c>
    </row>
    <row r="22" spans="1:8" ht="15.75" thickBot="1" x14ac:dyDescent="0.3">
      <c r="A22" s="940"/>
      <c r="B22" s="225" t="s">
        <v>10</v>
      </c>
      <c r="C22" s="225" t="s">
        <v>11</v>
      </c>
      <c r="D22" s="225" t="s">
        <v>11</v>
      </c>
      <c r="E22" s="225" t="s">
        <v>11</v>
      </c>
    </row>
    <row r="23" spans="1:8" ht="23.25" thickBot="1" x14ac:dyDescent="0.3">
      <c r="A23" s="146" t="s">
        <v>847</v>
      </c>
      <c r="B23" s="46"/>
      <c r="C23" s="46"/>
      <c r="D23" s="46"/>
      <c r="E23" s="46"/>
    </row>
    <row r="24" spans="1:8" ht="15.75" thickBot="1" x14ac:dyDescent="0.3">
      <c r="A24" s="16" t="s">
        <v>848</v>
      </c>
      <c r="B24" s="46"/>
      <c r="C24" s="46"/>
      <c r="D24" s="46"/>
      <c r="E24" s="46"/>
    </row>
    <row r="25" spans="1:8" ht="15.75" thickBot="1" x14ac:dyDescent="0.3">
      <c r="A25" s="16" t="s">
        <v>849</v>
      </c>
      <c r="B25" s="46"/>
      <c r="C25" s="46"/>
      <c r="D25" s="46"/>
      <c r="E25" s="46"/>
    </row>
    <row r="26" spans="1:8" ht="15.75" thickBot="1" x14ac:dyDescent="0.3">
      <c r="A26" s="16" t="s">
        <v>850</v>
      </c>
      <c r="B26" s="46"/>
      <c r="C26" s="46"/>
      <c r="D26" s="46"/>
      <c r="E26" s="46"/>
    </row>
    <row r="27" spans="1:8" ht="15.75" thickBot="1" x14ac:dyDescent="0.3">
      <c r="A27" s="16" t="s">
        <v>851</v>
      </c>
      <c r="B27" s="46"/>
      <c r="C27" s="46"/>
      <c r="D27" s="46"/>
      <c r="E27" s="46"/>
    </row>
    <row r="28" spans="1:8" ht="33.75" customHeight="1" thickBot="1" x14ac:dyDescent="0.3">
      <c r="A28" s="60" t="s">
        <v>17</v>
      </c>
      <c r="B28" s="941" t="s">
        <v>847</v>
      </c>
      <c r="C28" s="942"/>
      <c r="D28" s="942"/>
      <c r="E28" s="943"/>
    </row>
    <row r="29" spans="1:8" ht="23.25" customHeight="1" thickBot="1" x14ac:dyDescent="0.3">
      <c r="A29" s="948" t="s">
        <v>18</v>
      </c>
      <c r="B29" s="949"/>
      <c r="C29" s="949"/>
      <c r="D29" s="949"/>
      <c r="E29" s="950"/>
      <c r="F29" s="211"/>
      <c r="H29" s="211"/>
    </row>
    <row r="30" spans="1:8" ht="14.25" customHeight="1" thickBot="1" x14ac:dyDescent="0.3">
      <c r="A30" s="146" t="s">
        <v>852</v>
      </c>
      <c r="B30" s="46"/>
      <c r="C30" s="46"/>
      <c r="D30" s="46"/>
      <c r="E30" s="46"/>
      <c r="F30" s="211"/>
      <c r="H30" s="211"/>
    </row>
    <row r="31" spans="1:8" ht="14.25" customHeight="1" thickBot="1" x14ac:dyDescent="0.3">
      <c r="A31" s="146" t="s">
        <v>853</v>
      </c>
      <c r="B31" s="46"/>
      <c r="C31" s="46"/>
      <c r="D31" s="46"/>
      <c r="E31" s="46"/>
      <c r="F31" s="211"/>
      <c r="H31" s="211"/>
    </row>
    <row r="32" spans="1:8" ht="14.25" customHeight="1" thickBot="1" x14ac:dyDescent="0.3">
      <c r="A32" s="16" t="s">
        <v>854</v>
      </c>
      <c r="B32" s="46"/>
      <c r="C32" s="46"/>
      <c r="D32" s="46"/>
      <c r="E32" s="46"/>
      <c r="F32" s="211"/>
      <c r="H32" s="211"/>
    </row>
    <row r="33" spans="1:9" ht="14.25" customHeight="1" thickBot="1" x14ac:dyDescent="0.3">
      <c r="A33" s="146" t="s">
        <v>855</v>
      </c>
      <c r="B33" s="46"/>
      <c r="C33" s="46"/>
      <c r="D33" s="46"/>
      <c r="E33" s="46"/>
      <c r="F33" s="211"/>
      <c r="H33" s="211"/>
    </row>
    <row r="34" spans="1:9" ht="15.75" thickBot="1" x14ac:dyDescent="0.3">
      <c r="A34" s="16" t="s">
        <v>854</v>
      </c>
      <c r="B34" s="46"/>
      <c r="C34" s="46"/>
      <c r="D34" s="46"/>
      <c r="E34" s="46"/>
    </row>
    <row r="35" spans="1:9" ht="15.75" thickBot="1" x14ac:dyDescent="0.3">
      <c r="A35" s="581" t="s">
        <v>19</v>
      </c>
      <c r="B35" s="582"/>
      <c r="C35" s="582"/>
      <c r="D35" s="582"/>
      <c r="E35" s="583"/>
    </row>
    <row r="36" spans="1:9" ht="15.75" thickBot="1" x14ac:dyDescent="0.3">
      <c r="A36" s="839" t="s">
        <v>39</v>
      </c>
      <c r="B36" s="840"/>
      <c r="C36" s="840"/>
      <c r="D36" s="840"/>
      <c r="E36" s="841"/>
    </row>
    <row r="37" spans="1:9" ht="15.75" thickBot="1" x14ac:dyDescent="0.3">
      <c r="A37" s="48" t="s">
        <v>88</v>
      </c>
      <c r="B37" s="945" t="s">
        <v>847</v>
      </c>
      <c r="C37" s="946"/>
      <c r="D37" s="946"/>
      <c r="E37" s="947"/>
    </row>
    <row r="38" spans="1:9" ht="40.5" customHeight="1" thickBot="1" x14ac:dyDescent="0.3">
      <c r="A38" s="16" t="s">
        <v>20</v>
      </c>
      <c r="B38" s="948" t="s">
        <v>856</v>
      </c>
      <c r="C38" s="949"/>
      <c r="D38" s="949"/>
      <c r="E38" s="950"/>
    </row>
    <row r="39" spans="1:9" ht="15.75" thickBot="1" x14ac:dyDescent="0.3">
      <c r="A39" s="16" t="s">
        <v>21</v>
      </c>
      <c r="B39" s="945" t="s">
        <v>857</v>
      </c>
      <c r="C39" s="946"/>
      <c r="D39" s="946"/>
      <c r="E39" s="947"/>
    </row>
    <row r="40" spans="1:9" ht="12.75" customHeight="1" x14ac:dyDescent="0.25">
      <c r="A40" s="939"/>
      <c r="B40" s="51">
        <v>2018</v>
      </c>
      <c r="C40" s="51">
        <v>2019</v>
      </c>
      <c r="D40" s="51">
        <v>2020</v>
      </c>
      <c r="E40" s="51">
        <v>2021</v>
      </c>
    </row>
    <row r="41" spans="1:9" ht="15.75" thickBot="1" x14ac:dyDescent="0.3">
      <c r="A41" s="940"/>
      <c r="B41" s="52" t="s">
        <v>10</v>
      </c>
      <c r="C41" s="52" t="s">
        <v>11</v>
      </c>
      <c r="D41" s="52" t="s">
        <v>11</v>
      </c>
      <c r="E41" s="52" t="s">
        <v>11</v>
      </c>
    </row>
    <row r="42" spans="1:9" ht="15.75" thickBot="1" x14ac:dyDescent="0.3">
      <c r="A42" s="16" t="s">
        <v>23</v>
      </c>
      <c r="B42" s="15">
        <v>66</v>
      </c>
      <c r="C42" s="15">
        <v>70</v>
      </c>
      <c r="D42" s="15">
        <v>70</v>
      </c>
      <c r="E42" s="15">
        <v>70</v>
      </c>
    </row>
    <row r="43" spans="1:9" ht="15.75" thickBot="1" x14ac:dyDescent="0.3">
      <c r="A43" s="16" t="s">
        <v>24</v>
      </c>
      <c r="B43" s="15">
        <f>68900+30800</f>
        <v>99700</v>
      </c>
      <c r="C43" s="15">
        <v>27000</v>
      </c>
      <c r="D43" s="15">
        <v>27000</v>
      </c>
      <c r="E43" s="15">
        <v>27000</v>
      </c>
    </row>
    <row r="44" spans="1:9" ht="15.75" thickBot="1" x14ac:dyDescent="0.3">
      <c r="A44" s="16" t="s">
        <v>25</v>
      </c>
      <c r="B44" s="15">
        <f>B43/B42</f>
        <v>1510.6060606060605</v>
      </c>
      <c r="C44" s="15">
        <f>C43/C42</f>
        <v>385.71428571428572</v>
      </c>
      <c r="D44" s="15">
        <f>D43/D42</f>
        <v>385.71428571428572</v>
      </c>
      <c r="E44" s="15">
        <f>E43/E42</f>
        <v>385.71428571428572</v>
      </c>
    </row>
    <row r="45" spans="1:9" ht="15.75" thickBot="1" x14ac:dyDescent="0.3">
      <c r="A45" s="16" t="s">
        <v>26</v>
      </c>
      <c r="B45" s="145" t="s">
        <v>27</v>
      </c>
      <c r="C45" s="50">
        <f>C42/B42-1</f>
        <v>6.0606060606060552E-2</v>
      </c>
      <c r="D45" s="50">
        <f t="shared" ref="D45:E47" si="0">D42/C42-1</f>
        <v>0</v>
      </c>
      <c r="E45" s="50">
        <f t="shared" si="0"/>
        <v>0</v>
      </c>
      <c r="F45" s="38"/>
      <c r="G45" s="38"/>
      <c r="H45" s="38"/>
      <c r="I45" s="38"/>
    </row>
    <row r="46" spans="1:9" ht="15.75" thickBot="1" x14ac:dyDescent="0.3">
      <c r="A46" s="16" t="s">
        <v>28</v>
      </c>
      <c r="B46" s="145" t="s">
        <v>27</v>
      </c>
      <c r="C46" s="50">
        <f>C43/B43-1</f>
        <v>-0.72918756268806417</v>
      </c>
      <c r="D46" s="50">
        <f t="shared" si="0"/>
        <v>0</v>
      </c>
      <c r="E46" s="50">
        <f t="shared" si="0"/>
        <v>0</v>
      </c>
    </row>
    <row r="47" spans="1:9" ht="15.75" thickBot="1" x14ac:dyDescent="0.3">
      <c r="A47" s="16" t="s">
        <v>29</v>
      </c>
      <c r="B47" s="145" t="s">
        <v>27</v>
      </c>
      <c r="C47" s="50">
        <f>C44/B44-1</f>
        <v>-0.74466255910588908</v>
      </c>
      <c r="D47" s="50">
        <f t="shared" si="0"/>
        <v>0</v>
      </c>
      <c r="E47" s="50">
        <f t="shared" si="0"/>
        <v>0</v>
      </c>
    </row>
    <row r="48" spans="1:9" ht="15.75" thickBot="1" x14ac:dyDescent="0.3">
      <c r="A48" s="951" t="s">
        <v>30</v>
      </c>
      <c r="B48" s="952"/>
      <c r="C48" s="952"/>
      <c r="D48" s="952"/>
      <c r="E48" s="953"/>
    </row>
    <row r="49" spans="1:5" ht="12.75" customHeight="1" x14ac:dyDescent="0.25">
      <c r="A49" s="939"/>
      <c r="B49" s="51">
        <v>2018</v>
      </c>
      <c r="C49" s="51">
        <v>2019</v>
      </c>
      <c r="D49" s="51">
        <v>2020</v>
      </c>
      <c r="E49" s="51">
        <v>2021</v>
      </c>
    </row>
    <row r="50" spans="1:5" ht="15.75" thickBot="1" x14ac:dyDescent="0.3">
      <c r="A50" s="940"/>
      <c r="B50" s="52" t="s">
        <v>10</v>
      </c>
      <c r="C50" s="52" t="s">
        <v>11</v>
      </c>
      <c r="D50" s="52" t="s">
        <v>11</v>
      </c>
      <c r="E50" s="52" t="s">
        <v>11</v>
      </c>
    </row>
    <row r="51" spans="1:5" ht="15.75" thickBot="1" x14ac:dyDescent="0.3">
      <c r="A51" s="53" t="s">
        <v>41</v>
      </c>
      <c r="B51" s="54">
        <f>43000+13724</f>
        <v>56724</v>
      </c>
      <c r="C51" s="54">
        <v>44000</v>
      </c>
      <c r="D51" s="54">
        <v>44000</v>
      </c>
      <c r="E51" s="54">
        <v>44000</v>
      </c>
    </row>
    <row r="52" spans="1:5" ht="24.75" thickBot="1" x14ac:dyDescent="0.3">
      <c r="A52" s="226" t="s">
        <v>153</v>
      </c>
      <c r="B52" s="55"/>
      <c r="C52" s="227">
        <v>0</v>
      </c>
      <c r="D52" s="227">
        <v>0</v>
      </c>
      <c r="E52" s="227">
        <v>0</v>
      </c>
    </row>
    <row r="53" spans="1:5" ht="24.75" thickBot="1" x14ac:dyDescent="0.3">
      <c r="A53" s="226" t="s">
        <v>858</v>
      </c>
      <c r="B53" s="55"/>
      <c r="C53" s="228">
        <v>0.65</v>
      </c>
      <c r="D53" s="228">
        <v>0</v>
      </c>
      <c r="E53" s="228">
        <v>0</v>
      </c>
    </row>
    <row r="54" spans="1:5" ht="15.75" thickBot="1" x14ac:dyDescent="0.3">
      <c r="A54" s="53" t="s">
        <v>42</v>
      </c>
      <c r="B54" s="54">
        <v>15976</v>
      </c>
      <c r="C54" s="54">
        <v>28700</v>
      </c>
      <c r="D54" s="54">
        <v>28700</v>
      </c>
      <c r="E54" s="54">
        <v>28700</v>
      </c>
    </row>
    <row r="55" spans="1:5" ht="36.75" thickBot="1" x14ac:dyDescent="0.3">
      <c r="A55" s="226" t="s">
        <v>155</v>
      </c>
      <c r="B55" s="55"/>
      <c r="C55" s="227">
        <v>0</v>
      </c>
      <c r="D55" s="227">
        <v>0</v>
      </c>
      <c r="E55" s="227">
        <v>0</v>
      </c>
    </row>
    <row r="56" spans="1:5" ht="36.75" thickBot="1" x14ac:dyDescent="0.3">
      <c r="A56" s="226" t="s">
        <v>859</v>
      </c>
      <c r="B56" s="55"/>
      <c r="C56" s="228">
        <v>4.3999999999999997E-2</v>
      </c>
      <c r="D56" s="227">
        <v>0</v>
      </c>
      <c r="E56" s="227">
        <v>0</v>
      </c>
    </row>
    <row r="57" spans="1:5" ht="15.75" thickBot="1" x14ac:dyDescent="0.3">
      <c r="A57" s="53" t="s">
        <v>43</v>
      </c>
      <c r="B57" s="55">
        <v>27000</v>
      </c>
      <c r="C57" s="54">
        <v>27000</v>
      </c>
      <c r="D57" s="54">
        <v>27000</v>
      </c>
      <c r="E57" s="54">
        <v>27000</v>
      </c>
    </row>
    <row r="58" spans="1:5" ht="24.75" thickBot="1" x14ac:dyDescent="0.3">
      <c r="A58" s="226" t="s">
        <v>157</v>
      </c>
      <c r="B58" s="55"/>
      <c r="C58" s="228">
        <v>0.58699999999999997</v>
      </c>
      <c r="D58" s="228">
        <v>0</v>
      </c>
      <c r="E58" s="228">
        <v>1.7000000000000001E-2</v>
      </c>
    </row>
    <row r="59" spans="1:5" ht="24.75" thickBot="1" x14ac:dyDescent="0.3">
      <c r="A59" s="226" t="s">
        <v>860</v>
      </c>
      <c r="B59" s="55"/>
      <c r="C59" s="54"/>
      <c r="D59" s="54"/>
      <c r="E59" s="54"/>
    </row>
    <row r="60" spans="1:5" ht="15.75" thickBot="1" x14ac:dyDescent="0.3">
      <c r="A60" s="53" t="s">
        <v>44</v>
      </c>
      <c r="B60" s="55"/>
      <c r="C60" s="54"/>
      <c r="D60" s="54"/>
      <c r="E60" s="54"/>
    </row>
    <row r="61" spans="1:5" ht="24.75" thickBot="1" x14ac:dyDescent="0.3">
      <c r="A61" s="226" t="s">
        <v>160</v>
      </c>
      <c r="B61" s="55"/>
      <c r="C61" s="54"/>
      <c r="D61" s="54"/>
      <c r="E61" s="54"/>
    </row>
    <row r="62" spans="1:5" ht="24.75" thickBot="1" x14ac:dyDescent="0.3">
      <c r="A62" s="226" t="s">
        <v>861</v>
      </c>
      <c r="B62" s="55"/>
      <c r="C62" s="54"/>
      <c r="D62" s="54"/>
      <c r="E62" s="54"/>
    </row>
    <row r="63" spans="1:5" ht="15.75" thickBot="1" x14ac:dyDescent="0.3">
      <c r="A63" s="53" t="s">
        <v>45</v>
      </c>
      <c r="B63" s="55"/>
      <c r="C63" s="54"/>
      <c r="D63" s="54"/>
      <c r="E63" s="54"/>
    </row>
    <row r="64" spans="1:5" ht="24.75" thickBot="1" x14ac:dyDescent="0.3">
      <c r="A64" s="226" t="s">
        <v>162</v>
      </c>
      <c r="B64" s="55"/>
      <c r="C64" s="54"/>
      <c r="D64" s="54"/>
      <c r="E64" s="54"/>
    </row>
    <row r="65" spans="1:5" ht="24.75" thickBot="1" x14ac:dyDescent="0.3">
      <c r="A65" s="226" t="s">
        <v>862</v>
      </c>
      <c r="B65" s="55"/>
      <c r="C65" s="54"/>
      <c r="D65" s="54"/>
      <c r="E65" s="54"/>
    </row>
    <row r="66" spans="1:5" ht="15.75" thickBot="1" x14ac:dyDescent="0.3">
      <c r="A66" s="53" t="s">
        <v>46</v>
      </c>
      <c r="B66" s="55"/>
      <c r="C66" s="54"/>
      <c r="D66" s="54"/>
      <c r="E66" s="54"/>
    </row>
    <row r="67" spans="1:5" ht="24.75" thickBot="1" x14ac:dyDescent="0.3">
      <c r="A67" s="226" t="s">
        <v>164</v>
      </c>
      <c r="B67" s="55"/>
      <c r="C67" s="54"/>
      <c r="D67" s="54"/>
      <c r="E67" s="54"/>
    </row>
    <row r="68" spans="1:5" ht="24.75" thickBot="1" x14ac:dyDescent="0.3">
      <c r="A68" s="226" t="s">
        <v>863</v>
      </c>
      <c r="B68" s="55"/>
      <c r="C68" s="54"/>
      <c r="D68" s="54"/>
      <c r="E68" s="54"/>
    </row>
    <row r="69" spans="1:5" ht="15.75" thickBot="1" x14ac:dyDescent="0.3">
      <c r="A69" s="53" t="s">
        <v>47</v>
      </c>
      <c r="B69" s="55"/>
      <c r="C69" s="54"/>
      <c r="D69" s="54"/>
      <c r="E69" s="54"/>
    </row>
    <row r="70" spans="1:5" ht="24.75" thickBot="1" x14ac:dyDescent="0.3">
      <c r="A70" s="226" t="s">
        <v>166</v>
      </c>
      <c r="B70" s="55"/>
      <c r="C70" s="54"/>
      <c r="D70" s="54"/>
      <c r="E70" s="54"/>
    </row>
    <row r="71" spans="1:5" ht="36.75" thickBot="1" x14ac:dyDescent="0.3">
      <c r="A71" s="226" t="s">
        <v>864</v>
      </c>
      <c r="B71" s="55"/>
      <c r="C71" s="54"/>
      <c r="D71" s="54"/>
      <c r="E71" s="54"/>
    </row>
    <row r="72" spans="1:5" ht="15.75" thickBot="1" x14ac:dyDescent="0.3">
      <c r="A72" s="56" t="s">
        <v>33</v>
      </c>
      <c r="B72" s="55">
        <f>B69+B66+B63+B60+B57+B54+B51</f>
        <v>99700</v>
      </c>
      <c r="C72" s="55">
        <f>C69+C66+C63+C60+C57+C54+C51</f>
        <v>99700</v>
      </c>
      <c r="D72" s="55">
        <f>D69+D66+D63+D60+D57+D54+D51</f>
        <v>99700</v>
      </c>
      <c r="E72" s="55">
        <f>E57+E54+E51</f>
        <v>99700</v>
      </c>
    </row>
    <row r="73" spans="1:5" x14ac:dyDescent="0.25">
      <c r="A73" s="954" t="s">
        <v>169</v>
      </c>
      <c r="B73" s="957"/>
      <c r="C73" s="958"/>
      <c r="D73" s="958"/>
      <c r="E73" s="959"/>
    </row>
    <row r="74" spans="1:5" x14ac:dyDescent="0.25">
      <c r="A74" s="955"/>
      <c r="B74" s="960"/>
      <c r="C74" s="961"/>
      <c r="D74" s="961"/>
      <c r="E74" s="962"/>
    </row>
    <row r="75" spans="1:5" ht="15.75" thickBot="1" x14ac:dyDescent="0.3">
      <c r="A75" s="956"/>
      <c r="B75" s="831"/>
      <c r="C75" s="832"/>
      <c r="D75" s="832"/>
      <c r="E75" s="963"/>
    </row>
    <row r="76" spans="1:5" ht="15.75" hidden="1" customHeight="1" thickBot="1" x14ac:dyDescent="0.3">
      <c r="A76" s="58" t="s">
        <v>48</v>
      </c>
      <c r="B76" s="57">
        <f>IF(B72-B43=0,0,"Error")</f>
        <v>0</v>
      </c>
      <c r="C76" s="57" t="str">
        <f>IF(C72-C43=0,0,"Error")</f>
        <v>Error</v>
      </c>
      <c r="D76" s="57" t="str">
        <f>IF(D72-D43=0,0,"Error")</f>
        <v>Error</v>
      </c>
      <c r="E76" s="57" t="str">
        <f>IF(E72-E43=0,0,"Error")</f>
        <v>Error</v>
      </c>
    </row>
    <row r="77" spans="1:5" ht="15.75" thickBot="1" x14ac:dyDescent="0.3">
      <c r="A77" s="839" t="s">
        <v>191</v>
      </c>
      <c r="B77" s="840"/>
      <c r="C77" s="840"/>
      <c r="D77" s="840"/>
      <c r="E77" s="841"/>
    </row>
    <row r="78" spans="1:5" ht="15.75" thickBot="1" x14ac:dyDescent="0.3">
      <c r="A78" s="839" t="s">
        <v>192</v>
      </c>
      <c r="B78" s="840"/>
      <c r="C78" s="840"/>
      <c r="D78" s="840"/>
      <c r="E78" s="841"/>
    </row>
    <row r="79" spans="1:5" ht="15.75" thickBot="1" x14ac:dyDescent="0.3">
      <c r="A79" s="16" t="s">
        <v>193</v>
      </c>
      <c r="B79" s="964" t="s">
        <v>745</v>
      </c>
      <c r="C79" s="965"/>
      <c r="D79" s="965"/>
      <c r="E79" s="966"/>
    </row>
    <row r="80" spans="1:5" ht="15.75" thickBot="1" x14ac:dyDescent="0.3">
      <c r="A80" s="48" t="s">
        <v>223</v>
      </c>
      <c r="B80" s="945" t="s">
        <v>853</v>
      </c>
      <c r="C80" s="946"/>
      <c r="D80" s="946"/>
      <c r="E80" s="947"/>
    </row>
    <row r="81" spans="1:9" ht="51" customHeight="1" thickBot="1" x14ac:dyDescent="0.3">
      <c r="A81" s="16" t="s">
        <v>20</v>
      </c>
      <c r="B81" s="948" t="s">
        <v>865</v>
      </c>
      <c r="C81" s="949"/>
      <c r="D81" s="949"/>
      <c r="E81" s="950"/>
    </row>
    <row r="82" spans="1:9" ht="15.75" thickBot="1" x14ac:dyDescent="0.3">
      <c r="A82" s="16" t="s">
        <v>21</v>
      </c>
      <c r="B82" s="945" t="s">
        <v>744</v>
      </c>
      <c r="C82" s="946"/>
      <c r="D82" s="946"/>
      <c r="E82" s="947"/>
    </row>
    <row r="83" spans="1:9" ht="12.75" customHeight="1" x14ac:dyDescent="0.25">
      <c r="A83" s="939"/>
      <c r="B83" s="51">
        <v>2018</v>
      </c>
      <c r="C83" s="51">
        <v>2019</v>
      </c>
      <c r="D83" s="51">
        <v>2020</v>
      </c>
      <c r="E83" s="51">
        <v>2021</v>
      </c>
    </row>
    <row r="84" spans="1:9" ht="12.75" customHeight="1" thickBot="1" x14ac:dyDescent="0.3">
      <c r="A84" s="940"/>
      <c r="B84" s="52" t="s">
        <v>10</v>
      </c>
      <c r="C84" s="52" t="s">
        <v>11</v>
      </c>
      <c r="D84" s="52" t="s">
        <v>11</v>
      </c>
      <c r="E84" s="52" t="s">
        <v>11</v>
      </c>
    </row>
    <row r="85" spans="1:9" ht="15.75" thickBot="1" x14ac:dyDescent="0.3">
      <c r="A85" s="16" t="s">
        <v>23</v>
      </c>
      <c r="B85" s="15">
        <v>27</v>
      </c>
      <c r="C85" s="15">
        <v>62</v>
      </c>
      <c r="D85" s="15">
        <v>49</v>
      </c>
      <c r="E85" s="15">
        <v>50</v>
      </c>
    </row>
    <row r="86" spans="1:9" ht="15.75" thickBot="1" x14ac:dyDescent="0.3">
      <c r="A86" s="16" t="s">
        <v>24</v>
      </c>
      <c r="B86" s="15">
        <v>5800</v>
      </c>
      <c r="C86" s="15">
        <v>7000</v>
      </c>
      <c r="D86" s="15">
        <v>7000</v>
      </c>
      <c r="E86" s="15">
        <v>10000</v>
      </c>
    </row>
    <row r="87" spans="1:9" ht="15.75" thickBot="1" x14ac:dyDescent="0.3">
      <c r="A87" s="16" t="s">
        <v>25</v>
      </c>
      <c r="B87" s="15">
        <f>B86/B85</f>
        <v>214.81481481481481</v>
      </c>
      <c r="C87" s="15">
        <f>C86/C85</f>
        <v>112.90322580645162</v>
      </c>
      <c r="D87" s="15">
        <f>D86/D85</f>
        <v>142.85714285714286</v>
      </c>
      <c r="E87" s="15">
        <f>E86/E85</f>
        <v>200</v>
      </c>
    </row>
    <row r="88" spans="1:9" ht="15.75" thickBot="1" x14ac:dyDescent="0.3">
      <c r="A88" s="16" t="s">
        <v>26</v>
      </c>
      <c r="B88" s="145" t="s">
        <v>27</v>
      </c>
      <c r="C88" s="50">
        <f t="shared" ref="C88:E90" si="1">C85/B85-1</f>
        <v>1.2962962962962963</v>
      </c>
      <c r="D88" s="50">
        <f t="shared" si="1"/>
        <v>-0.20967741935483875</v>
      </c>
      <c r="E88" s="50">
        <f t="shared" si="1"/>
        <v>2.0408163265306145E-2</v>
      </c>
      <c r="F88" s="38"/>
      <c r="G88" s="38"/>
      <c r="H88" s="38"/>
      <c r="I88" s="38"/>
    </row>
    <row r="89" spans="1:9" ht="15.75" thickBot="1" x14ac:dyDescent="0.3">
      <c r="A89" s="16" t="s">
        <v>28</v>
      </c>
      <c r="B89" s="145" t="s">
        <v>27</v>
      </c>
      <c r="C89" s="50">
        <f t="shared" si="1"/>
        <v>0.2068965517241379</v>
      </c>
      <c r="D89" s="50">
        <f t="shared" si="1"/>
        <v>0</v>
      </c>
      <c r="E89" s="50">
        <f t="shared" si="1"/>
        <v>0.4285714285714286</v>
      </c>
    </row>
    <row r="90" spans="1:9" ht="15.75" thickBot="1" x14ac:dyDescent="0.3">
      <c r="A90" s="16" t="s">
        <v>29</v>
      </c>
      <c r="B90" s="145" t="s">
        <v>27</v>
      </c>
      <c r="C90" s="50">
        <f t="shared" si="1"/>
        <v>-0.47441601779755282</v>
      </c>
      <c r="D90" s="50">
        <f t="shared" si="1"/>
        <v>0.26530612244897966</v>
      </c>
      <c r="E90" s="50">
        <f t="shared" si="1"/>
        <v>0.39999999999999991</v>
      </c>
    </row>
    <row r="91" spans="1:9" ht="15.75" thickBot="1" x14ac:dyDescent="0.3">
      <c r="A91" s="951" t="s">
        <v>97</v>
      </c>
      <c r="B91" s="952"/>
      <c r="C91" s="952"/>
      <c r="D91" s="952"/>
      <c r="E91" s="953"/>
    </row>
    <row r="92" spans="1:9" ht="12.75" customHeight="1" x14ac:dyDescent="0.25">
      <c r="A92" s="939"/>
      <c r="B92" s="51">
        <v>2018</v>
      </c>
      <c r="C92" s="51">
        <v>2019</v>
      </c>
      <c r="D92" s="51">
        <v>2020</v>
      </c>
      <c r="E92" s="51">
        <v>2021</v>
      </c>
    </row>
    <row r="93" spans="1:9" ht="15.75" thickBot="1" x14ac:dyDescent="0.3">
      <c r="A93" s="940"/>
      <c r="B93" s="52" t="s">
        <v>10</v>
      </c>
      <c r="C93" s="52" t="s">
        <v>11</v>
      </c>
      <c r="D93" s="52" t="s">
        <v>11</v>
      </c>
      <c r="E93" s="52" t="s">
        <v>11</v>
      </c>
    </row>
    <row r="94" spans="1:9" ht="15.75" thickBot="1" x14ac:dyDescent="0.3">
      <c r="A94" s="53" t="s">
        <v>31</v>
      </c>
      <c r="B94" s="54"/>
      <c r="C94" s="54"/>
      <c r="D94" s="54"/>
      <c r="E94" s="54"/>
    </row>
    <row r="95" spans="1:9" ht="15.75" thickBot="1" x14ac:dyDescent="0.3">
      <c r="A95" s="53" t="s">
        <v>32</v>
      </c>
      <c r="B95" s="55">
        <v>5800</v>
      </c>
      <c r="C95" s="54">
        <v>7000</v>
      </c>
      <c r="D95" s="54">
        <v>7000</v>
      </c>
      <c r="E95" s="54">
        <v>10000</v>
      </c>
    </row>
    <row r="96" spans="1:9" ht="15.75" thickBot="1" x14ac:dyDescent="0.3">
      <c r="A96" s="56" t="s">
        <v>98</v>
      </c>
      <c r="B96" s="55">
        <f>B95+B94</f>
        <v>5800</v>
      </c>
      <c r="C96" s="55">
        <f>C95+C94</f>
        <v>7000</v>
      </c>
      <c r="D96" s="55">
        <f>D95+D94</f>
        <v>7000</v>
      </c>
      <c r="E96" s="55">
        <f>E95+E94</f>
        <v>10000</v>
      </c>
    </row>
    <row r="97" spans="1:9" x14ac:dyDescent="0.25">
      <c r="A97" s="954" t="s">
        <v>866</v>
      </c>
      <c r="B97" s="957"/>
      <c r="C97" s="958"/>
      <c r="D97" s="958"/>
      <c r="E97" s="959"/>
    </row>
    <row r="98" spans="1:9" x14ac:dyDescent="0.25">
      <c r="A98" s="955"/>
      <c r="B98" s="960"/>
      <c r="C98" s="961"/>
      <c r="D98" s="961"/>
      <c r="E98" s="962"/>
    </row>
    <row r="99" spans="1:9" ht="15.75" thickBot="1" x14ac:dyDescent="0.3">
      <c r="A99" s="956"/>
      <c r="B99" s="831"/>
      <c r="C99" s="832"/>
      <c r="D99" s="832"/>
      <c r="E99" s="963"/>
    </row>
    <row r="100" spans="1:9" ht="15.75" thickBot="1" x14ac:dyDescent="0.3">
      <c r="A100" s="16" t="s">
        <v>198</v>
      </c>
      <c r="B100" s="964" t="s">
        <v>867</v>
      </c>
      <c r="C100" s="965"/>
      <c r="D100" s="965"/>
      <c r="E100" s="966"/>
    </row>
    <row r="101" spans="1:9" ht="15.75" thickBot="1" x14ac:dyDescent="0.3">
      <c r="A101" s="48" t="s">
        <v>102</v>
      </c>
      <c r="B101" s="945" t="s">
        <v>854</v>
      </c>
      <c r="C101" s="946"/>
      <c r="D101" s="946"/>
      <c r="E101" s="947"/>
    </row>
    <row r="102" spans="1:9" ht="57.75" customHeight="1" thickBot="1" x14ac:dyDescent="0.3">
      <c r="A102" s="16" t="s">
        <v>20</v>
      </c>
      <c r="B102" s="948" t="s">
        <v>868</v>
      </c>
      <c r="C102" s="949"/>
      <c r="D102" s="949"/>
      <c r="E102" s="950"/>
    </row>
    <row r="103" spans="1:9" ht="15.75" thickBot="1" x14ac:dyDescent="0.3">
      <c r="A103" s="16" t="s">
        <v>21</v>
      </c>
      <c r="B103" s="945" t="s">
        <v>22</v>
      </c>
      <c r="C103" s="946"/>
      <c r="D103" s="946"/>
      <c r="E103" s="947"/>
    </row>
    <row r="104" spans="1:9" ht="12.75" customHeight="1" x14ac:dyDescent="0.25">
      <c r="A104" s="939"/>
      <c r="B104" s="51">
        <v>2018</v>
      </c>
      <c r="C104" s="51">
        <v>2019</v>
      </c>
      <c r="D104" s="51">
        <v>2020</v>
      </c>
      <c r="E104" s="51">
        <v>2021</v>
      </c>
    </row>
    <row r="105" spans="1:9" ht="9" customHeight="1" thickBot="1" x14ac:dyDescent="0.3">
      <c r="A105" s="940"/>
      <c r="B105" s="52" t="s">
        <v>10</v>
      </c>
      <c r="C105" s="52" t="s">
        <v>11</v>
      </c>
      <c r="D105" s="52" t="s">
        <v>11</v>
      </c>
      <c r="E105" s="52" t="s">
        <v>11</v>
      </c>
    </row>
    <row r="106" spans="1:9" ht="15.75" thickBot="1" x14ac:dyDescent="0.3">
      <c r="A106" s="16" t="s">
        <v>23</v>
      </c>
      <c r="B106" s="15">
        <v>0</v>
      </c>
      <c r="C106" s="15">
        <v>53</v>
      </c>
      <c r="D106" s="15">
        <v>30</v>
      </c>
      <c r="E106" s="15">
        <v>30</v>
      </c>
    </row>
    <row r="107" spans="1:9" ht="15.75" thickBot="1" x14ac:dyDescent="0.3">
      <c r="A107" s="16" t="s">
        <v>24</v>
      </c>
      <c r="B107" s="15">
        <v>0</v>
      </c>
      <c r="C107" s="15">
        <v>4000</v>
      </c>
      <c r="D107" s="15">
        <v>2000</v>
      </c>
      <c r="E107" s="15">
        <v>2000</v>
      </c>
    </row>
    <row r="108" spans="1:9" ht="15.75" thickBot="1" x14ac:dyDescent="0.3">
      <c r="A108" s="16" t="s">
        <v>25</v>
      </c>
      <c r="B108" s="15" t="e">
        <f>B107/B106</f>
        <v>#DIV/0!</v>
      </c>
      <c r="C108" s="15">
        <f>C107/C106</f>
        <v>75.471698113207552</v>
      </c>
      <c r="D108" s="15">
        <f>D107/D106</f>
        <v>66.666666666666671</v>
      </c>
      <c r="E108" s="15">
        <f>E107/E106</f>
        <v>66.666666666666671</v>
      </c>
    </row>
    <row r="109" spans="1:9" ht="15.75" thickBot="1" x14ac:dyDescent="0.3">
      <c r="A109" s="16" t="s">
        <v>26</v>
      </c>
      <c r="B109" s="145" t="s">
        <v>27</v>
      </c>
      <c r="C109" s="50" t="e">
        <f t="shared" ref="C109:E111" si="2">C106/B106-1</f>
        <v>#DIV/0!</v>
      </c>
      <c r="D109" s="50">
        <f t="shared" si="2"/>
        <v>-0.43396226415094341</v>
      </c>
      <c r="E109" s="50">
        <f t="shared" si="2"/>
        <v>0</v>
      </c>
      <c r="F109" s="38"/>
      <c r="G109" s="38"/>
      <c r="H109" s="38"/>
      <c r="I109" s="38"/>
    </row>
    <row r="110" spans="1:9" ht="15.75" thickBot="1" x14ac:dyDescent="0.3">
      <c r="A110" s="16" t="s">
        <v>28</v>
      </c>
      <c r="B110" s="145" t="s">
        <v>27</v>
      </c>
      <c r="C110" s="50" t="e">
        <f t="shared" si="2"/>
        <v>#DIV/0!</v>
      </c>
      <c r="D110" s="50">
        <f t="shared" si="2"/>
        <v>-0.5</v>
      </c>
      <c r="E110" s="50">
        <f t="shared" si="2"/>
        <v>0</v>
      </c>
    </row>
    <row r="111" spans="1:9" ht="15.75" thickBot="1" x14ac:dyDescent="0.3">
      <c r="A111" s="16" t="s">
        <v>29</v>
      </c>
      <c r="B111" s="145" t="s">
        <v>27</v>
      </c>
      <c r="C111" s="50" t="e">
        <f t="shared" si="2"/>
        <v>#DIV/0!</v>
      </c>
      <c r="D111" s="50">
        <f t="shared" si="2"/>
        <v>-0.1166666666666667</v>
      </c>
      <c r="E111" s="50">
        <f t="shared" si="2"/>
        <v>0</v>
      </c>
    </row>
    <row r="112" spans="1:9" ht="15.75" thickBot="1" x14ac:dyDescent="0.3">
      <c r="A112" s="951" t="s">
        <v>106</v>
      </c>
      <c r="B112" s="952"/>
      <c r="C112" s="952"/>
      <c r="D112" s="952"/>
      <c r="E112" s="953"/>
    </row>
    <row r="113" spans="1:5" ht="12.75" customHeight="1" x14ac:dyDescent="0.25">
      <c r="A113" s="939"/>
      <c r="B113" s="51">
        <v>2018</v>
      </c>
      <c r="C113" s="51">
        <v>2019</v>
      </c>
      <c r="D113" s="51">
        <v>2020</v>
      </c>
      <c r="E113" s="51">
        <v>2021</v>
      </c>
    </row>
    <row r="114" spans="1:5" ht="15.75" thickBot="1" x14ac:dyDescent="0.3">
      <c r="A114" s="940"/>
      <c r="B114" s="52" t="s">
        <v>10</v>
      </c>
      <c r="C114" s="52" t="s">
        <v>11</v>
      </c>
      <c r="D114" s="52" t="s">
        <v>11</v>
      </c>
      <c r="E114" s="52" t="s">
        <v>11</v>
      </c>
    </row>
    <row r="115" spans="1:5" ht="15.75" thickBot="1" x14ac:dyDescent="0.3">
      <c r="A115" s="53" t="s">
        <v>31</v>
      </c>
      <c r="B115" s="54"/>
      <c r="C115" s="54"/>
      <c r="D115" s="54"/>
      <c r="E115" s="54"/>
    </row>
    <row r="116" spans="1:5" ht="15.75" thickBot="1" x14ac:dyDescent="0.3">
      <c r="A116" s="53" t="s">
        <v>32</v>
      </c>
      <c r="B116" s="55">
        <v>0</v>
      </c>
      <c r="C116" s="54">
        <v>4000</v>
      </c>
      <c r="D116" s="54">
        <v>2000</v>
      </c>
      <c r="E116" s="54">
        <v>2000</v>
      </c>
    </row>
    <row r="117" spans="1:5" ht="15.75" thickBot="1" x14ac:dyDescent="0.3">
      <c r="A117" s="56" t="s">
        <v>107</v>
      </c>
      <c r="B117" s="55">
        <f>B116+B115</f>
        <v>0</v>
      </c>
      <c r="C117" s="55">
        <f>C116+C115</f>
        <v>4000</v>
      </c>
      <c r="D117" s="55">
        <f>D116+D115</f>
        <v>2000</v>
      </c>
      <c r="E117" s="55">
        <v>2000</v>
      </c>
    </row>
    <row r="118" spans="1:5" x14ac:dyDescent="0.25">
      <c r="A118" s="954" t="s">
        <v>108</v>
      </c>
      <c r="B118" s="957"/>
      <c r="C118" s="958"/>
      <c r="D118" s="958"/>
      <c r="E118" s="959"/>
    </row>
    <row r="119" spans="1:5" x14ac:dyDescent="0.25">
      <c r="A119" s="955"/>
      <c r="B119" s="960"/>
      <c r="C119" s="961"/>
      <c r="D119" s="961"/>
      <c r="E119" s="962"/>
    </row>
    <row r="120" spans="1:5" ht="15.75" thickBot="1" x14ac:dyDescent="0.3">
      <c r="A120" s="956"/>
      <c r="B120" s="831"/>
      <c r="C120" s="832"/>
      <c r="D120" s="832"/>
      <c r="E120" s="963"/>
    </row>
    <row r="121" spans="1:5" ht="15.75" thickBot="1" x14ac:dyDescent="0.3">
      <c r="A121" s="16" t="s">
        <v>198</v>
      </c>
      <c r="B121" s="964" t="s">
        <v>869</v>
      </c>
      <c r="C121" s="965"/>
      <c r="D121" s="965"/>
      <c r="E121" s="966"/>
    </row>
    <row r="122" spans="1:5" ht="15.75" thickBot="1" x14ac:dyDescent="0.3">
      <c r="A122" s="48" t="s">
        <v>111</v>
      </c>
      <c r="B122" s="945" t="s">
        <v>870</v>
      </c>
      <c r="C122" s="946"/>
      <c r="D122" s="946"/>
      <c r="E122" s="947"/>
    </row>
    <row r="123" spans="1:5" ht="81.75" customHeight="1" thickBot="1" x14ac:dyDescent="0.3">
      <c r="A123" s="16" t="s">
        <v>20</v>
      </c>
      <c r="B123" s="948" t="s">
        <v>871</v>
      </c>
      <c r="C123" s="949"/>
      <c r="D123" s="949"/>
      <c r="E123" s="950"/>
    </row>
    <row r="124" spans="1:5" ht="15.75" thickBot="1" x14ac:dyDescent="0.3">
      <c r="A124" s="16" t="s">
        <v>21</v>
      </c>
      <c r="B124" s="945" t="s">
        <v>744</v>
      </c>
      <c r="C124" s="946"/>
      <c r="D124" s="946"/>
      <c r="E124" s="947"/>
    </row>
    <row r="125" spans="1:5" ht="15.75" customHeight="1" x14ac:dyDescent="0.25">
      <c r="A125" s="939"/>
      <c r="B125" s="51">
        <v>2018</v>
      </c>
      <c r="C125" s="51">
        <v>2019</v>
      </c>
      <c r="D125" s="51">
        <v>2020</v>
      </c>
      <c r="E125" s="51">
        <v>2021</v>
      </c>
    </row>
    <row r="126" spans="1:5" ht="15.75" thickBot="1" x14ac:dyDescent="0.3">
      <c r="A126" s="940"/>
      <c r="B126" s="52" t="s">
        <v>10</v>
      </c>
      <c r="C126" s="52" t="s">
        <v>11</v>
      </c>
      <c r="D126" s="52" t="s">
        <v>11</v>
      </c>
      <c r="E126" s="52" t="s">
        <v>11</v>
      </c>
    </row>
    <row r="127" spans="1:5" ht="15.75" thickBot="1" x14ac:dyDescent="0.3">
      <c r="A127" s="16" t="s">
        <v>23</v>
      </c>
      <c r="B127" s="15">
        <v>40</v>
      </c>
      <c r="C127" s="15">
        <v>0</v>
      </c>
      <c r="D127" s="15">
        <v>0</v>
      </c>
      <c r="E127" s="15">
        <v>0</v>
      </c>
    </row>
    <row r="128" spans="1:5" ht="15.75" customHeight="1" thickBot="1" x14ac:dyDescent="0.3">
      <c r="A128" s="16" t="s">
        <v>24</v>
      </c>
      <c r="B128" s="15">
        <v>1000</v>
      </c>
      <c r="C128" s="15">
        <v>0</v>
      </c>
      <c r="D128" s="15">
        <v>0</v>
      </c>
      <c r="E128" s="15">
        <v>0</v>
      </c>
    </row>
    <row r="129" spans="1:5" ht="15.75" thickBot="1" x14ac:dyDescent="0.3">
      <c r="A129" s="16" t="s">
        <v>25</v>
      </c>
      <c r="B129" s="15">
        <f>B128/B127</f>
        <v>25</v>
      </c>
      <c r="C129" s="15" t="e">
        <f>C128/C127</f>
        <v>#DIV/0!</v>
      </c>
      <c r="D129" s="15" t="e">
        <f>D128/D127</f>
        <v>#DIV/0!</v>
      </c>
      <c r="E129" s="15" t="e">
        <f>E128/E127</f>
        <v>#DIV/0!</v>
      </c>
    </row>
    <row r="130" spans="1:5" ht="15.75" thickBot="1" x14ac:dyDescent="0.3">
      <c r="A130" s="16" t="s">
        <v>26</v>
      </c>
      <c r="B130" s="145" t="s">
        <v>27</v>
      </c>
      <c r="C130" s="50">
        <f t="shared" ref="C130:E132" si="3">C127/B127-1</f>
        <v>-1</v>
      </c>
      <c r="D130" s="50" t="e">
        <f t="shared" si="3"/>
        <v>#DIV/0!</v>
      </c>
      <c r="E130" s="50" t="e">
        <f t="shared" si="3"/>
        <v>#DIV/0!</v>
      </c>
    </row>
    <row r="131" spans="1:5" ht="15.75" thickBot="1" x14ac:dyDescent="0.3">
      <c r="A131" s="16" t="s">
        <v>28</v>
      </c>
      <c r="B131" s="145" t="s">
        <v>27</v>
      </c>
      <c r="C131" s="50">
        <f t="shared" si="3"/>
        <v>-1</v>
      </c>
      <c r="D131" s="50" t="e">
        <f t="shared" si="3"/>
        <v>#DIV/0!</v>
      </c>
      <c r="E131" s="50" t="e">
        <f t="shared" si="3"/>
        <v>#DIV/0!</v>
      </c>
    </row>
    <row r="132" spans="1:5" ht="15.75" thickBot="1" x14ac:dyDescent="0.3">
      <c r="A132" s="16" t="s">
        <v>29</v>
      </c>
      <c r="B132" s="145" t="s">
        <v>27</v>
      </c>
      <c r="C132" s="50" t="e">
        <f t="shared" si="3"/>
        <v>#DIV/0!</v>
      </c>
      <c r="D132" s="50" t="e">
        <f t="shared" si="3"/>
        <v>#DIV/0!</v>
      </c>
      <c r="E132" s="50" t="e">
        <f t="shared" si="3"/>
        <v>#DIV/0!</v>
      </c>
    </row>
    <row r="133" spans="1:5" ht="15.75" thickBot="1" x14ac:dyDescent="0.3">
      <c r="A133" s="951" t="s">
        <v>114</v>
      </c>
      <c r="B133" s="952"/>
      <c r="C133" s="952"/>
      <c r="D133" s="952"/>
      <c r="E133" s="953"/>
    </row>
    <row r="134" spans="1:5" x14ac:dyDescent="0.25">
      <c r="A134" s="939"/>
      <c r="B134" s="51">
        <v>2018</v>
      </c>
      <c r="C134" s="51">
        <v>2019</v>
      </c>
      <c r="D134" s="51">
        <v>2020</v>
      </c>
      <c r="E134" s="51">
        <v>2021</v>
      </c>
    </row>
    <row r="135" spans="1:5" ht="15.75" customHeight="1" thickBot="1" x14ac:dyDescent="0.3">
      <c r="A135" s="940"/>
      <c r="B135" s="52" t="s">
        <v>10</v>
      </c>
      <c r="C135" s="52" t="s">
        <v>11</v>
      </c>
      <c r="D135" s="52" t="s">
        <v>11</v>
      </c>
      <c r="E135" s="52" t="s">
        <v>11</v>
      </c>
    </row>
    <row r="136" spans="1:5" ht="15.75" thickBot="1" x14ac:dyDescent="0.3">
      <c r="A136" s="53" t="s">
        <v>31</v>
      </c>
      <c r="B136" s="54"/>
      <c r="C136" s="54"/>
      <c r="D136" s="54"/>
      <c r="E136" s="54"/>
    </row>
    <row r="137" spans="1:5" ht="15.75" thickBot="1" x14ac:dyDescent="0.3">
      <c r="A137" s="53" t="s">
        <v>32</v>
      </c>
      <c r="B137" s="55">
        <v>1000</v>
      </c>
      <c r="C137" s="54">
        <v>0</v>
      </c>
      <c r="D137" s="54">
        <v>0</v>
      </c>
      <c r="E137" s="54">
        <v>0</v>
      </c>
    </row>
    <row r="138" spans="1:5" ht="15.75" customHeight="1" thickBot="1" x14ac:dyDescent="0.3">
      <c r="A138" s="56" t="s">
        <v>115</v>
      </c>
      <c r="B138" s="55">
        <f>B137+B136</f>
        <v>1000</v>
      </c>
      <c r="C138" s="55">
        <f>C137+C136</f>
        <v>0</v>
      </c>
      <c r="D138" s="55">
        <f>D137+D136</f>
        <v>0</v>
      </c>
      <c r="E138" s="55">
        <f>E137+E136</f>
        <v>0</v>
      </c>
    </row>
    <row r="139" spans="1:5" x14ac:dyDescent="0.25">
      <c r="A139" s="954" t="s">
        <v>116</v>
      </c>
      <c r="B139" s="957"/>
      <c r="C139" s="958"/>
      <c r="D139" s="958"/>
      <c r="E139" s="959"/>
    </row>
    <row r="140" spans="1:5" x14ac:dyDescent="0.25">
      <c r="A140" s="955"/>
      <c r="B140" s="960"/>
      <c r="C140" s="961"/>
      <c r="D140" s="961"/>
      <c r="E140" s="962"/>
    </row>
    <row r="141" spans="1:5" ht="15" customHeight="1" thickBot="1" x14ac:dyDescent="0.3">
      <c r="A141" s="956"/>
      <c r="B141" s="831"/>
      <c r="C141" s="832"/>
      <c r="D141" s="832"/>
      <c r="E141" s="963"/>
    </row>
    <row r="142" spans="1:5" ht="15" customHeight="1" thickBot="1" x14ac:dyDescent="0.3">
      <c r="A142" s="60" t="s">
        <v>36</v>
      </c>
      <c r="B142" s="941" t="s">
        <v>872</v>
      </c>
      <c r="C142" s="942"/>
      <c r="D142" s="942"/>
      <c r="E142" s="943"/>
    </row>
    <row r="143" spans="1:5" ht="15" customHeight="1" thickBot="1" x14ac:dyDescent="0.3">
      <c r="A143" s="948" t="s">
        <v>37</v>
      </c>
      <c r="B143" s="949"/>
      <c r="C143" s="949"/>
      <c r="D143" s="949"/>
      <c r="E143" s="950"/>
    </row>
    <row r="144" spans="1:5" ht="21" customHeight="1" thickBot="1" x14ac:dyDescent="0.3">
      <c r="A144" s="146" t="s">
        <v>873</v>
      </c>
      <c r="B144" s="46"/>
      <c r="C144" s="46"/>
      <c r="D144" s="46"/>
      <c r="E144" s="46"/>
    </row>
    <row r="145" spans="1:9" ht="23.25" customHeight="1" thickBot="1" x14ac:dyDescent="0.3">
      <c r="A145" s="146" t="s">
        <v>874</v>
      </c>
      <c r="B145" s="46"/>
      <c r="C145" s="46"/>
      <c r="D145" s="46"/>
      <c r="E145" s="46"/>
    </row>
    <row r="146" spans="1:9" ht="15" customHeight="1" thickBot="1" x14ac:dyDescent="0.3">
      <c r="A146" s="16" t="s">
        <v>875</v>
      </c>
      <c r="B146" s="229"/>
      <c r="C146" s="229"/>
      <c r="D146" s="229"/>
      <c r="E146" s="225"/>
    </row>
    <row r="147" spans="1:9" ht="15" customHeight="1" thickBot="1" x14ac:dyDescent="0.3">
      <c r="A147" s="16" t="s">
        <v>876</v>
      </c>
      <c r="B147" s="229"/>
      <c r="C147" s="229"/>
      <c r="D147" s="229"/>
      <c r="E147" s="225"/>
    </row>
    <row r="148" spans="1:9" ht="15.75" thickBot="1" x14ac:dyDescent="0.3">
      <c r="A148" s="948"/>
      <c r="B148" s="949"/>
      <c r="C148" s="949"/>
      <c r="D148" s="949"/>
      <c r="E148" s="950"/>
    </row>
    <row r="149" spans="1:9" ht="15.75" thickBot="1" x14ac:dyDescent="0.3">
      <c r="A149" s="839" t="s">
        <v>49</v>
      </c>
      <c r="B149" s="840"/>
      <c r="C149" s="840"/>
      <c r="D149" s="840"/>
      <c r="E149" s="841"/>
    </row>
    <row r="150" spans="1:9" ht="15" customHeight="1" thickBot="1" x14ac:dyDescent="0.3">
      <c r="A150" s="839" t="s">
        <v>50</v>
      </c>
      <c r="B150" s="840"/>
      <c r="C150" s="840"/>
      <c r="D150" s="840"/>
      <c r="E150" s="841"/>
    </row>
    <row r="151" spans="1:9" ht="34.5" customHeight="1" thickBot="1" x14ac:dyDescent="0.3">
      <c r="A151" s="16" t="s">
        <v>198</v>
      </c>
      <c r="B151" s="964" t="s">
        <v>745</v>
      </c>
      <c r="C151" s="965"/>
      <c r="D151" s="965"/>
      <c r="E151" s="966"/>
    </row>
    <row r="152" spans="1:9" ht="15.75" thickBot="1" x14ac:dyDescent="0.3">
      <c r="A152" s="48" t="s">
        <v>88</v>
      </c>
      <c r="B152" s="945" t="s">
        <v>873</v>
      </c>
      <c r="C152" s="946"/>
      <c r="D152" s="946"/>
      <c r="E152" s="947"/>
    </row>
    <row r="153" spans="1:9" ht="82.5" customHeight="1" thickBot="1" x14ac:dyDescent="0.3">
      <c r="A153" s="16" t="s">
        <v>20</v>
      </c>
      <c r="B153" s="948" t="s">
        <v>877</v>
      </c>
      <c r="C153" s="949"/>
      <c r="D153" s="949"/>
      <c r="E153" s="950"/>
    </row>
    <row r="154" spans="1:9" ht="15.75" customHeight="1" thickBot="1" x14ac:dyDescent="0.3">
      <c r="A154" s="16" t="s">
        <v>21</v>
      </c>
      <c r="B154" s="945" t="s">
        <v>878</v>
      </c>
      <c r="C154" s="946"/>
      <c r="D154" s="946"/>
      <c r="E154" s="947"/>
    </row>
    <row r="155" spans="1:9" ht="12.75" customHeight="1" x14ac:dyDescent="0.25">
      <c r="A155" s="939"/>
      <c r="B155" s="51">
        <v>2018</v>
      </c>
      <c r="C155" s="51">
        <v>2019</v>
      </c>
      <c r="D155" s="51">
        <v>2020</v>
      </c>
      <c r="E155" s="51">
        <v>2021</v>
      </c>
    </row>
    <row r="156" spans="1:9" ht="15.75" thickBot="1" x14ac:dyDescent="0.3">
      <c r="A156" s="940"/>
      <c r="B156" s="52" t="s">
        <v>10</v>
      </c>
      <c r="C156" s="52" t="s">
        <v>11</v>
      </c>
      <c r="D156" s="52" t="s">
        <v>11</v>
      </c>
      <c r="E156" s="52" t="s">
        <v>11</v>
      </c>
    </row>
    <row r="157" spans="1:9" ht="15.75" thickBot="1" x14ac:dyDescent="0.3">
      <c r="A157" s="16" t="s">
        <v>23</v>
      </c>
      <c r="B157" s="15">
        <v>1</v>
      </c>
      <c r="C157" s="15">
        <v>5</v>
      </c>
      <c r="D157" s="15">
        <v>3</v>
      </c>
      <c r="E157" s="15">
        <v>0</v>
      </c>
    </row>
    <row r="158" spans="1:9" ht="15.75" thickBot="1" x14ac:dyDescent="0.3">
      <c r="A158" s="16" t="s">
        <v>24</v>
      </c>
      <c r="B158" s="15">
        <v>12000</v>
      </c>
      <c r="C158" s="15">
        <v>24300</v>
      </c>
      <c r="D158" s="15">
        <v>26000</v>
      </c>
      <c r="E158" s="15">
        <v>0</v>
      </c>
    </row>
    <row r="159" spans="1:9" ht="15.75" thickBot="1" x14ac:dyDescent="0.3">
      <c r="A159" s="16" t="s">
        <v>25</v>
      </c>
      <c r="B159" s="15">
        <f>B158/B157</f>
        <v>12000</v>
      </c>
      <c r="C159" s="15">
        <f>C158/C157</f>
        <v>4860</v>
      </c>
      <c r="D159" s="15">
        <f>D158/D157</f>
        <v>8666.6666666666661</v>
      </c>
      <c r="E159" s="15" t="e">
        <f>E158/E157</f>
        <v>#DIV/0!</v>
      </c>
    </row>
    <row r="160" spans="1:9" ht="15.75" thickBot="1" x14ac:dyDescent="0.3">
      <c r="A160" s="16" t="s">
        <v>26</v>
      </c>
      <c r="B160" s="145" t="s">
        <v>27</v>
      </c>
      <c r="C160" s="50">
        <f t="shared" ref="C160:E162" si="4">C157/B157-1</f>
        <v>4</v>
      </c>
      <c r="D160" s="50">
        <f t="shared" si="4"/>
        <v>-0.4</v>
      </c>
      <c r="E160" s="50">
        <f t="shared" si="4"/>
        <v>-1</v>
      </c>
      <c r="F160" s="38"/>
      <c r="G160" s="38"/>
      <c r="H160" s="38"/>
      <c r="I160" s="38"/>
    </row>
    <row r="161" spans="1:5" ht="34.5" customHeight="1" thickBot="1" x14ac:dyDescent="0.3">
      <c r="A161" s="16" t="s">
        <v>28</v>
      </c>
      <c r="B161" s="145" t="s">
        <v>27</v>
      </c>
      <c r="C161" s="50">
        <f t="shared" si="4"/>
        <v>1.0249999999999999</v>
      </c>
      <c r="D161" s="50">
        <f t="shared" si="4"/>
        <v>6.9958847736625529E-2</v>
      </c>
      <c r="E161" s="50">
        <f t="shared" si="4"/>
        <v>-1</v>
      </c>
    </row>
    <row r="162" spans="1:5" ht="15.75" thickBot="1" x14ac:dyDescent="0.3">
      <c r="A162" s="16" t="s">
        <v>29</v>
      </c>
      <c r="B162" s="145" t="s">
        <v>27</v>
      </c>
      <c r="C162" s="50">
        <f t="shared" si="4"/>
        <v>-0.59499999999999997</v>
      </c>
      <c r="D162" s="50">
        <f t="shared" si="4"/>
        <v>0.78326474622770914</v>
      </c>
      <c r="E162" s="50" t="e">
        <f t="shared" si="4"/>
        <v>#DIV/0!</v>
      </c>
    </row>
    <row r="163" spans="1:5" ht="15.75" thickBot="1" x14ac:dyDescent="0.3">
      <c r="A163" s="951" t="s">
        <v>30</v>
      </c>
      <c r="B163" s="952"/>
      <c r="C163" s="952"/>
      <c r="D163" s="952"/>
      <c r="E163" s="953"/>
    </row>
    <row r="164" spans="1:5" ht="12.75" customHeight="1" x14ac:dyDescent="0.25">
      <c r="A164" s="939"/>
      <c r="B164" s="51">
        <v>2018</v>
      </c>
      <c r="C164" s="51">
        <v>2019</v>
      </c>
      <c r="D164" s="51">
        <v>2020</v>
      </c>
      <c r="E164" s="51">
        <v>2021</v>
      </c>
    </row>
    <row r="165" spans="1:5" ht="15.75" thickBot="1" x14ac:dyDescent="0.3">
      <c r="A165" s="940"/>
      <c r="B165" s="52" t="s">
        <v>10</v>
      </c>
      <c r="C165" s="52" t="s">
        <v>11</v>
      </c>
      <c r="D165" s="52" t="s">
        <v>11</v>
      </c>
      <c r="E165" s="52" t="s">
        <v>11</v>
      </c>
    </row>
    <row r="166" spans="1:5" ht="15.75" thickBot="1" x14ac:dyDescent="0.3">
      <c r="A166" s="53" t="s">
        <v>31</v>
      </c>
      <c r="B166" s="54">
        <v>12000</v>
      </c>
      <c r="C166" s="54">
        <v>24300</v>
      </c>
      <c r="D166" s="54">
        <v>26000</v>
      </c>
      <c r="E166" s="54">
        <v>0</v>
      </c>
    </row>
    <row r="167" spans="1:5" ht="48.75" customHeight="1" thickBot="1" x14ac:dyDescent="0.3">
      <c r="A167" s="53" t="s">
        <v>32</v>
      </c>
      <c r="B167" s="55"/>
      <c r="C167" s="54"/>
      <c r="D167" s="54"/>
      <c r="E167" s="54"/>
    </row>
    <row r="168" spans="1:5" ht="15.75" thickBot="1" x14ac:dyDescent="0.3">
      <c r="A168" s="56" t="s">
        <v>33</v>
      </c>
      <c r="B168" s="55">
        <f>B167+B166</f>
        <v>12000</v>
      </c>
      <c r="C168" s="55">
        <f>C167+C166</f>
        <v>24300</v>
      </c>
      <c r="D168" s="55">
        <f>D167+D166</f>
        <v>26000</v>
      </c>
      <c r="E168" s="55">
        <f>E167+E166</f>
        <v>0</v>
      </c>
    </row>
    <row r="169" spans="1:5" ht="15" customHeight="1" x14ac:dyDescent="0.25">
      <c r="A169" s="954" t="s">
        <v>34</v>
      </c>
      <c r="B169" s="957"/>
      <c r="C169" s="958"/>
      <c r="D169" s="958"/>
      <c r="E169" s="959"/>
    </row>
    <row r="170" spans="1:5" x14ac:dyDescent="0.25">
      <c r="A170" s="955"/>
      <c r="B170" s="960"/>
      <c r="C170" s="961"/>
      <c r="D170" s="961"/>
      <c r="E170" s="962"/>
    </row>
    <row r="171" spans="1:5" x14ac:dyDescent="0.25">
      <c r="A171" s="955"/>
      <c r="B171" s="960"/>
      <c r="C171" s="961"/>
      <c r="D171" s="961"/>
      <c r="E171" s="962"/>
    </row>
    <row r="172" spans="1:5" ht="15.75" thickBot="1" x14ac:dyDescent="0.3">
      <c r="A172" s="956"/>
      <c r="B172" s="831"/>
      <c r="C172" s="832"/>
      <c r="D172" s="832"/>
      <c r="E172" s="963"/>
    </row>
    <row r="173" spans="1:5" ht="15.75" thickBot="1" x14ac:dyDescent="0.3">
      <c r="A173" s="16" t="s">
        <v>198</v>
      </c>
      <c r="B173" s="964" t="s">
        <v>879</v>
      </c>
      <c r="C173" s="965"/>
      <c r="D173" s="965"/>
      <c r="E173" s="966"/>
    </row>
    <row r="174" spans="1:5" ht="15.75" thickBot="1" x14ac:dyDescent="0.3">
      <c r="A174" s="48" t="s">
        <v>94</v>
      </c>
      <c r="B174" s="945" t="s">
        <v>880</v>
      </c>
      <c r="C174" s="946"/>
      <c r="D174" s="946"/>
      <c r="E174" s="947"/>
    </row>
    <row r="175" spans="1:5" ht="47.25" customHeight="1" thickBot="1" x14ac:dyDescent="0.3">
      <c r="A175" s="16" t="s">
        <v>20</v>
      </c>
      <c r="B175" s="948" t="s">
        <v>881</v>
      </c>
      <c r="C175" s="949"/>
      <c r="D175" s="949"/>
      <c r="E175" s="950"/>
    </row>
    <row r="176" spans="1:5" ht="15.75" thickBot="1" x14ac:dyDescent="0.3">
      <c r="A176" s="16" t="s">
        <v>21</v>
      </c>
      <c r="B176" s="945" t="s">
        <v>878</v>
      </c>
      <c r="C176" s="946"/>
      <c r="D176" s="946"/>
      <c r="E176" s="947"/>
    </row>
    <row r="177" spans="1:5" x14ac:dyDescent="0.25">
      <c r="A177" s="939"/>
      <c r="B177" s="51">
        <v>2018</v>
      </c>
      <c r="C177" s="51">
        <v>2019</v>
      </c>
      <c r="D177" s="51">
        <v>2020</v>
      </c>
      <c r="E177" s="51">
        <v>2021</v>
      </c>
    </row>
    <row r="178" spans="1:5" ht="15.75" thickBot="1" x14ac:dyDescent="0.3">
      <c r="A178" s="940"/>
      <c r="B178" s="52" t="s">
        <v>10</v>
      </c>
      <c r="C178" s="52" t="s">
        <v>11</v>
      </c>
      <c r="D178" s="52" t="s">
        <v>11</v>
      </c>
      <c r="E178" s="52" t="s">
        <v>11</v>
      </c>
    </row>
    <row r="179" spans="1:5" ht="15.75" thickBot="1" x14ac:dyDescent="0.3">
      <c r="A179" s="16" t="s">
        <v>23</v>
      </c>
      <c r="B179" s="15">
        <v>1</v>
      </c>
      <c r="C179" s="15">
        <v>1</v>
      </c>
      <c r="D179" s="15">
        <v>1</v>
      </c>
      <c r="E179" s="15">
        <v>1</v>
      </c>
    </row>
    <row r="180" spans="1:5" ht="15.75" thickBot="1" x14ac:dyDescent="0.3">
      <c r="A180" s="16" t="s">
        <v>24</v>
      </c>
      <c r="B180" s="15">
        <v>32700</v>
      </c>
      <c r="C180" s="15">
        <v>20000</v>
      </c>
      <c r="D180" s="15">
        <v>50000</v>
      </c>
      <c r="E180" s="15">
        <v>50000</v>
      </c>
    </row>
    <row r="181" spans="1:5" ht="15.75" thickBot="1" x14ac:dyDescent="0.3">
      <c r="A181" s="16" t="s">
        <v>25</v>
      </c>
      <c r="B181" s="15">
        <f>B180/B179</f>
        <v>32700</v>
      </c>
      <c r="C181" s="15">
        <f>C180/C179</f>
        <v>20000</v>
      </c>
      <c r="D181" s="15">
        <f>D180/D179</f>
        <v>50000</v>
      </c>
      <c r="E181" s="15">
        <f>E180/E179</f>
        <v>50000</v>
      </c>
    </row>
    <row r="182" spans="1:5" ht="15.75" thickBot="1" x14ac:dyDescent="0.3">
      <c r="A182" s="16" t="s">
        <v>26</v>
      </c>
      <c r="B182" s="145" t="s">
        <v>27</v>
      </c>
      <c r="C182" s="50">
        <f t="shared" ref="C182:E184" si="5">C179/B179-1</f>
        <v>0</v>
      </c>
      <c r="D182" s="50">
        <f t="shared" si="5"/>
        <v>0</v>
      </c>
      <c r="E182" s="50">
        <f t="shared" si="5"/>
        <v>0</v>
      </c>
    </row>
    <row r="183" spans="1:5" ht="15.75" thickBot="1" x14ac:dyDescent="0.3">
      <c r="A183" s="16" t="s">
        <v>28</v>
      </c>
      <c r="B183" s="145" t="s">
        <v>27</v>
      </c>
      <c r="C183" s="50">
        <f t="shared" si="5"/>
        <v>-0.3883792048929664</v>
      </c>
      <c r="D183" s="50">
        <f t="shared" si="5"/>
        <v>1.5</v>
      </c>
      <c r="E183" s="50">
        <f t="shared" si="5"/>
        <v>0</v>
      </c>
    </row>
    <row r="184" spans="1:5" ht="15.75" thickBot="1" x14ac:dyDescent="0.3">
      <c r="A184" s="16" t="s">
        <v>29</v>
      </c>
      <c r="B184" s="145" t="s">
        <v>27</v>
      </c>
      <c r="C184" s="50">
        <f t="shared" si="5"/>
        <v>-0.3883792048929664</v>
      </c>
      <c r="D184" s="50">
        <f t="shared" si="5"/>
        <v>1.5</v>
      </c>
      <c r="E184" s="50">
        <f t="shared" si="5"/>
        <v>0</v>
      </c>
    </row>
    <row r="185" spans="1:5" ht="15.75" customHeight="1" thickBot="1" x14ac:dyDescent="0.3">
      <c r="A185" s="951" t="s">
        <v>97</v>
      </c>
      <c r="B185" s="952"/>
      <c r="C185" s="952"/>
      <c r="D185" s="952"/>
      <c r="E185" s="953"/>
    </row>
    <row r="186" spans="1:5" x14ac:dyDescent="0.25">
      <c r="A186" s="939"/>
      <c r="B186" s="51">
        <v>2018</v>
      </c>
      <c r="C186" s="51">
        <v>2019</v>
      </c>
      <c r="D186" s="51">
        <v>2020</v>
      </c>
      <c r="E186" s="51">
        <v>2021</v>
      </c>
    </row>
    <row r="187" spans="1:5" ht="15.75" thickBot="1" x14ac:dyDescent="0.3">
      <c r="A187" s="940"/>
      <c r="B187" s="52" t="s">
        <v>10</v>
      </c>
      <c r="C187" s="52" t="s">
        <v>11</v>
      </c>
      <c r="D187" s="52" t="s">
        <v>11</v>
      </c>
      <c r="E187" s="52" t="s">
        <v>11</v>
      </c>
    </row>
    <row r="188" spans="1:5" ht="15.75" thickBot="1" x14ac:dyDescent="0.3">
      <c r="A188" s="53" t="s">
        <v>31</v>
      </c>
      <c r="B188" s="54">
        <v>32700</v>
      </c>
      <c r="C188" s="54">
        <v>20000</v>
      </c>
      <c r="D188" s="54">
        <v>50000</v>
      </c>
      <c r="E188" s="54">
        <v>50000</v>
      </c>
    </row>
    <row r="189" spans="1:5" ht="15.75" thickBot="1" x14ac:dyDescent="0.3">
      <c r="A189" s="53" t="s">
        <v>32</v>
      </c>
      <c r="B189" s="55"/>
      <c r="C189" s="54"/>
      <c r="D189" s="54"/>
      <c r="E189" s="54"/>
    </row>
    <row r="190" spans="1:5" ht="15.75" thickBot="1" x14ac:dyDescent="0.3">
      <c r="A190" s="56" t="s">
        <v>98</v>
      </c>
      <c r="B190" s="55">
        <f>B189+B188</f>
        <v>32700</v>
      </c>
      <c r="C190" s="55">
        <f>C189+C188</f>
        <v>20000</v>
      </c>
      <c r="D190" s="55">
        <f>D189+D188</f>
        <v>50000</v>
      </c>
      <c r="E190" s="55">
        <f>E189+E188</f>
        <v>50000</v>
      </c>
    </row>
    <row r="191" spans="1:5" ht="15" customHeight="1" x14ac:dyDescent="0.25">
      <c r="A191" s="954" t="s">
        <v>99</v>
      </c>
      <c r="B191" s="957"/>
      <c r="C191" s="958"/>
      <c r="D191" s="958"/>
      <c r="E191" s="959"/>
    </row>
    <row r="192" spans="1:5" x14ac:dyDescent="0.25">
      <c r="A192" s="955"/>
      <c r="B192" s="960"/>
      <c r="C192" s="961"/>
      <c r="D192" s="961"/>
      <c r="E192" s="962"/>
    </row>
    <row r="193" spans="1:9" ht="15.75" thickBot="1" x14ac:dyDescent="0.3">
      <c r="A193" s="956"/>
      <c r="B193" s="831"/>
      <c r="C193" s="832"/>
      <c r="D193" s="832"/>
      <c r="E193" s="963"/>
    </row>
    <row r="194" spans="1:9" ht="15.75" thickBot="1" x14ac:dyDescent="0.3">
      <c r="A194" s="16" t="s">
        <v>198</v>
      </c>
      <c r="B194" s="964" t="s">
        <v>882</v>
      </c>
      <c r="C194" s="965"/>
      <c r="D194" s="965"/>
      <c r="E194" s="966"/>
    </row>
    <row r="195" spans="1:9" ht="15.75" thickBot="1" x14ac:dyDescent="0.3">
      <c r="A195" s="48" t="s">
        <v>94</v>
      </c>
      <c r="B195" s="945" t="s">
        <v>874</v>
      </c>
      <c r="C195" s="946"/>
      <c r="D195" s="946"/>
      <c r="E195" s="947"/>
    </row>
    <row r="196" spans="1:9" ht="76.5" customHeight="1" thickBot="1" x14ac:dyDescent="0.3">
      <c r="A196" s="16" t="s">
        <v>20</v>
      </c>
      <c r="B196" s="948" t="s">
        <v>883</v>
      </c>
      <c r="C196" s="949"/>
      <c r="D196" s="949"/>
      <c r="E196" s="950"/>
    </row>
    <row r="197" spans="1:9" ht="15.75" thickBot="1" x14ac:dyDescent="0.3">
      <c r="A197" s="16" t="s">
        <v>21</v>
      </c>
      <c r="B197" s="945" t="s">
        <v>878</v>
      </c>
      <c r="C197" s="946"/>
      <c r="D197" s="946"/>
      <c r="E197" s="947"/>
    </row>
    <row r="198" spans="1:9" ht="12.75" customHeight="1" x14ac:dyDescent="0.25">
      <c r="A198" s="939"/>
      <c r="B198" s="51">
        <v>2018</v>
      </c>
      <c r="C198" s="51">
        <v>2019</v>
      </c>
      <c r="D198" s="51">
        <v>2020</v>
      </c>
      <c r="E198" s="51">
        <v>2021</v>
      </c>
    </row>
    <row r="199" spans="1:9" ht="15.75" thickBot="1" x14ac:dyDescent="0.3">
      <c r="A199" s="940"/>
      <c r="B199" s="52" t="s">
        <v>10</v>
      </c>
      <c r="C199" s="52" t="s">
        <v>11</v>
      </c>
      <c r="D199" s="52" t="s">
        <v>11</v>
      </c>
      <c r="E199" s="52" t="s">
        <v>11</v>
      </c>
    </row>
    <row r="200" spans="1:9" ht="15.75" thickBot="1" x14ac:dyDescent="0.3">
      <c r="A200" s="16" t="s">
        <v>23</v>
      </c>
      <c r="B200" s="15">
        <v>0</v>
      </c>
      <c r="C200" s="15">
        <v>1</v>
      </c>
      <c r="D200" s="15">
        <v>1</v>
      </c>
      <c r="E200" s="15">
        <v>1</v>
      </c>
    </row>
    <row r="201" spans="1:9" ht="15.75" thickBot="1" x14ac:dyDescent="0.3">
      <c r="A201" s="16" t="s">
        <v>24</v>
      </c>
      <c r="B201" s="15">
        <v>0</v>
      </c>
      <c r="C201" s="15">
        <v>6000</v>
      </c>
      <c r="D201" s="15">
        <v>6000</v>
      </c>
      <c r="E201" s="15">
        <v>6000</v>
      </c>
    </row>
    <row r="202" spans="1:9" ht="15.75" thickBot="1" x14ac:dyDescent="0.3">
      <c r="A202" s="16" t="s">
        <v>25</v>
      </c>
      <c r="B202" s="15" t="e">
        <f>B201/B200</f>
        <v>#DIV/0!</v>
      </c>
      <c r="C202" s="15">
        <f>C201/C200</f>
        <v>6000</v>
      </c>
      <c r="D202" s="15">
        <f>D201/D200</f>
        <v>6000</v>
      </c>
      <c r="E202" s="15">
        <f>E201/E200</f>
        <v>6000</v>
      </c>
    </row>
    <row r="203" spans="1:9" ht="15.75" thickBot="1" x14ac:dyDescent="0.3">
      <c r="A203" s="16" t="s">
        <v>26</v>
      </c>
      <c r="B203" s="145" t="s">
        <v>27</v>
      </c>
      <c r="C203" s="50" t="e">
        <f t="shared" ref="C203:E205" si="6">C200/B200-1</f>
        <v>#DIV/0!</v>
      </c>
      <c r="D203" s="50">
        <f t="shared" si="6"/>
        <v>0</v>
      </c>
      <c r="E203" s="50">
        <f t="shared" si="6"/>
        <v>0</v>
      </c>
      <c r="F203" s="38"/>
      <c r="G203" s="38"/>
      <c r="H203" s="38"/>
      <c r="I203" s="38"/>
    </row>
    <row r="204" spans="1:9" ht="15.75" thickBot="1" x14ac:dyDescent="0.3">
      <c r="A204" s="16" t="s">
        <v>28</v>
      </c>
      <c r="B204" s="145" t="s">
        <v>27</v>
      </c>
      <c r="C204" s="50" t="e">
        <f t="shared" si="6"/>
        <v>#DIV/0!</v>
      </c>
      <c r="D204" s="50">
        <f t="shared" si="6"/>
        <v>0</v>
      </c>
      <c r="E204" s="50">
        <f t="shared" si="6"/>
        <v>0</v>
      </c>
    </row>
    <row r="205" spans="1:9" ht="15.75" thickBot="1" x14ac:dyDescent="0.3">
      <c r="A205" s="16" t="s">
        <v>29</v>
      </c>
      <c r="B205" s="145" t="s">
        <v>27</v>
      </c>
      <c r="C205" s="50" t="e">
        <f t="shared" si="6"/>
        <v>#DIV/0!</v>
      </c>
      <c r="D205" s="50">
        <f t="shared" si="6"/>
        <v>0</v>
      </c>
      <c r="E205" s="50">
        <f t="shared" si="6"/>
        <v>0</v>
      </c>
    </row>
    <row r="206" spans="1:9" ht="15.75" thickBot="1" x14ac:dyDescent="0.3">
      <c r="A206" s="951" t="s">
        <v>97</v>
      </c>
      <c r="B206" s="952"/>
      <c r="C206" s="952"/>
      <c r="D206" s="952"/>
      <c r="E206" s="953"/>
    </row>
    <row r="207" spans="1:9" ht="12.75" customHeight="1" x14ac:dyDescent="0.25">
      <c r="A207" s="939"/>
      <c r="B207" s="51">
        <v>2018</v>
      </c>
      <c r="C207" s="51">
        <v>2019</v>
      </c>
      <c r="D207" s="51">
        <v>2020</v>
      </c>
      <c r="E207" s="51">
        <v>2021</v>
      </c>
    </row>
    <row r="208" spans="1:9" ht="15.75" thickBot="1" x14ac:dyDescent="0.3">
      <c r="A208" s="940"/>
      <c r="B208" s="52" t="s">
        <v>10</v>
      </c>
      <c r="C208" s="52" t="s">
        <v>11</v>
      </c>
      <c r="D208" s="52" t="s">
        <v>11</v>
      </c>
      <c r="E208" s="52" t="s">
        <v>11</v>
      </c>
    </row>
    <row r="209" spans="1:5" ht="15.75" thickBot="1" x14ac:dyDescent="0.3">
      <c r="A209" s="53" t="s">
        <v>31</v>
      </c>
      <c r="B209" s="54">
        <v>0</v>
      </c>
      <c r="C209" s="54">
        <v>6000</v>
      </c>
      <c r="D209" s="54">
        <v>6000</v>
      </c>
      <c r="E209" s="54">
        <v>6000</v>
      </c>
    </row>
    <row r="210" spans="1:5" ht="15.75" thickBot="1" x14ac:dyDescent="0.3">
      <c r="A210" s="53" t="s">
        <v>32</v>
      </c>
      <c r="B210" s="55"/>
      <c r="C210" s="54"/>
      <c r="D210" s="54"/>
      <c r="E210" s="54"/>
    </row>
    <row r="211" spans="1:5" ht="15.75" thickBot="1" x14ac:dyDescent="0.3">
      <c r="A211" s="56" t="s">
        <v>98</v>
      </c>
      <c r="B211" s="55">
        <f>B210+B209</f>
        <v>0</v>
      </c>
      <c r="C211" s="55">
        <f>C210+C209</f>
        <v>6000</v>
      </c>
      <c r="D211" s="55">
        <f>D210+D209</f>
        <v>6000</v>
      </c>
      <c r="E211" s="55">
        <f>E210+E209</f>
        <v>6000</v>
      </c>
    </row>
    <row r="212" spans="1:5" x14ac:dyDescent="0.25">
      <c r="A212" s="954" t="s">
        <v>99</v>
      </c>
      <c r="B212" s="957"/>
      <c r="C212" s="958"/>
      <c r="D212" s="958"/>
      <c r="E212" s="959"/>
    </row>
    <row r="213" spans="1:5" x14ac:dyDescent="0.25">
      <c r="A213" s="955"/>
      <c r="B213" s="960"/>
      <c r="C213" s="961"/>
      <c r="D213" s="961"/>
      <c r="E213" s="962"/>
    </row>
    <row r="214" spans="1:5" ht="15.75" thickBot="1" x14ac:dyDescent="0.3">
      <c r="A214" s="956"/>
      <c r="B214" s="831"/>
      <c r="C214" s="832"/>
      <c r="D214" s="832"/>
      <c r="E214" s="963"/>
    </row>
    <row r="215" spans="1:5" ht="15.75" thickBot="1" x14ac:dyDescent="0.3">
      <c r="A215" s="16" t="s">
        <v>198</v>
      </c>
      <c r="B215" s="964" t="s">
        <v>745</v>
      </c>
      <c r="C215" s="965"/>
      <c r="D215" s="965"/>
      <c r="E215" s="966"/>
    </row>
    <row r="216" spans="1:5" ht="15.75" thickBot="1" x14ac:dyDescent="0.3">
      <c r="A216" s="48" t="s">
        <v>102</v>
      </c>
      <c r="B216" s="945" t="s">
        <v>884</v>
      </c>
      <c r="C216" s="946"/>
      <c r="D216" s="946"/>
      <c r="E216" s="947"/>
    </row>
    <row r="217" spans="1:5" ht="115.5" customHeight="1" thickBot="1" x14ac:dyDescent="0.3">
      <c r="A217" s="16" t="s">
        <v>20</v>
      </c>
      <c r="B217" s="948" t="s">
        <v>885</v>
      </c>
      <c r="C217" s="949"/>
      <c r="D217" s="949"/>
      <c r="E217" s="950"/>
    </row>
    <row r="218" spans="1:5" ht="15.75" thickBot="1" x14ac:dyDescent="0.3">
      <c r="A218" s="16" t="s">
        <v>21</v>
      </c>
      <c r="B218" s="945" t="s">
        <v>886</v>
      </c>
      <c r="C218" s="946"/>
      <c r="D218" s="946"/>
      <c r="E218" s="947"/>
    </row>
    <row r="219" spans="1:5" x14ac:dyDescent="0.25">
      <c r="A219" s="939"/>
      <c r="B219" s="51">
        <v>2018</v>
      </c>
      <c r="C219" s="51">
        <v>2019</v>
      </c>
      <c r="D219" s="51">
        <v>2020</v>
      </c>
      <c r="E219" s="51">
        <v>2021</v>
      </c>
    </row>
    <row r="220" spans="1:5" ht="15.75" thickBot="1" x14ac:dyDescent="0.3">
      <c r="A220" s="940"/>
      <c r="B220" s="52" t="s">
        <v>10</v>
      </c>
      <c r="C220" s="52" t="s">
        <v>11</v>
      </c>
      <c r="D220" s="52" t="s">
        <v>11</v>
      </c>
      <c r="E220" s="52" t="s">
        <v>11</v>
      </c>
    </row>
    <row r="221" spans="1:5" ht="15.75" thickBot="1" x14ac:dyDescent="0.3">
      <c r="A221" s="16" t="s">
        <v>23</v>
      </c>
      <c r="B221" s="15">
        <v>0</v>
      </c>
      <c r="C221" s="15">
        <v>1</v>
      </c>
      <c r="D221" s="15">
        <v>0</v>
      </c>
      <c r="E221" s="15">
        <v>0</v>
      </c>
    </row>
    <row r="222" spans="1:5" ht="15.75" thickBot="1" x14ac:dyDescent="0.3">
      <c r="A222" s="16" t="s">
        <v>24</v>
      </c>
      <c r="B222" s="15">
        <v>0</v>
      </c>
      <c r="C222" s="15">
        <v>5000</v>
      </c>
      <c r="D222" s="15">
        <v>0</v>
      </c>
      <c r="E222" s="15">
        <v>0</v>
      </c>
    </row>
    <row r="223" spans="1:5" ht="15.75" thickBot="1" x14ac:dyDescent="0.3">
      <c r="A223" s="16" t="s">
        <v>25</v>
      </c>
      <c r="B223" s="15" t="e">
        <f>B222/B221</f>
        <v>#DIV/0!</v>
      </c>
      <c r="C223" s="15">
        <f>C222/C221</f>
        <v>5000</v>
      </c>
      <c r="D223" s="15" t="e">
        <f>D222/D221</f>
        <v>#DIV/0!</v>
      </c>
      <c r="E223" s="15" t="e">
        <f>E222/E221</f>
        <v>#DIV/0!</v>
      </c>
    </row>
    <row r="224" spans="1:5" ht="15.75" thickBot="1" x14ac:dyDescent="0.3">
      <c r="A224" s="16" t="s">
        <v>26</v>
      </c>
      <c r="B224" s="145" t="s">
        <v>27</v>
      </c>
      <c r="C224" s="50" t="e">
        <f t="shared" ref="C224:E226" si="7">C221/B221-1</f>
        <v>#DIV/0!</v>
      </c>
      <c r="D224" s="50">
        <f t="shared" si="7"/>
        <v>-1</v>
      </c>
      <c r="E224" s="50" t="e">
        <f t="shared" si="7"/>
        <v>#DIV/0!</v>
      </c>
    </row>
    <row r="225" spans="1:5" ht="15.75" thickBot="1" x14ac:dyDescent="0.3">
      <c r="A225" s="16" t="s">
        <v>28</v>
      </c>
      <c r="B225" s="145" t="s">
        <v>27</v>
      </c>
      <c r="C225" s="50" t="e">
        <f t="shared" si="7"/>
        <v>#DIV/0!</v>
      </c>
      <c r="D225" s="50">
        <f t="shared" si="7"/>
        <v>-1</v>
      </c>
      <c r="E225" s="50" t="e">
        <f t="shared" si="7"/>
        <v>#DIV/0!</v>
      </c>
    </row>
    <row r="226" spans="1:5" ht="15.75" thickBot="1" x14ac:dyDescent="0.3">
      <c r="A226" s="16" t="s">
        <v>29</v>
      </c>
      <c r="B226" s="145" t="s">
        <v>27</v>
      </c>
      <c r="C226" s="50" t="e">
        <f t="shared" si="7"/>
        <v>#DIV/0!</v>
      </c>
      <c r="D226" s="50" t="e">
        <f t="shared" si="7"/>
        <v>#DIV/0!</v>
      </c>
      <c r="E226" s="50" t="e">
        <f t="shared" si="7"/>
        <v>#DIV/0!</v>
      </c>
    </row>
    <row r="227" spans="1:5" ht="15.75" customHeight="1" thickBot="1" x14ac:dyDescent="0.3">
      <c r="A227" s="951" t="s">
        <v>106</v>
      </c>
      <c r="B227" s="952"/>
      <c r="C227" s="952"/>
      <c r="D227" s="952"/>
      <c r="E227" s="953"/>
    </row>
    <row r="228" spans="1:5" x14ac:dyDescent="0.25">
      <c r="A228" s="939"/>
      <c r="B228" s="51">
        <v>2018</v>
      </c>
      <c r="C228" s="51">
        <v>2019</v>
      </c>
      <c r="D228" s="51">
        <v>2020</v>
      </c>
      <c r="E228" s="51">
        <v>2021</v>
      </c>
    </row>
    <row r="229" spans="1:5" ht="15.75" thickBot="1" x14ac:dyDescent="0.3">
      <c r="A229" s="940"/>
      <c r="B229" s="52" t="s">
        <v>10</v>
      </c>
      <c r="C229" s="52" t="s">
        <v>11</v>
      </c>
      <c r="D229" s="52" t="s">
        <v>11</v>
      </c>
      <c r="E229" s="52" t="s">
        <v>11</v>
      </c>
    </row>
    <row r="230" spans="1:5" ht="15.75" thickBot="1" x14ac:dyDescent="0.3">
      <c r="A230" s="53" t="s">
        <v>31</v>
      </c>
      <c r="B230" s="54">
        <v>0</v>
      </c>
      <c r="C230" s="54">
        <v>5000</v>
      </c>
      <c r="D230" s="54">
        <v>0</v>
      </c>
      <c r="E230" s="54">
        <v>0</v>
      </c>
    </row>
    <row r="231" spans="1:5" ht="15.75" thickBot="1" x14ac:dyDescent="0.3">
      <c r="A231" s="53" t="s">
        <v>32</v>
      </c>
      <c r="B231" s="55"/>
      <c r="C231" s="54"/>
      <c r="D231" s="54"/>
      <c r="E231" s="54"/>
    </row>
    <row r="232" spans="1:5" ht="15.75" thickBot="1" x14ac:dyDescent="0.3">
      <c r="A232" s="56" t="s">
        <v>107</v>
      </c>
      <c r="B232" s="55">
        <f>B231+B230</f>
        <v>0</v>
      </c>
      <c r="C232" s="55">
        <f>C231+C230</f>
        <v>5000</v>
      </c>
      <c r="D232" s="55">
        <f>D231+D230</f>
        <v>0</v>
      </c>
      <c r="E232" s="55">
        <f>E231+E230</f>
        <v>0</v>
      </c>
    </row>
    <row r="233" spans="1:5" ht="15" customHeight="1" x14ac:dyDescent="0.25">
      <c r="A233" s="954" t="s">
        <v>307</v>
      </c>
      <c r="B233" s="957"/>
      <c r="C233" s="958"/>
      <c r="D233" s="958"/>
      <c r="E233" s="959"/>
    </row>
    <row r="234" spans="1:5" ht="15" customHeight="1" x14ac:dyDescent="0.25">
      <c r="A234" s="955"/>
      <c r="B234" s="960"/>
      <c r="C234" s="961"/>
      <c r="D234" s="961"/>
      <c r="E234" s="962"/>
    </row>
    <row r="235" spans="1:5" ht="15" customHeight="1" thickBot="1" x14ac:dyDescent="0.3">
      <c r="A235" s="956"/>
      <c r="B235" s="831"/>
      <c r="C235" s="832"/>
      <c r="D235" s="832"/>
      <c r="E235" s="963"/>
    </row>
    <row r="236" spans="1:5" ht="15" customHeight="1" thickBot="1" x14ac:dyDescent="0.3">
      <c r="A236" s="16" t="s">
        <v>198</v>
      </c>
      <c r="B236" s="964" t="s">
        <v>887</v>
      </c>
      <c r="C236" s="965"/>
      <c r="D236" s="965"/>
      <c r="E236" s="966"/>
    </row>
    <row r="237" spans="1:5" ht="15" customHeight="1" thickBot="1" x14ac:dyDescent="0.3">
      <c r="A237" s="48" t="s">
        <v>111</v>
      </c>
      <c r="B237" s="945" t="s">
        <v>876</v>
      </c>
      <c r="C237" s="946"/>
      <c r="D237" s="946"/>
      <c r="E237" s="947"/>
    </row>
    <row r="238" spans="1:5" ht="67.5" customHeight="1" thickBot="1" x14ac:dyDescent="0.3">
      <c r="A238" s="16" t="s">
        <v>20</v>
      </c>
      <c r="B238" s="948" t="s">
        <v>888</v>
      </c>
      <c r="C238" s="949"/>
      <c r="D238" s="949"/>
      <c r="E238" s="950"/>
    </row>
    <row r="239" spans="1:5" ht="15" customHeight="1" thickBot="1" x14ac:dyDescent="0.3">
      <c r="A239" s="16" t="s">
        <v>21</v>
      </c>
      <c r="B239" s="945" t="s">
        <v>889</v>
      </c>
      <c r="C239" s="946"/>
      <c r="D239" s="946"/>
      <c r="E239" s="947"/>
    </row>
    <row r="240" spans="1:5" ht="15" customHeight="1" x14ac:dyDescent="0.25">
      <c r="A240" s="939"/>
      <c r="B240" s="51">
        <v>2018</v>
      </c>
      <c r="C240" s="51">
        <v>2019</v>
      </c>
      <c r="D240" s="51">
        <v>2020</v>
      </c>
      <c r="E240" s="51">
        <v>2021</v>
      </c>
    </row>
    <row r="241" spans="1:5" ht="15" customHeight="1" thickBot="1" x14ac:dyDescent="0.3">
      <c r="A241" s="940"/>
      <c r="B241" s="52" t="s">
        <v>10</v>
      </c>
      <c r="C241" s="52" t="s">
        <v>11</v>
      </c>
      <c r="D241" s="52" t="s">
        <v>11</v>
      </c>
      <c r="E241" s="52" t="s">
        <v>11</v>
      </c>
    </row>
    <row r="242" spans="1:5" ht="15" customHeight="1" thickBot="1" x14ac:dyDescent="0.3">
      <c r="A242" s="16" t="s">
        <v>23</v>
      </c>
      <c r="B242" s="15">
        <v>250</v>
      </c>
      <c r="C242" s="15">
        <v>0</v>
      </c>
      <c r="D242" s="15">
        <v>0</v>
      </c>
      <c r="E242" s="15">
        <v>0</v>
      </c>
    </row>
    <row r="243" spans="1:5" ht="15" customHeight="1" thickBot="1" x14ac:dyDescent="0.3">
      <c r="A243" s="16" t="s">
        <v>24</v>
      </c>
      <c r="B243" s="15">
        <v>4000</v>
      </c>
      <c r="C243" s="15">
        <v>0</v>
      </c>
      <c r="D243" s="15">
        <v>0</v>
      </c>
      <c r="E243" s="15">
        <v>0</v>
      </c>
    </row>
    <row r="244" spans="1:5" ht="15" customHeight="1" thickBot="1" x14ac:dyDescent="0.3">
      <c r="A244" s="16" t="s">
        <v>25</v>
      </c>
      <c r="B244" s="15">
        <f>B243/B242</f>
        <v>16</v>
      </c>
      <c r="C244" s="15" t="e">
        <f>C243/C242</f>
        <v>#DIV/0!</v>
      </c>
      <c r="D244" s="15" t="e">
        <f>D243/D242</f>
        <v>#DIV/0!</v>
      </c>
      <c r="E244" s="15" t="e">
        <f>E243/E242</f>
        <v>#DIV/0!</v>
      </c>
    </row>
    <row r="245" spans="1:5" ht="15" customHeight="1" thickBot="1" x14ac:dyDescent="0.3">
      <c r="A245" s="16" t="s">
        <v>26</v>
      </c>
      <c r="B245" s="145" t="s">
        <v>27</v>
      </c>
      <c r="C245" s="50">
        <f t="shared" ref="C245:E247" si="8">C242/B242-1</f>
        <v>-1</v>
      </c>
      <c r="D245" s="50" t="e">
        <f t="shared" si="8"/>
        <v>#DIV/0!</v>
      </c>
      <c r="E245" s="50" t="e">
        <f t="shared" si="8"/>
        <v>#DIV/0!</v>
      </c>
    </row>
    <row r="246" spans="1:5" ht="15" customHeight="1" thickBot="1" x14ac:dyDescent="0.3">
      <c r="A246" s="16" t="s">
        <v>28</v>
      </c>
      <c r="B246" s="145" t="s">
        <v>27</v>
      </c>
      <c r="C246" s="50">
        <f t="shared" si="8"/>
        <v>-1</v>
      </c>
      <c r="D246" s="50" t="e">
        <f t="shared" si="8"/>
        <v>#DIV/0!</v>
      </c>
      <c r="E246" s="50" t="e">
        <f t="shared" si="8"/>
        <v>#DIV/0!</v>
      </c>
    </row>
    <row r="247" spans="1:5" ht="15" customHeight="1" thickBot="1" x14ac:dyDescent="0.3">
      <c r="A247" s="16" t="s">
        <v>29</v>
      </c>
      <c r="B247" s="145" t="s">
        <v>27</v>
      </c>
      <c r="C247" s="50" t="e">
        <f t="shared" si="8"/>
        <v>#DIV/0!</v>
      </c>
      <c r="D247" s="50" t="e">
        <f t="shared" si="8"/>
        <v>#DIV/0!</v>
      </c>
      <c r="E247" s="50" t="e">
        <f t="shared" si="8"/>
        <v>#DIV/0!</v>
      </c>
    </row>
    <row r="248" spans="1:5" ht="15" customHeight="1" thickBot="1" x14ac:dyDescent="0.3">
      <c r="A248" s="951" t="s">
        <v>114</v>
      </c>
      <c r="B248" s="952"/>
      <c r="C248" s="952"/>
      <c r="D248" s="952"/>
      <c r="E248" s="953"/>
    </row>
    <row r="249" spans="1:5" ht="15" customHeight="1" x14ac:dyDescent="0.25">
      <c r="A249" s="939"/>
      <c r="B249" s="51">
        <v>2018</v>
      </c>
      <c r="C249" s="51">
        <v>2019</v>
      </c>
      <c r="D249" s="51">
        <v>2020</v>
      </c>
      <c r="E249" s="51">
        <v>2021</v>
      </c>
    </row>
    <row r="250" spans="1:5" ht="15" customHeight="1" thickBot="1" x14ac:dyDescent="0.3">
      <c r="A250" s="940"/>
      <c r="B250" s="52" t="s">
        <v>10</v>
      </c>
      <c r="C250" s="52" t="s">
        <v>11</v>
      </c>
      <c r="D250" s="52" t="s">
        <v>11</v>
      </c>
      <c r="E250" s="52" t="s">
        <v>11</v>
      </c>
    </row>
    <row r="251" spans="1:5" ht="15" customHeight="1" thickBot="1" x14ac:dyDescent="0.3">
      <c r="A251" s="53" t="s">
        <v>31</v>
      </c>
      <c r="B251" s="54"/>
      <c r="C251" s="54"/>
      <c r="D251" s="54"/>
      <c r="E251" s="54"/>
    </row>
    <row r="252" spans="1:5" ht="15" customHeight="1" thickBot="1" x14ac:dyDescent="0.3">
      <c r="A252" s="53" t="s">
        <v>32</v>
      </c>
      <c r="B252" s="55">
        <v>4000</v>
      </c>
      <c r="C252" s="54">
        <v>0</v>
      </c>
      <c r="D252" s="54">
        <v>0</v>
      </c>
      <c r="E252" s="54">
        <v>0</v>
      </c>
    </row>
    <row r="253" spans="1:5" ht="15" customHeight="1" thickBot="1" x14ac:dyDescent="0.3">
      <c r="A253" s="56" t="s">
        <v>115</v>
      </c>
      <c r="B253" s="55">
        <f>B252+B251</f>
        <v>4000</v>
      </c>
      <c r="C253" s="55">
        <f>C252+C251</f>
        <v>0</v>
      </c>
      <c r="D253" s="55">
        <f>D252+D251</f>
        <v>0</v>
      </c>
      <c r="E253" s="55">
        <f>E252+E251</f>
        <v>0</v>
      </c>
    </row>
    <row r="254" spans="1:5" ht="15" customHeight="1" x14ac:dyDescent="0.25">
      <c r="A254" s="954" t="s">
        <v>116</v>
      </c>
      <c r="B254" s="957"/>
      <c r="C254" s="958"/>
      <c r="D254" s="958"/>
      <c r="E254" s="959"/>
    </row>
    <row r="255" spans="1:5" ht="15" customHeight="1" x14ac:dyDescent="0.25">
      <c r="A255" s="955"/>
      <c r="B255" s="960"/>
      <c r="C255" s="961"/>
      <c r="D255" s="961"/>
      <c r="E255" s="962"/>
    </row>
    <row r="256" spans="1:5" ht="15" customHeight="1" thickBot="1" x14ac:dyDescent="0.3">
      <c r="A256" s="956"/>
      <c r="B256" s="831"/>
      <c r="C256" s="832"/>
      <c r="D256" s="832"/>
      <c r="E256" s="963"/>
    </row>
    <row r="257" spans="1:5" ht="15.75" thickBot="1" x14ac:dyDescent="0.3">
      <c r="A257" s="141"/>
      <c r="B257" s="142"/>
      <c r="C257" s="143"/>
      <c r="D257" s="143"/>
      <c r="E257" s="144"/>
    </row>
    <row r="258" spans="1:5" ht="15.75" customHeight="1" thickBot="1" x14ac:dyDescent="0.3">
      <c r="A258" s="230" t="s">
        <v>51</v>
      </c>
      <c r="B258" s="967" t="s">
        <v>849</v>
      </c>
      <c r="C258" s="968"/>
      <c r="D258" s="968"/>
      <c r="E258" s="969"/>
    </row>
    <row r="259" spans="1:5" ht="15.75" customHeight="1" thickBot="1" x14ac:dyDescent="0.3">
      <c r="A259" s="701" t="s">
        <v>209</v>
      </c>
      <c r="B259" s="702"/>
      <c r="C259" s="702"/>
      <c r="D259" s="702"/>
      <c r="E259" s="703"/>
    </row>
    <row r="260" spans="1:5" ht="15.75" thickBot="1" x14ac:dyDescent="0.3">
      <c r="A260" s="141" t="s">
        <v>890</v>
      </c>
      <c r="B260" s="11"/>
      <c r="C260" s="11"/>
      <c r="D260" s="11"/>
      <c r="E260" s="11"/>
    </row>
    <row r="261" spans="1:5" ht="22.5" customHeight="1" thickBot="1" x14ac:dyDescent="0.3">
      <c r="A261" s="12" t="s">
        <v>891</v>
      </c>
      <c r="B261" s="11"/>
      <c r="C261" s="11"/>
      <c r="D261" s="11"/>
      <c r="E261" s="11"/>
    </row>
    <row r="262" spans="1:5" ht="22.5" customHeight="1" thickBot="1" x14ac:dyDescent="0.3">
      <c r="A262" s="12" t="s">
        <v>892</v>
      </c>
      <c r="B262" s="11"/>
      <c r="C262" s="11"/>
      <c r="D262" s="11"/>
      <c r="E262" s="11"/>
    </row>
    <row r="263" spans="1:5" ht="22.5" customHeight="1" thickBot="1" x14ac:dyDescent="0.3">
      <c r="A263" s="12" t="s">
        <v>893</v>
      </c>
      <c r="B263" s="11"/>
      <c r="C263" s="11"/>
      <c r="D263" s="11"/>
      <c r="E263" s="11"/>
    </row>
    <row r="264" spans="1:5" ht="22.5" customHeight="1" thickBot="1" x14ac:dyDescent="0.3">
      <c r="A264" s="12" t="s">
        <v>894</v>
      </c>
      <c r="B264" s="11"/>
      <c r="C264" s="11"/>
      <c r="D264" s="11"/>
      <c r="E264" s="11"/>
    </row>
    <row r="265" spans="1:5" ht="22.5" customHeight="1" thickBot="1" x14ac:dyDescent="0.3">
      <c r="A265" s="12" t="s">
        <v>895</v>
      </c>
      <c r="B265" s="11"/>
      <c r="C265" s="11"/>
      <c r="D265" s="11"/>
      <c r="E265" s="11"/>
    </row>
    <row r="266" spans="1:5" ht="23.25" customHeight="1" thickBot="1" x14ac:dyDescent="0.3">
      <c r="A266" s="775" t="s">
        <v>52</v>
      </c>
      <c r="B266" s="776"/>
      <c r="C266" s="776"/>
      <c r="D266" s="776"/>
      <c r="E266" s="777"/>
    </row>
    <row r="267" spans="1:5" ht="15.75" thickBot="1" x14ac:dyDescent="0.3">
      <c r="A267" s="608" t="s">
        <v>49</v>
      </c>
      <c r="B267" s="609"/>
      <c r="C267" s="609"/>
      <c r="D267" s="609"/>
      <c r="E267" s="610"/>
    </row>
    <row r="268" spans="1:5" ht="15.75" thickBot="1" x14ac:dyDescent="0.3">
      <c r="A268" s="608" t="s">
        <v>50</v>
      </c>
      <c r="B268" s="609"/>
      <c r="C268" s="609"/>
      <c r="D268" s="609"/>
      <c r="E268" s="610"/>
    </row>
    <row r="269" spans="1:5" ht="15.75" thickBot="1" x14ac:dyDescent="0.3">
      <c r="A269" s="18" t="s">
        <v>198</v>
      </c>
      <c r="B269" s="754" t="s">
        <v>896</v>
      </c>
      <c r="C269" s="755"/>
      <c r="D269" s="755"/>
      <c r="E269" s="756"/>
    </row>
    <row r="270" spans="1:5" ht="15.75" thickBot="1" x14ac:dyDescent="0.3">
      <c r="A270" s="231" t="s">
        <v>88</v>
      </c>
      <c r="B270" s="760" t="s">
        <v>890</v>
      </c>
      <c r="C270" s="761"/>
      <c r="D270" s="761"/>
      <c r="E270" s="762"/>
    </row>
    <row r="271" spans="1:5" ht="69.75" customHeight="1" thickBot="1" x14ac:dyDescent="0.3">
      <c r="A271" s="12" t="s">
        <v>20</v>
      </c>
      <c r="B271" s="701" t="s">
        <v>897</v>
      </c>
      <c r="C271" s="702"/>
      <c r="D271" s="702"/>
      <c r="E271" s="703"/>
    </row>
    <row r="272" spans="1:5" ht="15.75" thickBot="1" x14ac:dyDescent="0.3">
      <c r="A272" s="12" t="s">
        <v>21</v>
      </c>
      <c r="B272" s="970" t="s">
        <v>898</v>
      </c>
      <c r="C272" s="971"/>
      <c r="D272" s="971"/>
      <c r="E272" s="972"/>
    </row>
    <row r="273" spans="1:9" ht="12.75" customHeight="1" x14ac:dyDescent="0.25">
      <c r="A273" s="597"/>
      <c r="B273" s="232">
        <v>2018</v>
      </c>
      <c r="C273" s="232">
        <v>2019</v>
      </c>
      <c r="D273" s="232">
        <v>2020</v>
      </c>
      <c r="E273" s="232">
        <v>2021</v>
      </c>
    </row>
    <row r="274" spans="1:9" ht="15.75" thickBot="1" x14ac:dyDescent="0.3">
      <c r="A274" s="598"/>
      <c r="B274" s="233" t="s">
        <v>10</v>
      </c>
      <c r="C274" s="233" t="s">
        <v>11</v>
      </c>
      <c r="D274" s="233" t="s">
        <v>11</v>
      </c>
      <c r="E274" s="233" t="s">
        <v>11</v>
      </c>
    </row>
    <row r="275" spans="1:9" ht="15.75" thickBot="1" x14ac:dyDescent="0.3">
      <c r="A275" s="12" t="s">
        <v>23</v>
      </c>
      <c r="B275" s="234">
        <v>16</v>
      </c>
      <c r="C275" s="234">
        <v>16</v>
      </c>
      <c r="D275" s="234">
        <v>1</v>
      </c>
      <c r="E275" s="234">
        <v>0</v>
      </c>
    </row>
    <row r="276" spans="1:9" ht="15.75" thickBot="1" x14ac:dyDescent="0.3">
      <c r="A276" s="12" t="s">
        <v>24</v>
      </c>
      <c r="B276" s="234">
        <v>130000</v>
      </c>
      <c r="C276" s="234">
        <v>74220</v>
      </c>
      <c r="D276" s="235">
        <v>1000</v>
      </c>
      <c r="E276" s="234">
        <v>0</v>
      </c>
    </row>
    <row r="277" spans="1:9" ht="15.75" thickBot="1" x14ac:dyDescent="0.3">
      <c r="A277" s="12" t="s">
        <v>25</v>
      </c>
      <c r="B277" s="234">
        <f>B276/B275</f>
        <v>8125</v>
      </c>
      <c r="C277" s="234">
        <f>C276/C275</f>
        <v>4638.75</v>
      </c>
      <c r="D277" s="234">
        <f>D276/D275</f>
        <v>1000</v>
      </c>
      <c r="E277" s="234" t="e">
        <f>E276/E275</f>
        <v>#DIV/0!</v>
      </c>
    </row>
    <row r="278" spans="1:9" ht="15.75" thickBot="1" x14ac:dyDescent="0.3">
      <c r="A278" s="12" t="s">
        <v>26</v>
      </c>
      <c r="B278" s="236" t="s">
        <v>27</v>
      </c>
      <c r="C278" s="237">
        <f t="shared" ref="C278:E280" si="9">C275/B275-1</f>
        <v>0</v>
      </c>
      <c r="D278" s="237">
        <f t="shared" si="9"/>
        <v>-0.9375</v>
      </c>
      <c r="E278" s="237">
        <f t="shared" si="9"/>
        <v>-1</v>
      </c>
      <c r="F278" s="38"/>
      <c r="G278" s="38"/>
      <c r="H278" s="38"/>
      <c r="I278" s="38"/>
    </row>
    <row r="279" spans="1:9" ht="15.75" thickBot="1" x14ac:dyDescent="0.3">
      <c r="A279" s="12" t="s">
        <v>28</v>
      </c>
      <c r="B279" s="236" t="s">
        <v>27</v>
      </c>
      <c r="C279" s="237">
        <f t="shared" si="9"/>
        <v>-0.42907692307692302</v>
      </c>
      <c r="D279" s="237">
        <f t="shared" si="9"/>
        <v>-0.9865265427108596</v>
      </c>
      <c r="E279" s="237">
        <f t="shared" si="9"/>
        <v>-1</v>
      </c>
    </row>
    <row r="280" spans="1:9" ht="15.75" thickBot="1" x14ac:dyDescent="0.3">
      <c r="A280" s="12" t="s">
        <v>29</v>
      </c>
      <c r="B280" s="236" t="s">
        <v>27</v>
      </c>
      <c r="C280" s="237">
        <f t="shared" si="9"/>
        <v>-0.42907692307692302</v>
      </c>
      <c r="D280" s="237">
        <f t="shared" si="9"/>
        <v>-0.78442468337375371</v>
      </c>
      <c r="E280" s="237" t="e">
        <f t="shared" si="9"/>
        <v>#DIV/0!</v>
      </c>
    </row>
    <row r="281" spans="1:9" ht="15.75" thickBot="1" x14ac:dyDescent="0.3">
      <c r="A281" s="618" t="s">
        <v>30</v>
      </c>
      <c r="B281" s="619"/>
      <c r="C281" s="619"/>
      <c r="D281" s="619"/>
      <c r="E281" s="620"/>
    </row>
    <row r="282" spans="1:9" ht="12.75" customHeight="1" x14ac:dyDescent="0.25">
      <c r="A282" s="597"/>
      <c r="B282" s="20">
        <v>2018</v>
      </c>
      <c r="C282" s="20">
        <v>2019</v>
      </c>
      <c r="D282" s="20">
        <v>2020</v>
      </c>
      <c r="E282" s="20">
        <v>2021</v>
      </c>
    </row>
    <row r="283" spans="1:9" ht="15.75" thickBot="1" x14ac:dyDescent="0.3">
      <c r="A283" s="598"/>
      <c r="B283" s="21" t="s">
        <v>10</v>
      </c>
      <c r="C283" s="21" t="s">
        <v>11</v>
      </c>
      <c r="D283" s="21" t="s">
        <v>11</v>
      </c>
      <c r="E283" s="21" t="s">
        <v>11</v>
      </c>
    </row>
    <row r="284" spans="1:9" ht="15.75" thickBot="1" x14ac:dyDescent="0.3">
      <c r="A284" s="24" t="s">
        <v>31</v>
      </c>
      <c r="B284" s="26">
        <v>130000</v>
      </c>
      <c r="C284" s="26">
        <v>74220</v>
      </c>
      <c r="D284" s="26">
        <v>1000</v>
      </c>
      <c r="E284" s="26">
        <v>0</v>
      </c>
    </row>
    <row r="285" spans="1:9" ht="15.75" thickBot="1" x14ac:dyDescent="0.3">
      <c r="A285" s="24" t="s">
        <v>32</v>
      </c>
      <c r="B285" s="25"/>
      <c r="C285" s="26"/>
      <c r="D285" s="26"/>
      <c r="E285" s="26"/>
    </row>
    <row r="286" spans="1:9" ht="15.75" thickBot="1" x14ac:dyDescent="0.3">
      <c r="A286" s="27" t="s">
        <v>33</v>
      </c>
      <c r="B286" s="25">
        <f>B285+B284</f>
        <v>130000</v>
      </c>
      <c r="C286" s="25">
        <f>C285+C284</f>
        <v>74220</v>
      </c>
      <c r="D286" s="25">
        <f>D285+D284</f>
        <v>1000</v>
      </c>
      <c r="E286" s="25">
        <f>E285+E284</f>
        <v>0</v>
      </c>
    </row>
    <row r="287" spans="1:9" x14ac:dyDescent="0.25">
      <c r="A287" s="631" t="s">
        <v>34</v>
      </c>
      <c r="B287" s="634"/>
      <c r="C287" s="635"/>
      <c r="D287" s="635"/>
      <c r="E287" s="636"/>
    </row>
    <row r="288" spans="1:9" x14ac:dyDescent="0.25">
      <c r="A288" s="632"/>
      <c r="B288" s="637"/>
      <c r="C288" s="638"/>
      <c r="D288" s="638"/>
      <c r="E288" s="639"/>
    </row>
    <row r="289" spans="1:9" ht="15.75" thickBot="1" x14ac:dyDescent="0.3">
      <c r="A289" s="633"/>
      <c r="B289" s="640"/>
      <c r="C289" s="641"/>
      <c r="D289" s="641"/>
      <c r="E289" s="642"/>
    </row>
    <row r="290" spans="1:9" ht="15.75" thickBot="1" x14ac:dyDescent="0.3">
      <c r="A290" s="18" t="s">
        <v>198</v>
      </c>
      <c r="B290" s="754" t="s">
        <v>899</v>
      </c>
      <c r="C290" s="755"/>
      <c r="D290" s="755"/>
      <c r="E290" s="756"/>
    </row>
    <row r="291" spans="1:9" ht="15.75" thickBot="1" x14ac:dyDescent="0.3">
      <c r="A291" s="231" t="s">
        <v>94</v>
      </c>
      <c r="B291" s="760" t="s">
        <v>891</v>
      </c>
      <c r="C291" s="761"/>
      <c r="D291" s="761"/>
      <c r="E291" s="762"/>
    </row>
    <row r="292" spans="1:9" ht="80.25" customHeight="1" thickBot="1" x14ac:dyDescent="0.3">
      <c r="A292" s="12" t="s">
        <v>20</v>
      </c>
      <c r="B292" s="701" t="s">
        <v>900</v>
      </c>
      <c r="C292" s="702"/>
      <c r="D292" s="702"/>
      <c r="E292" s="703"/>
    </row>
    <row r="293" spans="1:9" ht="15.75" thickBot="1" x14ac:dyDescent="0.3">
      <c r="A293" s="12" t="s">
        <v>21</v>
      </c>
      <c r="B293" s="760" t="s">
        <v>886</v>
      </c>
      <c r="C293" s="761"/>
      <c r="D293" s="761"/>
      <c r="E293" s="762"/>
    </row>
    <row r="294" spans="1:9" ht="12.75" customHeight="1" x14ac:dyDescent="0.25">
      <c r="A294" s="597"/>
      <c r="B294" s="20">
        <v>2018</v>
      </c>
      <c r="C294" s="20">
        <v>2019</v>
      </c>
      <c r="D294" s="20">
        <v>2020</v>
      </c>
      <c r="E294" s="20">
        <v>2021</v>
      </c>
    </row>
    <row r="295" spans="1:9" ht="9" customHeight="1" thickBot="1" x14ac:dyDescent="0.3">
      <c r="A295" s="598"/>
      <c r="B295" s="21" t="s">
        <v>10</v>
      </c>
      <c r="C295" s="21" t="s">
        <v>11</v>
      </c>
      <c r="D295" s="21" t="s">
        <v>11</v>
      </c>
      <c r="E295" s="21" t="s">
        <v>11</v>
      </c>
    </row>
    <row r="296" spans="1:9" ht="15.75" thickBot="1" x14ac:dyDescent="0.3">
      <c r="A296" s="12" t="s">
        <v>23</v>
      </c>
      <c r="B296" s="22">
        <v>1</v>
      </c>
      <c r="C296" s="22">
        <v>1</v>
      </c>
      <c r="D296" s="22">
        <v>0</v>
      </c>
      <c r="E296" s="22">
        <v>0</v>
      </c>
    </row>
    <row r="297" spans="1:9" ht="15.75" thickBot="1" x14ac:dyDescent="0.3">
      <c r="A297" s="12" t="s">
        <v>24</v>
      </c>
      <c r="B297" s="22">
        <v>3500</v>
      </c>
      <c r="C297" s="22">
        <v>17000</v>
      </c>
      <c r="D297" s="22">
        <v>0</v>
      </c>
      <c r="E297" s="22">
        <v>0</v>
      </c>
    </row>
    <row r="298" spans="1:9" ht="15.75" thickBot="1" x14ac:dyDescent="0.3">
      <c r="A298" s="12" t="s">
        <v>25</v>
      </c>
      <c r="B298" s="22">
        <f>B297/B296</f>
        <v>3500</v>
      </c>
      <c r="C298" s="22">
        <f>C297/C296</f>
        <v>17000</v>
      </c>
      <c r="D298" s="22" t="e">
        <f>D297/D296</f>
        <v>#DIV/0!</v>
      </c>
      <c r="E298" s="22" t="e">
        <f>E297/E296</f>
        <v>#DIV/0!</v>
      </c>
    </row>
    <row r="299" spans="1:9" ht="15.75" thickBot="1" x14ac:dyDescent="0.3">
      <c r="A299" s="12" t="s">
        <v>26</v>
      </c>
      <c r="B299" s="140" t="s">
        <v>27</v>
      </c>
      <c r="C299" s="23">
        <f t="shared" ref="C299:E301" si="10">C296/B296-1</f>
        <v>0</v>
      </c>
      <c r="D299" s="23">
        <f t="shared" si="10"/>
        <v>-1</v>
      </c>
      <c r="E299" s="23" t="e">
        <f t="shared" si="10"/>
        <v>#DIV/0!</v>
      </c>
      <c r="F299" s="38"/>
      <c r="G299" s="38"/>
      <c r="H299" s="38"/>
      <c r="I299" s="38"/>
    </row>
    <row r="300" spans="1:9" ht="15.75" thickBot="1" x14ac:dyDescent="0.3">
      <c r="A300" s="12" t="s">
        <v>28</v>
      </c>
      <c r="B300" s="140" t="s">
        <v>27</v>
      </c>
      <c r="C300" s="23">
        <f t="shared" si="10"/>
        <v>3.8571428571428568</v>
      </c>
      <c r="D300" s="23">
        <f t="shared" si="10"/>
        <v>-1</v>
      </c>
      <c r="E300" s="23" t="e">
        <f t="shared" si="10"/>
        <v>#DIV/0!</v>
      </c>
    </row>
    <row r="301" spans="1:9" ht="15.75" thickBot="1" x14ac:dyDescent="0.3">
      <c r="A301" s="12" t="s">
        <v>29</v>
      </c>
      <c r="B301" s="140" t="s">
        <v>27</v>
      </c>
      <c r="C301" s="23">
        <f t="shared" si="10"/>
        <v>3.8571428571428568</v>
      </c>
      <c r="D301" s="23" t="e">
        <f t="shared" si="10"/>
        <v>#DIV/0!</v>
      </c>
      <c r="E301" s="23" t="e">
        <f t="shared" si="10"/>
        <v>#DIV/0!</v>
      </c>
    </row>
    <row r="302" spans="1:9" ht="15.75" thickBot="1" x14ac:dyDescent="0.3">
      <c r="A302" s="618" t="s">
        <v>285</v>
      </c>
      <c r="B302" s="619"/>
      <c r="C302" s="619"/>
      <c r="D302" s="619"/>
      <c r="E302" s="620"/>
    </row>
    <row r="303" spans="1:9" ht="12.75" customHeight="1" x14ac:dyDescent="0.25">
      <c r="A303" s="597"/>
      <c r="B303" s="20">
        <v>2018</v>
      </c>
      <c r="C303" s="20">
        <v>2019</v>
      </c>
      <c r="D303" s="20">
        <v>2020</v>
      </c>
      <c r="E303" s="20">
        <v>2021</v>
      </c>
    </row>
    <row r="304" spans="1:9" ht="9" customHeight="1" thickBot="1" x14ac:dyDescent="0.3">
      <c r="A304" s="598"/>
      <c r="B304" s="21" t="s">
        <v>10</v>
      </c>
      <c r="C304" s="21" t="s">
        <v>11</v>
      </c>
      <c r="D304" s="21" t="s">
        <v>11</v>
      </c>
      <c r="E304" s="21" t="s">
        <v>11</v>
      </c>
    </row>
    <row r="305" spans="1:5" ht="15.75" thickBot="1" x14ac:dyDescent="0.3">
      <c r="A305" s="24" t="s">
        <v>31</v>
      </c>
      <c r="B305" s="26">
        <v>3500</v>
      </c>
      <c r="C305" s="26">
        <v>17000</v>
      </c>
      <c r="D305" s="26">
        <v>0</v>
      </c>
      <c r="E305" s="26">
        <v>0</v>
      </c>
    </row>
    <row r="306" spans="1:5" ht="15.75" thickBot="1" x14ac:dyDescent="0.3">
      <c r="A306" s="24" t="s">
        <v>32</v>
      </c>
      <c r="B306" s="25"/>
      <c r="C306" s="26"/>
      <c r="D306" s="26"/>
      <c r="E306" s="26"/>
    </row>
    <row r="307" spans="1:5" ht="15.75" thickBot="1" x14ac:dyDescent="0.3">
      <c r="A307" s="27" t="s">
        <v>98</v>
      </c>
      <c r="B307" s="25">
        <f>B306+B305</f>
        <v>3500</v>
      </c>
      <c r="C307" s="25">
        <f>C306+C305</f>
        <v>17000</v>
      </c>
      <c r="D307" s="25">
        <f>D306+D305</f>
        <v>0</v>
      </c>
      <c r="E307" s="25">
        <f>E306+E305</f>
        <v>0</v>
      </c>
    </row>
    <row r="308" spans="1:5" x14ac:dyDescent="0.25">
      <c r="A308" s="631" t="s">
        <v>99</v>
      </c>
      <c r="B308" s="634"/>
      <c r="C308" s="635"/>
      <c r="D308" s="635"/>
      <c r="E308" s="636"/>
    </row>
    <row r="309" spans="1:5" x14ac:dyDescent="0.25">
      <c r="A309" s="632"/>
      <c r="B309" s="637"/>
      <c r="C309" s="638"/>
      <c r="D309" s="638"/>
      <c r="E309" s="639"/>
    </row>
    <row r="310" spans="1:5" ht="15.75" thickBot="1" x14ac:dyDescent="0.3">
      <c r="A310" s="633"/>
      <c r="B310" s="640"/>
      <c r="C310" s="641"/>
      <c r="D310" s="641"/>
      <c r="E310" s="642"/>
    </row>
    <row r="311" spans="1:5" ht="15.75" thickBot="1" x14ac:dyDescent="0.3">
      <c r="A311" s="18" t="s">
        <v>198</v>
      </c>
      <c r="B311" s="754" t="s">
        <v>901</v>
      </c>
      <c r="C311" s="755"/>
      <c r="D311" s="755"/>
      <c r="E311" s="756"/>
    </row>
    <row r="312" spans="1:5" ht="24" customHeight="1" thickBot="1" x14ac:dyDescent="0.3">
      <c r="A312" s="231" t="s">
        <v>226</v>
      </c>
      <c r="B312" s="760" t="s">
        <v>892</v>
      </c>
      <c r="C312" s="761"/>
      <c r="D312" s="761"/>
      <c r="E312" s="762"/>
    </row>
    <row r="313" spans="1:5" ht="72" customHeight="1" thickBot="1" x14ac:dyDescent="0.3">
      <c r="A313" s="12" t="s">
        <v>20</v>
      </c>
      <c r="B313" s="701" t="s">
        <v>902</v>
      </c>
      <c r="C313" s="702"/>
      <c r="D313" s="702"/>
      <c r="E313" s="703"/>
    </row>
    <row r="314" spans="1:5" ht="15.75" thickBot="1" x14ac:dyDescent="0.3">
      <c r="A314" s="12" t="s">
        <v>21</v>
      </c>
      <c r="B314" s="760" t="s">
        <v>886</v>
      </c>
      <c r="C314" s="761"/>
      <c r="D314" s="761"/>
      <c r="E314" s="762"/>
    </row>
    <row r="315" spans="1:5" x14ac:dyDescent="0.25">
      <c r="A315" s="597"/>
      <c r="B315" s="20">
        <v>2018</v>
      </c>
      <c r="C315" s="20">
        <v>2019</v>
      </c>
      <c r="D315" s="20">
        <v>2020</v>
      </c>
      <c r="E315" s="20">
        <v>2021</v>
      </c>
    </row>
    <row r="316" spans="1:5" ht="15.75" thickBot="1" x14ac:dyDescent="0.3">
      <c r="A316" s="598"/>
      <c r="B316" s="21" t="s">
        <v>10</v>
      </c>
      <c r="C316" s="21" t="s">
        <v>11</v>
      </c>
      <c r="D316" s="21" t="s">
        <v>11</v>
      </c>
      <c r="E316" s="21" t="s">
        <v>11</v>
      </c>
    </row>
    <row r="317" spans="1:5" ht="15.75" thickBot="1" x14ac:dyDescent="0.3">
      <c r="A317" s="12" t="s">
        <v>23</v>
      </c>
      <c r="B317" s="22">
        <v>1</v>
      </c>
      <c r="C317" s="22">
        <v>0</v>
      </c>
      <c r="D317" s="22">
        <v>0</v>
      </c>
      <c r="E317" s="22">
        <v>0</v>
      </c>
    </row>
    <row r="318" spans="1:5" ht="15.75" thickBot="1" x14ac:dyDescent="0.3">
      <c r="A318" s="12" t="s">
        <v>24</v>
      </c>
      <c r="B318" s="22">
        <v>35200</v>
      </c>
      <c r="C318" s="22">
        <v>0</v>
      </c>
      <c r="D318" s="22">
        <v>0</v>
      </c>
      <c r="E318" s="22">
        <v>0</v>
      </c>
    </row>
    <row r="319" spans="1:5" ht="15.75" thickBot="1" x14ac:dyDescent="0.3">
      <c r="A319" s="12" t="s">
        <v>25</v>
      </c>
      <c r="B319" s="22">
        <f>B318/B317</f>
        <v>35200</v>
      </c>
      <c r="C319" s="22" t="e">
        <f>C318/C317</f>
        <v>#DIV/0!</v>
      </c>
      <c r="D319" s="22" t="e">
        <f>D318/D317</f>
        <v>#DIV/0!</v>
      </c>
      <c r="E319" s="22" t="e">
        <f>E318/E317</f>
        <v>#DIV/0!</v>
      </c>
    </row>
    <row r="320" spans="1:5" ht="15.75" thickBot="1" x14ac:dyDescent="0.3">
      <c r="A320" s="12" t="s">
        <v>26</v>
      </c>
      <c r="B320" s="140" t="s">
        <v>27</v>
      </c>
      <c r="C320" s="23">
        <f t="shared" ref="C320:E322" si="11">C317/B317-1</f>
        <v>-1</v>
      </c>
      <c r="D320" s="23" t="e">
        <f t="shared" si="11"/>
        <v>#DIV/0!</v>
      </c>
      <c r="E320" s="23" t="e">
        <f t="shared" si="11"/>
        <v>#DIV/0!</v>
      </c>
    </row>
    <row r="321" spans="1:5" ht="15.75" thickBot="1" x14ac:dyDescent="0.3">
      <c r="A321" s="12" t="s">
        <v>28</v>
      </c>
      <c r="B321" s="140" t="s">
        <v>27</v>
      </c>
      <c r="C321" s="23">
        <f t="shared" si="11"/>
        <v>-1</v>
      </c>
      <c r="D321" s="23" t="e">
        <f t="shared" si="11"/>
        <v>#DIV/0!</v>
      </c>
      <c r="E321" s="23" t="e">
        <f t="shared" si="11"/>
        <v>#DIV/0!</v>
      </c>
    </row>
    <row r="322" spans="1:5" ht="15.75" thickBot="1" x14ac:dyDescent="0.3">
      <c r="A322" s="12" t="s">
        <v>29</v>
      </c>
      <c r="B322" s="140" t="s">
        <v>27</v>
      </c>
      <c r="C322" s="23" t="e">
        <f t="shared" si="11"/>
        <v>#DIV/0!</v>
      </c>
      <c r="D322" s="23" t="e">
        <f t="shared" si="11"/>
        <v>#DIV/0!</v>
      </c>
      <c r="E322" s="23" t="e">
        <f t="shared" si="11"/>
        <v>#DIV/0!</v>
      </c>
    </row>
    <row r="323" spans="1:5" ht="15.75" thickBot="1" x14ac:dyDescent="0.3">
      <c r="A323" s="618" t="s">
        <v>106</v>
      </c>
      <c r="B323" s="619"/>
      <c r="C323" s="619"/>
      <c r="D323" s="619"/>
      <c r="E323" s="620"/>
    </row>
    <row r="324" spans="1:5" x14ac:dyDescent="0.25">
      <c r="A324" s="597"/>
      <c r="B324" s="20">
        <v>2018</v>
      </c>
      <c r="C324" s="20">
        <v>2019</v>
      </c>
      <c r="D324" s="20">
        <v>2020</v>
      </c>
      <c r="E324" s="20">
        <v>2021</v>
      </c>
    </row>
    <row r="325" spans="1:5" ht="15.75" thickBot="1" x14ac:dyDescent="0.3">
      <c r="A325" s="598"/>
      <c r="B325" s="21" t="s">
        <v>10</v>
      </c>
      <c r="C325" s="21" t="s">
        <v>11</v>
      </c>
      <c r="D325" s="21" t="s">
        <v>11</v>
      </c>
      <c r="E325" s="21" t="s">
        <v>11</v>
      </c>
    </row>
    <row r="326" spans="1:5" ht="15.75" thickBot="1" x14ac:dyDescent="0.3">
      <c r="A326" s="24" t="s">
        <v>31</v>
      </c>
      <c r="B326" s="26">
        <v>35200</v>
      </c>
      <c r="C326" s="26">
        <v>0</v>
      </c>
      <c r="D326" s="26">
        <v>0</v>
      </c>
      <c r="E326" s="26">
        <v>0</v>
      </c>
    </row>
    <row r="327" spans="1:5" ht="15.75" thickBot="1" x14ac:dyDescent="0.3">
      <c r="A327" s="24" t="s">
        <v>32</v>
      </c>
      <c r="B327" s="25"/>
      <c r="C327" s="26"/>
      <c r="D327" s="26"/>
      <c r="E327" s="26"/>
    </row>
    <row r="328" spans="1:5" ht="15.75" thickBot="1" x14ac:dyDescent="0.3">
      <c r="A328" s="27" t="s">
        <v>107</v>
      </c>
      <c r="B328" s="25">
        <f>B327+B326</f>
        <v>35200</v>
      </c>
      <c r="C328" s="25">
        <f>C327+C326</f>
        <v>0</v>
      </c>
      <c r="D328" s="25">
        <f>D327+D326</f>
        <v>0</v>
      </c>
      <c r="E328" s="25">
        <f>E327+E326</f>
        <v>0</v>
      </c>
    </row>
    <row r="329" spans="1:5" x14ac:dyDescent="0.25">
      <c r="A329" s="631" t="s">
        <v>108</v>
      </c>
      <c r="B329" s="634"/>
      <c r="C329" s="635"/>
      <c r="D329" s="635"/>
      <c r="E329" s="636"/>
    </row>
    <row r="330" spans="1:5" x14ac:dyDescent="0.25">
      <c r="A330" s="632"/>
      <c r="B330" s="637"/>
      <c r="C330" s="638"/>
      <c r="D330" s="638"/>
      <c r="E330" s="639"/>
    </row>
    <row r="331" spans="1:5" ht="15.75" thickBot="1" x14ac:dyDescent="0.3">
      <c r="A331" s="633"/>
      <c r="B331" s="640"/>
      <c r="C331" s="641"/>
      <c r="D331" s="641"/>
      <c r="E331" s="642"/>
    </row>
    <row r="332" spans="1:5" ht="15.75" thickBot="1" x14ac:dyDescent="0.3">
      <c r="A332" s="18" t="s">
        <v>198</v>
      </c>
      <c r="B332" s="754" t="s">
        <v>903</v>
      </c>
      <c r="C332" s="755"/>
      <c r="D332" s="755"/>
      <c r="E332" s="756"/>
    </row>
    <row r="333" spans="1:5" ht="15.75" thickBot="1" x14ac:dyDescent="0.3">
      <c r="A333" s="231" t="s">
        <v>111</v>
      </c>
      <c r="B333" s="760" t="s">
        <v>893</v>
      </c>
      <c r="C333" s="761"/>
      <c r="D333" s="761"/>
      <c r="E333" s="762"/>
    </row>
    <row r="334" spans="1:5" ht="64.5" customHeight="1" thickBot="1" x14ac:dyDescent="0.3">
      <c r="A334" s="12" t="s">
        <v>20</v>
      </c>
      <c r="B334" s="701" t="s">
        <v>904</v>
      </c>
      <c r="C334" s="702"/>
      <c r="D334" s="702"/>
      <c r="E334" s="703"/>
    </row>
    <row r="335" spans="1:5" ht="15.75" thickBot="1" x14ac:dyDescent="0.3">
      <c r="A335" s="12" t="s">
        <v>21</v>
      </c>
      <c r="B335" s="760" t="s">
        <v>886</v>
      </c>
      <c r="C335" s="761"/>
      <c r="D335" s="761"/>
      <c r="E335" s="762"/>
    </row>
    <row r="336" spans="1:5" x14ac:dyDescent="0.25">
      <c r="A336" s="597"/>
      <c r="B336" s="20">
        <v>2018</v>
      </c>
      <c r="C336" s="20">
        <v>2019</v>
      </c>
      <c r="D336" s="20">
        <v>2020</v>
      </c>
      <c r="E336" s="20">
        <v>2021</v>
      </c>
    </row>
    <row r="337" spans="1:5" ht="15.75" thickBot="1" x14ac:dyDescent="0.3">
      <c r="A337" s="598"/>
      <c r="B337" s="21" t="s">
        <v>10</v>
      </c>
      <c r="C337" s="21" t="s">
        <v>11</v>
      </c>
      <c r="D337" s="21" t="s">
        <v>11</v>
      </c>
      <c r="E337" s="21" t="s">
        <v>11</v>
      </c>
    </row>
    <row r="338" spans="1:5" ht="15.75" thickBot="1" x14ac:dyDescent="0.3">
      <c r="A338" s="12" t="s">
        <v>23</v>
      </c>
      <c r="B338" s="22">
        <v>0</v>
      </c>
      <c r="C338" s="22">
        <v>1</v>
      </c>
      <c r="D338" s="22">
        <v>1</v>
      </c>
      <c r="E338" s="22">
        <v>1</v>
      </c>
    </row>
    <row r="339" spans="1:5" ht="15.75" thickBot="1" x14ac:dyDescent="0.3">
      <c r="A339" s="12" t="s">
        <v>24</v>
      </c>
      <c r="B339" s="22">
        <v>0</v>
      </c>
      <c r="C339" s="22">
        <v>20000</v>
      </c>
      <c r="D339" s="22">
        <v>20000</v>
      </c>
      <c r="E339" s="22">
        <v>10000</v>
      </c>
    </row>
    <row r="340" spans="1:5" ht="15.75" thickBot="1" x14ac:dyDescent="0.3">
      <c r="A340" s="12" t="s">
        <v>25</v>
      </c>
      <c r="B340" s="22" t="e">
        <f>B339/B338</f>
        <v>#DIV/0!</v>
      </c>
      <c r="C340" s="22">
        <f>C339/C338</f>
        <v>20000</v>
      </c>
      <c r="D340" s="22">
        <f>D339/D338</f>
        <v>20000</v>
      </c>
      <c r="E340" s="22">
        <f>E339/E338</f>
        <v>10000</v>
      </c>
    </row>
    <row r="341" spans="1:5" ht="15.75" thickBot="1" x14ac:dyDescent="0.3">
      <c r="A341" s="12" t="s">
        <v>26</v>
      </c>
      <c r="B341" s="140" t="s">
        <v>27</v>
      </c>
      <c r="C341" s="23" t="e">
        <f t="shared" ref="C341:E343" si="12">C338/B338-1</f>
        <v>#DIV/0!</v>
      </c>
      <c r="D341" s="23">
        <f t="shared" si="12"/>
        <v>0</v>
      </c>
      <c r="E341" s="23">
        <f t="shared" si="12"/>
        <v>0</v>
      </c>
    </row>
    <row r="342" spans="1:5" ht="15.75" thickBot="1" x14ac:dyDescent="0.3">
      <c r="A342" s="12" t="s">
        <v>28</v>
      </c>
      <c r="B342" s="140" t="s">
        <v>27</v>
      </c>
      <c r="C342" s="23" t="e">
        <f t="shared" si="12"/>
        <v>#DIV/0!</v>
      </c>
      <c r="D342" s="23">
        <f t="shared" si="12"/>
        <v>0</v>
      </c>
      <c r="E342" s="23">
        <f t="shared" si="12"/>
        <v>-0.5</v>
      </c>
    </row>
    <row r="343" spans="1:5" ht="15.75" thickBot="1" x14ac:dyDescent="0.3">
      <c r="A343" s="12" t="s">
        <v>29</v>
      </c>
      <c r="B343" s="140" t="s">
        <v>27</v>
      </c>
      <c r="C343" s="23" t="e">
        <f t="shared" si="12"/>
        <v>#DIV/0!</v>
      </c>
      <c r="D343" s="23">
        <f t="shared" si="12"/>
        <v>0</v>
      </c>
      <c r="E343" s="23">
        <f t="shared" si="12"/>
        <v>-0.5</v>
      </c>
    </row>
    <row r="344" spans="1:5" ht="15.75" thickBot="1" x14ac:dyDescent="0.3">
      <c r="A344" s="618" t="s">
        <v>114</v>
      </c>
      <c r="B344" s="619"/>
      <c r="C344" s="619"/>
      <c r="D344" s="619"/>
      <c r="E344" s="620"/>
    </row>
    <row r="345" spans="1:5" x14ac:dyDescent="0.25">
      <c r="A345" s="597"/>
      <c r="B345" s="20">
        <v>2018</v>
      </c>
      <c r="C345" s="20">
        <v>2019</v>
      </c>
      <c r="D345" s="20">
        <v>2020</v>
      </c>
      <c r="E345" s="20">
        <v>2021</v>
      </c>
    </row>
    <row r="346" spans="1:5" ht="15.75" thickBot="1" x14ac:dyDescent="0.3">
      <c r="A346" s="598"/>
      <c r="B346" s="21" t="s">
        <v>10</v>
      </c>
      <c r="C346" s="21" t="s">
        <v>11</v>
      </c>
      <c r="D346" s="21" t="s">
        <v>11</v>
      </c>
      <c r="E346" s="21" t="s">
        <v>11</v>
      </c>
    </row>
    <row r="347" spans="1:5" ht="15.75" thickBot="1" x14ac:dyDescent="0.3">
      <c r="A347" s="24" t="s">
        <v>31</v>
      </c>
      <c r="B347" s="26">
        <v>0</v>
      </c>
      <c r="C347" s="26">
        <v>20000</v>
      </c>
      <c r="D347" s="26">
        <v>20000</v>
      </c>
      <c r="E347" s="26">
        <v>10000</v>
      </c>
    </row>
    <row r="348" spans="1:5" ht="15.75" thickBot="1" x14ac:dyDescent="0.3">
      <c r="A348" s="24" t="s">
        <v>32</v>
      </c>
      <c r="B348" s="25"/>
      <c r="C348" s="26"/>
      <c r="D348" s="26"/>
      <c r="E348" s="26"/>
    </row>
    <row r="349" spans="1:5" ht="15.75" thickBot="1" x14ac:dyDescent="0.3">
      <c r="A349" s="27" t="s">
        <v>115</v>
      </c>
      <c r="B349" s="25">
        <f>B348+B347</f>
        <v>0</v>
      </c>
      <c r="C349" s="25">
        <f>C348+C347</f>
        <v>20000</v>
      </c>
      <c r="D349" s="25">
        <f>D348+D347</f>
        <v>20000</v>
      </c>
      <c r="E349" s="25">
        <f>E348+E347</f>
        <v>10000</v>
      </c>
    </row>
    <row r="350" spans="1:5" x14ac:dyDescent="0.25">
      <c r="A350" s="631" t="s">
        <v>116</v>
      </c>
      <c r="B350" s="634"/>
      <c r="C350" s="635"/>
      <c r="D350" s="635"/>
      <c r="E350" s="636"/>
    </row>
    <row r="351" spans="1:5" x14ac:dyDescent="0.25">
      <c r="A351" s="632"/>
      <c r="B351" s="637"/>
      <c r="C351" s="638"/>
      <c r="D351" s="638"/>
      <c r="E351" s="639"/>
    </row>
    <row r="352" spans="1:5" ht="15.75" thickBot="1" x14ac:dyDescent="0.3">
      <c r="A352" s="633"/>
      <c r="B352" s="640"/>
      <c r="C352" s="641"/>
      <c r="D352" s="641"/>
      <c r="E352" s="642"/>
    </row>
    <row r="353" spans="1:5" ht="15.75" thickBot="1" x14ac:dyDescent="0.3">
      <c r="A353" s="18" t="s">
        <v>198</v>
      </c>
      <c r="B353" s="754" t="s">
        <v>905</v>
      </c>
      <c r="C353" s="755"/>
      <c r="D353" s="755"/>
      <c r="E353" s="756"/>
    </row>
    <row r="354" spans="1:5" ht="15.75" thickBot="1" x14ac:dyDescent="0.3">
      <c r="A354" s="231" t="s">
        <v>228</v>
      </c>
      <c r="B354" s="760" t="s">
        <v>894</v>
      </c>
      <c r="C354" s="761"/>
      <c r="D354" s="761"/>
      <c r="E354" s="762"/>
    </row>
    <row r="355" spans="1:5" ht="81" customHeight="1" thickBot="1" x14ac:dyDescent="0.3">
      <c r="A355" s="12" t="s">
        <v>20</v>
      </c>
      <c r="B355" s="701" t="s">
        <v>906</v>
      </c>
      <c r="C355" s="702"/>
      <c r="D355" s="702"/>
      <c r="E355" s="703"/>
    </row>
    <row r="356" spans="1:5" ht="15.75" thickBot="1" x14ac:dyDescent="0.3">
      <c r="A356" s="12" t="s">
        <v>21</v>
      </c>
      <c r="B356" s="760" t="s">
        <v>886</v>
      </c>
      <c r="C356" s="761"/>
      <c r="D356" s="761"/>
      <c r="E356" s="762"/>
    </row>
    <row r="357" spans="1:5" x14ac:dyDescent="0.25">
      <c r="A357" s="597"/>
      <c r="B357" s="20">
        <v>2018</v>
      </c>
      <c r="C357" s="20">
        <v>2019</v>
      </c>
      <c r="D357" s="20">
        <v>2020</v>
      </c>
      <c r="E357" s="20">
        <v>2021</v>
      </c>
    </row>
    <row r="358" spans="1:5" ht="15.75" thickBot="1" x14ac:dyDescent="0.3">
      <c r="A358" s="598"/>
      <c r="B358" s="21" t="s">
        <v>10</v>
      </c>
      <c r="C358" s="21" t="s">
        <v>11</v>
      </c>
      <c r="D358" s="21" t="s">
        <v>11</v>
      </c>
      <c r="E358" s="21" t="s">
        <v>11</v>
      </c>
    </row>
    <row r="359" spans="1:5" ht="15.75" thickBot="1" x14ac:dyDescent="0.3">
      <c r="A359" s="12" t="s">
        <v>23</v>
      </c>
      <c r="B359" s="22">
        <v>0</v>
      </c>
      <c r="C359" s="22">
        <v>1</v>
      </c>
      <c r="D359" s="22">
        <v>0</v>
      </c>
      <c r="E359" s="22">
        <v>0</v>
      </c>
    </row>
    <row r="360" spans="1:5" ht="15.75" thickBot="1" x14ac:dyDescent="0.3">
      <c r="A360" s="12" t="s">
        <v>24</v>
      </c>
      <c r="B360" s="22">
        <v>0</v>
      </c>
      <c r="C360" s="22">
        <v>20700</v>
      </c>
      <c r="D360" s="22">
        <v>0</v>
      </c>
      <c r="E360" s="22">
        <v>0</v>
      </c>
    </row>
    <row r="361" spans="1:5" ht="15.75" thickBot="1" x14ac:dyDescent="0.3">
      <c r="A361" s="12" t="s">
        <v>25</v>
      </c>
      <c r="B361" s="22" t="e">
        <f>B360/B359</f>
        <v>#DIV/0!</v>
      </c>
      <c r="C361" s="22">
        <f>C360/C359</f>
        <v>20700</v>
      </c>
      <c r="D361" s="22" t="e">
        <f>D360/D359</f>
        <v>#DIV/0!</v>
      </c>
      <c r="E361" s="22" t="e">
        <f>E360/E359</f>
        <v>#DIV/0!</v>
      </c>
    </row>
    <row r="362" spans="1:5" ht="15.75" thickBot="1" x14ac:dyDescent="0.3">
      <c r="A362" s="12" t="s">
        <v>26</v>
      </c>
      <c r="B362" s="140" t="s">
        <v>27</v>
      </c>
      <c r="C362" s="23" t="e">
        <f t="shared" ref="C362:E364" si="13">C359/B359-1</f>
        <v>#DIV/0!</v>
      </c>
      <c r="D362" s="23">
        <f t="shared" si="13"/>
        <v>-1</v>
      </c>
      <c r="E362" s="23" t="e">
        <f t="shared" si="13"/>
        <v>#DIV/0!</v>
      </c>
    </row>
    <row r="363" spans="1:5" ht="15.75" thickBot="1" x14ac:dyDescent="0.3">
      <c r="A363" s="12" t="s">
        <v>28</v>
      </c>
      <c r="B363" s="140" t="s">
        <v>27</v>
      </c>
      <c r="C363" s="23" t="e">
        <f t="shared" si="13"/>
        <v>#DIV/0!</v>
      </c>
      <c r="D363" s="23">
        <f t="shared" si="13"/>
        <v>-1</v>
      </c>
      <c r="E363" s="23" t="e">
        <f t="shared" si="13"/>
        <v>#DIV/0!</v>
      </c>
    </row>
    <row r="364" spans="1:5" ht="15.75" thickBot="1" x14ac:dyDescent="0.3">
      <c r="A364" s="12" t="s">
        <v>29</v>
      </c>
      <c r="B364" s="140" t="s">
        <v>27</v>
      </c>
      <c r="C364" s="23" t="e">
        <f t="shared" si="13"/>
        <v>#DIV/0!</v>
      </c>
      <c r="D364" s="23" t="e">
        <f t="shared" si="13"/>
        <v>#DIV/0!</v>
      </c>
      <c r="E364" s="23" t="e">
        <f t="shared" si="13"/>
        <v>#DIV/0!</v>
      </c>
    </row>
    <row r="365" spans="1:5" ht="15.75" thickBot="1" x14ac:dyDescent="0.3">
      <c r="A365" s="618" t="s">
        <v>122</v>
      </c>
      <c r="B365" s="619"/>
      <c r="C365" s="619"/>
      <c r="D365" s="619"/>
      <c r="E365" s="620"/>
    </row>
    <row r="366" spans="1:5" x14ac:dyDescent="0.25">
      <c r="A366" s="597"/>
      <c r="B366" s="20">
        <v>2018</v>
      </c>
      <c r="C366" s="20">
        <v>2019</v>
      </c>
      <c r="D366" s="20">
        <v>2020</v>
      </c>
      <c r="E366" s="20">
        <v>2021</v>
      </c>
    </row>
    <row r="367" spans="1:5" ht="15.75" thickBot="1" x14ac:dyDescent="0.3">
      <c r="A367" s="598"/>
      <c r="B367" s="21" t="s">
        <v>10</v>
      </c>
      <c r="C367" s="21" t="s">
        <v>11</v>
      </c>
      <c r="D367" s="21" t="s">
        <v>11</v>
      </c>
      <c r="E367" s="21" t="s">
        <v>11</v>
      </c>
    </row>
    <row r="368" spans="1:5" ht="15.75" thickBot="1" x14ac:dyDescent="0.3">
      <c r="A368" s="24" t="s">
        <v>31</v>
      </c>
      <c r="B368" s="26">
        <v>0</v>
      </c>
      <c r="C368" s="26">
        <v>20700</v>
      </c>
      <c r="D368" s="26">
        <v>0</v>
      </c>
      <c r="E368" s="26">
        <v>0</v>
      </c>
    </row>
    <row r="369" spans="1:5" ht="15.75" thickBot="1" x14ac:dyDescent="0.3">
      <c r="A369" s="24" t="s">
        <v>32</v>
      </c>
      <c r="B369" s="25"/>
      <c r="C369" s="26"/>
      <c r="D369" s="26"/>
      <c r="E369" s="26"/>
    </row>
    <row r="370" spans="1:5" ht="15.75" thickBot="1" x14ac:dyDescent="0.3">
      <c r="A370" s="27" t="s">
        <v>123</v>
      </c>
      <c r="B370" s="25">
        <f>B369+B368</f>
        <v>0</v>
      </c>
      <c r="C370" s="25">
        <f>C369+C368</f>
        <v>20700</v>
      </c>
      <c r="D370" s="25">
        <f>D369+D368</f>
        <v>0</v>
      </c>
      <c r="E370" s="25">
        <f>E369+E368</f>
        <v>0</v>
      </c>
    </row>
    <row r="371" spans="1:5" x14ac:dyDescent="0.25">
      <c r="A371" s="631" t="s">
        <v>124</v>
      </c>
      <c r="B371" s="634"/>
      <c r="C371" s="635"/>
      <c r="D371" s="635"/>
      <c r="E371" s="636"/>
    </row>
    <row r="372" spans="1:5" x14ac:dyDescent="0.25">
      <c r="A372" s="632"/>
      <c r="B372" s="637"/>
      <c r="C372" s="638"/>
      <c r="D372" s="638"/>
      <c r="E372" s="639"/>
    </row>
    <row r="373" spans="1:5" ht="15.75" thickBot="1" x14ac:dyDescent="0.3">
      <c r="A373" s="633"/>
      <c r="B373" s="640"/>
      <c r="C373" s="641"/>
      <c r="D373" s="641"/>
      <c r="E373" s="642"/>
    </row>
    <row r="374" spans="1:5" ht="15.75" thickBot="1" x14ac:dyDescent="0.3">
      <c r="A374" s="18" t="s">
        <v>198</v>
      </c>
      <c r="B374" s="754" t="s">
        <v>907</v>
      </c>
      <c r="C374" s="755"/>
      <c r="D374" s="755"/>
      <c r="E374" s="756"/>
    </row>
    <row r="375" spans="1:5" ht="15.75" thickBot="1" x14ac:dyDescent="0.3">
      <c r="A375" s="231" t="s">
        <v>229</v>
      </c>
      <c r="B375" s="760" t="s">
        <v>895</v>
      </c>
      <c r="C375" s="761"/>
      <c r="D375" s="761"/>
      <c r="E375" s="762"/>
    </row>
    <row r="376" spans="1:5" ht="89.25" customHeight="1" thickBot="1" x14ac:dyDescent="0.3">
      <c r="A376" s="12" t="s">
        <v>20</v>
      </c>
      <c r="B376" s="701" t="s">
        <v>908</v>
      </c>
      <c r="C376" s="702"/>
      <c r="D376" s="702"/>
      <c r="E376" s="703"/>
    </row>
    <row r="377" spans="1:5" ht="15.75" thickBot="1" x14ac:dyDescent="0.3">
      <c r="A377" s="12" t="s">
        <v>21</v>
      </c>
      <c r="B377" s="760" t="s">
        <v>886</v>
      </c>
      <c r="C377" s="761"/>
      <c r="D377" s="761"/>
      <c r="E377" s="762"/>
    </row>
    <row r="378" spans="1:5" x14ac:dyDescent="0.25">
      <c r="A378" s="597"/>
      <c r="B378" s="20">
        <v>2018</v>
      </c>
      <c r="C378" s="20">
        <v>2019</v>
      </c>
      <c r="D378" s="20">
        <v>2020</v>
      </c>
      <c r="E378" s="20">
        <v>2021</v>
      </c>
    </row>
    <row r="379" spans="1:5" ht="15.75" thickBot="1" x14ac:dyDescent="0.3">
      <c r="A379" s="598"/>
      <c r="B379" s="21" t="s">
        <v>10</v>
      </c>
      <c r="C379" s="21" t="s">
        <v>11</v>
      </c>
      <c r="D379" s="21" t="s">
        <v>11</v>
      </c>
      <c r="E379" s="21" t="s">
        <v>11</v>
      </c>
    </row>
    <row r="380" spans="1:5" ht="15.75" thickBot="1" x14ac:dyDescent="0.3">
      <c r="A380" s="12" t="s">
        <v>23</v>
      </c>
      <c r="B380" s="22">
        <v>0</v>
      </c>
      <c r="C380" s="22">
        <v>0</v>
      </c>
      <c r="D380" s="22">
        <v>4</v>
      </c>
      <c r="E380" s="22">
        <v>3</v>
      </c>
    </row>
    <row r="381" spans="1:5" ht="15.75" thickBot="1" x14ac:dyDescent="0.3">
      <c r="A381" s="12" t="s">
        <v>24</v>
      </c>
      <c r="B381" s="22">
        <v>0</v>
      </c>
      <c r="C381" s="22">
        <v>0</v>
      </c>
      <c r="D381" s="22">
        <v>38000</v>
      </c>
      <c r="E381" s="22">
        <v>29000</v>
      </c>
    </row>
    <row r="382" spans="1:5" ht="15.75" thickBot="1" x14ac:dyDescent="0.3">
      <c r="A382" s="12" t="s">
        <v>25</v>
      </c>
      <c r="B382" s="22" t="e">
        <f>B381/B380</f>
        <v>#DIV/0!</v>
      </c>
      <c r="C382" s="22" t="e">
        <f>C381/C380</f>
        <v>#DIV/0!</v>
      </c>
      <c r="D382" s="22">
        <f>D381/D380</f>
        <v>9500</v>
      </c>
      <c r="E382" s="22">
        <f>E381/E380</f>
        <v>9666.6666666666661</v>
      </c>
    </row>
    <row r="383" spans="1:5" ht="15.75" thickBot="1" x14ac:dyDescent="0.3">
      <c r="A383" s="12" t="s">
        <v>26</v>
      </c>
      <c r="B383" s="140" t="s">
        <v>27</v>
      </c>
      <c r="C383" s="23" t="e">
        <f t="shared" ref="C383:E385" si="14">C380/B380-1</f>
        <v>#DIV/0!</v>
      </c>
      <c r="D383" s="23" t="e">
        <f t="shared" si="14"/>
        <v>#DIV/0!</v>
      </c>
      <c r="E383" s="23">
        <f t="shared" si="14"/>
        <v>-0.25</v>
      </c>
    </row>
    <row r="384" spans="1:5" ht="15.75" thickBot="1" x14ac:dyDescent="0.3">
      <c r="A384" s="12" t="s">
        <v>28</v>
      </c>
      <c r="B384" s="140" t="s">
        <v>27</v>
      </c>
      <c r="C384" s="23" t="e">
        <f t="shared" si="14"/>
        <v>#DIV/0!</v>
      </c>
      <c r="D384" s="23" t="e">
        <f t="shared" si="14"/>
        <v>#DIV/0!</v>
      </c>
      <c r="E384" s="23">
        <f t="shared" si="14"/>
        <v>-0.23684210526315785</v>
      </c>
    </row>
    <row r="385" spans="1:5" ht="15.75" thickBot="1" x14ac:dyDescent="0.3">
      <c r="A385" s="12" t="s">
        <v>29</v>
      </c>
      <c r="B385" s="140" t="s">
        <v>27</v>
      </c>
      <c r="C385" s="23" t="e">
        <f t="shared" si="14"/>
        <v>#DIV/0!</v>
      </c>
      <c r="D385" s="23" t="e">
        <f t="shared" si="14"/>
        <v>#DIV/0!</v>
      </c>
      <c r="E385" s="23">
        <f t="shared" si="14"/>
        <v>1.754385964912264E-2</v>
      </c>
    </row>
    <row r="386" spans="1:5" ht="15.75" thickBot="1" x14ac:dyDescent="0.3">
      <c r="A386" s="618" t="s">
        <v>131</v>
      </c>
      <c r="B386" s="619"/>
      <c r="C386" s="619"/>
      <c r="D386" s="619"/>
      <c r="E386" s="620"/>
    </row>
    <row r="387" spans="1:5" x14ac:dyDescent="0.25">
      <c r="A387" s="597"/>
      <c r="B387" s="20">
        <v>2018</v>
      </c>
      <c r="C387" s="20">
        <v>2019</v>
      </c>
      <c r="D387" s="20">
        <v>2020</v>
      </c>
      <c r="E387" s="20">
        <v>2021</v>
      </c>
    </row>
    <row r="388" spans="1:5" ht="15.75" thickBot="1" x14ac:dyDescent="0.3">
      <c r="A388" s="598"/>
      <c r="B388" s="21" t="s">
        <v>10</v>
      </c>
      <c r="C388" s="21" t="s">
        <v>11</v>
      </c>
      <c r="D388" s="21" t="s">
        <v>11</v>
      </c>
      <c r="E388" s="21" t="s">
        <v>11</v>
      </c>
    </row>
    <row r="389" spans="1:5" ht="15.75" thickBot="1" x14ac:dyDescent="0.3">
      <c r="A389" s="24" t="s">
        <v>31</v>
      </c>
      <c r="B389" s="26">
        <v>0</v>
      </c>
      <c r="C389" s="26">
        <v>0</v>
      </c>
      <c r="D389" s="26">
        <v>38000</v>
      </c>
      <c r="E389" s="26">
        <v>29000</v>
      </c>
    </row>
    <row r="390" spans="1:5" ht="15.75" thickBot="1" x14ac:dyDescent="0.3">
      <c r="A390" s="24" t="s">
        <v>32</v>
      </c>
      <c r="B390" s="25"/>
      <c r="C390" s="26"/>
      <c r="D390" s="26"/>
      <c r="E390" s="26"/>
    </row>
    <row r="391" spans="1:5" ht="15.75" thickBot="1" x14ac:dyDescent="0.3">
      <c r="A391" s="27" t="s">
        <v>132</v>
      </c>
      <c r="B391" s="25">
        <f>B390+B389</f>
        <v>0</v>
      </c>
      <c r="C391" s="25">
        <f>C390+C389</f>
        <v>0</v>
      </c>
      <c r="D391" s="25">
        <f>D390+D389</f>
        <v>38000</v>
      </c>
      <c r="E391" s="25">
        <f>E390+E389</f>
        <v>29000</v>
      </c>
    </row>
    <row r="392" spans="1:5" x14ac:dyDescent="0.25">
      <c r="A392" s="631" t="s">
        <v>133</v>
      </c>
      <c r="B392" s="634"/>
      <c r="C392" s="635"/>
      <c r="D392" s="635"/>
      <c r="E392" s="636"/>
    </row>
    <row r="393" spans="1:5" x14ac:dyDescent="0.25">
      <c r="A393" s="632"/>
      <c r="B393" s="637"/>
      <c r="C393" s="638"/>
      <c r="D393" s="638"/>
      <c r="E393" s="639"/>
    </row>
    <row r="394" spans="1:5" ht="15.75" thickBot="1" x14ac:dyDescent="0.3">
      <c r="A394" s="633"/>
      <c r="B394" s="640"/>
      <c r="C394" s="641"/>
      <c r="D394" s="641"/>
      <c r="E394" s="642"/>
    </row>
    <row r="395" spans="1:5" ht="15.75" thickBot="1" x14ac:dyDescent="0.3">
      <c r="A395" s="230" t="s">
        <v>233</v>
      </c>
      <c r="B395" s="967" t="s">
        <v>909</v>
      </c>
      <c r="C395" s="968"/>
      <c r="D395" s="968"/>
      <c r="E395" s="969"/>
    </row>
    <row r="396" spans="1:5" ht="15.75" thickBot="1" x14ac:dyDescent="0.3">
      <c r="A396" s="701" t="s">
        <v>910</v>
      </c>
      <c r="B396" s="702"/>
      <c r="C396" s="702"/>
      <c r="D396" s="702"/>
      <c r="E396" s="703"/>
    </row>
    <row r="397" spans="1:5" ht="15.75" thickBot="1" x14ac:dyDescent="0.3">
      <c r="A397" s="141" t="s">
        <v>911</v>
      </c>
      <c r="B397" s="11" t="s">
        <v>13</v>
      </c>
      <c r="C397" s="11" t="s">
        <v>14</v>
      </c>
      <c r="D397" s="11" t="s">
        <v>14</v>
      </c>
      <c r="E397" s="11" t="s">
        <v>14</v>
      </c>
    </row>
    <row r="398" spans="1:5" ht="15.75" thickBot="1" x14ac:dyDescent="0.3">
      <c r="A398" s="608" t="s">
        <v>49</v>
      </c>
      <c r="B398" s="609"/>
      <c r="C398" s="609"/>
      <c r="D398" s="609"/>
      <c r="E398" s="610"/>
    </row>
    <row r="399" spans="1:5" ht="15.75" thickBot="1" x14ac:dyDescent="0.3">
      <c r="A399" s="608" t="s">
        <v>50</v>
      </c>
      <c r="B399" s="609"/>
      <c r="C399" s="609"/>
      <c r="D399" s="609"/>
      <c r="E399" s="610"/>
    </row>
    <row r="400" spans="1:5" ht="15.75" thickBot="1" x14ac:dyDescent="0.3">
      <c r="A400" s="18" t="s">
        <v>198</v>
      </c>
      <c r="B400" s="754" t="s">
        <v>912</v>
      </c>
      <c r="C400" s="755"/>
      <c r="D400" s="755"/>
      <c r="E400" s="756"/>
    </row>
    <row r="401" spans="1:5" ht="15.75" thickBot="1" x14ac:dyDescent="0.3">
      <c r="A401" s="231" t="s">
        <v>705</v>
      </c>
      <c r="B401" s="760" t="s">
        <v>913</v>
      </c>
      <c r="C401" s="761"/>
      <c r="D401" s="761"/>
      <c r="E401" s="762"/>
    </row>
    <row r="402" spans="1:5" ht="72" customHeight="1" thickBot="1" x14ac:dyDescent="0.3">
      <c r="A402" s="12" t="s">
        <v>20</v>
      </c>
      <c r="B402" s="701" t="s">
        <v>914</v>
      </c>
      <c r="C402" s="702"/>
      <c r="D402" s="702"/>
      <c r="E402" s="703"/>
    </row>
    <row r="403" spans="1:5" ht="15.75" thickBot="1" x14ac:dyDescent="0.3">
      <c r="A403" s="12" t="s">
        <v>21</v>
      </c>
      <c r="B403" s="760" t="s">
        <v>886</v>
      </c>
      <c r="C403" s="761"/>
      <c r="D403" s="761"/>
      <c r="E403" s="762"/>
    </row>
    <row r="404" spans="1:5" x14ac:dyDescent="0.25">
      <c r="A404" s="597"/>
      <c r="B404" s="20">
        <v>2018</v>
      </c>
      <c r="C404" s="20">
        <v>2019</v>
      </c>
      <c r="D404" s="20">
        <v>2020</v>
      </c>
      <c r="E404" s="20">
        <v>2021</v>
      </c>
    </row>
    <row r="405" spans="1:5" ht="15.75" thickBot="1" x14ac:dyDescent="0.3">
      <c r="A405" s="598"/>
      <c r="B405" s="21" t="s">
        <v>10</v>
      </c>
      <c r="C405" s="21" t="s">
        <v>11</v>
      </c>
      <c r="D405" s="21" t="s">
        <v>11</v>
      </c>
      <c r="E405" s="21" t="s">
        <v>11</v>
      </c>
    </row>
    <row r="406" spans="1:5" ht="15.75" thickBot="1" x14ac:dyDescent="0.3">
      <c r="A406" s="12" t="s">
        <v>23</v>
      </c>
      <c r="B406" s="22">
        <v>1</v>
      </c>
      <c r="C406" s="22">
        <v>1</v>
      </c>
      <c r="D406" s="22">
        <v>0</v>
      </c>
      <c r="E406" s="22">
        <v>0</v>
      </c>
    </row>
    <row r="407" spans="1:5" ht="15.75" thickBot="1" x14ac:dyDescent="0.3">
      <c r="A407" s="12" t="s">
        <v>24</v>
      </c>
      <c r="B407" s="22">
        <v>2000</v>
      </c>
      <c r="C407" s="15">
        <v>50000</v>
      </c>
      <c r="D407" s="22">
        <v>0</v>
      </c>
      <c r="E407" s="22">
        <v>0</v>
      </c>
    </row>
    <row r="408" spans="1:5" ht="15.75" thickBot="1" x14ac:dyDescent="0.3">
      <c r="A408" s="12" t="s">
        <v>25</v>
      </c>
      <c r="B408" s="22">
        <f>B407/B406</f>
        <v>2000</v>
      </c>
      <c r="C408" s="22">
        <f>C407/C406</f>
        <v>50000</v>
      </c>
      <c r="D408" s="22" t="e">
        <f>D407/D406</f>
        <v>#DIV/0!</v>
      </c>
      <c r="E408" s="22" t="e">
        <f>E407/E406</f>
        <v>#DIV/0!</v>
      </c>
    </row>
    <row r="409" spans="1:5" ht="15.75" thickBot="1" x14ac:dyDescent="0.3">
      <c r="A409" s="12" t="s">
        <v>26</v>
      </c>
      <c r="B409" s="140" t="s">
        <v>27</v>
      </c>
      <c r="C409" s="23">
        <f t="shared" ref="C409:E411" si="15">C406/B406-1</f>
        <v>0</v>
      </c>
      <c r="D409" s="23">
        <f t="shared" si="15"/>
        <v>-1</v>
      </c>
      <c r="E409" s="23" t="e">
        <f t="shared" si="15"/>
        <v>#DIV/0!</v>
      </c>
    </row>
    <row r="410" spans="1:5" ht="15.75" thickBot="1" x14ac:dyDescent="0.3">
      <c r="A410" s="12" t="s">
        <v>28</v>
      </c>
      <c r="B410" s="140" t="s">
        <v>27</v>
      </c>
      <c r="C410" s="23">
        <f t="shared" si="15"/>
        <v>24</v>
      </c>
      <c r="D410" s="23">
        <f t="shared" si="15"/>
        <v>-1</v>
      </c>
      <c r="E410" s="23" t="e">
        <f t="shared" si="15"/>
        <v>#DIV/0!</v>
      </c>
    </row>
    <row r="411" spans="1:5" ht="15.75" thickBot="1" x14ac:dyDescent="0.3">
      <c r="A411" s="12" t="s">
        <v>29</v>
      </c>
      <c r="B411" s="140" t="s">
        <v>27</v>
      </c>
      <c r="C411" s="23">
        <f t="shared" si="15"/>
        <v>24</v>
      </c>
      <c r="D411" s="23" t="e">
        <f t="shared" si="15"/>
        <v>#DIV/0!</v>
      </c>
      <c r="E411" s="23" t="e">
        <f t="shared" si="15"/>
        <v>#DIV/0!</v>
      </c>
    </row>
    <row r="412" spans="1:5" ht="15.75" thickBot="1" x14ac:dyDescent="0.3">
      <c r="A412" s="618" t="s">
        <v>30</v>
      </c>
      <c r="B412" s="619"/>
      <c r="C412" s="619"/>
      <c r="D412" s="619"/>
      <c r="E412" s="620"/>
    </row>
    <row r="413" spans="1:5" x14ac:dyDescent="0.25">
      <c r="A413" s="597"/>
      <c r="B413" s="20">
        <v>2018</v>
      </c>
      <c r="C413" s="20">
        <v>2019</v>
      </c>
      <c r="D413" s="20">
        <v>2020</v>
      </c>
      <c r="E413" s="20">
        <v>2021</v>
      </c>
    </row>
    <row r="414" spans="1:5" ht="15.75" thickBot="1" x14ac:dyDescent="0.3">
      <c r="A414" s="598"/>
      <c r="B414" s="21" t="s">
        <v>10</v>
      </c>
      <c r="C414" s="21" t="s">
        <v>11</v>
      </c>
      <c r="D414" s="21" t="s">
        <v>11</v>
      </c>
      <c r="E414" s="21" t="s">
        <v>11</v>
      </c>
    </row>
    <row r="415" spans="1:5" ht="15.75" thickBot="1" x14ac:dyDescent="0.3">
      <c r="A415" s="24" t="s">
        <v>31</v>
      </c>
      <c r="B415" s="26">
        <v>2000</v>
      </c>
      <c r="C415" s="26">
        <v>4000</v>
      </c>
      <c r="D415" s="26">
        <v>0</v>
      </c>
      <c r="E415" s="26">
        <v>0</v>
      </c>
    </row>
    <row r="416" spans="1:5" ht="15.75" thickBot="1" x14ac:dyDescent="0.3">
      <c r="A416" s="24" t="s">
        <v>32</v>
      </c>
      <c r="B416" s="25"/>
      <c r="C416" s="26"/>
      <c r="D416" s="26"/>
      <c r="E416" s="26"/>
    </row>
    <row r="417" spans="1:5" ht="15.75" thickBot="1" x14ac:dyDescent="0.3">
      <c r="A417" s="27" t="s">
        <v>33</v>
      </c>
      <c r="B417" s="25">
        <f>B416+B415</f>
        <v>2000</v>
      </c>
      <c r="C417" s="25">
        <f>C416+C415</f>
        <v>4000</v>
      </c>
      <c r="D417" s="25">
        <f>D416+D415</f>
        <v>0</v>
      </c>
      <c r="E417" s="25">
        <f>E416+E415</f>
        <v>0</v>
      </c>
    </row>
    <row r="418" spans="1:5" x14ac:dyDescent="0.25">
      <c r="A418" s="631" t="s">
        <v>34</v>
      </c>
      <c r="B418" s="634"/>
      <c r="C418" s="635"/>
      <c r="D418" s="635"/>
      <c r="E418" s="636"/>
    </row>
    <row r="419" spans="1:5" x14ac:dyDescent="0.25">
      <c r="A419" s="632"/>
      <c r="B419" s="637"/>
      <c r="C419" s="638"/>
      <c r="D419" s="638"/>
      <c r="E419" s="639"/>
    </row>
    <row r="420" spans="1:5" ht="15.75" thickBot="1" x14ac:dyDescent="0.3">
      <c r="A420" s="633"/>
      <c r="B420" s="640"/>
      <c r="C420" s="641"/>
      <c r="D420" s="641"/>
      <c r="E420" s="642"/>
    </row>
    <row r="421" spans="1:5" ht="15.75" thickBot="1" x14ac:dyDescent="0.3">
      <c r="A421" s="230" t="s">
        <v>241</v>
      </c>
      <c r="B421" s="967" t="s">
        <v>851</v>
      </c>
      <c r="C421" s="968"/>
      <c r="D421" s="968"/>
      <c r="E421" s="969"/>
    </row>
    <row r="422" spans="1:5" ht="15.75" thickBot="1" x14ac:dyDescent="0.3">
      <c r="A422" s="701" t="s">
        <v>915</v>
      </c>
      <c r="B422" s="702"/>
      <c r="C422" s="702"/>
      <c r="D422" s="702"/>
      <c r="E422" s="703"/>
    </row>
    <row r="423" spans="1:5" ht="53.25" customHeight="1" thickBot="1" x14ac:dyDescent="0.3">
      <c r="A423" s="147" t="s">
        <v>916</v>
      </c>
      <c r="B423" s="238"/>
      <c r="C423" s="11"/>
      <c r="D423" s="11"/>
      <c r="E423" s="11"/>
    </row>
    <row r="424" spans="1:5" ht="22.5" customHeight="1" thickBot="1" x14ac:dyDescent="0.3">
      <c r="A424" s="147" t="s">
        <v>917</v>
      </c>
      <c r="B424" s="239"/>
      <c r="C424" s="11"/>
      <c r="D424" s="11"/>
      <c r="E424" s="11"/>
    </row>
    <row r="425" spans="1:5" ht="15.75" thickBot="1" x14ac:dyDescent="0.3">
      <c r="A425" s="147" t="s">
        <v>918</v>
      </c>
      <c r="B425" s="239"/>
      <c r="C425" s="11"/>
      <c r="D425" s="11"/>
      <c r="E425" s="11"/>
    </row>
    <row r="426" spans="1:5" ht="24" customHeight="1" thickBot="1" x14ac:dyDescent="0.3">
      <c r="A426" s="149" t="s">
        <v>919</v>
      </c>
      <c r="B426" s="239"/>
      <c r="C426" s="11"/>
      <c r="D426" s="11"/>
      <c r="E426" s="11"/>
    </row>
    <row r="427" spans="1:5" ht="19.5" customHeight="1" thickBot="1" x14ac:dyDescent="0.3">
      <c r="A427" s="149" t="s">
        <v>920</v>
      </c>
      <c r="B427" s="239"/>
      <c r="C427" s="11"/>
      <c r="D427" s="11"/>
      <c r="E427" s="11"/>
    </row>
    <row r="428" spans="1:5" ht="15.75" thickBot="1" x14ac:dyDescent="0.3">
      <c r="A428" s="608" t="s">
        <v>49</v>
      </c>
      <c r="B428" s="609"/>
      <c r="C428" s="609"/>
      <c r="D428" s="609"/>
      <c r="E428" s="610"/>
    </row>
    <row r="429" spans="1:5" ht="15.75" thickBot="1" x14ac:dyDescent="0.3">
      <c r="A429" s="608" t="s">
        <v>50</v>
      </c>
      <c r="B429" s="609"/>
      <c r="C429" s="609"/>
      <c r="D429" s="609"/>
      <c r="E429" s="610"/>
    </row>
    <row r="430" spans="1:5" ht="15.75" thickBot="1" x14ac:dyDescent="0.3">
      <c r="A430" s="18" t="s">
        <v>198</v>
      </c>
      <c r="B430" s="754"/>
      <c r="C430" s="755"/>
      <c r="D430" s="755"/>
      <c r="E430" s="756"/>
    </row>
    <row r="431" spans="1:5" ht="30" customHeight="1" thickBot="1" x14ac:dyDescent="0.3">
      <c r="A431" s="231" t="s">
        <v>705</v>
      </c>
      <c r="B431" s="948" t="s">
        <v>921</v>
      </c>
      <c r="C431" s="949"/>
      <c r="D431" s="949"/>
      <c r="E431" s="950"/>
    </row>
    <row r="432" spans="1:5" ht="137.25" customHeight="1" thickBot="1" x14ac:dyDescent="0.3">
      <c r="A432" s="12" t="s">
        <v>20</v>
      </c>
      <c r="B432" s="701" t="s">
        <v>922</v>
      </c>
      <c r="C432" s="702"/>
      <c r="D432" s="702"/>
      <c r="E432" s="703"/>
    </row>
    <row r="433" spans="1:5" ht="15.75" thickBot="1" x14ac:dyDescent="0.3">
      <c r="A433" s="12" t="s">
        <v>21</v>
      </c>
      <c r="B433" s="760" t="s">
        <v>886</v>
      </c>
      <c r="C433" s="761"/>
      <c r="D433" s="761"/>
      <c r="E433" s="762"/>
    </row>
    <row r="434" spans="1:5" x14ac:dyDescent="0.25">
      <c r="A434" s="597"/>
      <c r="B434" s="20">
        <v>2018</v>
      </c>
      <c r="C434" s="20">
        <v>2019</v>
      </c>
      <c r="D434" s="20">
        <v>2020</v>
      </c>
      <c r="E434" s="20">
        <v>2021</v>
      </c>
    </row>
    <row r="435" spans="1:5" ht="15.75" thickBot="1" x14ac:dyDescent="0.3">
      <c r="A435" s="598"/>
      <c r="B435" s="21" t="s">
        <v>10</v>
      </c>
      <c r="C435" s="21" t="s">
        <v>11</v>
      </c>
      <c r="D435" s="21" t="s">
        <v>11</v>
      </c>
      <c r="E435" s="21" t="s">
        <v>11</v>
      </c>
    </row>
    <row r="436" spans="1:5" ht="15.75" thickBot="1" x14ac:dyDescent="0.3">
      <c r="A436" s="12" t="s">
        <v>23</v>
      </c>
      <c r="B436" s="22">
        <v>0</v>
      </c>
      <c r="C436" s="22">
        <v>1</v>
      </c>
      <c r="D436" s="22">
        <v>0</v>
      </c>
      <c r="E436" s="22">
        <v>0</v>
      </c>
    </row>
    <row r="437" spans="1:5" ht="15.75" thickBot="1" x14ac:dyDescent="0.3">
      <c r="A437" s="12" t="s">
        <v>24</v>
      </c>
      <c r="B437" s="22">
        <v>0</v>
      </c>
      <c r="C437" s="22">
        <v>10000</v>
      </c>
      <c r="D437" s="22">
        <v>0</v>
      </c>
      <c r="E437" s="22">
        <v>0</v>
      </c>
    </row>
    <row r="438" spans="1:5" ht="15.75" thickBot="1" x14ac:dyDescent="0.3">
      <c r="A438" s="12" t="s">
        <v>25</v>
      </c>
      <c r="B438" s="22" t="e">
        <f>B437/B436</f>
        <v>#DIV/0!</v>
      </c>
      <c r="C438" s="22">
        <f>C437/C436</f>
        <v>10000</v>
      </c>
      <c r="D438" s="22" t="e">
        <f>D437/D436</f>
        <v>#DIV/0!</v>
      </c>
      <c r="E438" s="22" t="e">
        <f>E437/E436</f>
        <v>#DIV/0!</v>
      </c>
    </row>
    <row r="439" spans="1:5" ht="15.75" thickBot="1" x14ac:dyDescent="0.3">
      <c r="A439" s="12" t="s">
        <v>26</v>
      </c>
      <c r="B439" s="140" t="s">
        <v>27</v>
      </c>
      <c r="C439" s="23" t="e">
        <f t="shared" ref="C439:E441" si="16">C436/B436-1</f>
        <v>#DIV/0!</v>
      </c>
      <c r="D439" s="23">
        <f t="shared" si="16"/>
        <v>-1</v>
      </c>
      <c r="E439" s="23" t="e">
        <f t="shared" si="16"/>
        <v>#DIV/0!</v>
      </c>
    </row>
    <row r="440" spans="1:5" ht="15.75" thickBot="1" x14ac:dyDescent="0.3">
      <c r="A440" s="12" t="s">
        <v>28</v>
      </c>
      <c r="B440" s="140" t="s">
        <v>27</v>
      </c>
      <c r="C440" s="23" t="e">
        <f t="shared" si="16"/>
        <v>#DIV/0!</v>
      </c>
      <c r="D440" s="23">
        <f t="shared" si="16"/>
        <v>-1</v>
      </c>
      <c r="E440" s="23" t="e">
        <f t="shared" si="16"/>
        <v>#DIV/0!</v>
      </c>
    </row>
    <row r="441" spans="1:5" ht="15.75" thickBot="1" x14ac:dyDescent="0.3">
      <c r="A441" s="12" t="s">
        <v>29</v>
      </c>
      <c r="B441" s="140" t="s">
        <v>27</v>
      </c>
      <c r="C441" s="23" t="e">
        <f t="shared" si="16"/>
        <v>#DIV/0!</v>
      </c>
      <c r="D441" s="23" t="e">
        <f t="shared" si="16"/>
        <v>#DIV/0!</v>
      </c>
      <c r="E441" s="23" t="e">
        <f t="shared" si="16"/>
        <v>#DIV/0!</v>
      </c>
    </row>
    <row r="442" spans="1:5" ht="15.75" thickBot="1" x14ac:dyDescent="0.3">
      <c r="A442" s="618" t="s">
        <v>30</v>
      </c>
      <c r="B442" s="619"/>
      <c r="C442" s="619"/>
      <c r="D442" s="619"/>
      <c r="E442" s="620"/>
    </row>
    <row r="443" spans="1:5" x14ac:dyDescent="0.25">
      <c r="A443" s="597"/>
      <c r="B443" s="20">
        <v>2018</v>
      </c>
      <c r="C443" s="20">
        <v>2019</v>
      </c>
      <c r="D443" s="20">
        <v>2020</v>
      </c>
      <c r="E443" s="20">
        <v>2021</v>
      </c>
    </row>
    <row r="444" spans="1:5" ht="15.75" thickBot="1" x14ac:dyDescent="0.3">
      <c r="A444" s="598"/>
      <c r="B444" s="21" t="s">
        <v>10</v>
      </c>
      <c r="C444" s="21" t="s">
        <v>11</v>
      </c>
      <c r="D444" s="21" t="s">
        <v>11</v>
      </c>
      <c r="E444" s="21" t="s">
        <v>11</v>
      </c>
    </row>
    <row r="445" spans="1:5" ht="15.75" thickBot="1" x14ac:dyDescent="0.3">
      <c r="A445" s="24" t="s">
        <v>31</v>
      </c>
      <c r="B445" s="26">
        <v>0</v>
      </c>
      <c r="C445" s="26">
        <v>10000</v>
      </c>
      <c r="D445" s="26">
        <v>0</v>
      </c>
      <c r="E445" s="26">
        <v>0</v>
      </c>
    </row>
    <row r="446" spans="1:5" ht="15.75" thickBot="1" x14ac:dyDescent="0.3">
      <c r="A446" s="24" t="s">
        <v>32</v>
      </c>
      <c r="B446" s="25"/>
      <c r="C446" s="26"/>
      <c r="D446" s="26"/>
      <c r="E446" s="26"/>
    </row>
    <row r="447" spans="1:5" ht="15.75" thickBot="1" x14ac:dyDescent="0.3">
      <c r="A447" s="27" t="s">
        <v>33</v>
      </c>
      <c r="B447" s="25">
        <f>B446+B445</f>
        <v>0</v>
      </c>
      <c r="C447" s="25">
        <f>C446+C445</f>
        <v>10000</v>
      </c>
      <c r="D447" s="25">
        <v>0</v>
      </c>
      <c r="E447" s="25">
        <f>E446+E445</f>
        <v>0</v>
      </c>
    </row>
    <row r="448" spans="1:5" x14ac:dyDescent="0.25">
      <c r="A448" s="631" t="s">
        <v>307</v>
      </c>
      <c r="B448" s="634"/>
      <c r="C448" s="635"/>
      <c r="D448" s="635"/>
      <c r="E448" s="636"/>
    </row>
    <row r="449" spans="1:5" x14ac:dyDescent="0.25">
      <c r="A449" s="632"/>
      <c r="B449" s="637"/>
      <c r="C449" s="638"/>
      <c r="D449" s="638"/>
      <c r="E449" s="639"/>
    </row>
    <row r="450" spans="1:5" ht="15.75" thickBot="1" x14ac:dyDescent="0.3">
      <c r="A450" s="633"/>
      <c r="B450" s="640"/>
      <c r="C450" s="641"/>
      <c r="D450" s="641"/>
      <c r="E450" s="642"/>
    </row>
    <row r="451" spans="1:5" ht="15.75" thickBot="1" x14ac:dyDescent="0.3">
      <c r="A451" s="16" t="s">
        <v>198</v>
      </c>
      <c r="B451" s="964" t="s">
        <v>923</v>
      </c>
      <c r="C451" s="965"/>
      <c r="D451" s="965"/>
      <c r="E451" s="966"/>
    </row>
    <row r="452" spans="1:5" ht="35.25" customHeight="1" thickBot="1" x14ac:dyDescent="0.3">
      <c r="A452" s="48" t="s">
        <v>94</v>
      </c>
      <c r="B452" s="948" t="s">
        <v>924</v>
      </c>
      <c r="C452" s="949"/>
      <c r="D452" s="949"/>
      <c r="E452" s="950"/>
    </row>
    <row r="453" spans="1:5" ht="172.5" customHeight="1" thickBot="1" x14ac:dyDescent="0.3">
      <c r="A453" s="16" t="s">
        <v>20</v>
      </c>
      <c r="B453" s="948" t="s">
        <v>925</v>
      </c>
      <c r="C453" s="949"/>
      <c r="D453" s="949"/>
      <c r="E453" s="950"/>
    </row>
    <row r="454" spans="1:5" ht="15.75" thickBot="1" x14ac:dyDescent="0.3">
      <c r="A454" s="16" t="s">
        <v>21</v>
      </c>
      <c r="B454" s="945" t="s">
        <v>926</v>
      </c>
      <c r="C454" s="946"/>
      <c r="D454" s="946"/>
      <c r="E454" s="947"/>
    </row>
    <row r="455" spans="1:5" x14ac:dyDescent="0.25">
      <c r="A455" s="939"/>
      <c r="B455" s="51">
        <v>2018</v>
      </c>
      <c r="C455" s="51">
        <v>2019</v>
      </c>
      <c r="D455" s="51">
        <v>2020</v>
      </c>
      <c r="E455" s="51">
        <v>2021</v>
      </c>
    </row>
    <row r="456" spans="1:5" ht="15.75" thickBot="1" x14ac:dyDescent="0.3">
      <c r="A456" s="940"/>
      <c r="B456" s="52" t="s">
        <v>10</v>
      </c>
      <c r="C456" s="52" t="s">
        <v>11</v>
      </c>
      <c r="D456" s="52" t="s">
        <v>11</v>
      </c>
      <c r="E456" s="52" t="s">
        <v>11</v>
      </c>
    </row>
    <row r="457" spans="1:5" ht="15.75" thickBot="1" x14ac:dyDescent="0.3">
      <c r="A457" s="16" t="s">
        <v>23</v>
      </c>
      <c r="B457" s="15">
        <v>0</v>
      </c>
      <c r="C457" s="15">
        <v>1</v>
      </c>
      <c r="D457" s="15">
        <v>1</v>
      </c>
      <c r="E457" s="15">
        <v>0</v>
      </c>
    </row>
    <row r="458" spans="1:5" ht="15.75" thickBot="1" x14ac:dyDescent="0.3">
      <c r="A458" s="16" t="s">
        <v>24</v>
      </c>
      <c r="B458" s="15">
        <v>0</v>
      </c>
      <c r="C458" s="15">
        <v>20000</v>
      </c>
      <c r="D458" s="15">
        <v>10000</v>
      </c>
      <c r="E458" s="15">
        <v>0</v>
      </c>
    </row>
    <row r="459" spans="1:5" ht="15.75" thickBot="1" x14ac:dyDescent="0.3">
      <c r="A459" s="16" t="s">
        <v>25</v>
      </c>
      <c r="B459" s="15" t="e">
        <f>B458/B457</f>
        <v>#DIV/0!</v>
      </c>
      <c r="C459" s="15">
        <f>C458/C457</f>
        <v>20000</v>
      </c>
      <c r="D459" s="15">
        <f>D458/D457</f>
        <v>10000</v>
      </c>
      <c r="E459" s="15" t="e">
        <f>E458/E457</f>
        <v>#DIV/0!</v>
      </c>
    </row>
    <row r="460" spans="1:5" ht="15.75" thickBot="1" x14ac:dyDescent="0.3">
      <c r="A460" s="16" t="s">
        <v>26</v>
      </c>
      <c r="B460" s="145" t="s">
        <v>27</v>
      </c>
      <c r="C460" s="50" t="e">
        <f t="shared" ref="C460:E462" si="17">C457/B457-1</f>
        <v>#DIV/0!</v>
      </c>
      <c r="D460" s="50">
        <f t="shared" si="17"/>
        <v>0</v>
      </c>
      <c r="E460" s="50">
        <f t="shared" si="17"/>
        <v>-1</v>
      </c>
    </row>
    <row r="461" spans="1:5" ht="15.75" thickBot="1" x14ac:dyDescent="0.3">
      <c r="A461" s="16" t="s">
        <v>28</v>
      </c>
      <c r="B461" s="145" t="s">
        <v>27</v>
      </c>
      <c r="C461" s="50" t="e">
        <f t="shared" si="17"/>
        <v>#DIV/0!</v>
      </c>
      <c r="D461" s="50">
        <f t="shared" si="17"/>
        <v>-0.5</v>
      </c>
      <c r="E461" s="50">
        <f t="shared" si="17"/>
        <v>-1</v>
      </c>
    </row>
    <row r="462" spans="1:5" ht="15.75" thickBot="1" x14ac:dyDescent="0.3">
      <c r="A462" s="16" t="s">
        <v>29</v>
      </c>
      <c r="B462" s="145" t="s">
        <v>27</v>
      </c>
      <c r="C462" s="50" t="e">
        <f t="shared" si="17"/>
        <v>#DIV/0!</v>
      </c>
      <c r="D462" s="50">
        <f t="shared" si="17"/>
        <v>-0.5</v>
      </c>
      <c r="E462" s="50" t="e">
        <f t="shared" si="17"/>
        <v>#DIV/0!</v>
      </c>
    </row>
    <row r="463" spans="1:5" ht="15.75" thickBot="1" x14ac:dyDescent="0.3">
      <c r="A463" s="951" t="s">
        <v>97</v>
      </c>
      <c r="B463" s="952"/>
      <c r="C463" s="952"/>
      <c r="D463" s="952"/>
      <c r="E463" s="953"/>
    </row>
    <row r="464" spans="1:5" x14ac:dyDescent="0.25">
      <c r="A464" s="597"/>
      <c r="B464" s="20">
        <v>2018</v>
      </c>
      <c r="C464" s="20">
        <v>2019</v>
      </c>
      <c r="D464" s="20">
        <v>2020</v>
      </c>
      <c r="E464" s="20">
        <v>2021</v>
      </c>
    </row>
    <row r="465" spans="1:5" ht="15.75" thickBot="1" x14ac:dyDescent="0.3">
      <c r="A465" s="598"/>
      <c r="B465" s="21" t="s">
        <v>10</v>
      </c>
      <c r="C465" s="21" t="s">
        <v>11</v>
      </c>
      <c r="D465" s="21" t="s">
        <v>11</v>
      </c>
      <c r="E465" s="21" t="s">
        <v>11</v>
      </c>
    </row>
    <row r="466" spans="1:5" ht="15.75" thickBot="1" x14ac:dyDescent="0.3">
      <c r="A466" s="24" t="s">
        <v>31</v>
      </c>
      <c r="B466" s="26">
        <v>0</v>
      </c>
      <c r="C466" s="26">
        <v>20000</v>
      </c>
      <c r="D466" s="26">
        <v>10000</v>
      </c>
      <c r="E466" s="26">
        <v>0</v>
      </c>
    </row>
    <row r="467" spans="1:5" ht="15.75" thickBot="1" x14ac:dyDescent="0.3">
      <c r="A467" s="24" t="s">
        <v>32</v>
      </c>
      <c r="B467" s="25"/>
      <c r="C467" s="26"/>
      <c r="D467" s="26"/>
      <c r="E467" s="26"/>
    </row>
    <row r="468" spans="1:5" ht="15.75" thickBot="1" x14ac:dyDescent="0.3">
      <c r="A468" s="27" t="s">
        <v>98</v>
      </c>
      <c r="B468" s="25">
        <f>B467+B466</f>
        <v>0</v>
      </c>
      <c r="C468" s="25">
        <f>C467+C466</f>
        <v>20000</v>
      </c>
      <c r="D468" s="25">
        <f>D467+D466</f>
        <v>10000</v>
      </c>
      <c r="E468" s="25">
        <f>E467+E466</f>
        <v>0</v>
      </c>
    </row>
    <row r="469" spans="1:5" x14ac:dyDescent="0.25">
      <c r="A469" s="631" t="s">
        <v>307</v>
      </c>
      <c r="B469" s="634"/>
      <c r="C469" s="635"/>
      <c r="D469" s="635"/>
      <c r="E469" s="636"/>
    </row>
    <row r="470" spans="1:5" x14ac:dyDescent="0.25">
      <c r="A470" s="632"/>
      <c r="B470" s="637"/>
      <c r="C470" s="638"/>
      <c r="D470" s="638"/>
      <c r="E470" s="639"/>
    </row>
    <row r="471" spans="1:5" ht="15.75" thickBot="1" x14ac:dyDescent="0.3">
      <c r="A471" s="633"/>
      <c r="B471" s="640"/>
      <c r="C471" s="641"/>
      <c r="D471" s="641"/>
      <c r="E471" s="642"/>
    </row>
    <row r="472" spans="1:5" ht="15.75" thickBot="1" x14ac:dyDescent="0.3">
      <c r="A472" s="18" t="s">
        <v>198</v>
      </c>
      <c r="B472" s="754" t="s">
        <v>927</v>
      </c>
      <c r="C472" s="755"/>
      <c r="D472" s="755"/>
      <c r="E472" s="756"/>
    </row>
    <row r="473" spans="1:5" ht="15.75" thickBot="1" x14ac:dyDescent="0.3">
      <c r="A473" s="231" t="s">
        <v>226</v>
      </c>
      <c r="B473" s="760" t="s">
        <v>918</v>
      </c>
      <c r="C473" s="761"/>
      <c r="D473" s="761"/>
      <c r="E473" s="762"/>
    </row>
    <row r="474" spans="1:5" ht="84.75" customHeight="1" thickBot="1" x14ac:dyDescent="0.3">
      <c r="A474" s="12" t="s">
        <v>20</v>
      </c>
      <c r="B474" s="701" t="s">
        <v>928</v>
      </c>
      <c r="C474" s="702"/>
      <c r="D474" s="702"/>
      <c r="E474" s="703"/>
    </row>
    <row r="475" spans="1:5" ht="15.75" thickBot="1" x14ac:dyDescent="0.3">
      <c r="A475" s="12" t="s">
        <v>21</v>
      </c>
      <c r="B475" s="760" t="s">
        <v>926</v>
      </c>
      <c r="C475" s="761"/>
      <c r="D475" s="761"/>
      <c r="E475" s="762"/>
    </row>
    <row r="476" spans="1:5" x14ac:dyDescent="0.25">
      <c r="A476" s="597"/>
      <c r="B476" s="20">
        <v>2018</v>
      </c>
      <c r="C476" s="20">
        <v>2019</v>
      </c>
      <c r="D476" s="20">
        <v>2020</v>
      </c>
      <c r="E476" s="20">
        <v>2021</v>
      </c>
    </row>
    <row r="477" spans="1:5" ht="15.75" thickBot="1" x14ac:dyDescent="0.3">
      <c r="A477" s="598"/>
      <c r="B477" s="21" t="s">
        <v>10</v>
      </c>
      <c r="C477" s="21" t="s">
        <v>11</v>
      </c>
      <c r="D477" s="21" t="s">
        <v>11</v>
      </c>
      <c r="E477" s="21" t="s">
        <v>11</v>
      </c>
    </row>
    <row r="478" spans="1:5" ht="15.75" thickBot="1" x14ac:dyDescent="0.3">
      <c r="A478" s="12" t="s">
        <v>23</v>
      </c>
      <c r="B478" s="22">
        <v>0</v>
      </c>
      <c r="C478" s="15">
        <v>0</v>
      </c>
      <c r="D478" s="22">
        <v>0</v>
      </c>
      <c r="E478" s="22">
        <v>1</v>
      </c>
    </row>
    <row r="479" spans="1:5" ht="15.75" thickBot="1" x14ac:dyDescent="0.3">
      <c r="A479" s="12" t="s">
        <v>24</v>
      </c>
      <c r="B479" s="22">
        <v>0</v>
      </c>
      <c r="C479" s="15">
        <v>0</v>
      </c>
      <c r="D479" s="22">
        <v>0</v>
      </c>
      <c r="E479" s="22">
        <v>2000</v>
      </c>
    </row>
    <row r="480" spans="1:5" ht="15.75" thickBot="1" x14ac:dyDescent="0.3">
      <c r="A480" s="12" t="s">
        <v>25</v>
      </c>
      <c r="B480" s="22" t="e">
        <f>B479/B478</f>
        <v>#DIV/0!</v>
      </c>
      <c r="C480" s="22" t="e">
        <f>C479/C478</f>
        <v>#DIV/0!</v>
      </c>
      <c r="D480" s="22" t="e">
        <f>D479/D478</f>
        <v>#DIV/0!</v>
      </c>
      <c r="E480" s="22">
        <f>E479/E478</f>
        <v>2000</v>
      </c>
    </row>
    <row r="481" spans="1:5" ht="15.75" thickBot="1" x14ac:dyDescent="0.3">
      <c r="A481" s="12" t="s">
        <v>26</v>
      </c>
      <c r="B481" s="140" t="s">
        <v>27</v>
      </c>
      <c r="C481" s="23" t="e">
        <f t="shared" ref="C481:E483" si="18">C478/B478-1</f>
        <v>#DIV/0!</v>
      </c>
      <c r="D481" s="23" t="e">
        <f t="shared" si="18"/>
        <v>#DIV/0!</v>
      </c>
      <c r="E481" s="23" t="e">
        <f t="shared" si="18"/>
        <v>#DIV/0!</v>
      </c>
    </row>
    <row r="482" spans="1:5" ht="15.75" thickBot="1" x14ac:dyDescent="0.3">
      <c r="A482" s="12" t="s">
        <v>28</v>
      </c>
      <c r="B482" s="140" t="s">
        <v>27</v>
      </c>
      <c r="C482" s="23" t="e">
        <f t="shared" si="18"/>
        <v>#DIV/0!</v>
      </c>
      <c r="D482" s="23" t="e">
        <f t="shared" si="18"/>
        <v>#DIV/0!</v>
      </c>
      <c r="E482" s="23" t="e">
        <f t="shared" si="18"/>
        <v>#DIV/0!</v>
      </c>
    </row>
    <row r="483" spans="1:5" ht="15.75" thickBot="1" x14ac:dyDescent="0.3">
      <c r="A483" s="12" t="s">
        <v>29</v>
      </c>
      <c r="B483" s="140" t="s">
        <v>27</v>
      </c>
      <c r="C483" s="23" t="e">
        <f t="shared" si="18"/>
        <v>#DIV/0!</v>
      </c>
      <c r="D483" s="23" t="e">
        <f t="shared" si="18"/>
        <v>#DIV/0!</v>
      </c>
      <c r="E483" s="23" t="e">
        <f t="shared" si="18"/>
        <v>#DIV/0!</v>
      </c>
    </row>
    <row r="484" spans="1:5" ht="15.75" thickBot="1" x14ac:dyDescent="0.3">
      <c r="A484" s="618" t="s">
        <v>106</v>
      </c>
      <c r="B484" s="619"/>
      <c r="C484" s="619"/>
      <c r="D484" s="619"/>
      <c r="E484" s="620"/>
    </row>
    <row r="485" spans="1:5" x14ac:dyDescent="0.25">
      <c r="A485" s="597"/>
      <c r="B485" s="20">
        <v>2018</v>
      </c>
      <c r="C485" s="20">
        <v>2019</v>
      </c>
      <c r="D485" s="20">
        <v>2020</v>
      </c>
      <c r="E485" s="20">
        <v>2021</v>
      </c>
    </row>
    <row r="486" spans="1:5" ht="15.75" thickBot="1" x14ac:dyDescent="0.3">
      <c r="A486" s="598"/>
      <c r="B486" s="21" t="s">
        <v>10</v>
      </c>
      <c r="C486" s="21" t="s">
        <v>11</v>
      </c>
      <c r="D486" s="21" t="s">
        <v>11</v>
      </c>
      <c r="E486" s="21" t="s">
        <v>11</v>
      </c>
    </row>
    <row r="487" spans="1:5" ht="15.75" thickBot="1" x14ac:dyDescent="0.3">
      <c r="A487" s="24" t="s">
        <v>31</v>
      </c>
      <c r="B487" s="26">
        <v>0</v>
      </c>
      <c r="C487" s="26">
        <v>0</v>
      </c>
      <c r="D487" s="26">
        <v>0</v>
      </c>
      <c r="E487" s="26">
        <v>2000</v>
      </c>
    </row>
    <row r="488" spans="1:5" ht="15.75" thickBot="1" x14ac:dyDescent="0.3">
      <c r="A488" s="24" t="s">
        <v>32</v>
      </c>
      <c r="B488" s="25"/>
      <c r="C488" s="26"/>
      <c r="D488" s="26"/>
      <c r="E488" s="26"/>
    </row>
    <row r="489" spans="1:5" ht="15.75" thickBot="1" x14ac:dyDescent="0.3">
      <c r="A489" s="27" t="s">
        <v>107</v>
      </c>
      <c r="B489" s="25">
        <f>B488+B487</f>
        <v>0</v>
      </c>
      <c r="C489" s="25">
        <f>C488+C487</f>
        <v>0</v>
      </c>
      <c r="D489" s="25">
        <f>D488+D487</f>
        <v>0</v>
      </c>
      <c r="E489" s="25">
        <f>E488+E487</f>
        <v>2000</v>
      </c>
    </row>
    <row r="490" spans="1:5" x14ac:dyDescent="0.25">
      <c r="A490" s="631" t="s">
        <v>307</v>
      </c>
      <c r="B490" s="634"/>
      <c r="C490" s="635"/>
      <c r="D490" s="635"/>
      <c r="E490" s="636"/>
    </row>
    <row r="491" spans="1:5" x14ac:dyDescent="0.25">
      <c r="A491" s="632"/>
      <c r="B491" s="637"/>
      <c r="C491" s="638"/>
      <c r="D491" s="638"/>
      <c r="E491" s="639"/>
    </row>
    <row r="492" spans="1:5" ht="15.75" thickBot="1" x14ac:dyDescent="0.3">
      <c r="A492" s="633"/>
      <c r="B492" s="640"/>
      <c r="C492" s="641"/>
      <c r="D492" s="641"/>
      <c r="E492" s="642"/>
    </row>
    <row r="493" spans="1:5" ht="15.75" thickBot="1" x14ac:dyDescent="0.3">
      <c r="A493" s="18" t="s">
        <v>198</v>
      </c>
      <c r="B493" s="754" t="s">
        <v>929</v>
      </c>
      <c r="C493" s="755"/>
      <c r="D493" s="755"/>
      <c r="E493" s="756"/>
    </row>
    <row r="494" spans="1:5" ht="15.75" thickBot="1" x14ac:dyDescent="0.3">
      <c r="A494" s="231" t="s">
        <v>111</v>
      </c>
      <c r="B494" s="760" t="s">
        <v>919</v>
      </c>
      <c r="C494" s="761"/>
      <c r="D494" s="761"/>
      <c r="E494" s="762"/>
    </row>
    <row r="495" spans="1:5" ht="90.75" customHeight="1" thickBot="1" x14ac:dyDescent="0.3">
      <c r="A495" s="12" t="s">
        <v>20</v>
      </c>
      <c r="B495" s="701" t="s">
        <v>930</v>
      </c>
      <c r="C495" s="702"/>
      <c r="D495" s="702"/>
      <c r="E495" s="703"/>
    </row>
    <row r="496" spans="1:5" ht="15.75" thickBot="1" x14ac:dyDescent="0.3">
      <c r="A496" s="12" t="s">
        <v>21</v>
      </c>
      <c r="B496" s="760" t="s">
        <v>926</v>
      </c>
      <c r="C496" s="761"/>
      <c r="D496" s="761"/>
      <c r="E496" s="762"/>
    </row>
    <row r="497" spans="1:5" x14ac:dyDescent="0.25">
      <c r="A497" s="597"/>
      <c r="B497" s="20">
        <v>2018</v>
      </c>
      <c r="C497" s="20">
        <v>2019</v>
      </c>
      <c r="D497" s="20">
        <v>2020</v>
      </c>
      <c r="E497" s="20">
        <v>2021</v>
      </c>
    </row>
    <row r="498" spans="1:5" ht="15.75" thickBot="1" x14ac:dyDescent="0.3">
      <c r="A498" s="598"/>
      <c r="B498" s="21" t="s">
        <v>10</v>
      </c>
      <c r="C498" s="21" t="s">
        <v>11</v>
      </c>
      <c r="D498" s="21" t="s">
        <v>11</v>
      </c>
      <c r="E498" s="21" t="s">
        <v>11</v>
      </c>
    </row>
    <row r="499" spans="1:5" ht="15.75" thickBot="1" x14ac:dyDescent="0.3">
      <c r="A499" s="12" t="s">
        <v>23</v>
      </c>
      <c r="B499" s="22">
        <v>0</v>
      </c>
      <c r="C499" s="22">
        <v>0</v>
      </c>
      <c r="D499" s="22">
        <v>0</v>
      </c>
      <c r="E499" s="22">
        <v>1</v>
      </c>
    </row>
    <row r="500" spans="1:5" ht="15.75" thickBot="1" x14ac:dyDescent="0.3">
      <c r="A500" s="12" t="s">
        <v>24</v>
      </c>
      <c r="B500" s="22">
        <v>0</v>
      </c>
      <c r="C500" s="15">
        <v>0</v>
      </c>
      <c r="D500" s="22">
        <v>0</v>
      </c>
      <c r="E500" s="22">
        <v>2000</v>
      </c>
    </row>
    <row r="501" spans="1:5" ht="15.75" thickBot="1" x14ac:dyDescent="0.3">
      <c r="A501" s="12" t="s">
        <v>25</v>
      </c>
      <c r="B501" s="22" t="e">
        <f>B500/B499</f>
        <v>#DIV/0!</v>
      </c>
      <c r="C501" s="22" t="e">
        <f>C500/C499</f>
        <v>#DIV/0!</v>
      </c>
      <c r="D501" s="22" t="e">
        <f>D500/D499</f>
        <v>#DIV/0!</v>
      </c>
      <c r="E501" s="22">
        <f>E500/E499</f>
        <v>2000</v>
      </c>
    </row>
    <row r="502" spans="1:5" ht="15.75" thickBot="1" x14ac:dyDescent="0.3">
      <c r="A502" s="12" t="s">
        <v>26</v>
      </c>
      <c r="B502" s="140" t="s">
        <v>27</v>
      </c>
      <c r="C502" s="23" t="e">
        <f t="shared" ref="C502:E504" si="19">C499/B499-1</f>
        <v>#DIV/0!</v>
      </c>
      <c r="D502" s="23" t="e">
        <f t="shared" si="19"/>
        <v>#DIV/0!</v>
      </c>
      <c r="E502" s="23" t="e">
        <f t="shared" si="19"/>
        <v>#DIV/0!</v>
      </c>
    </row>
    <row r="503" spans="1:5" ht="15.75" thickBot="1" x14ac:dyDescent="0.3">
      <c r="A503" s="12" t="s">
        <v>28</v>
      </c>
      <c r="B503" s="140" t="s">
        <v>27</v>
      </c>
      <c r="C503" s="23" t="e">
        <f t="shared" si="19"/>
        <v>#DIV/0!</v>
      </c>
      <c r="D503" s="23" t="e">
        <f t="shared" si="19"/>
        <v>#DIV/0!</v>
      </c>
      <c r="E503" s="23" t="e">
        <f t="shared" si="19"/>
        <v>#DIV/0!</v>
      </c>
    </row>
    <row r="504" spans="1:5" ht="15.75" thickBot="1" x14ac:dyDescent="0.3">
      <c r="A504" s="12" t="s">
        <v>29</v>
      </c>
      <c r="B504" s="140" t="s">
        <v>27</v>
      </c>
      <c r="C504" s="23" t="e">
        <f t="shared" si="19"/>
        <v>#DIV/0!</v>
      </c>
      <c r="D504" s="23" t="e">
        <f t="shared" si="19"/>
        <v>#DIV/0!</v>
      </c>
      <c r="E504" s="23" t="e">
        <f t="shared" si="19"/>
        <v>#DIV/0!</v>
      </c>
    </row>
    <row r="505" spans="1:5" ht="15.75" thickBot="1" x14ac:dyDescent="0.3">
      <c r="A505" s="618" t="s">
        <v>114</v>
      </c>
      <c r="B505" s="619"/>
      <c r="C505" s="619"/>
      <c r="D505" s="619"/>
      <c r="E505" s="620"/>
    </row>
    <row r="506" spans="1:5" x14ac:dyDescent="0.25">
      <c r="A506" s="597"/>
      <c r="B506" s="20">
        <v>2018</v>
      </c>
      <c r="C506" s="20">
        <v>2019</v>
      </c>
      <c r="D506" s="20">
        <v>2020</v>
      </c>
      <c r="E506" s="20">
        <v>2021</v>
      </c>
    </row>
    <row r="507" spans="1:5" ht="15.75" thickBot="1" x14ac:dyDescent="0.3">
      <c r="A507" s="598"/>
      <c r="B507" s="21" t="s">
        <v>10</v>
      </c>
      <c r="C507" s="21" t="s">
        <v>11</v>
      </c>
      <c r="D507" s="21" t="s">
        <v>11</v>
      </c>
      <c r="E507" s="21" t="s">
        <v>11</v>
      </c>
    </row>
    <row r="508" spans="1:5" ht="15.75" thickBot="1" x14ac:dyDescent="0.3">
      <c r="A508" s="24" t="s">
        <v>31</v>
      </c>
      <c r="B508" s="26">
        <v>0</v>
      </c>
      <c r="C508" s="26">
        <v>0</v>
      </c>
      <c r="D508" s="26">
        <v>0</v>
      </c>
      <c r="E508" s="26">
        <v>2000</v>
      </c>
    </row>
    <row r="509" spans="1:5" ht="15.75" thickBot="1" x14ac:dyDescent="0.3">
      <c r="A509" s="24" t="s">
        <v>32</v>
      </c>
      <c r="B509" s="25"/>
      <c r="C509" s="26"/>
      <c r="D509" s="26"/>
      <c r="E509" s="26"/>
    </row>
    <row r="510" spans="1:5" ht="15.75" thickBot="1" x14ac:dyDescent="0.3">
      <c r="A510" s="27" t="s">
        <v>115</v>
      </c>
      <c r="B510" s="25">
        <f>B509+B508</f>
        <v>0</v>
      </c>
      <c r="C510" s="25">
        <f>C509+C508</f>
        <v>0</v>
      </c>
      <c r="D510" s="25">
        <f>D509+D508</f>
        <v>0</v>
      </c>
      <c r="E510" s="25">
        <f>E509+E508</f>
        <v>2000</v>
      </c>
    </row>
    <row r="511" spans="1:5" x14ac:dyDescent="0.25">
      <c r="A511" s="631" t="s">
        <v>307</v>
      </c>
      <c r="B511" s="634"/>
      <c r="C511" s="635"/>
      <c r="D511" s="635"/>
      <c r="E511" s="636"/>
    </row>
    <row r="512" spans="1:5" x14ac:dyDescent="0.25">
      <c r="A512" s="632"/>
      <c r="B512" s="637"/>
      <c r="C512" s="638"/>
      <c r="D512" s="638"/>
      <c r="E512" s="639"/>
    </row>
    <row r="513" spans="1:5" ht="15.75" thickBot="1" x14ac:dyDescent="0.3">
      <c r="A513" s="633"/>
      <c r="B513" s="640"/>
      <c r="C513" s="641"/>
      <c r="D513" s="641"/>
      <c r="E513" s="642"/>
    </row>
    <row r="514" spans="1:5" ht="15.75" thickBot="1" x14ac:dyDescent="0.3">
      <c r="A514" s="18" t="s">
        <v>198</v>
      </c>
      <c r="B514" s="754" t="s">
        <v>931</v>
      </c>
      <c r="C514" s="755"/>
      <c r="D514" s="755"/>
      <c r="E514" s="756"/>
    </row>
    <row r="515" spans="1:5" ht="15.75" thickBot="1" x14ac:dyDescent="0.3">
      <c r="A515" s="231" t="s">
        <v>228</v>
      </c>
      <c r="B515" s="945" t="s">
        <v>932</v>
      </c>
      <c r="C515" s="946"/>
      <c r="D515" s="946"/>
      <c r="E515" s="947"/>
    </row>
    <row r="516" spans="1:5" ht="32.25" customHeight="1" thickBot="1" x14ac:dyDescent="0.3">
      <c r="A516" s="12" t="s">
        <v>20</v>
      </c>
      <c r="B516" s="701" t="s">
        <v>933</v>
      </c>
      <c r="C516" s="702"/>
      <c r="D516" s="702"/>
      <c r="E516" s="703"/>
    </row>
    <row r="517" spans="1:5" ht="15.75" thickBot="1" x14ac:dyDescent="0.3">
      <c r="A517" s="12" t="s">
        <v>21</v>
      </c>
      <c r="B517" s="760" t="s">
        <v>926</v>
      </c>
      <c r="C517" s="761"/>
      <c r="D517" s="761"/>
      <c r="E517" s="762"/>
    </row>
    <row r="518" spans="1:5" x14ac:dyDescent="0.25">
      <c r="A518" s="597"/>
      <c r="B518" s="20">
        <v>2018</v>
      </c>
      <c r="C518" s="20">
        <v>2019</v>
      </c>
      <c r="D518" s="20">
        <v>2020</v>
      </c>
      <c r="E518" s="20">
        <v>2021</v>
      </c>
    </row>
    <row r="519" spans="1:5" ht="15.75" thickBot="1" x14ac:dyDescent="0.3">
      <c r="A519" s="598"/>
      <c r="B519" s="21" t="s">
        <v>10</v>
      </c>
      <c r="C519" s="21" t="s">
        <v>11</v>
      </c>
      <c r="D519" s="21" t="s">
        <v>11</v>
      </c>
      <c r="E519" s="21" t="s">
        <v>11</v>
      </c>
    </row>
    <row r="520" spans="1:5" ht="15.75" thickBot="1" x14ac:dyDescent="0.3">
      <c r="A520" s="12" t="s">
        <v>23</v>
      </c>
      <c r="B520" s="22">
        <v>0</v>
      </c>
      <c r="C520" s="15">
        <v>0</v>
      </c>
      <c r="D520" s="22">
        <v>1</v>
      </c>
      <c r="E520" s="22">
        <v>0</v>
      </c>
    </row>
    <row r="521" spans="1:5" ht="15.75" thickBot="1" x14ac:dyDescent="0.3">
      <c r="A521" s="12" t="s">
        <v>24</v>
      </c>
      <c r="B521" s="22">
        <v>0</v>
      </c>
      <c r="C521" s="15">
        <v>0</v>
      </c>
      <c r="D521" s="22">
        <v>5000</v>
      </c>
      <c r="E521" s="22">
        <v>0</v>
      </c>
    </row>
    <row r="522" spans="1:5" ht="15.75" thickBot="1" x14ac:dyDescent="0.3">
      <c r="A522" s="12" t="s">
        <v>25</v>
      </c>
      <c r="B522" s="22" t="e">
        <f>B521/B520</f>
        <v>#DIV/0!</v>
      </c>
      <c r="C522" s="22" t="e">
        <f>C521/C520</f>
        <v>#DIV/0!</v>
      </c>
      <c r="D522" s="22">
        <f>D521/D520</f>
        <v>5000</v>
      </c>
      <c r="E522" s="22" t="e">
        <f>E521/E520</f>
        <v>#DIV/0!</v>
      </c>
    </row>
    <row r="523" spans="1:5" ht="15.75" thickBot="1" x14ac:dyDescent="0.3">
      <c r="A523" s="12" t="s">
        <v>26</v>
      </c>
      <c r="B523" s="140" t="s">
        <v>27</v>
      </c>
      <c r="C523" s="23" t="e">
        <f t="shared" ref="C523:E525" si="20">C520/B520-1</f>
        <v>#DIV/0!</v>
      </c>
      <c r="D523" s="23" t="e">
        <f t="shared" si="20"/>
        <v>#DIV/0!</v>
      </c>
      <c r="E523" s="23">
        <f t="shared" si="20"/>
        <v>-1</v>
      </c>
    </row>
    <row r="524" spans="1:5" ht="15.75" thickBot="1" x14ac:dyDescent="0.3">
      <c r="A524" s="12" t="s">
        <v>28</v>
      </c>
      <c r="B524" s="140" t="s">
        <v>27</v>
      </c>
      <c r="C524" s="23" t="e">
        <f t="shared" si="20"/>
        <v>#DIV/0!</v>
      </c>
      <c r="D524" s="23" t="e">
        <f t="shared" si="20"/>
        <v>#DIV/0!</v>
      </c>
      <c r="E524" s="23">
        <f t="shared" si="20"/>
        <v>-1</v>
      </c>
    </row>
    <row r="525" spans="1:5" ht="15.75" thickBot="1" x14ac:dyDescent="0.3">
      <c r="A525" s="12" t="s">
        <v>29</v>
      </c>
      <c r="B525" s="140" t="s">
        <v>27</v>
      </c>
      <c r="C525" s="23" t="e">
        <f t="shared" si="20"/>
        <v>#DIV/0!</v>
      </c>
      <c r="D525" s="23" t="e">
        <f t="shared" si="20"/>
        <v>#DIV/0!</v>
      </c>
      <c r="E525" s="23" t="e">
        <f t="shared" si="20"/>
        <v>#DIV/0!</v>
      </c>
    </row>
    <row r="526" spans="1:5" ht="15.75" customHeight="1" thickBot="1" x14ac:dyDescent="0.3">
      <c r="A526" s="618" t="s">
        <v>122</v>
      </c>
      <c r="B526" s="619"/>
      <c r="C526" s="619"/>
      <c r="D526" s="619"/>
      <c r="E526" s="620"/>
    </row>
    <row r="527" spans="1:5" x14ac:dyDescent="0.25">
      <c r="A527" s="597"/>
      <c r="B527" s="20">
        <v>2018</v>
      </c>
      <c r="C527" s="20">
        <v>2019</v>
      </c>
      <c r="D527" s="20">
        <v>2020</v>
      </c>
      <c r="E527" s="20">
        <v>2021</v>
      </c>
    </row>
    <row r="528" spans="1:5" ht="15.75" thickBot="1" x14ac:dyDescent="0.3">
      <c r="A528" s="598"/>
      <c r="B528" s="21" t="s">
        <v>10</v>
      </c>
      <c r="C528" s="21" t="s">
        <v>11</v>
      </c>
      <c r="D528" s="21" t="s">
        <v>11</v>
      </c>
      <c r="E528" s="21" t="s">
        <v>11</v>
      </c>
    </row>
    <row r="529" spans="1:5" ht="15.75" thickBot="1" x14ac:dyDescent="0.3">
      <c r="A529" s="24" t="s">
        <v>31</v>
      </c>
      <c r="B529" s="26">
        <v>0</v>
      </c>
      <c r="C529" s="26">
        <v>0</v>
      </c>
      <c r="D529" s="26">
        <v>5000</v>
      </c>
      <c r="E529" s="26">
        <v>0</v>
      </c>
    </row>
    <row r="530" spans="1:5" ht="15.75" thickBot="1" x14ac:dyDescent="0.3">
      <c r="A530" s="24" t="s">
        <v>32</v>
      </c>
      <c r="B530" s="25"/>
      <c r="C530" s="26"/>
      <c r="D530" s="26"/>
      <c r="E530" s="26"/>
    </row>
    <row r="531" spans="1:5" ht="15.75" thickBot="1" x14ac:dyDescent="0.3">
      <c r="A531" s="27" t="s">
        <v>123</v>
      </c>
      <c r="B531" s="25">
        <f>B530+B529</f>
        <v>0</v>
      </c>
      <c r="C531" s="25">
        <f>C530+C529</f>
        <v>0</v>
      </c>
      <c r="D531" s="25">
        <f>D530+D529</f>
        <v>5000</v>
      </c>
      <c r="E531" s="25">
        <f>E530+E529</f>
        <v>0</v>
      </c>
    </row>
    <row r="532" spans="1:5" ht="15" customHeight="1" x14ac:dyDescent="0.25">
      <c r="A532" s="631" t="s">
        <v>307</v>
      </c>
      <c r="B532" s="634"/>
      <c r="C532" s="635"/>
      <c r="D532" s="635"/>
      <c r="E532" s="636"/>
    </row>
    <row r="533" spans="1:5" x14ac:dyDescent="0.25">
      <c r="A533" s="632"/>
      <c r="B533" s="637"/>
      <c r="C533" s="638"/>
      <c r="D533" s="638"/>
      <c r="E533" s="639"/>
    </row>
    <row r="534" spans="1:5" ht="15.75" thickBot="1" x14ac:dyDescent="0.3">
      <c r="A534" s="633"/>
      <c r="B534" s="640"/>
      <c r="C534" s="641"/>
      <c r="D534" s="641"/>
      <c r="E534" s="642"/>
    </row>
    <row r="535" spans="1:5" ht="15.75" thickBot="1" x14ac:dyDescent="0.3">
      <c r="A535" s="18" t="s">
        <v>198</v>
      </c>
      <c r="B535" s="754"/>
      <c r="C535" s="755"/>
      <c r="D535" s="755"/>
      <c r="E535" s="756"/>
    </row>
    <row r="536" spans="1:5" ht="15.75" thickBot="1" x14ac:dyDescent="0.3">
      <c r="A536" s="231" t="s">
        <v>229</v>
      </c>
      <c r="B536" s="945" t="s">
        <v>934</v>
      </c>
      <c r="C536" s="946"/>
      <c r="D536" s="946"/>
      <c r="E536" s="947"/>
    </row>
    <row r="537" spans="1:5" ht="105" customHeight="1" thickBot="1" x14ac:dyDescent="0.3">
      <c r="A537" s="12" t="s">
        <v>20</v>
      </c>
      <c r="B537" s="948" t="s">
        <v>935</v>
      </c>
      <c r="C537" s="949"/>
      <c r="D537" s="949"/>
      <c r="E537" s="950"/>
    </row>
    <row r="538" spans="1:5" ht="15.75" thickBot="1" x14ac:dyDescent="0.3">
      <c r="A538" s="12" t="s">
        <v>21</v>
      </c>
      <c r="B538" s="760" t="s">
        <v>926</v>
      </c>
      <c r="C538" s="761"/>
      <c r="D538" s="761"/>
      <c r="E538" s="762"/>
    </row>
    <row r="539" spans="1:5" x14ac:dyDescent="0.25">
      <c r="A539" s="597"/>
      <c r="B539" s="20">
        <v>2018</v>
      </c>
      <c r="C539" s="20">
        <v>2019</v>
      </c>
      <c r="D539" s="20">
        <v>2020</v>
      </c>
      <c r="E539" s="20">
        <v>2021</v>
      </c>
    </row>
    <row r="540" spans="1:5" ht="15.75" thickBot="1" x14ac:dyDescent="0.3">
      <c r="A540" s="598"/>
      <c r="B540" s="21" t="s">
        <v>10</v>
      </c>
      <c r="C540" s="21" t="s">
        <v>11</v>
      </c>
      <c r="D540" s="21" t="s">
        <v>11</v>
      </c>
      <c r="E540" s="21" t="s">
        <v>11</v>
      </c>
    </row>
    <row r="541" spans="1:5" ht="15.75" thickBot="1" x14ac:dyDescent="0.3">
      <c r="A541" s="12" t="s">
        <v>23</v>
      </c>
      <c r="B541" s="22">
        <v>0</v>
      </c>
      <c r="C541" s="15">
        <v>0</v>
      </c>
      <c r="D541" s="22">
        <v>0</v>
      </c>
      <c r="E541" s="22">
        <v>1</v>
      </c>
    </row>
    <row r="542" spans="1:5" ht="15.75" thickBot="1" x14ac:dyDescent="0.3">
      <c r="A542" s="12" t="s">
        <v>24</v>
      </c>
      <c r="B542" s="22">
        <v>0</v>
      </c>
      <c r="C542" s="15">
        <v>0</v>
      </c>
      <c r="D542" s="22">
        <v>0</v>
      </c>
      <c r="E542" s="22">
        <v>2000</v>
      </c>
    </row>
    <row r="543" spans="1:5" ht="15.75" thickBot="1" x14ac:dyDescent="0.3">
      <c r="A543" s="12" t="s">
        <v>25</v>
      </c>
      <c r="B543" s="22" t="e">
        <f>B542/B541</f>
        <v>#DIV/0!</v>
      </c>
      <c r="C543" s="22" t="e">
        <f>C542/C541</f>
        <v>#DIV/0!</v>
      </c>
      <c r="D543" s="22" t="e">
        <f>D542/D541</f>
        <v>#DIV/0!</v>
      </c>
      <c r="E543" s="22">
        <f>E542/E541</f>
        <v>2000</v>
      </c>
    </row>
    <row r="544" spans="1:5" ht="15.75" thickBot="1" x14ac:dyDescent="0.3">
      <c r="A544" s="12" t="s">
        <v>26</v>
      </c>
      <c r="B544" s="140" t="s">
        <v>27</v>
      </c>
      <c r="C544" s="23" t="e">
        <f t="shared" ref="C544:E546" si="21">C541/B541-1</f>
        <v>#DIV/0!</v>
      </c>
      <c r="D544" s="23" t="e">
        <f t="shared" si="21"/>
        <v>#DIV/0!</v>
      </c>
      <c r="E544" s="23" t="e">
        <f t="shared" si="21"/>
        <v>#DIV/0!</v>
      </c>
    </row>
    <row r="545" spans="1:5" ht="15.75" thickBot="1" x14ac:dyDescent="0.3">
      <c r="A545" s="12" t="s">
        <v>28</v>
      </c>
      <c r="B545" s="140" t="s">
        <v>27</v>
      </c>
      <c r="C545" s="23" t="e">
        <f t="shared" si="21"/>
        <v>#DIV/0!</v>
      </c>
      <c r="D545" s="23" t="e">
        <f t="shared" si="21"/>
        <v>#DIV/0!</v>
      </c>
      <c r="E545" s="23" t="e">
        <f t="shared" si="21"/>
        <v>#DIV/0!</v>
      </c>
    </row>
    <row r="546" spans="1:5" ht="15.75" thickBot="1" x14ac:dyDescent="0.3">
      <c r="A546" s="12" t="s">
        <v>29</v>
      </c>
      <c r="B546" s="140" t="s">
        <v>27</v>
      </c>
      <c r="C546" s="23" t="e">
        <f t="shared" si="21"/>
        <v>#DIV/0!</v>
      </c>
      <c r="D546" s="23" t="e">
        <f t="shared" si="21"/>
        <v>#DIV/0!</v>
      </c>
      <c r="E546" s="23" t="e">
        <f t="shared" si="21"/>
        <v>#DIV/0!</v>
      </c>
    </row>
    <row r="547" spans="1:5" ht="15.75" customHeight="1" thickBot="1" x14ac:dyDescent="0.3">
      <c r="A547" s="618" t="s">
        <v>131</v>
      </c>
      <c r="B547" s="619"/>
      <c r="C547" s="619"/>
      <c r="D547" s="619"/>
      <c r="E547" s="620"/>
    </row>
    <row r="548" spans="1:5" x14ac:dyDescent="0.25">
      <c r="A548" s="597"/>
      <c r="B548" s="20">
        <v>2018</v>
      </c>
      <c r="C548" s="20">
        <v>2019</v>
      </c>
      <c r="D548" s="20">
        <v>2020</v>
      </c>
      <c r="E548" s="20">
        <v>2021</v>
      </c>
    </row>
    <row r="549" spans="1:5" ht="15.75" thickBot="1" x14ac:dyDescent="0.3">
      <c r="A549" s="598"/>
      <c r="B549" s="21" t="s">
        <v>10</v>
      </c>
      <c r="C549" s="21" t="s">
        <v>11</v>
      </c>
      <c r="D549" s="21" t="s">
        <v>11</v>
      </c>
      <c r="E549" s="21" t="s">
        <v>11</v>
      </c>
    </row>
    <row r="550" spans="1:5" ht="15.75" thickBot="1" x14ac:dyDescent="0.3">
      <c r="A550" s="24" t="s">
        <v>31</v>
      </c>
      <c r="B550" s="26">
        <v>0</v>
      </c>
      <c r="C550" s="26">
        <v>0</v>
      </c>
      <c r="D550" s="26">
        <v>0</v>
      </c>
      <c r="E550" s="26">
        <v>2000</v>
      </c>
    </row>
    <row r="551" spans="1:5" ht="15.75" thickBot="1" x14ac:dyDescent="0.3">
      <c r="A551" s="24" t="s">
        <v>32</v>
      </c>
      <c r="B551" s="25"/>
      <c r="C551" s="26"/>
      <c r="D551" s="26"/>
      <c r="E551" s="26"/>
    </row>
    <row r="552" spans="1:5" ht="15.75" thickBot="1" x14ac:dyDescent="0.3">
      <c r="A552" s="27" t="s">
        <v>132</v>
      </c>
      <c r="B552" s="25">
        <f>B551+B550</f>
        <v>0</v>
      </c>
      <c r="C552" s="25">
        <f>C551+C550</f>
        <v>0</v>
      </c>
      <c r="D552" s="25">
        <f>D551+D550</f>
        <v>0</v>
      </c>
      <c r="E552" s="25">
        <f>E551+E550</f>
        <v>2000</v>
      </c>
    </row>
    <row r="553" spans="1:5" ht="15" customHeight="1" x14ac:dyDescent="0.25">
      <c r="A553" s="631" t="s">
        <v>307</v>
      </c>
      <c r="B553" s="634"/>
      <c r="C553" s="635"/>
      <c r="D553" s="635"/>
      <c r="E553" s="636"/>
    </row>
    <row r="554" spans="1:5" x14ac:dyDescent="0.25">
      <c r="A554" s="632"/>
      <c r="B554" s="637"/>
      <c r="C554" s="638"/>
      <c r="D554" s="638"/>
      <c r="E554" s="639"/>
    </row>
    <row r="555" spans="1:5" ht="15.75" thickBot="1" x14ac:dyDescent="0.3">
      <c r="A555" s="633"/>
      <c r="B555" s="640"/>
      <c r="C555" s="641"/>
      <c r="D555" s="641"/>
      <c r="E555" s="642"/>
    </row>
    <row r="556" spans="1:5" ht="15.75" thickBot="1" x14ac:dyDescent="0.3">
      <c r="A556" s="18" t="s">
        <v>198</v>
      </c>
      <c r="B556" s="754"/>
      <c r="C556" s="755"/>
      <c r="D556" s="755"/>
      <c r="E556" s="756"/>
    </row>
    <row r="557" spans="1:5" ht="38.25" customHeight="1" thickBot="1" x14ac:dyDescent="0.3">
      <c r="A557" s="231" t="s">
        <v>230</v>
      </c>
      <c r="B557" s="948" t="s">
        <v>936</v>
      </c>
      <c r="C557" s="949"/>
      <c r="D557" s="949"/>
      <c r="E557" s="950"/>
    </row>
    <row r="558" spans="1:5" ht="115.5" customHeight="1" thickBot="1" x14ac:dyDescent="0.3">
      <c r="A558" s="12" t="s">
        <v>20</v>
      </c>
      <c r="B558" s="701" t="s">
        <v>937</v>
      </c>
      <c r="C558" s="702"/>
      <c r="D558" s="702"/>
      <c r="E558" s="703"/>
    </row>
    <row r="559" spans="1:5" ht="15.75" thickBot="1" x14ac:dyDescent="0.3">
      <c r="A559" s="12" t="s">
        <v>21</v>
      </c>
      <c r="B559" s="760" t="s">
        <v>926</v>
      </c>
      <c r="C559" s="761"/>
      <c r="D559" s="761"/>
      <c r="E559" s="762"/>
    </row>
    <row r="560" spans="1:5" x14ac:dyDescent="0.25">
      <c r="A560" s="597"/>
      <c r="B560" s="20">
        <v>2018</v>
      </c>
      <c r="C560" s="20">
        <v>2019</v>
      </c>
      <c r="D560" s="20">
        <v>2020</v>
      </c>
      <c r="E560" s="20">
        <v>2021</v>
      </c>
    </row>
    <row r="561" spans="1:5" ht="15.75" thickBot="1" x14ac:dyDescent="0.3">
      <c r="A561" s="598"/>
      <c r="B561" s="21" t="s">
        <v>10</v>
      </c>
      <c r="C561" s="21" t="s">
        <v>11</v>
      </c>
      <c r="D561" s="21" t="s">
        <v>11</v>
      </c>
      <c r="E561" s="21" t="s">
        <v>11</v>
      </c>
    </row>
    <row r="562" spans="1:5" ht="15.75" thickBot="1" x14ac:dyDescent="0.3">
      <c r="A562" s="12" t="s">
        <v>23</v>
      </c>
      <c r="B562" s="22">
        <v>0</v>
      </c>
      <c r="C562" s="15">
        <v>0</v>
      </c>
      <c r="D562" s="22">
        <v>0</v>
      </c>
      <c r="E562" s="22">
        <v>1</v>
      </c>
    </row>
    <row r="563" spans="1:5" ht="15.75" thickBot="1" x14ac:dyDescent="0.3">
      <c r="A563" s="12" t="s">
        <v>24</v>
      </c>
      <c r="B563" s="22">
        <v>0</v>
      </c>
      <c r="C563" s="15">
        <v>0</v>
      </c>
      <c r="D563" s="22">
        <v>0</v>
      </c>
      <c r="E563" s="22">
        <v>2000</v>
      </c>
    </row>
    <row r="564" spans="1:5" ht="15.75" thickBot="1" x14ac:dyDescent="0.3">
      <c r="A564" s="12" t="s">
        <v>25</v>
      </c>
      <c r="B564" s="22" t="e">
        <f>B563/B562</f>
        <v>#DIV/0!</v>
      </c>
      <c r="C564" s="22" t="e">
        <f>C563/C562</f>
        <v>#DIV/0!</v>
      </c>
      <c r="D564" s="22" t="e">
        <f>D563/D562</f>
        <v>#DIV/0!</v>
      </c>
      <c r="E564" s="22">
        <f>E563/E562</f>
        <v>2000</v>
      </c>
    </row>
    <row r="565" spans="1:5" ht="15.75" thickBot="1" x14ac:dyDescent="0.3">
      <c r="A565" s="12" t="s">
        <v>26</v>
      </c>
      <c r="B565" s="140" t="s">
        <v>27</v>
      </c>
      <c r="C565" s="23" t="e">
        <f t="shared" ref="C565:E567" si="22">C562/B562-1</f>
        <v>#DIV/0!</v>
      </c>
      <c r="D565" s="23" t="e">
        <f t="shared" si="22"/>
        <v>#DIV/0!</v>
      </c>
      <c r="E565" s="23" t="e">
        <f t="shared" si="22"/>
        <v>#DIV/0!</v>
      </c>
    </row>
    <row r="566" spans="1:5" ht="15.75" thickBot="1" x14ac:dyDescent="0.3">
      <c r="A566" s="12" t="s">
        <v>28</v>
      </c>
      <c r="B566" s="140" t="s">
        <v>27</v>
      </c>
      <c r="C566" s="23" t="e">
        <f t="shared" si="22"/>
        <v>#DIV/0!</v>
      </c>
      <c r="D566" s="23" t="e">
        <f t="shared" si="22"/>
        <v>#DIV/0!</v>
      </c>
      <c r="E566" s="23" t="e">
        <f t="shared" si="22"/>
        <v>#DIV/0!</v>
      </c>
    </row>
    <row r="567" spans="1:5" ht="15.75" thickBot="1" x14ac:dyDescent="0.3">
      <c r="A567" s="12" t="s">
        <v>29</v>
      </c>
      <c r="B567" s="140" t="s">
        <v>27</v>
      </c>
      <c r="C567" s="23" t="e">
        <f t="shared" si="22"/>
        <v>#DIV/0!</v>
      </c>
      <c r="D567" s="23" t="e">
        <f t="shared" si="22"/>
        <v>#DIV/0!</v>
      </c>
      <c r="E567" s="23" t="e">
        <f t="shared" si="22"/>
        <v>#DIV/0!</v>
      </c>
    </row>
    <row r="568" spans="1:5" ht="15.75" customHeight="1" thickBot="1" x14ac:dyDescent="0.3">
      <c r="A568" s="618" t="s">
        <v>938</v>
      </c>
      <c r="B568" s="619"/>
      <c r="C568" s="619"/>
      <c r="D568" s="619"/>
      <c r="E568" s="620"/>
    </row>
    <row r="569" spans="1:5" x14ac:dyDescent="0.25">
      <c r="A569" s="597"/>
      <c r="B569" s="20">
        <v>2018</v>
      </c>
      <c r="C569" s="20">
        <v>2019</v>
      </c>
      <c r="D569" s="20">
        <v>2020</v>
      </c>
      <c r="E569" s="20">
        <v>2021</v>
      </c>
    </row>
    <row r="570" spans="1:5" ht="15.75" thickBot="1" x14ac:dyDescent="0.3">
      <c r="A570" s="598"/>
      <c r="B570" s="21" t="s">
        <v>10</v>
      </c>
      <c r="C570" s="21" t="s">
        <v>11</v>
      </c>
      <c r="D570" s="21" t="s">
        <v>11</v>
      </c>
      <c r="E570" s="21" t="s">
        <v>11</v>
      </c>
    </row>
    <row r="571" spans="1:5" ht="15.75" thickBot="1" x14ac:dyDescent="0.3">
      <c r="A571" s="24" t="s">
        <v>31</v>
      </c>
      <c r="B571" s="26">
        <v>0</v>
      </c>
      <c r="C571" s="26">
        <v>0</v>
      </c>
      <c r="D571" s="26">
        <v>0</v>
      </c>
      <c r="E571" s="26">
        <v>2000</v>
      </c>
    </row>
    <row r="572" spans="1:5" ht="15.75" thickBot="1" x14ac:dyDescent="0.3">
      <c r="A572" s="24" t="s">
        <v>32</v>
      </c>
      <c r="B572" s="25"/>
      <c r="C572" s="26"/>
      <c r="D572" s="26"/>
      <c r="E572" s="26"/>
    </row>
    <row r="573" spans="1:5" ht="15.75" thickBot="1" x14ac:dyDescent="0.3">
      <c r="A573" s="27" t="s">
        <v>141</v>
      </c>
      <c r="B573" s="25">
        <f>B572+B571</f>
        <v>0</v>
      </c>
      <c r="C573" s="25">
        <f>C572+C571</f>
        <v>0</v>
      </c>
      <c r="D573" s="25">
        <f>D572+D571</f>
        <v>0</v>
      </c>
      <c r="E573" s="25">
        <f>E572+E571</f>
        <v>2000</v>
      </c>
    </row>
    <row r="574" spans="1:5" ht="15" customHeight="1" x14ac:dyDescent="0.25">
      <c r="A574" s="631" t="s">
        <v>307</v>
      </c>
      <c r="B574" s="634"/>
      <c r="C574" s="635"/>
      <c r="D574" s="635"/>
      <c r="E574" s="636"/>
    </row>
    <row r="575" spans="1:5" x14ac:dyDescent="0.25">
      <c r="A575" s="632"/>
      <c r="B575" s="637"/>
      <c r="C575" s="638"/>
      <c r="D575" s="638"/>
      <c r="E575" s="639"/>
    </row>
    <row r="576" spans="1:5" ht="15.75" thickBot="1" x14ac:dyDescent="0.3">
      <c r="A576" s="633"/>
      <c r="B576" s="640"/>
      <c r="C576" s="641"/>
      <c r="D576" s="641"/>
      <c r="E576" s="642"/>
    </row>
    <row r="577" spans="1:5" ht="15.75" thickBot="1" x14ac:dyDescent="0.3">
      <c r="A577" s="18" t="s">
        <v>198</v>
      </c>
      <c r="B577" s="754"/>
      <c r="C577" s="755"/>
      <c r="D577" s="755"/>
      <c r="E577" s="756"/>
    </row>
    <row r="578" spans="1:5" ht="35.25" customHeight="1" thickBot="1" x14ac:dyDescent="0.3">
      <c r="A578" s="231" t="s">
        <v>232</v>
      </c>
      <c r="B578" s="948" t="s">
        <v>939</v>
      </c>
      <c r="C578" s="949"/>
      <c r="D578" s="949"/>
      <c r="E578" s="950"/>
    </row>
    <row r="579" spans="1:5" ht="163.5" customHeight="1" thickBot="1" x14ac:dyDescent="0.3">
      <c r="A579" s="12" t="s">
        <v>20</v>
      </c>
      <c r="B579" s="701" t="s">
        <v>940</v>
      </c>
      <c r="C579" s="702"/>
      <c r="D579" s="702"/>
      <c r="E579" s="703"/>
    </row>
    <row r="580" spans="1:5" ht="15.75" thickBot="1" x14ac:dyDescent="0.3">
      <c r="A580" s="12" t="s">
        <v>21</v>
      </c>
      <c r="B580" s="760" t="s">
        <v>926</v>
      </c>
      <c r="C580" s="761"/>
      <c r="D580" s="761"/>
      <c r="E580" s="762"/>
    </row>
    <row r="581" spans="1:5" x14ac:dyDescent="0.25">
      <c r="A581" s="597"/>
      <c r="B581" s="20">
        <v>2018</v>
      </c>
      <c r="C581" s="20">
        <v>2019</v>
      </c>
      <c r="D581" s="20">
        <v>2020</v>
      </c>
      <c r="E581" s="20">
        <v>2021</v>
      </c>
    </row>
    <row r="582" spans="1:5" ht="15.75" thickBot="1" x14ac:dyDescent="0.3">
      <c r="A582" s="598"/>
      <c r="B582" s="21" t="s">
        <v>10</v>
      </c>
      <c r="C582" s="21" t="s">
        <v>11</v>
      </c>
      <c r="D582" s="21" t="s">
        <v>11</v>
      </c>
      <c r="E582" s="21" t="s">
        <v>11</v>
      </c>
    </row>
    <row r="583" spans="1:5" ht="15.75" thickBot="1" x14ac:dyDescent="0.3">
      <c r="A583" s="12" t="s">
        <v>23</v>
      </c>
      <c r="B583" s="22">
        <v>0</v>
      </c>
      <c r="C583" s="15">
        <v>0</v>
      </c>
      <c r="D583" s="22">
        <v>0</v>
      </c>
      <c r="E583" s="22">
        <v>1</v>
      </c>
    </row>
    <row r="584" spans="1:5" ht="15.75" thickBot="1" x14ac:dyDescent="0.3">
      <c r="A584" s="12" t="s">
        <v>24</v>
      </c>
      <c r="B584" s="22">
        <v>0</v>
      </c>
      <c r="C584" s="15">
        <v>0</v>
      </c>
      <c r="D584" s="22">
        <v>0</v>
      </c>
      <c r="E584" s="22">
        <v>50000</v>
      </c>
    </row>
    <row r="585" spans="1:5" ht="15.75" thickBot="1" x14ac:dyDescent="0.3">
      <c r="A585" s="12" t="s">
        <v>25</v>
      </c>
      <c r="B585" s="22" t="e">
        <f>B584/B583</f>
        <v>#DIV/0!</v>
      </c>
      <c r="C585" s="22" t="e">
        <f>C584/C583</f>
        <v>#DIV/0!</v>
      </c>
      <c r="D585" s="22" t="e">
        <f>D584/D583</f>
        <v>#DIV/0!</v>
      </c>
      <c r="E585" s="22">
        <f>E584/E583</f>
        <v>50000</v>
      </c>
    </row>
    <row r="586" spans="1:5" ht="15.75" thickBot="1" x14ac:dyDescent="0.3">
      <c r="A586" s="12" t="s">
        <v>26</v>
      </c>
      <c r="B586" s="140" t="s">
        <v>27</v>
      </c>
      <c r="C586" s="23" t="e">
        <f t="shared" ref="C586:E588" si="23">C583/B583-1</f>
        <v>#DIV/0!</v>
      </c>
      <c r="D586" s="23" t="e">
        <f t="shared" si="23"/>
        <v>#DIV/0!</v>
      </c>
      <c r="E586" s="23" t="e">
        <f t="shared" si="23"/>
        <v>#DIV/0!</v>
      </c>
    </row>
    <row r="587" spans="1:5" ht="15.75" thickBot="1" x14ac:dyDescent="0.3">
      <c r="A587" s="12" t="s">
        <v>28</v>
      </c>
      <c r="B587" s="140" t="s">
        <v>27</v>
      </c>
      <c r="C587" s="23" t="e">
        <f t="shared" si="23"/>
        <v>#DIV/0!</v>
      </c>
      <c r="D587" s="23" t="e">
        <f t="shared" si="23"/>
        <v>#DIV/0!</v>
      </c>
      <c r="E587" s="23" t="e">
        <f t="shared" si="23"/>
        <v>#DIV/0!</v>
      </c>
    </row>
    <row r="588" spans="1:5" ht="15.75" thickBot="1" x14ac:dyDescent="0.3">
      <c r="A588" s="12" t="s">
        <v>29</v>
      </c>
      <c r="B588" s="140" t="s">
        <v>27</v>
      </c>
      <c r="C588" s="23" t="e">
        <f t="shared" si="23"/>
        <v>#DIV/0!</v>
      </c>
      <c r="D588" s="23" t="e">
        <f t="shared" si="23"/>
        <v>#DIV/0!</v>
      </c>
      <c r="E588" s="23" t="e">
        <f t="shared" si="23"/>
        <v>#DIV/0!</v>
      </c>
    </row>
    <row r="589" spans="1:5" ht="15.75" customHeight="1" thickBot="1" x14ac:dyDescent="0.3">
      <c r="A589" s="618" t="s">
        <v>941</v>
      </c>
      <c r="B589" s="619"/>
      <c r="C589" s="619"/>
      <c r="D589" s="619"/>
      <c r="E589" s="620"/>
    </row>
    <row r="590" spans="1:5" x14ac:dyDescent="0.25">
      <c r="A590" s="597"/>
      <c r="B590" s="20">
        <v>2018</v>
      </c>
      <c r="C590" s="20">
        <v>2019</v>
      </c>
      <c r="D590" s="20">
        <v>2020</v>
      </c>
      <c r="E590" s="20">
        <v>2021</v>
      </c>
    </row>
    <row r="591" spans="1:5" ht="15.75" thickBot="1" x14ac:dyDescent="0.3">
      <c r="A591" s="598"/>
      <c r="B591" s="21" t="s">
        <v>10</v>
      </c>
      <c r="C591" s="21" t="s">
        <v>11</v>
      </c>
      <c r="D591" s="21" t="s">
        <v>11</v>
      </c>
      <c r="E591" s="21" t="s">
        <v>11</v>
      </c>
    </row>
    <row r="592" spans="1:5" ht="15.75" thickBot="1" x14ac:dyDescent="0.3">
      <c r="A592" s="24" t="s">
        <v>31</v>
      </c>
      <c r="B592" s="26">
        <v>0</v>
      </c>
      <c r="C592" s="26">
        <v>0</v>
      </c>
      <c r="D592" s="26">
        <v>0</v>
      </c>
      <c r="E592" s="26">
        <v>50000</v>
      </c>
    </row>
    <row r="593" spans="1:5" ht="15.75" thickBot="1" x14ac:dyDescent="0.3">
      <c r="A593" s="24" t="s">
        <v>32</v>
      </c>
      <c r="B593" s="25"/>
      <c r="C593" s="26"/>
      <c r="D593" s="26"/>
      <c r="E593" s="26"/>
    </row>
    <row r="594" spans="1:5" ht="15.75" thickBot="1" x14ac:dyDescent="0.3">
      <c r="A594" s="27" t="s">
        <v>149</v>
      </c>
      <c r="B594" s="25">
        <f>B593+B592</f>
        <v>0</v>
      </c>
      <c r="C594" s="25">
        <f>C593+C592</f>
        <v>0</v>
      </c>
      <c r="D594" s="25">
        <f>D593+D592</f>
        <v>0</v>
      </c>
      <c r="E594" s="25">
        <f>E593+E592</f>
        <v>50000</v>
      </c>
    </row>
    <row r="595" spans="1:5" ht="15" customHeight="1" x14ac:dyDescent="0.25">
      <c r="A595" s="631" t="s">
        <v>307</v>
      </c>
      <c r="B595" s="634"/>
      <c r="C595" s="635"/>
      <c r="D595" s="635"/>
      <c r="E595" s="636"/>
    </row>
    <row r="596" spans="1:5" x14ac:dyDescent="0.25">
      <c r="A596" s="632"/>
      <c r="B596" s="637"/>
      <c r="C596" s="638"/>
      <c r="D596" s="638"/>
      <c r="E596" s="639"/>
    </row>
    <row r="597" spans="1:5" ht="15.75" thickBot="1" x14ac:dyDescent="0.3">
      <c r="A597" s="633"/>
      <c r="B597" s="640"/>
      <c r="C597" s="641"/>
      <c r="D597" s="641"/>
      <c r="E597" s="642"/>
    </row>
    <row r="598" spans="1:5" ht="15.75" thickBot="1" x14ac:dyDescent="0.3">
      <c r="A598" s="4"/>
      <c r="B598" s="37"/>
      <c r="C598" s="37"/>
      <c r="D598" s="37"/>
      <c r="E598" s="37"/>
    </row>
    <row r="599" spans="1:5" ht="27" customHeight="1" thickBot="1" x14ac:dyDescent="0.3">
      <c r="A599" s="6" t="s">
        <v>54</v>
      </c>
      <c r="B599" s="57">
        <f>B521+B500+B479+B458+B437+B407+B381+B360+B339+B318+B297+B276+B243+B222+B201+B158+B128+B107+B86+B72+B542+B563+B584+B180</f>
        <v>325900</v>
      </c>
      <c r="C599" s="57">
        <f t="shared" ref="C599:E599" si="24">C521+C500+C479+C458+C437+C407+C381+C360+C339+C318+C297+C276+C243+C222+C201+C158+C128+C107+C86+C72+C542+C563+C584+C180</f>
        <v>377920</v>
      </c>
      <c r="D599" s="57">
        <f t="shared" si="24"/>
        <v>264700</v>
      </c>
      <c r="E599" s="57">
        <f t="shared" si="24"/>
        <v>264700</v>
      </c>
    </row>
    <row r="600" spans="1:5" ht="24.75" thickBot="1" x14ac:dyDescent="0.3">
      <c r="A600" s="6" t="s">
        <v>55</v>
      </c>
      <c r="B600" s="57">
        <f>B602+B604+B606+B616+B618</f>
        <v>325900</v>
      </c>
      <c r="C600" s="57">
        <f>C602+C604+C606+C616+C618</f>
        <v>331920</v>
      </c>
      <c r="D600" s="57">
        <f t="shared" ref="D600:E600" si="25">D602+D604+D606+D616+D618</f>
        <v>264700</v>
      </c>
      <c r="E600" s="57">
        <f t="shared" si="25"/>
        <v>264700</v>
      </c>
    </row>
    <row r="601" spans="1:5" ht="24.75" thickBot="1" x14ac:dyDescent="0.3">
      <c r="A601" s="7" t="s">
        <v>56</v>
      </c>
      <c r="B601" s="240"/>
      <c r="C601" s="241">
        <f>C600/B600-1</f>
        <v>1.8471923903037757E-2</v>
      </c>
      <c r="D601" s="241">
        <f>D600/C600-1</f>
        <v>-0.20251867919980715</v>
      </c>
      <c r="E601" s="241">
        <f>E600/D600-1</f>
        <v>0</v>
      </c>
    </row>
    <row r="602" spans="1:5" ht="15.75" thickBot="1" x14ac:dyDescent="0.3">
      <c r="A602" s="24" t="s">
        <v>41</v>
      </c>
      <c r="B602" s="54">
        <f>B51</f>
        <v>56724</v>
      </c>
      <c r="C602" s="54">
        <f>C51</f>
        <v>44000</v>
      </c>
      <c r="D602" s="54">
        <f>D51</f>
        <v>44000</v>
      </c>
      <c r="E602" s="54">
        <f>E51</f>
        <v>44000</v>
      </c>
    </row>
    <row r="603" spans="1:5" ht="15.75" thickBot="1" x14ac:dyDescent="0.3">
      <c r="A603" s="43" t="s">
        <v>57</v>
      </c>
      <c r="B603" s="55"/>
      <c r="C603" s="228">
        <f>C602/B602-1</f>
        <v>-0.22431422325646988</v>
      </c>
      <c r="D603" s="228">
        <f>D602/C602-1</f>
        <v>0</v>
      </c>
      <c r="E603" s="228">
        <f>E602/D602-1</f>
        <v>0</v>
      </c>
    </row>
    <row r="604" spans="1:5" ht="15.75" thickBot="1" x14ac:dyDescent="0.3">
      <c r="A604" s="24" t="s">
        <v>42</v>
      </c>
      <c r="B604" s="54">
        <f>B54</f>
        <v>15976</v>
      </c>
      <c r="C604" s="54">
        <f>C54</f>
        <v>28700</v>
      </c>
      <c r="D604" s="54">
        <f>D54</f>
        <v>28700</v>
      </c>
      <c r="E604" s="54">
        <f>E54</f>
        <v>28700</v>
      </c>
    </row>
    <row r="605" spans="1:5" ht="24.75" thickBot="1" x14ac:dyDescent="0.3">
      <c r="A605" s="43" t="s">
        <v>58</v>
      </c>
      <c r="B605" s="25"/>
      <c r="C605" s="44">
        <f>C604/B604-1</f>
        <v>0.79644466700050076</v>
      </c>
      <c r="D605" s="44">
        <f>D604/C604-1</f>
        <v>0</v>
      </c>
      <c r="E605" s="44">
        <f>E604/D604-1</f>
        <v>0</v>
      </c>
    </row>
    <row r="606" spans="1:5" ht="15.75" thickBot="1" x14ac:dyDescent="0.3">
      <c r="A606" s="24" t="s">
        <v>43</v>
      </c>
      <c r="B606" s="26">
        <f>B57</f>
        <v>27000</v>
      </c>
      <c r="C606" s="26">
        <f>C57</f>
        <v>27000</v>
      </c>
      <c r="D606" s="26">
        <f>D57</f>
        <v>27000</v>
      </c>
      <c r="E606" s="26">
        <f>E57</f>
        <v>27000</v>
      </c>
    </row>
    <row r="607" spans="1:5" ht="15.75" thickBot="1" x14ac:dyDescent="0.3">
      <c r="A607" s="43" t="s">
        <v>59</v>
      </c>
      <c r="B607" s="25"/>
      <c r="C607" s="44">
        <f>C606/B606-1</f>
        <v>0</v>
      </c>
      <c r="D607" s="44">
        <f>D606/C606-1</f>
        <v>0</v>
      </c>
      <c r="E607" s="44">
        <f>E606/D606-1</f>
        <v>0</v>
      </c>
    </row>
    <row r="608" spans="1:5" ht="15.75" thickBot="1" x14ac:dyDescent="0.3">
      <c r="A608" s="24" t="s">
        <v>44</v>
      </c>
      <c r="B608" s="26">
        <v>0</v>
      </c>
      <c r="C608" s="26">
        <v>0</v>
      </c>
      <c r="D608" s="26">
        <v>0</v>
      </c>
      <c r="E608" s="26">
        <v>0</v>
      </c>
    </row>
    <row r="609" spans="1:5" ht="15.75" thickBot="1" x14ac:dyDescent="0.3">
      <c r="A609" s="43" t="s">
        <v>60</v>
      </c>
      <c r="B609" s="25"/>
      <c r="C609" s="44" t="e">
        <f>C608/B608-1</f>
        <v>#DIV/0!</v>
      </c>
      <c r="D609" s="44" t="e">
        <f>D608/C608-1</f>
        <v>#DIV/0!</v>
      </c>
      <c r="E609" s="44" t="e">
        <f>E608/D608-1</f>
        <v>#DIV/0!</v>
      </c>
    </row>
    <row r="610" spans="1:5" ht="15.75" thickBot="1" x14ac:dyDescent="0.3">
      <c r="A610" s="24" t="s">
        <v>45</v>
      </c>
      <c r="B610" s="26">
        <v>0</v>
      </c>
      <c r="C610" s="26">
        <v>0</v>
      </c>
      <c r="D610" s="26">
        <v>0</v>
      </c>
      <c r="E610" s="26">
        <v>0</v>
      </c>
    </row>
    <row r="611" spans="1:5" ht="15.75" thickBot="1" x14ac:dyDescent="0.3">
      <c r="A611" s="43" t="s">
        <v>61</v>
      </c>
      <c r="B611" s="25"/>
      <c r="C611" s="44" t="e">
        <f>C610/B610-1</f>
        <v>#DIV/0!</v>
      </c>
      <c r="D611" s="44" t="e">
        <f>D610/C610-1</f>
        <v>#DIV/0!</v>
      </c>
      <c r="E611" s="44" t="e">
        <f>E610/D610-1</f>
        <v>#DIV/0!</v>
      </c>
    </row>
    <row r="612" spans="1:5" ht="15.75" thickBot="1" x14ac:dyDescent="0.3">
      <c r="A612" s="24" t="s">
        <v>46</v>
      </c>
      <c r="B612" s="26">
        <v>0</v>
      </c>
      <c r="C612" s="26">
        <v>0</v>
      </c>
      <c r="D612" s="26">
        <v>0</v>
      </c>
      <c r="E612" s="26">
        <v>0</v>
      </c>
    </row>
    <row r="613" spans="1:5" ht="15.75" thickBot="1" x14ac:dyDescent="0.3">
      <c r="A613" s="43" t="s">
        <v>62</v>
      </c>
      <c r="B613" s="25"/>
      <c r="C613" s="44" t="e">
        <f>C612/B612-1</f>
        <v>#DIV/0!</v>
      </c>
      <c r="D613" s="44" t="e">
        <f>D612/C612-1</f>
        <v>#DIV/0!</v>
      </c>
      <c r="E613" s="44" t="e">
        <f>E612/D612-1</f>
        <v>#DIV/0!</v>
      </c>
    </row>
    <row r="614" spans="1:5" ht="15.75" thickBot="1" x14ac:dyDescent="0.3">
      <c r="A614" s="24" t="s">
        <v>47</v>
      </c>
      <c r="B614" s="26">
        <v>0</v>
      </c>
      <c r="C614" s="26">
        <v>0</v>
      </c>
      <c r="D614" s="26">
        <v>0</v>
      </c>
      <c r="E614" s="26">
        <v>0</v>
      </c>
    </row>
    <row r="615" spans="1:5" ht="24.75" thickBot="1" x14ac:dyDescent="0.3">
      <c r="A615" s="43" t="s">
        <v>63</v>
      </c>
      <c r="B615" s="25"/>
      <c r="C615" s="44" t="e">
        <f>C614/B614-1</f>
        <v>#DIV/0!</v>
      </c>
      <c r="D615" s="44" t="e">
        <f>D614/C614-1</f>
        <v>#DIV/0!</v>
      </c>
      <c r="E615" s="44" t="e">
        <f>E614/D614-1</f>
        <v>#DIV/0!</v>
      </c>
    </row>
    <row r="616" spans="1:5" ht="15.75" thickBot="1" x14ac:dyDescent="0.3">
      <c r="A616" s="24" t="s">
        <v>64</v>
      </c>
      <c r="B616" s="26">
        <f>B529+B508+B487+B466+B445+B415+B389+B368+B347+B326+B305+B284+B251+B230+B209+B166+B136+B115+B94+B188</f>
        <v>215400</v>
      </c>
      <c r="C616" s="26">
        <f t="shared" ref="C616:D616" si="26">C529+C508+C487+C466+C445+C415+C389+C368+C347+C326+C305+C284+C251+C230+C209+C166+C136+C115+C94+C188</f>
        <v>221220</v>
      </c>
      <c r="D616" s="26">
        <f t="shared" si="26"/>
        <v>156000</v>
      </c>
      <c r="E616" s="26">
        <f>E529+E508+E487+E466+E445+E415+E389+E368+E347+E326+E305+E284+E251+E230+E209+E166+E136+E115+E94+E188+E592+E571+E550</f>
        <v>153000</v>
      </c>
    </row>
    <row r="617" spans="1:5" ht="15.75" thickBot="1" x14ac:dyDescent="0.3">
      <c r="A617" s="43" t="s">
        <v>65</v>
      </c>
      <c r="B617" s="25"/>
      <c r="C617" s="44">
        <f>C616/B616-1</f>
        <v>2.7019498607242287E-2</v>
      </c>
      <c r="D617" s="44">
        <f>D616/C616-1</f>
        <v>-0.29481963656088961</v>
      </c>
      <c r="E617" s="44">
        <f>E616/D616-1</f>
        <v>-1.9230769230769273E-2</v>
      </c>
    </row>
    <row r="618" spans="1:5" ht="15.75" thickBot="1" x14ac:dyDescent="0.3">
      <c r="A618" s="24" t="s">
        <v>66</v>
      </c>
      <c r="B618" s="26">
        <f>B530+B509+B488+B467+B446+B416+B390+B369+B348+B327+B306+B285+B252+B231+B210+B167+B137+B116+B95</f>
        <v>10800</v>
      </c>
      <c r="C618" s="26">
        <f t="shared" ref="C618:D618" si="27">C530+C509+C488+C467+C446+C416+C390+C369+C348+C327+C306+C285+C252+C231+C210+C167+C137+C116+C95</f>
        <v>11000</v>
      </c>
      <c r="D618" s="26">
        <f t="shared" si="27"/>
        <v>9000</v>
      </c>
      <c r="E618" s="26">
        <f>E530+E509+E488+E467+E446+E416+E390+E369+E348+E327+E306+E285+E252+E231+E210+E167+E137+E116+E95</f>
        <v>12000</v>
      </c>
    </row>
    <row r="619" spans="1:5" ht="15.75" thickBot="1" x14ac:dyDescent="0.3">
      <c r="A619" s="43" t="s">
        <v>67</v>
      </c>
      <c r="B619" s="25"/>
      <c r="C619" s="44">
        <f>C618/B618-1</f>
        <v>1.8518518518518601E-2</v>
      </c>
      <c r="D619" s="44">
        <f>D618/C618-1</f>
        <v>-0.18181818181818177</v>
      </c>
      <c r="E619" s="44">
        <f>E618/D618-1</f>
        <v>0.33333333333333326</v>
      </c>
    </row>
    <row r="620" spans="1:5" x14ac:dyDescent="0.25">
      <c r="A620" s="692" t="s">
        <v>68</v>
      </c>
      <c r="B620" s="833"/>
      <c r="C620" s="833"/>
      <c r="D620" s="833"/>
      <c r="E620" s="834"/>
    </row>
    <row r="621" spans="1:5" x14ac:dyDescent="0.25">
      <c r="A621" s="693"/>
      <c r="B621" s="835"/>
      <c r="C621" s="835"/>
      <c r="D621" s="835"/>
      <c r="E621" s="836"/>
    </row>
    <row r="622" spans="1:5" ht="15.75" thickBot="1" x14ac:dyDescent="0.3">
      <c r="A622" s="694"/>
      <c r="B622" s="837"/>
      <c r="C622" s="837"/>
      <c r="D622" s="837"/>
      <c r="E622" s="838"/>
    </row>
    <row r="623" spans="1:5" ht="15.75" hidden="1" thickBot="1" x14ac:dyDescent="0.3">
      <c r="A623" s="4" t="s">
        <v>48</v>
      </c>
      <c r="B623" s="37">
        <f>IF(B600-B599=0,0,"Error")</f>
        <v>0</v>
      </c>
      <c r="C623" s="37" t="str">
        <f>IF(C600-C599=0,0,"Error")</f>
        <v>Error</v>
      </c>
      <c r="D623" s="37">
        <f>IF(D600-D599=0,0,"Error")</f>
        <v>0</v>
      </c>
      <c r="E623" s="37">
        <f>IF(E600-E599=0,0,"Error")</f>
        <v>0</v>
      </c>
    </row>
    <row r="624" spans="1:5" ht="24.75" thickBot="1" x14ac:dyDescent="0.3">
      <c r="A624" s="45" t="s">
        <v>69</v>
      </c>
      <c r="B624" s="26" t="s">
        <v>27</v>
      </c>
      <c r="C624" s="26" t="s">
        <v>27</v>
      </c>
      <c r="D624" s="26" t="s">
        <v>27</v>
      </c>
      <c r="E624" s="26" t="s">
        <v>27</v>
      </c>
    </row>
    <row r="625" spans="1:5" ht="24.75" thickBot="1" x14ac:dyDescent="0.3">
      <c r="A625" s="45" t="s">
        <v>70</v>
      </c>
      <c r="B625" s="26" t="s">
        <v>27</v>
      </c>
      <c r="C625" s="26" t="s">
        <v>27</v>
      </c>
      <c r="D625" s="26" t="s">
        <v>27</v>
      </c>
      <c r="E625" s="26" t="s">
        <v>27</v>
      </c>
    </row>
  </sheetData>
  <mergeCells count="255">
    <mergeCell ref="A590:A591"/>
    <mergeCell ref="A595:A597"/>
    <mergeCell ref="B595:E597"/>
    <mergeCell ref="A620:A622"/>
    <mergeCell ref="B620:E622"/>
    <mergeCell ref="B577:E577"/>
    <mergeCell ref="B578:E578"/>
    <mergeCell ref="B579:E579"/>
    <mergeCell ref="B580:E580"/>
    <mergeCell ref="A581:A582"/>
    <mergeCell ref="A589:E589"/>
    <mergeCell ref="B559:E559"/>
    <mergeCell ref="A560:A561"/>
    <mergeCell ref="A568:E568"/>
    <mergeCell ref="A569:A570"/>
    <mergeCell ref="A574:A576"/>
    <mergeCell ref="B574:E576"/>
    <mergeCell ref="A548:A549"/>
    <mergeCell ref="A553:A555"/>
    <mergeCell ref="B553:E555"/>
    <mergeCell ref="B556:E556"/>
    <mergeCell ref="B557:E557"/>
    <mergeCell ref="B558:E558"/>
    <mergeCell ref="B535:E535"/>
    <mergeCell ref="B536:E536"/>
    <mergeCell ref="B537:E537"/>
    <mergeCell ref="B538:E538"/>
    <mergeCell ref="A539:A540"/>
    <mergeCell ref="A547:E547"/>
    <mergeCell ref="B517:E517"/>
    <mergeCell ref="A518:A519"/>
    <mergeCell ref="A526:E526"/>
    <mergeCell ref="A527:A528"/>
    <mergeCell ref="A532:A534"/>
    <mergeCell ref="B532:E534"/>
    <mergeCell ref="A506:A507"/>
    <mergeCell ref="A511:A513"/>
    <mergeCell ref="B511:E513"/>
    <mergeCell ref="B514:E514"/>
    <mergeCell ref="B515:E515"/>
    <mergeCell ref="B516:E516"/>
    <mergeCell ref="B493:E493"/>
    <mergeCell ref="B494:E494"/>
    <mergeCell ref="B495:E495"/>
    <mergeCell ref="B496:E496"/>
    <mergeCell ref="A497:A498"/>
    <mergeCell ref="A505:E505"/>
    <mergeCell ref="B475:E475"/>
    <mergeCell ref="A476:A477"/>
    <mergeCell ref="A484:E484"/>
    <mergeCell ref="A485:A486"/>
    <mergeCell ref="A490:A492"/>
    <mergeCell ref="B490:E492"/>
    <mergeCell ref="A464:A465"/>
    <mergeCell ref="A469:A471"/>
    <mergeCell ref="B469:E471"/>
    <mergeCell ref="B472:E472"/>
    <mergeCell ref="B473:E473"/>
    <mergeCell ref="B474:E474"/>
    <mergeCell ref="B451:E451"/>
    <mergeCell ref="B452:E452"/>
    <mergeCell ref="B453:E453"/>
    <mergeCell ref="B454:E454"/>
    <mergeCell ref="A455:A456"/>
    <mergeCell ref="A463:E463"/>
    <mergeCell ref="B432:E432"/>
    <mergeCell ref="B433:E433"/>
    <mergeCell ref="A434:A435"/>
    <mergeCell ref="A442:E442"/>
    <mergeCell ref="A443:A444"/>
    <mergeCell ref="A448:A450"/>
    <mergeCell ref="B448:E450"/>
    <mergeCell ref="B421:E421"/>
    <mergeCell ref="A422:E422"/>
    <mergeCell ref="A428:E428"/>
    <mergeCell ref="A429:E429"/>
    <mergeCell ref="B430:E430"/>
    <mergeCell ref="B431:E431"/>
    <mergeCell ref="B402:E402"/>
    <mergeCell ref="B403:E403"/>
    <mergeCell ref="A404:A405"/>
    <mergeCell ref="A412:E412"/>
    <mergeCell ref="A413:A414"/>
    <mergeCell ref="A418:A420"/>
    <mergeCell ref="B418:E420"/>
    <mergeCell ref="B395:E395"/>
    <mergeCell ref="A396:E396"/>
    <mergeCell ref="A398:E398"/>
    <mergeCell ref="A399:E399"/>
    <mergeCell ref="B400:E400"/>
    <mergeCell ref="B401:E401"/>
    <mergeCell ref="B377:E377"/>
    <mergeCell ref="A378:A379"/>
    <mergeCell ref="A386:E386"/>
    <mergeCell ref="A387:A388"/>
    <mergeCell ref="A392:A394"/>
    <mergeCell ref="B392:E394"/>
    <mergeCell ref="A366:A367"/>
    <mergeCell ref="A371:A373"/>
    <mergeCell ref="B371:E373"/>
    <mergeCell ref="B374:E374"/>
    <mergeCell ref="B375:E375"/>
    <mergeCell ref="B376:E376"/>
    <mergeCell ref="B353:E353"/>
    <mergeCell ref="B354:E354"/>
    <mergeCell ref="B355:E355"/>
    <mergeCell ref="B356:E356"/>
    <mergeCell ref="A357:A358"/>
    <mergeCell ref="A365:E365"/>
    <mergeCell ref="B335:E335"/>
    <mergeCell ref="A336:A337"/>
    <mergeCell ref="A344:E344"/>
    <mergeCell ref="A345:A346"/>
    <mergeCell ref="A350:A352"/>
    <mergeCell ref="B350:E352"/>
    <mergeCell ref="A324:A325"/>
    <mergeCell ref="A329:A331"/>
    <mergeCell ref="B329:E331"/>
    <mergeCell ref="B332:E332"/>
    <mergeCell ref="B333:E333"/>
    <mergeCell ref="B334:E334"/>
    <mergeCell ref="B311:E311"/>
    <mergeCell ref="B312:E312"/>
    <mergeCell ref="B313:E313"/>
    <mergeCell ref="B314:E314"/>
    <mergeCell ref="A315:A316"/>
    <mergeCell ref="A323:E323"/>
    <mergeCell ref="B292:E292"/>
    <mergeCell ref="B293:E293"/>
    <mergeCell ref="A294:A295"/>
    <mergeCell ref="A302:E302"/>
    <mergeCell ref="A303:A304"/>
    <mergeCell ref="A308:A310"/>
    <mergeCell ref="B308:E310"/>
    <mergeCell ref="A281:E281"/>
    <mergeCell ref="A282:A283"/>
    <mergeCell ref="A287:A289"/>
    <mergeCell ref="B287:E289"/>
    <mergeCell ref="B290:E290"/>
    <mergeCell ref="B291:E291"/>
    <mergeCell ref="A268:E268"/>
    <mergeCell ref="B269:E269"/>
    <mergeCell ref="B270:E270"/>
    <mergeCell ref="B271:E271"/>
    <mergeCell ref="B272:E272"/>
    <mergeCell ref="A273:A274"/>
    <mergeCell ref="A254:A256"/>
    <mergeCell ref="B254:E256"/>
    <mergeCell ref="B258:E258"/>
    <mergeCell ref="A259:E259"/>
    <mergeCell ref="A266:E266"/>
    <mergeCell ref="A267:E267"/>
    <mergeCell ref="B237:E237"/>
    <mergeCell ref="B238:E238"/>
    <mergeCell ref="B239:E239"/>
    <mergeCell ref="A240:A241"/>
    <mergeCell ref="A248:E248"/>
    <mergeCell ref="A249:A250"/>
    <mergeCell ref="A219:A220"/>
    <mergeCell ref="A227:E227"/>
    <mergeCell ref="A228:A229"/>
    <mergeCell ref="A233:A235"/>
    <mergeCell ref="B233:E235"/>
    <mergeCell ref="B236:E236"/>
    <mergeCell ref="A212:A214"/>
    <mergeCell ref="B212:E214"/>
    <mergeCell ref="B215:E215"/>
    <mergeCell ref="B216:E216"/>
    <mergeCell ref="B217:E217"/>
    <mergeCell ref="B218:E218"/>
    <mergeCell ref="B195:E195"/>
    <mergeCell ref="B196:E196"/>
    <mergeCell ref="B197:E197"/>
    <mergeCell ref="A198:A199"/>
    <mergeCell ref="A206:E206"/>
    <mergeCell ref="A207:A208"/>
    <mergeCell ref="A177:A178"/>
    <mergeCell ref="A185:E185"/>
    <mergeCell ref="A186:A187"/>
    <mergeCell ref="A191:A193"/>
    <mergeCell ref="B191:E193"/>
    <mergeCell ref="B194:E194"/>
    <mergeCell ref="A169:A172"/>
    <mergeCell ref="B169:E172"/>
    <mergeCell ref="B173:E173"/>
    <mergeCell ref="B174:E174"/>
    <mergeCell ref="B175:E175"/>
    <mergeCell ref="B176:E176"/>
    <mergeCell ref="B152:E152"/>
    <mergeCell ref="B153:E153"/>
    <mergeCell ref="B154:E154"/>
    <mergeCell ref="A155:A156"/>
    <mergeCell ref="A163:E163"/>
    <mergeCell ref="A164:A165"/>
    <mergeCell ref="B142:E142"/>
    <mergeCell ref="A143:E143"/>
    <mergeCell ref="A148:E148"/>
    <mergeCell ref="A149:E149"/>
    <mergeCell ref="A150:E150"/>
    <mergeCell ref="B151:E151"/>
    <mergeCell ref="B124:E124"/>
    <mergeCell ref="A125:A126"/>
    <mergeCell ref="A133:E133"/>
    <mergeCell ref="A134:A135"/>
    <mergeCell ref="A139:A141"/>
    <mergeCell ref="B139:E141"/>
    <mergeCell ref="A113:A114"/>
    <mergeCell ref="A118:A120"/>
    <mergeCell ref="B118:E120"/>
    <mergeCell ref="B121:E121"/>
    <mergeCell ref="B122:E122"/>
    <mergeCell ref="B123:E123"/>
    <mergeCell ref="B100:E100"/>
    <mergeCell ref="B101:E101"/>
    <mergeCell ref="B102:E102"/>
    <mergeCell ref="B103:E103"/>
    <mergeCell ref="A104:A105"/>
    <mergeCell ref="A112:E112"/>
    <mergeCell ref="A91:E91"/>
    <mergeCell ref="A92:A93"/>
    <mergeCell ref="A97:A99"/>
    <mergeCell ref="B97:E99"/>
    <mergeCell ref="A73:A75"/>
    <mergeCell ref="B73:E75"/>
    <mergeCell ref="A77:E77"/>
    <mergeCell ref="A78:E78"/>
    <mergeCell ref="B79:E79"/>
    <mergeCell ref="B80:E80"/>
    <mergeCell ref="A40:A41"/>
    <mergeCell ref="A48:E48"/>
    <mergeCell ref="A49:A50"/>
    <mergeCell ref="A29:E29"/>
    <mergeCell ref="A35:E35"/>
    <mergeCell ref="A36:E36"/>
    <mergeCell ref="B81:E81"/>
    <mergeCell ref="B82:E82"/>
    <mergeCell ref="A83:A84"/>
    <mergeCell ref="B4:E4"/>
    <mergeCell ref="B5:E5"/>
    <mergeCell ref="B6:E6"/>
    <mergeCell ref="C7:E7"/>
    <mergeCell ref="C8:E8"/>
    <mergeCell ref="A10:E10"/>
    <mergeCell ref="B37:E37"/>
    <mergeCell ref="B38:E38"/>
    <mergeCell ref="B39:E39"/>
    <mergeCell ref="B20:E20"/>
    <mergeCell ref="A21:A22"/>
    <mergeCell ref="B28:E28"/>
    <mergeCell ref="A11:E11"/>
    <mergeCell ref="B13:E13"/>
    <mergeCell ref="B14:E14"/>
    <mergeCell ref="B15:E15"/>
    <mergeCell ref="A16:E16"/>
    <mergeCell ref="A17:E19"/>
  </mergeCells>
  <pageMargins left="0.25" right="0.25" top="0.75" bottom="0.75" header="0.3" footer="0.3"/>
  <pageSetup paperSize="9" scale="6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3"/>
  <sheetViews>
    <sheetView view="pageBreakPreview" zoomScale="115" zoomScaleNormal="100" zoomScaleSheetLayoutView="115" workbookViewId="0">
      <selection activeCell="I12" sqref="I12"/>
    </sheetView>
  </sheetViews>
  <sheetFormatPr defaultRowHeight="12.75" x14ac:dyDescent="0.2"/>
  <cols>
    <col min="1" max="1" width="34.28515625" style="388" customWidth="1"/>
    <col min="2" max="2" width="24.42578125" style="388" customWidth="1"/>
    <col min="3" max="5" width="12.7109375" style="388" customWidth="1"/>
    <col min="6" max="256" width="9.140625" style="388"/>
    <col min="257" max="257" width="34.28515625" style="388" customWidth="1"/>
    <col min="258" max="258" width="24.42578125" style="388" customWidth="1"/>
    <col min="259" max="261" width="12.7109375" style="388" customWidth="1"/>
    <col min="262" max="512" width="9.140625" style="388"/>
    <col min="513" max="513" width="34.28515625" style="388" customWidth="1"/>
    <col min="514" max="514" width="24.42578125" style="388" customWidth="1"/>
    <col min="515" max="517" width="12.7109375" style="388" customWidth="1"/>
    <col min="518" max="768" width="9.140625" style="388"/>
    <col min="769" max="769" width="34.28515625" style="388" customWidth="1"/>
    <col min="770" max="770" width="24.42578125" style="388" customWidth="1"/>
    <col min="771" max="773" width="12.7109375" style="388" customWidth="1"/>
    <col min="774" max="1024" width="9.140625" style="388"/>
    <col min="1025" max="1025" width="34.28515625" style="388" customWidth="1"/>
    <col min="1026" max="1026" width="24.42578125" style="388" customWidth="1"/>
    <col min="1027" max="1029" width="12.7109375" style="388" customWidth="1"/>
    <col min="1030" max="1280" width="9.140625" style="388"/>
    <col min="1281" max="1281" width="34.28515625" style="388" customWidth="1"/>
    <col min="1282" max="1282" width="24.42578125" style="388" customWidth="1"/>
    <col min="1283" max="1285" width="12.7109375" style="388" customWidth="1"/>
    <col min="1286" max="1536" width="9.140625" style="388"/>
    <col min="1537" max="1537" width="34.28515625" style="388" customWidth="1"/>
    <col min="1538" max="1538" width="24.42578125" style="388" customWidth="1"/>
    <col min="1539" max="1541" width="12.7109375" style="388" customWidth="1"/>
    <col min="1542" max="1792" width="9.140625" style="388"/>
    <col min="1793" max="1793" width="34.28515625" style="388" customWidth="1"/>
    <col min="1794" max="1794" width="24.42578125" style="388" customWidth="1"/>
    <col min="1795" max="1797" width="12.7109375" style="388" customWidth="1"/>
    <col min="1798" max="2048" width="9.140625" style="388"/>
    <col min="2049" max="2049" width="34.28515625" style="388" customWidth="1"/>
    <col min="2050" max="2050" width="24.42578125" style="388" customWidth="1"/>
    <col min="2051" max="2053" width="12.7109375" style="388" customWidth="1"/>
    <col min="2054" max="2304" width="9.140625" style="388"/>
    <col min="2305" max="2305" width="34.28515625" style="388" customWidth="1"/>
    <col min="2306" max="2306" width="24.42578125" style="388" customWidth="1"/>
    <col min="2307" max="2309" width="12.7109375" style="388" customWidth="1"/>
    <col min="2310" max="2560" width="9.140625" style="388"/>
    <col min="2561" max="2561" width="34.28515625" style="388" customWidth="1"/>
    <col min="2562" max="2562" width="24.42578125" style="388" customWidth="1"/>
    <col min="2563" max="2565" width="12.7109375" style="388" customWidth="1"/>
    <col min="2566" max="2816" width="9.140625" style="388"/>
    <col min="2817" max="2817" width="34.28515625" style="388" customWidth="1"/>
    <col min="2818" max="2818" width="24.42578125" style="388" customWidth="1"/>
    <col min="2819" max="2821" width="12.7109375" style="388" customWidth="1"/>
    <col min="2822" max="3072" width="9.140625" style="388"/>
    <col min="3073" max="3073" width="34.28515625" style="388" customWidth="1"/>
    <col min="3074" max="3074" width="24.42578125" style="388" customWidth="1"/>
    <col min="3075" max="3077" width="12.7109375" style="388" customWidth="1"/>
    <col min="3078" max="3328" width="9.140625" style="388"/>
    <col min="3329" max="3329" width="34.28515625" style="388" customWidth="1"/>
    <col min="3330" max="3330" width="24.42578125" style="388" customWidth="1"/>
    <col min="3331" max="3333" width="12.7109375" style="388" customWidth="1"/>
    <col min="3334" max="3584" width="9.140625" style="388"/>
    <col min="3585" max="3585" width="34.28515625" style="388" customWidth="1"/>
    <col min="3586" max="3586" width="24.42578125" style="388" customWidth="1"/>
    <col min="3587" max="3589" width="12.7109375" style="388" customWidth="1"/>
    <col min="3590" max="3840" width="9.140625" style="388"/>
    <col min="3841" max="3841" width="34.28515625" style="388" customWidth="1"/>
    <col min="3842" max="3842" width="24.42578125" style="388" customWidth="1"/>
    <col min="3843" max="3845" width="12.7109375" style="388" customWidth="1"/>
    <col min="3846" max="4096" width="9.140625" style="388"/>
    <col min="4097" max="4097" width="34.28515625" style="388" customWidth="1"/>
    <col min="4098" max="4098" width="24.42578125" style="388" customWidth="1"/>
    <col min="4099" max="4101" width="12.7109375" style="388" customWidth="1"/>
    <col min="4102" max="4352" width="9.140625" style="388"/>
    <col min="4353" max="4353" width="34.28515625" style="388" customWidth="1"/>
    <col min="4354" max="4354" width="24.42578125" style="388" customWidth="1"/>
    <col min="4355" max="4357" width="12.7109375" style="388" customWidth="1"/>
    <col min="4358" max="4608" width="9.140625" style="388"/>
    <col min="4609" max="4609" width="34.28515625" style="388" customWidth="1"/>
    <col min="4610" max="4610" width="24.42578125" style="388" customWidth="1"/>
    <col min="4611" max="4613" width="12.7109375" style="388" customWidth="1"/>
    <col min="4614" max="4864" width="9.140625" style="388"/>
    <col min="4865" max="4865" width="34.28515625" style="388" customWidth="1"/>
    <col min="4866" max="4866" width="24.42578125" style="388" customWidth="1"/>
    <col min="4867" max="4869" width="12.7109375" style="388" customWidth="1"/>
    <col min="4870" max="5120" width="9.140625" style="388"/>
    <col min="5121" max="5121" width="34.28515625" style="388" customWidth="1"/>
    <col min="5122" max="5122" width="24.42578125" style="388" customWidth="1"/>
    <col min="5123" max="5125" width="12.7109375" style="388" customWidth="1"/>
    <col min="5126" max="5376" width="9.140625" style="388"/>
    <col min="5377" max="5377" width="34.28515625" style="388" customWidth="1"/>
    <col min="5378" max="5378" width="24.42578125" style="388" customWidth="1"/>
    <col min="5379" max="5381" width="12.7109375" style="388" customWidth="1"/>
    <col min="5382" max="5632" width="9.140625" style="388"/>
    <col min="5633" max="5633" width="34.28515625" style="388" customWidth="1"/>
    <col min="5634" max="5634" width="24.42578125" style="388" customWidth="1"/>
    <col min="5635" max="5637" width="12.7109375" style="388" customWidth="1"/>
    <col min="5638" max="5888" width="9.140625" style="388"/>
    <col min="5889" max="5889" width="34.28515625" style="388" customWidth="1"/>
    <col min="5890" max="5890" width="24.42578125" style="388" customWidth="1"/>
    <col min="5891" max="5893" width="12.7109375" style="388" customWidth="1"/>
    <col min="5894" max="6144" width="9.140625" style="388"/>
    <col min="6145" max="6145" width="34.28515625" style="388" customWidth="1"/>
    <col min="6146" max="6146" width="24.42578125" style="388" customWidth="1"/>
    <col min="6147" max="6149" width="12.7109375" style="388" customWidth="1"/>
    <col min="6150" max="6400" width="9.140625" style="388"/>
    <col min="6401" max="6401" width="34.28515625" style="388" customWidth="1"/>
    <col min="6402" max="6402" width="24.42578125" style="388" customWidth="1"/>
    <col min="6403" max="6405" width="12.7109375" style="388" customWidth="1"/>
    <col min="6406" max="6656" width="9.140625" style="388"/>
    <col min="6657" max="6657" width="34.28515625" style="388" customWidth="1"/>
    <col min="6658" max="6658" width="24.42578125" style="388" customWidth="1"/>
    <col min="6659" max="6661" width="12.7109375" style="388" customWidth="1"/>
    <col min="6662" max="6912" width="9.140625" style="388"/>
    <col min="6913" max="6913" width="34.28515625" style="388" customWidth="1"/>
    <col min="6914" max="6914" width="24.42578125" style="388" customWidth="1"/>
    <col min="6915" max="6917" width="12.7109375" style="388" customWidth="1"/>
    <col min="6918" max="7168" width="9.140625" style="388"/>
    <col min="7169" max="7169" width="34.28515625" style="388" customWidth="1"/>
    <col min="7170" max="7170" width="24.42578125" style="388" customWidth="1"/>
    <col min="7171" max="7173" width="12.7109375" style="388" customWidth="1"/>
    <col min="7174" max="7424" width="9.140625" style="388"/>
    <col min="7425" max="7425" width="34.28515625" style="388" customWidth="1"/>
    <col min="7426" max="7426" width="24.42578125" style="388" customWidth="1"/>
    <col min="7427" max="7429" width="12.7109375" style="388" customWidth="1"/>
    <col min="7430" max="7680" width="9.140625" style="388"/>
    <col min="7681" max="7681" width="34.28515625" style="388" customWidth="1"/>
    <col min="7682" max="7682" width="24.42578125" style="388" customWidth="1"/>
    <col min="7683" max="7685" width="12.7109375" style="388" customWidth="1"/>
    <col min="7686" max="7936" width="9.140625" style="388"/>
    <col min="7937" max="7937" width="34.28515625" style="388" customWidth="1"/>
    <col min="7938" max="7938" width="24.42578125" style="388" customWidth="1"/>
    <col min="7939" max="7941" width="12.7109375" style="388" customWidth="1"/>
    <col min="7942" max="8192" width="9.140625" style="388"/>
    <col min="8193" max="8193" width="34.28515625" style="388" customWidth="1"/>
    <col min="8194" max="8194" width="24.42578125" style="388" customWidth="1"/>
    <col min="8195" max="8197" width="12.7109375" style="388" customWidth="1"/>
    <col min="8198" max="8448" width="9.140625" style="388"/>
    <col min="8449" max="8449" width="34.28515625" style="388" customWidth="1"/>
    <col min="8450" max="8450" width="24.42578125" style="388" customWidth="1"/>
    <col min="8451" max="8453" width="12.7109375" style="388" customWidth="1"/>
    <col min="8454" max="8704" width="9.140625" style="388"/>
    <col min="8705" max="8705" width="34.28515625" style="388" customWidth="1"/>
    <col min="8706" max="8706" width="24.42578125" style="388" customWidth="1"/>
    <col min="8707" max="8709" width="12.7109375" style="388" customWidth="1"/>
    <col min="8710" max="8960" width="9.140625" style="388"/>
    <col min="8961" max="8961" width="34.28515625" style="388" customWidth="1"/>
    <col min="8962" max="8962" width="24.42578125" style="388" customWidth="1"/>
    <col min="8963" max="8965" width="12.7109375" style="388" customWidth="1"/>
    <col min="8966" max="9216" width="9.140625" style="388"/>
    <col min="9217" max="9217" width="34.28515625" style="388" customWidth="1"/>
    <col min="9218" max="9218" width="24.42578125" style="388" customWidth="1"/>
    <col min="9219" max="9221" width="12.7109375" style="388" customWidth="1"/>
    <col min="9222" max="9472" width="9.140625" style="388"/>
    <col min="9473" max="9473" width="34.28515625" style="388" customWidth="1"/>
    <col min="9474" max="9474" width="24.42578125" style="388" customWidth="1"/>
    <col min="9475" max="9477" width="12.7109375" style="388" customWidth="1"/>
    <col min="9478" max="9728" width="9.140625" style="388"/>
    <col min="9729" max="9729" width="34.28515625" style="388" customWidth="1"/>
    <col min="9730" max="9730" width="24.42578125" style="388" customWidth="1"/>
    <col min="9731" max="9733" width="12.7109375" style="388" customWidth="1"/>
    <col min="9734" max="9984" width="9.140625" style="388"/>
    <col min="9985" max="9985" width="34.28515625" style="388" customWidth="1"/>
    <col min="9986" max="9986" width="24.42578125" style="388" customWidth="1"/>
    <col min="9987" max="9989" width="12.7109375" style="388" customWidth="1"/>
    <col min="9990" max="10240" width="9.140625" style="388"/>
    <col min="10241" max="10241" width="34.28515625" style="388" customWidth="1"/>
    <col min="10242" max="10242" width="24.42578125" style="388" customWidth="1"/>
    <col min="10243" max="10245" width="12.7109375" style="388" customWidth="1"/>
    <col min="10246" max="10496" width="9.140625" style="388"/>
    <col min="10497" max="10497" width="34.28515625" style="388" customWidth="1"/>
    <col min="10498" max="10498" width="24.42578125" style="388" customWidth="1"/>
    <col min="10499" max="10501" width="12.7109375" style="388" customWidth="1"/>
    <col min="10502" max="10752" width="9.140625" style="388"/>
    <col min="10753" max="10753" width="34.28515625" style="388" customWidth="1"/>
    <col min="10754" max="10754" width="24.42578125" style="388" customWidth="1"/>
    <col min="10755" max="10757" width="12.7109375" style="388" customWidth="1"/>
    <col min="10758" max="11008" width="9.140625" style="388"/>
    <col min="11009" max="11009" width="34.28515625" style="388" customWidth="1"/>
    <col min="11010" max="11010" width="24.42578125" style="388" customWidth="1"/>
    <col min="11011" max="11013" width="12.7109375" style="388" customWidth="1"/>
    <col min="11014" max="11264" width="9.140625" style="388"/>
    <col min="11265" max="11265" width="34.28515625" style="388" customWidth="1"/>
    <col min="11266" max="11266" width="24.42578125" style="388" customWidth="1"/>
    <col min="11267" max="11269" width="12.7109375" style="388" customWidth="1"/>
    <col min="11270" max="11520" width="9.140625" style="388"/>
    <col min="11521" max="11521" width="34.28515625" style="388" customWidth="1"/>
    <col min="11522" max="11522" width="24.42578125" style="388" customWidth="1"/>
    <col min="11523" max="11525" width="12.7109375" style="388" customWidth="1"/>
    <col min="11526" max="11776" width="9.140625" style="388"/>
    <col min="11777" max="11777" width="34.28515625" style="388" customWidth="1"/>
    <col min="11778" max="11778" width="24.42578125" style="388" customWidth="1"/>
    <col min="11779" max="11781" width="12.7109375" style="388" customWidth="1"/>
    <col min="11782" max="12032" width="9.140625" style="388"/>
    <col min="12033" max="12033" width="34.28515625" style="388" customWidth="1"/>
    <col min="12034" max="12034" width="24.42578125" style="388" customWidth="1"/>
    <col min="12035" max="12037" width="12.7109375" style="388" customWidth="1"/>
    <col min="12038" max="12288" width="9.140625" style="388"/>
    <col min="12289" max="12289" width="34.28515625" style="388" customWidth="1"/>
    <col min="12290" max="12290" width="24.42578125" style="388" customWidth="1"/>
    <col min="12291" max="12293" width="12.7109375" style="388" customWidth="1"/>
    <col min="12294" max="12544" width="9.140625" style="388"/>
    <col min="12545" max="12545" width="34.28515625" style="388" customWidth="1"/>
    <col min="12546" max="12546" width="24.42578125" style="388" customWidth="1"/>
    <col min="12547" max="12549" width="12.7109375" style="388" customWidth="1"/>
    <col min="12550" max="12800" width="9.140625" style="388"/>
    <col min="12801" max="12801" width="34.28515625" style="388" customWidth="1"/>
    <col min="12802" max="12802" width="24.42578125" style="388" customWidth="1"/>
    <col min="12803" max="12805" width="12.7109375" style="388" customWidth="1"/>
    <col min="12806" max="13056" width="9.140625" style="388"/>
    <col min="13057" max="13057" width="34.28515625" style="388" customWidth="1"/>
    <col min="13058" max="13058" width="24.42578125" style="388" customWidth="1"/>
    <col min="13059" max="13061" width="12.7109375" style="388" customWidth="1"/>
    <col min="13062" max="13312" width="9.140625" style="388"/>
    <col min="13313" max="13313" width="34.28515625" style="388" customWidth="1"/>
    <col min="13314" max="13314" width="24.42578125" style="388" customWidth="1"/>
    <col min="13315" max="13317" width="12.7109375" style="388" customWidth="1"/>
    <col min="13318" max="13568" width="9.140625" style="388"/>
    <col min="13569" max="13569" width="34.28515625" style="388" customWidth="1"/>
    <col min="13570" max="13570" width="24.42578125" style="388" customWidth="1"/>
    <col min="13571" max="13573" width="12.7109375" style="388" customWidth="1"/>
    <col min="13574" max="13824" width="9.140625" style="388"/>
    <col min="13825" max="13825" width="34.28515625" style="388" customWidth="1"/>
    <col min="13826" max="13826" width="24.42578125" style="388" customWidth="1"/>
    <col min="13827" max="13829" width="12.7109375" style="388" customWidth="1"/>
    <col min="13830" max="14080" width="9.140625" style="388"/>
    <col min="14081" max="14081" width="34.28515625" style="388" customWidth="1"/>
    <col min="14082" max="14082" width="24.42578125" style="388" customWidth="1"/>
    <col min="14083" max="14085" width="12.7109375" style="388" customWidth="1"/>
    <col min="14086" max="14336" width="9.140625" style="388"/>
    <col min="14337" max="14337" width="34.28515625" style="388" customWidth="1"/>
    <col min="14338" max="14338" width="24.42578125" style="388" customWidth="1"/>
    <col min="14339" max="14341" width="12.7109375" style="388" customWidth="1"/>
    <col min="14342" max="14592" width="9.140625" style="388"/>
    <col min="14593" max="14593" width="34.28515625" style="388" customWidth="1"/>
    <col min="14594" max="14594" width="24.42578125" style="388" customWidth="1"/>
    <col min="14595" max="14597" width="12.7109375" style="388" customWidth="1"/>
    <col min="14598" max="14848" width="9.140625" style="388"/>
    <col min="14849" max="14849" width="34.28515625" style="388" customWidth="1"/>
    <col min="14850" max="14850" width="24.42578125" style="388" customWidth="1"/>
    <col min="14851" max="14853" width="12.7109375" style="388" customWidth="1"/>
    <col min="14854" max="15104" width="9.140625" style="388"/>
    <col min="15105" max="15105" width="34.28515625" style="388" customWidth="1"/>
    <col min="15106" max="15106" width="24.42578125" style="388" customWidth="1"/>
    <col min="15107" max="15109" width="12.7109375" style="388" customWidth="1"/>
    <col min="15110" max="15360" width="9.140625" style="388"/>
    <col min="15361" max="15361" width="34.28515625" style="388" customWidth="1"/>
    <col min="15362" max="15362" width="24.42578125" style="388" customWidth="1"/>
    <col min="15363" max="15365" width="12.7109375" style="388" customWidth="1"/>
    <col min="15366" max="15616" width="9.140625" style="388"/>
    <col min="15617" max="15617" width="34.28515625" style="388" customWidth="1"/>
    <col min="15618" max="15618" width="24.42578125" style="388" customWidth="1"/>
    <col min="15619" max="15621" width="12.7109375" style="388" customWidth="1"/>
    <col min="15622" max="15872" width="9.140625" style="388"/>
    <col min="15873" max="15873" width="34.28515625" style="388" customWidth="1"/>
    <col min="15874" max="15874" width="24.42578125" style="388" customWidth="1"/>
    <col min="15875" max="15877" width="12.7109375" style="388" customWidth="1"/>
    <col min="15878" max="16128" width="9.140625" style="388"/>
    <col min="16129" max="16129" width="34.28515625" style="388" customWidth="1"/>
    <col min="16130" max="16130" width="24.42578125" style="388" customWidth="1"/>
    <col min="16131" max="16133" width="12.7109375" style="388" customWidth="1"/>
    <col min="16134" max="16384" width="9.140625" style="388"/>
  </cols>
  <sheetData>
    <row r="1" spans="1:6" x14ac:dyDescent="0.2">
      <c r="A1" s="387"/>
      <c r="B1" s="387"/>
      <c r="C1" s="387"/>
      <c r="D1" s="387"/>
      <c r="E1" s="387"/>
      <c r="F1" s="387"/>
    </row>
    <row r="2" spans="1:6" ht="15" x14ac:dyDescent="0.2">
      <c r="A2" s="990" t="s">
        <v>769</v>
      </c>
      <c r="B2" s="990"/>
      <c r="C2" s="990"/>
      <c r="D2" s="990"/>
      <c r="E2" s="990"/>
      <c r="F2" s="387"/>
    </row>
    <row r="3" spans="1:6" ht="15" x14ac:dyDescent="0.2">
      <c r="A3" s="991" t="s">
        <v>770</v>
      </c>
      <c r="B3" s="991"/>
      <c r="C3" s="991"/>
      <c r="D3" s="991"/>
      <c r="E3" s="991"/>
      <c r="F3" s="387"/>
    </row>
    <row r="4" spans="1:6" ht="13.5" thickBot="1" x14ac:dyDescent="0.25">
      <c r="A4" s="389"/>
      <c r="B4" s="389"/>
      <c r="C4" s="389"/>
      <c r="D4" s="389"/>
      <c r="E4" s="389"/>
      <c r="F4" s="387"/>
    </row>
    <row r="5" spans="1:6" ht="13.5" thickBot="1" x14ac:dyDescent="0.25">
      <c r="A5" s="390" t="s">
        <v>1</v>
      </c>
      <c r="B5" s="988" t="s">
        <v>1096</v>
      </c>
      <c r="C5" s="988"/>
      <c r="D5" s="988"/>
      <c r="E5" s="988"/>
      <c r="F5" s="387"/>
    </row>
    <row r="6" spans="1:6" ht="13.5" thickBot="1" x14ac:dyDescent="0.25">
      <c r="A6" s="390" t="s">
        <v>2</v>
      </c>
      <c r="B6" s="992" t="s">
        <v>3</v>
      </c>
      <c r="C6" s="992"/>
      <c r="D6" s="992"/>
      <c r="E6" s="992"/>
      <c r="F6" s="387"/>
    </row>
    <row r="7" spans="1:6" ht="13.5" thickBot="1" x14ac:dyDescent="0.25">
      <c r="A7" s="390" t="s">
        <v>4</v>
      </c>
      <c r="B7" s="988" t="s">
        <v>5</v>
      </c>
      <c r="C7" s="988"/>
      <c r="D7" s="988"/>
      <c r="E7" s="988"/>
      <c r="F7" s="387"/>
    </row>
    <row r="8" spans="1:6" ht="13.5" thickBot="1" x14ac:dyDescent="0.25">
      <c r="A8" s="993" t="s">
        <v>6</v>
      </c>
      <c r="B8" s="993"/>
      <c r="C8" s="993"/>
      <c r="D8" s="993"/>
      <c r="E8" s="993"/>
      <c r="F8" s="387"/>
    </row>
    <row r="9" spans="1:6" ht="13.5" thickBot="1" x14ac:dyDescent="0.25">
      <c r="A9" s="987" t="s">
        <v>7</v>
      </c>
      <c r="B9" s="987"/>
      <c r="C9" s="987"/>
      <c r="D9" s="987"/>
      <c r="E9" s="987"/>
      <c r="F9" s="387"/>
    </row>
    <row r="10" spans="1:6" ht="13.5" thickBot="1" x14ac:dyDescent="0.25">
      <c r="A10" s="987"/>
      <c r="B10" s="987"/>
      <c r="C10" s="987"/>
      <c r="D10" s="987"/>
      <c r="E10" s="987"/>
      <c r="F10" s="387"/>
    </row>
    <row r="11" spans="1:6" ht="74.25" customHeight="1" thickBot="1" x14ac:dyDescent="0.25">
      <c r="A11" s="987"/>
      <c r="B11" s="987"/>
      <c r="C11" s="987"/>
      <c r="D11" s="987"/>
      <c r="E11" s="987"/>
      <c r="F11" s="387"/>
    </row>
    <row r="12" spans="1:6" ht="177" customHeight="1" thickBot="1" x14ac:dyDescent="0.25">
      <c r="A12" s="390" t="s">
        <v>8</v>
      </c>
      <c r="B12" s="988" t="s">
        <v>1097</v>
      </c>
      <c r="C12" s="988"/>
      <c r="D12" s="988"/>
      <c r="E12" s="988"/>
      <c r="F12" s="387"/>
    </row>
    <row r="13" spans="1:6" ht="13.5" thickBot="1" x14ac:dyDescent="0.25">
      <c r="A13" s="985" t="s">
        <v>9</v>
      </c>
      <c r="B13" s="391">
        <v>2018</v>
      </c>
      <c r="C13" s="391">
        <v>2019</v>
      </c>
      <c r="D13" s="391">
        <v>2020</v>
      </c>
      <c r="E13" s="391">
        <v>2021</v>
      </c>
      <c r="F13" s="392"/>
    </row>
    <row r="14" spans="1:6" ht="13.5" thickBot="1" x14ac:dyDescent="0.25">
      <c r="A14" s="985"/>
      <c r="B14" s="393" t="s">
        <v>10</v>
      </c>
      <c r="C14" s="393" t="s">
        <v>11</v>
      </c>
      <c r="D14" s="393" t="s">
        <v>11</v>
      </c>
      <c r="E14" s="393" t="s">
        <v>11</v>
      </c>
      <c r="F14" s="387"/>
    </row>
    <row r="15" spans="1:6" ht="13.5" thickBot="1" x14ac:dyDescent="0.25">
      <c r="A15" s="393" t="s">
        <v>12</v>
      </c>
      <c r="B15" s="394" t="s">
        <v>13</v>
      </c>
      <c r="C15" s="394" t="s">
        <v>14</v>
      </c>
      <c r="D15" s="394" t="s">
        <v>14</v>
      </c>
      <c r="E15" s="394" t="s">
        <v>14</v>
      </c>
      <c r="F15" s="387"/>
    </row>
    <row r="16" spans="1:6" ht="13.5" thickBot="1" x14ac:dyDescent="0.25">
      <c r="A16" s="395" t="s">
        <v>17</v>
      </c>
      <c r="B16" s="989" t="s">
        <v>1098</v>
      </c>
      <c r="C16" s="989"/>
      <c r="D16" s="989"/>
      <c r="E16" s="989"/>
      <c r="F16" s="387"/>
    </row>
    <row r="17" spans="1:6" ht="13.5" thickBot="1" x14ac:dyDescent="0.25">
      <c r="A17" s="985" t="s">
        <v>18</v>
      </c>
      <c r="B17" s="985"/>
      <c r="C17" s="985"/>
      <c r="D17" s="985"/>
      <c r="E17" s="985"/>
      <c r="F17" s="387"/>
    </row>
    <row r="18" spans="1:6" ht="13.5" thickBot="1" x14ac:dyDescent="0.25">
      <c r="A18" s="393" t="s">
        <v>1099</v>
      </c>
      <c r="B18" s="394">
        <v>0.39</v>
      </c>
      <c r="C18" s="394">
        <v>0.45</v>
      </c>
      <c r="D18" s="394">
        <v>0.5</v>
      </c>
      <c r="E18" s="394">
        <v>0.55000000000000004</v>
      </c>
      <c r="F18" s="387"/>
    </row>
    <row r="19" spans="1:6" ht="13.5" thickBot="1" x14ac:dyDescent="0.25">
      <c r="A19" s="986" t="s">
        <v>19</v>
      </c>
      <c r="B19" s="986"/>
      <c r="C19" s="986"/>
      <c r="D19" s="986"/>
      <c r="E19" s="986"/>
      <c r="F19" s="387"/>
    </row>
    <row r="20" spans="1:6" s="399" customFormat="1" ht="16.5" thickBot="1" x14ac:dyDescent="0.25">
      <c r="A20" s="396" t="s">
        <v>1100</v>
      </c>
      <c r="B20" s="397">
        <f>B38+B59+B80+B101+B122+B143+B164+B185+B206+B227+B248+B269+B290+B311+B332+B353+B374+B395+B416+B437+B458+B479+B500+B521+B542+B563+B584+B605+B626+B648+B669+B690+B711</f>
        <v>1844000</v>
      </c>
      <c r="C20" s="397">
        <f>C38+C59+C80+C101+C122+C143+C164+C185+C206+C227+C248+C269+C290+C311+C332+C353+C374+C395+C416+C437+C458+C479+C500+C521+C542+C563+C584+C605+C626+C648+C669+C690+C711</f>
        <v>1750000</v>
      </c>
      <c r="D20" s="397">
        <f>D38+D59+D80+D101+D122+D143+D164+D185+D206+D227+D248+D269+D290+D311+D332+D353+D374+D395+D416+D437+D458+D479+D500+D521+D542+D563+D584+D605+D626+D648+D669+D690+D711</f>
        <v>300000</v>
      </c>
      <c r="E20" s="397">
        <f>E38+E59+E80+E101+E122+E143+E164+E185+E206+E227+E248+E269+E290+E311+E332+E353+E374+E395+E416+E437+E458+E479+E500+E521+E542+E563+E584+E605+E626+E648+E669+E690+E711</f>
        <v>300000</v>
      </c>
      <c r="F20" s="398"/>
    </row>
    <row r="21" spans="1:6" ht="55.5" customHeight="1" thickBot="1" x14ac:dyDescent="0.25">
      <c r="A21" s="400" t="s">
        <v>1101</v>
      </c>
      <c r="B21" s="984" t="s">
        <v>1102</v>
      </c>
      <c r="C21" s="984"/>
      <c r="D21" s="984"/>
      <c r="E21" s="984"/>
      <c r="F21" s="387"/>
    </row>
    <row r="22" spans="1:6" ht="22.5" customHeight="1" thickBot="1" x14ac:dyDescent="0.25">
      <c r="A22" s="401" t="s">
        <v>1103</v>
      </c>
      <c r="B22" s="985" t="s">
        <v>1104</v>
      </c>
      <c r="C22" s="985"/>
      <c r="D22" s="985"/>
      <c r="E22" s="985"/>
      <c r="F22" s="387"/>
    </row>
    <row r="23" spans="1:6" ht="30" customHeight="1" thickBot="1" x14ac:dyDescent="0.25">
      <c r="A23" s="393" t="s">
        <v>20</v>
      </c>
      <c r="B23" s="985" t="s">
        <v>1105</v>
      </c>
      <c r="C23" s="985"/>
      <c r="D23" s="985"/>
      <c r="E23" s="985"/>
      <c r="F23" s="387"/>
    </row>
    <row r="24" spans="1:6" ht="13.5" thickBot="1" x14ac:dyDescent="0.25">
      <c r="A24" s="393" t="s">
        <v>21</v>
      </c>
      <c r="B24" s="985" t="s">
        <v>22</v>
      </c>
      <c r="C24" s="985"/>
      <c r="D24" s="985"/>
      <c r="E24" s="985"/>
      <c r="F24" s="387"/>
    </row>
    <row r="25" spans="1:6" ht="13.5" thickBot="1" x14ac:dyDescent="0.25">
      <c r="A25" s="985"/>
      <c r="B25" s="402">
        <v>2018</v>
      </c>
      <c r="C25" s="402">
        <v>2019</v>
      </c>
      <c r="D25" s="402">
        <v>2020</v>
      </c>
      <c r="E25" s="402">
        <v>2021</v>
      </c>
      <c r="F25" s="387"/>
    </row>
    <row r="26" spans="1:6" ht="13.5" thickBot="1" x14ac:dyDescent="0.25">
      <c r="A26" s="985"/>
      <c r="B26" s="402" t="s">
        <v>10</v>
      </c>
      <c r="C26" s="402" t="s">
        <v>11</v>
      </c>
      <c r="D26" s="402" t="s">
        <v>11</v>
      </c>
      <c r="E26" s="402" t="s">
        <v>11</v>
      </c>
      <c r="F26" s="387"/>
    </row>
    <row r="27" spans="1:6" ht="13.5" thickBot="1" x14ac:dyDescent="0.25">
      <c r="A27" s="393" t="s">
        <v>23</v>
      </c>
      <c r="B27" s="403">
        <v>1</v>
      </c>
      <c r="C27" s="403">
        <v>1</v>
      </c>
      <c r="D27" s="403">
        <v>1</v>
      </c>
      <c r="E27" s="403">
        <v>1</v>
      </c>
      <c r="F27" s="387"/>
    </row>
    <row r="28" spans="1:6" ht="13.5" thickBot="1" x14ac:dyDescent="0.25">
      <c r="A28" s="393" t="s">
        <v>24</v>
      </c>
      <c r="B28" s="403">
        <v>11100</v>
      </c>
      <c r="C28" s="403">
        <v>11100</v>
      </c>
      <c r="D28" s="403">
        <v>11100</v>
      </c>
      <c r="E28" s="403">
        <v>11100</v>
      </c>
      <c r="F28" s="387"/>
    </row>
    <row r="29" spans="1:6" ht="13.5" thickBot="1" x14ac:dyDescent="0.25">
      <c r="A29" s="393" t="s">
        <v>25</v>
      </c>
      <c r="B29" s="403">
        <f>B28/B27</f>
        <v>11100</v>
      </c>
      <c r="C29" s="403">
        <f>C28/C27</f>
        <v>11100</v>
      </c>
      <c r="D29" s="403">
        <f>D28/D27</f>
        <v>11100</v>
      </c>
      <c r="E29" s="403">
        <f>E28/E27</f>
        <v>11100</v>
      </c>
      <c r="F29" s="387"/>
    </row>
    <row r="30" spans="1:6" ht="13.5" thickBot="1" x14ac:dyDescent="0.25">
      <c r="A30" s="393" t="s">
        <v>26</v>
      </c>
      <c r="B30" s="393" t="s">
        <v>27</v>
      </c>
      <c r="C30" s="404">
        <f t="shared" ref="C30:E32" si="0">C27/B27-1</f>
        <v>0</v>
      </c>
      <c r="D30" s="404">
        <f t="shared" si="0"/>
        <v>0</v>
      </c>
      <c r="E30" s="404">
        <f t="shared" si="0"/>
        <v>0</v>
      </c>
      <c r="F30" s="387"/>
    </row>
    <row r="31" spans="1:6" ht="13.5" thickBot="1" x14ac:dyDescent="0.25">
      <c r="A31" s="393" t="s">
        <v>28</v>
      </c>
      <c r="B31" s="393" t="s">
        <v>27</v>
      </c>
      <c r="C31" s="404">
        <f t="shared" si="0"/>
        <v>0</v>
      </c>
      <c r="D31" s="404">
        <f t="shared" si="0"/>
        <v>0</v>
      </c>
      <c r="E31" s="404">
        <f t="shared" si="0"/>
        <v>0</v>
      </c>
      <c r="F31" s="387"/>
    </row>
    <row r="32" spans="1:6" ht="13.5" thickBot="1" x14ac:dyDescent="0.25">
      <c r="A32" s="393" t="s">
        <v>29</v>
      </c>
      <c r="B32" s="393" t="s">
        <v>27</v>
      </c>
      <c r="C32" s="404">
        <f t="shared" si="0"/>
        <v>0</v>
      </c>
      <c r="D32" s="404">
        <f t="shared" si="0"/>
        <v>0</v>
      </c>
      <c r="E32" s="404">
        <f t="shared" si="0"/>
        <v>0</v>
      </c>
      <c r="F32" s="387"/>
    </row>
    <row r="33" spans="1:6" ht="13.5" thickBot="1" x14ac:dyDescent="0.25">
      <c r="A33" s="986" t="s">
        <v>1106</v>
      </c>
      <c r="B33" s="986"/>
      <c r="C33" s="986"/>
      <c r="D33" s="986"/>
      <c r="E33" s="986"/>
      <c r="F33" s="387"/>
    </row>
    <row r="34" spans="1:6" ht="13.5" thickBot="1" x14ac:dyDescent="0.25">
      <c r="A34" s="985"/>
      <c r="B34" s="402">
        <v>2018</v>
      </c>
      <c r="C34" s="402">
        <v>2019</v>
      </c>
      <c r="D34" s="402">
        <v>2020</v>
      </c>
      <c r="E34" s="402">
        <v>2021</v>
      </c>
      <c r="F34" s="387"/>
    </row>
    <row r="35" spans="1:6" ht="13.5" thickBot="1" x14ac:dyDescent="0.25">
      <c r="A35" s="985"/>
      <c r="B35" s="402" t="s">
        <v>10</v>
      </c>
      <c r="C35" s="402" t="s">
        <v>11</v>
      </c>
      <c r="D35" s="402" t="s">
        <v>11</v>
      </c>
      <c r="E35" s="402" t="s">
        <v>11</v>
      </c>
      <c r="F35" s="387"/>
    </row>
    <row r="36" spans="1:6" ht="13.5" thickBot="1" x14ac:dyDescent="0.25">
      <c r="A36" s="405" t="s">
        <v>31</v>
      </c>
      <c r="B36" s="403">
        <v>11100</v>
      </c>
      <c r="C36" s="403">
        <v>11100</v>
      </c>
      <c r="D36" s="403">
        <v>11100</v>
      </c>
      <c r="E36" s="403">
        <v>11100</v>
      </c>
      <c r="F36" s="387"/>
    </row>
    <row r="37" spans="1:6" ht="13.5" thickBot="1" x14ac:dyDescent="0.25">
      <c r="A37" s="405" t="s">
        <v>32</v>
      </c>
      <c r="B37" s="406"/>
      <c r="C37" s="403"/>
      <c r="D37" s="403"/>
      <c r="E37" s="403"/>
      <c r="F37" s="387"/>
    </row>
    <row r="38" spans="1:6" ht="13.5" thickBot="1" x14ac:dyDescent="0.25">
      <c r="A38" s="407" t="s">
        <v>33</v>
      </c>
      <c r="B38" s="408">
        <f>B37+B36</f>
        <v>11100</v>
      </c>
      <c r="C38" s="408">
        <f>C37+C36</f>
        <v>11100</v>
      </c>
      <c r="D38" s="408">
        <f>D37+D36</f>
        <v>11100</v>
      </c>
      <c r="E38" s="408">
        <f>E37+E36</f>
        <v>11100</v>
      </c>
      <c r="F38" s="387"/>
    </row>
    <row r="39" spans="1:6" ht="13.5" thickBot="1" x14ac:dyDescent="0.25">
      <c r="A39" s="985" t="s">
        <v>34</v>
      </c>
      <c r="B39" s="985"/>
      <c r="C39" s="985"/>
      <c r="D39" s="985"/>
      <c r="E39" s="985"/>
      <c r="F39" s="387"/>
    </row>
    <row r="40" spans="1:6" ht="13.5" thickBot="1" x14ac:dyDescent="0.25">
      <c r="A40" s="985"/>
      <c r="B40" s="985"/>
      <c r="C40" s="985"/>
      <c r="D40" s="985"/>
      <c r="E40" s="985"/>
      <c r="F40" s="387"/>
    </row>
    <row r="41" spans="1:6" ht="13.5" thickBot="1" x14ac:dyDescent="0.25">
      <c r="A41" s="985"/>
      <c r="B41" s="985"/>
      <c r="C41" s="985"/>
      <c r="D41" s="985"/>
      <c r="E41" s="985"/>
      <c r="F41" s="387"/>
    </row>
    <row r="42" spans="1:6" ht="31.5" customHeight="1" thickBot="1" x14ac:dyDescent="0.25">
      <c r="A42" s="400" t="s">
        <v>1107</v>
      </c>
      <c r="B42" s="984" t="s">
        <v>1108</v>
      </c>
      <c r="C42" s="984"/>
      <c r="D42" s="984"/>
      <c r="E42" s="984"/>
      <c r="F42" s="387"/>
    </row>
    <row r="43" spans="1:6" ht="13.5" thickBot="1" x14ac:dyDescent="0.25">
      <c r="A43" s="401" t="s">
        <v>1109</v>
      </c>
      <c r="B43" s="985" t="s">
        <v>1110</v>
      </c>
      <c r="C43" s="985"/>
      <c r="D43" s="985"/>
      <c r="E43" s="985"/>
      <c r="F43" s="387"/>
    </row>
    <row r="44" spans="1:6" ht="39" customHeight="1" thickBot="1" x14ac:dyDescent="0.25">
      <c r="A44" s="393" t="s">
        <v>20</v>
      </c>
      <c r="B44" s="985" t="s">
        <v>1111</v>
      </c>
      <c r="C44" s="985"/>
      <c r="D44" s="985"/>
      <c r="E44" s="985"/>
      <c r="F44" s="387"/>
    </row>
    <row r="45" spans="1:6" ht="13.5" thickBot="1" x14ac:dyDescent="0.25">
      <c r="A45" s="393" t="s">
        <v>21</v>
      </c>
      <c r="B45" s="985" t="s">
        <v>22</v>
      </c>
      <c r="C45" s="985"/>
      <c r="D45" s="985"/>
      <c r="E45" s="985"/>
      <c r="F45" s="387"/>
    </row>
    <row r="46" spans="1:6" ht="13.5" thickBot="1" x14ac:dyDescent="0.25">
      <c r="A46" s="985"/>
      <c r="B46" s="402">
        <v>2018</v>
      </c>
      <c r="C46" s="402">
        <v>2019</v>
      </c>
      <c r="D46" s="402">
        <v>2020</v>
      </c>
      <c r="E46" s="402">
        <v>2021</v>
      </c>
      <c r="F46" s="387"/>
    </row>
    <row r="47" spans="1:6" ht="13.5" thickBot="1" x14ac:dyDescent="0.25">
      <c r="A47" s="985"/>
      <c r="B47" s="402" t="s">
        <v>10</v>
      </c>
      <c r="C47" s="402" t="s">
        <v>11</v>
      </c>
      <c r="D47" s="402" t="s">
        <v>11</v>
      </c>
      <c r="E47" s="402" t="s">
        <v>11</v>
      </c>
      <c r="F47" s="387"/>
    </row>
    <row r="48" spans="1:6" ht="13.5" thickBot="1" x14ac:dyDescent="0.25">
      <c r="A48" s="393" t="s">
        <v>23</v>
      </c>
      <c r="B48" s="403">
        <v>1</v>
      </c>
      <c r="C48" s="403">
        <v>1</v>
      </c>
      <c r="D48" s="403">
        <v>1</v>
      </c>
      <c r="E48" s="403">
        <v>1</v>
      </c>
      <c r="F48" s="387"/>
    </row>
    <row r="49" spans="1:6" ht="13.5" thickBot="1" x14ac:dyDescent="0.25">
      <c r="A49" s="393" t="s">
        <v>24</v>
      </c>
      <c r="B49" s="403">
        <v>6000</v>
      </c>
      <c r="C49" s="403">
        <v>6000</v>
      </c>
      <c r="D49" s="403">
        <v>6000</v>
      </c>
      <c r="E49" s="403">
        <v>6000</v>
      </c>
      <c r="F49" s="387"/>
    </row>
    <row r="50" spans="1:6" ht="13.5" thickBot="1" x14ac:dyDescent="0.25">
      <c r="A50" s="393" t="s">
        <v>25</v>
      </c>
      <c r="B50" s="403">
        <f>B49/B48</f>
        <v>6000</v>
      </c>
      <c r="C50" s="403">
        <f>C49/C48</f>
        <v>6000</v>
      </c>
      <c r="D50" s="403">
        <f>D49/D48</f>
        <v>6000</v>
      </c>
      <c r="E50" s="403">
        <f>E49/E48</f>
        <v>6000</v>
      </c>
      <c r="F50" s="387"/>
    </row>
    <row r="51" spans="1:6" ht="13.5" thickBot="1" x14ac:dyDescent="0.25">
      <c r="A51" s="393" t="s">
        <v>26</v>
      </c>
      <c r="B51" s="393" t="s">
        <v>27</v>
      </c>
      <c r="C51" s="404">
        <f t="shared" ref="C51:E53" si="1">C48/B48-1</f>
        <v>0</v>
      </c>
      <c r="D51" s="404">
        <f t="shared" si="1"/>
        <v>0</v>
      </c>
      <c r="E51" s="404">
        <f t="shared" si="1"/>
        <v>0</v>
      </c>
      <c r="F51" s="387"/>
    </row>
    <row r="52" spans="1:6" ht="13.5" thickBot="1" x14ac:dyDescent="0.25">
      <c r="A52" s="393" t="s">
        <v>28</v>
      </c>
      <c r="B52" s="393" t="s">
        <v>27</v>
      </c>
      <c r="C52" s="404">
        <f t="shared" si="1"/>
        <v>0</v>
      </c>
      <c r="D52" s="404">
        <f t="shared" si="1"/>
        <v>0</v>
      </c>
      <c r="E52" s="404">
        <f t="shared" si="1"/>
        <v>0</v>
      </c>
      <c r="F52" s="387"/>
    </row>
    <row r="53" spans="1:6" ht="13.5" thickBot="1" x14ac:dyDescent="0.25">
      <c r="A53" s="393" t="s">
        <v>29</v>
      </c>
      <c r="B53" s="393" t="s">
        <v>27</v>
      </c>
      <c r="C53" s="404">
        <f t="shared" si="1"/>
        <v>0</v>
      </c>
      <c r="D53" s="404">
        <f t="shared" si="1"/>
        <v>0</v>
      </c>
      <c r="E53" s="404">
        <f t="shared" si="1"/>
        <v>0</v>
      </c>
      <c r="F53" s="387"/>
    </row>
    <row r="54" spans="1:6" ht="13.5" thickBot="1" x14ac:dyDescent="0.25">
      <c r="A54" s="986" t="s">
        <v>1106</v>
      </c>
      <c r="B54" s="986"/>
      <c r="C54" s="986"/>
      <c r="D54" s="986"/>
      <c r="E54" s="986"/>
      <c r="F54" s="387"/>
    </row>
    <row r="55" spans="1:6" ht="13.5" thickBot="1" x14ac:dyDescent="0.25">
      <c r="A55" s="985"/>
      <c r="B55" s="402">
        <v>2018</v>
      </c>
      <c r="C55" s="402">
        <v>2019</v>
      </c>
      <c r="D55" s="402">
        <v>2020</v>
      </c>
      <c r="E55" s="402">
        <v>2021</v>
      </c>
      <c r="F55" s="387"/>
    </row>
    <row r="56" spans="1:6" ht="13.5" thickBot="1" x14ac:dyDescent="0.25">
      <c r="A56" s="985"/>
      <c r="B56" s="402" t="s">
        <v>10</v>
      </c>
      <c r="C56" s="402" t="s">
        <v>11</v>
      </c>
      <c r="D56" s="402" t="s">
        <v>11</v>
      </c>
      <c r="E56" s="402" t="s">
        <v>11</v>
      </c>
      <c r="F56" s="387"/>
    </row>
    <row r="57" spans="1:6" ht="13.5" thickBot="1" x14ac:dyDescent="0.25">
      <c r="A57" s="405" t="s">
        <v>31</v>
      </c>
      <c r="B57" s="403">
        <v>6000</v>
      </c>
      <c r="C57" s="403">
        <v>6000</v>
      </c>
      <c r="D57" s="403">
        <v>6000</v>
      </c>
      <c r="E57" s="403">
        <v>6000</v>
      </c>
      <c r="F57" s="387"/>
    </row>
    <row r="58" spans="1:6" ht="13.5" thickBot="1" x14ac:dyDescent="0.25">
      <c r="A58" s="405" t="s">
        <v>32</v>
      </c>
      <c r="B58" s="406"/>
      <c r="C58" s="403"/>
      <c r="D58" s="403"/>
      <c r="E58" s="403"/>
      <c r="F58" s="387"/>
    </row>
    <row r="59" spans="1:6" ht="13.5" thickBot="1" x14ac:dyDescent="0.25">
      <c r="A59" s="407" t="s">
        <v>33</v>
      </c>
      <c r="B59" s="408">
        <f>B58+B57</f>
        <v>6000</v>
      </c>
      <c r="C59" s="408">
        <f>C58+C57</f>
        <v>6000</v>
      </c>
      <c r="D59" s="408">
        <f>D58+D57</f>
        <v>6000</v>
      </c>
      <c r="E59" s="408">
        <f>E58+E57</f>
        <v>6000</v>
      </c>
      <c r="F59" s="387"/>
    </row>
    <row r="60" spans="1:6" ht="13.5" thickBot="1" x14ac:dyDescent="0.25">
      <c r="A60" s="985" t="s">
        <v>34</v>
      </c>
      <c r="B60" s="985"/>
      <c r="C60" s="985"/>
      <c r="D60" s="985"/>
      <c r="E60" s="985"/>
      <c r="F60" s="387"/>
    </row>
    <row r="61" spans="1:6" ht="13.5" thickBot="1" x14ac:dyDescent="0.25">
      <c r="A61" s="985"/>
      <c r="B61" s="985"/>
      <c r="C61" s="985"/>
      <c r="D61" s="985"/>
      <c r="E61" s="985"/>
      <c r="F61" s="387"/>
    </row>
    <row r="62" spans="1:6" ht="13.5" thickBot="1" x14ac:dyDescent="0.25">
      <c r="A62" s="985"/>
      <c r="B62" s="985"/>
      <c r="C62" s="985"/>
      <c r="D62" s="985"/>
      <c r="E62" s="985"/>
      <c r="F62" s="387"/>
    </row>
    <row r="63" spans="1:6" ht="24" customHeight="1" thickBot="1" x14ac:dyDescent="0.25">
      <c r="A63" s="400" t="s">
        <v>1112</v>
      </c>
      <c r="B63" s="984" t="s">
        <v>1113</v>
      </c>
      <c r="C63" s="984"/>
      <c r="D63" s="984"/>
      <c r="E63" s="984"/>
      <c r="F63" s="387"/>
    </row>
    <row r="64" spans="1:6" ht="13.5" thickBot="1" x14ac:dyDescent="0.25">
      <c r="A64" s="401" t="s">
        <v>1114</v>
      </c>
      <c r="B64" s="985" t="s">
        <v>1115</v>
      </c>
      <c r="C64" s="985"/>
      <c r="D64" s="985"/>
      <c r="E64" s="985"/>
      <c r="F64" s="387"/>
    </row>
    <row r="65" spans="1:6" ht="59.25" customHeight="1" thickBot="1" x14ac:dyDescent="0.25">
      <c r="A65" s="393" t="s">
        <v>20</v>
      </c>
      <c r="B65" s="985" t="s">
        <v>1116</v>
      </c>
      <c r="C65" s="985"/>
      <c r="D65" s="985"/>
      <c r="E65" s="985"/>
      <c r="F65" s="387"/>
    </row>
    <row r="66" spans="1:6" ht="13.5" thickBot="1" x14ac:dyDescent="0.25">
      <c r="A66" s="393" t="s">
        <v>21</v>
      </c>
      <c r="B66" s="985" t="s">
        <v>22</v>
      </c>
      <c r="C66" s="985"/>
      <c r="D66" s="985"/>
      <c r="E66" s="985"/>
      <c r="F66" s="387"/>
    </row>
    <row r="67" spans="1:6" ht="13.5" thickBot="1" x14ac:dyDescent="0.25">
      <c r="A67" s="985"/>
      <c r="B67" s="402">
        <v>2018</v>
      </c>
      <c r="C67" s="402">
        <v>2019</v>
      </c>
      <c r="D67" s="402">
        <v>2020</v>
      </c>
      <c r="E67" s="402">
        <v>2021</v>
      </c>
      <c r="F67" s="387"/>
    </row>
    <row r="68" spans="1:6" ht="13.5" thickBot="1" x14ac:dyDescent="0.25">
      <c r="A68" s="985"/>
      <c r="B68" s="402" t="s">
        <v>10</v>
      </c>
      <c r="C68" s="402" t="s">
        <v>11</v>
      </c>
      <c r="D68" s="402" t="s">
        <v>11</v>
      </c>
      <c r="E68" s="402" t="s">
        <v>11</v>
      </c>
      <c r="F68" s="387"/>
    </row>
    <row r="69" spans="1:6" ht="13.5" thickBot="1" x14ac:dyDescent="0.25">
      <c r="A69" s="393" t="s">
        <v>23</v>
      </c>
      <c r="B69" s="403">
        <v>1</v>
      </c>
      <c r="C69" s="403">
        <v>1</v>
      </c>
      <c r="D69" s="403">
        <v>1</v>
      </c>
      <c r="E69" s="403">
        <v>1</v>
      </c>
      <c r="F69" s="387"/>
    </row>
    <row r="70" spans="1:6" ht="13.5" thickBot="1" x14ac:dyDescent="0.25">
      <c r="A70" s="393" t="s">
        <v>24</v>
      </c>
      <c r="B70" s="403">
        <v>4000</v>
      </c>
      <c r="C70" s="403">
        <v>2000</v>
      </c>
      <c r="D70" s="403">
        <v>1500</v>
      </c>
      <c r="E70" s="403">
        <v>1500</v>
      </c>
      <c r="F70" s="387"/>
    </row>
    <row r="71" spans="1:6" ht="13.5" thickBot="1" x14ac:dyDescent="0.25">
      <c r="A71" s="393" t="s">
        <v>25</v>
      </c>
      <c r="B71" s="403">
        <f>B70/B69</f>
        <v>4000</v>
      </c>
      <c r="C71" s="403">
        <f>C70/C69</f>
        <v>2000</v>
      </c>
      <c r="D71" s="403">
        <f>D70/D69</f>
        <v>1500</v>
      </c>
      <c r="E71" s="403">
        <f>E70/E69</f>
        <v>1500</v>
      </c>
      <c r="F71" s="387"/>
    </row>
    <row r="72" spans="1:6" ht="13.5" thickBot="1" x14ac:dyDescent="0.25">
      <c r="A72" s="393" t="s">
        <v>26</v>
      </c>
      <c r="B72" s="393" t="s">
        <v>27</v>
      </c>
      <c r="C72" s="404">
        <f t="shared" ref="C72:E74" si="2">C69/B69-1</f>
        <v>0</v>
      </c>
      <c r="D72" s="404">
        <f t="shared" si="2"/>
        <v>0</v>
      </c>
      <c r="E72" s="404">
        <f t="shared" si="2"/>
        <v>0</v>
      </c>
      <c r="F72" s="387"/>
    </row>
    <row r="73" spans="1:6" ht="13.5" thickBot="1" x14ac:dyDescent="0.25">
      <c r="A73" s="393" t="s">
        <v>28</v>
      </c>
      <c r="B73" s="393" t="s">
        <v>27</v>
      </c>
      <c r="C73" s="404">
        <f t="shared" si="2"/>
        <v>-0.5</v>
      </c>
      <c r="D73" s="404">
        <f t="shared" si="2"/>
        <v>-0.25</v>
      </c>
      <c r="E73" s="404">
        <f t="shared" si="2"/>
        <v>0</v>
      </c>
      <c r="F73" s="387"/>
    </row>
    <row r="74" spans="1:6" ht="13.5" thickBot="1" x14ac:dyDescent="0.25">
      <c r="A74" s="393" t="s">
        <v>29</v>
      </c>
      <c r="B74" s="393" t="s">
        <v>27</v>
      </c>
      <c r="C74" s="404">
        <f t="shared" si="2"/>
        <v>-0.5</v>
      </c>
      <c r="D74" s="404">
        <f t="shared" si="2"/>
        <v>-0.25</v>
      </c>
      <c r="E74" s="404">
        <f t="shared" si="2"/>
        <v>0</v>
      </c>
      <c r="F74" s="387"/>
    </row>
    <row r="75" spans="1:6" ht="13.5" thickBot="1" x14ac:dyDescent="0.25">
      <c r="A75" s="986" t="s">
        <v>1106</v>
      </c>
      <c r="B75" s="986"/>
      <c r="C75" s="986"/>
      <c r="D75" s="986"/>
      <c r="E75" s="986"/>
      <c r="F75" s="387"/>
    </row>
    <row r="76" spans="1:6" ht="13.5" thickBot="1" x14ac:dyDescent="0.25">
      <c r="A76" s="985"/>
      <c r="B76" s="402">
        <v>2018</v>
      </c>
      <c r="C76" s="402">
        <v>2019</v>
      </c>
      <c r="D76" s="402">
        <v>2020</v>
      </c>
      <c r="E76" s="402">
        <v>2021</v>
      </c>
      <c r="F76" s="387"/>
    </row>
    <row r="77" spans="1:6" ht="13.5" thickBot="1" x14ac:dyDescent="0.25">
      <c r="A77" s="985"/>
      <c r="B77" s="402" t="s">
        <v>10</v>
      </c>
      <c r="C77" s="402" t="s">
        <v>11</v>
      </c>
      <c r="D77" s="402" t="s">
        <v>11</v>
      </c>
      <c r="E77" s="402" t="s">
        <v>11</v>
      </c>
      <c r="F77" s="387"/>
    </row>
    <row r="78" spans="1:6" ht="13.5" thickBot="1" x14ac:dyDescent="0.25">
      <c r="A78" s="405" t="s">
        <v>31</v>
      </c>
      <c r="B78" s="403">
        <v>4000</v>
      </c>
      <c r="C78" s="403">
        <v>2000</v>
      </c>
      <c r="D78" s="403">
        <v>1500</v>
      </c>
      <c r="E78" s="403">
        <v>1500</v>
      </c>
      <c r="F78" s="387"/>
    </row>
    <row r="79" spans="1:6" ht="13.5" thickBot="1" x14ac:dyDescent="0.25">
      <c r="A79" s="405" t="s">
        <v>32</v>
      </c>
      <c r="B79" s="406"/>
      <c r="C79" s="403"/>
      <c r="D79" s="403"/>
      <c r="E79" s="403"/>
      <c r="F79" s="387"/>
    </row>
    <row r="80" spans="1:6" ht="13.5" thickBot="1" x14ac:dyDescent="0.25">
      <c r="A80" s="407" t="s">
        <v>33</v>
      </c>
      <c r="B80" s="408">
        <f>B79+B78</f>
        <v>4000</v>
      </c>
      <c r="C80" s="408">
        <f>C79+C78</f>
        <v>2000</v>
      </c>
      <c r="D80" s="408">
        <f>D79+D78</f>
        <v>1500</v>
      </c>
      <c r="E80" s="408">
        <f>E79+E78</f>
        <v>1500</v>
      </c>
      <c r="F80" s="387"/>
    </row>
    <row r="81" spans="1:6" ht="13.5" thickBot="1" x14ac:dyDescent="0.25">
      <c r="A81" s="985" t="s">
        <v>34</v>
      </c>
      <c r="B81" s="985"/>
      <c r="C81" s="985"/>
      <c r="D81" s="985"/>
      <c r="E81" s="985"/>
      <c r="F81" s="387"/>
    </row>
    <row r="82" spans="1:6" ht="13.5" thickBot="1" x14ac:dyDescent="0.25">
      <c r="A82" s="985"/>
      <c r="B82" s="985"/>
      <c r="C82" s="985"/>
      <c r="D82" s="985"/>
      <c r="E82" s="985"/>
      <c r="F82" s="387"/>
    </row>
    <row r="83" spans="1:6" ht="13.5" thickBot="1" x14ac:dyDescent="0.25">
      <c r="A83" s="985"/>
      <c r="B83" s="985"/>
      <c r="C83" s="985"/>
      <c r="D83" s="985"/>
      <c r="E83" s="985"/>
      <c r="F83" s="387"/>
    </row>
    <row r="84" spans="1:6" ht="48.75" customHeight="1" thickBot="1" x14ac:dyDescent="0.25">
      <c r="A84" s="400" t="s">
        <v>1117</v>
      </c>
      <c r="B84" s="982" t="s">
        <v>1118</v>
      </c>
      <c r="C84" s="982"/>
      <c r="D84" s="982"/>
      <c r="E84" s="982"/>
      <c r="F84" s="387"/>
    </row>
    <row r="85" spans="1:6" ht="13.5" thickBot="1" x14ac:dyDescent="0.25">
      <c r="A85" s="401" t="s">
        <v>1119</v>
      </c>
      <c r="B85" s="985" t="s">
        <v>1120</v>
      </c>
      <c r="C85" s="985"/>
      <c r="D85" s="985"/>
      <c r="E85" s="985"/>
      <c r="F85" s="387"/>
    </row>
    <row r="86" spans="1:6" ht="33" customHeight="1" thickBot="1" x14ac:dyDescent="0.25">
      <c r="A86" s="393" t="s">
        <v>20</v>
      </c>
      <c r="B86" s="985" t="s">
        <v>1121</v>
      </c>
      <c r="C86" s="985"/>
      <c r="D86" s="985"/>
      <c r="E86" s="985"/>
      <c r="F86" s="387"/>
    </row>
    <row r="87" spans="1:6" ht="13.5" thickBot="1" x14ac:dyDescent="0.25">
      <c r="A87" s="393" t="s">
        <v>21</v>
      </c>
      <c r="B87" s="985" t="s">
        <v>22</v>
      </c>
      <c r="C87" s="985"/>
      <c r="D87" s="985"/>
      <c r="E87" s="985"/>
      <c r="F87" s="387"/>
    </row>
    <row r="88" spans="1:6" ht="13.5" thickBot="1" x14ac:dyDescent="0.25">
      <c r="A88" s="985"/>
      <c r="B88" s="402">
        <v>2018</v>
      </c>
      <c r="C88" s="402">
        <v>2019</v>
      </c>
      <c r="D88" s="402">
        <v>2020</v>
      </c>
      <c r="E88" s="402">
        <v>2021</v>
      </c>
      <c r="F88" s="387"/>
    </row>
    <row r="89" spans="1:6" ht="13.5" thickBot="1" x14ac:dyDescent="0.25">
      <c r="A89" s="985"/>
      <c r="B89" s="402" t="s">
        <v>10</v>
      </c>
      <c r="C89" s="402" t="s">
        <v>11</v>
      </c>
      <c r="D89" s="402" t="s">
        <v>11</v>
      </c>
      <c r="E89" s="402" t="s">
        <v>11</v>
      </c>
      <c r="F89" s="387"/>
    </row>
    <row r="90" spans="1:6" ht="13.5" thickBot="1" x14ac:dyDescent="0.25">
      <c r="A90" s="393" t="s">
        <v>23</v>
      </c>
      <c r="B90" s="403">
        <v>1</v>
      </c>
      <c r="C90" s="403">
        <v>1</v>
      </c>
      <c r="D90" s="403">
        <v>1</v>
      </c>
      <c r="E90" s="403">
        <v>1</v>
      </c>
      <c r="F90" s="387"/>
    </row>
    <row r="91" spans="1:6" ht="13.5" thickBot="1" x14ac:dyDescent="0.25">
      <c r="A91" s="393" t="s">
        <v>24</v>
      </c>
      <c r="B91" s="403">
        <v>2500</v>
      </c>
      <c r="C91" s="403">
        <v>2000</v>
      </c>
      <c r="D91" s="403">
        <v>2000</v>
      </c>
      <c r="E91" s="403">
        <v>2000</v>
      </c>
      <c r="F91" s="387"/>
    </row>
    <row r="92" spans="1:6" ht="13.5" thickBot="1" x14ac:dyDescent="0.25">
      <c r="A92" s="393" t="s">
        <v>25</v>
      </c>
      <c r="B92" s="403">
        <f>B91/B90</f>
        <v>2500</v>
      </c>
      <c r="C92" s="403">
        <f>C91/C90</f>
        <v>2000</v>
      </c>
      <c r="D92" s="403">
        <f>D91/D90</f>
        <v>2000</v>
      </c>
      <c r="E92" s="403">
        <f>E91/E90</f>
        <v>2000</v>
      </c>
      <c r="F92" s="387"/>
    </row>
    <row r="93" spans="1:6" ht="13.5" thickBot="1" x14ac:dyDescent="0.25">
      <c r="A93" s="393" t="s">
        <v>26</v>
      </c>
      <c r="B93" s="393" t="s">
        <v>27</v>
      </c>
      <c r="C93" s="404">
        <f>C90/B90-1</f>
        <v>0</v>
      </c>
      <c r="D93" s="404">
        <f t="shared" ref="D93:E95" si="3">D90/C90-1</f>
        <v>0</v>
      </c>
      <c r="E93" s="404">
        <f t="shared" si="3"/>
        <v>0</v>
      </c>
      <c r="F93" s="387"/>
    </row>
    <row r="94" spans="1:6" ht="13.5" thickBot="1" x14ac:dyDescent="0.25">
      <c r="A94" s="393" t="s">
        <v>28</v>
      </c>
      <c r="B94" s="393" t="s">
        <v>27</v>
      </c>
      <c r="C94" s="404">
        <f>C91/B91-1</f>
        <v>-0.19999999999999996</v>
      </c>
      <c r="D94" s="404">
        <f t="shared" si="3"/>
        <v>0</v>
      </c>
      <c r="E94" s="404">
        <f t="shared" si="3"/>
        <v>0</v>
      </c>
      <c r="F94" s="387"/>
    </row>
    <row r="95" spans="1:6" ht="13.5" thickBot="1" x14ac:dyDescent="0.25">
      <c r="A95" s="393" t="s">
        <v>29</v>
      </c>
      <c r="B95" s="393" t="s">
        <v>27</v>
      </c>
      <c r="C95" s="404">
        <f>C92/B92-1</f>
        <v>-0.19999999999999996</v>
      </c>
      <c r="D95" s="404">
        <f t="shared" si="3"/>
        <v>0</v>
      </c>
      <c r="E95" s="404">
        <f t="shared" si="3"/>
        <v>0</v>
      </c>
      <c r="F95" s="387"/>
    </row>
    <row r="96" spans="1:6" ht="13.5" thickBot="1" x14ac:dyDescent="0.25">
      <c r="A96" s="986" t="s">
        <v>1106</v>
      </c>
      <c r="B96" s="986"/>
      <c r="C96" s="986"/>
      <c r="D96" s="986"/>
      <c r="E96" s="986"/>
      <c r="F96" s="387"/>
    </row>
    <row r="97" spans="1:6" ht="13.5" thickBot="1" x14ac:dyDescent="0.25">
      <c r="A97" s="985"/>
      <c r="B97" s="402">
        <v>2018</v>
      </c>
      <c r="C97" s="402">
        <v>2019</v>
      </c>
      <c r="D97" s="402">
        <v>2020</v>
      </c>
      <c r="E97" s="402">
        <v>2021</v>
      </c>
      <c r="F97" s="387"/>
    </row>
    <row r="98" spans="1:6" ht="13.5" thickBot="1" x14ac:dyDescent="0.25">
      <c r="A98" s="985"/>
      <c r="B98" s="402" t="s">
        <v>10</v>
      </c>
      <c r="C98" s="402" t="s">
        <v>11</v>
      </c>
      <c r="D98" s="402" t="s">
        <v>11</v>
      </c>
      <c r="E98" s="402" t="s">
        <v>11</v>
      </c>
      <c r="F98" s="387"/>
    </row>
    <row r="99" spans="1:6" ht="13.5" thickBot="1" x14ac:dyDescent="0.25">
      <c r="A99" s="405" t="s">
        <v>31</v>
      </c>
      <c r="B99" s="403">
        <v>2500</v>
      </c>
      <c r="C99" s="403">
        <v>2000</v>
      </c>
      <c r="D99" s="403">
        <v>2000</v>
      </c>
      <c r="E99" s="403">
        <v>2000</v>
      </c>
      <c r="F99" s="387"/>
    </row>
    <row r="100" spans="1:6" ht="13.5" thickBot="1" x14ac:dyDescent="0.25">
      <c r="A100" s="405" t="s">
        <v>32</v>
      </c>
      <c r="B100" s="406"/>
      <c r="C100" s="403"/>
      <c r="D100" s="403"/>
      <c r="E100" s="403"/>
      <c r="F100" s="387"/>
    </row>
    <row r="101" spans="1:6" ht="13.5" thickBot="1" x14ac:dyDescent="0.25">
      <c r="A101" s="407" t="s">
        <v>33</v>
      </c>
      <c r="B101" s="408">
        <f>B100+B99</f>
        <v>2500</v>
      </c>
      <c r="C101" s="408">
        <f>C100+C99</f>
        <v>2000</v>
      </c>
      <c r="D101" s="406">
        <f>D100+D99</f>
        <v>2000</v>
      </c>
      <c r="E101" s="406">
        <f>E100+E99</f>
        <v>2000</v>
      </c>
      <c r="F101" s="387"/>
    </row>
    <row r="102" spans="1:6" ht="13.5" thickBot="1" x14ac:dyDescent="0.25">
      <c r="A102" s="985" t="s">
        <v>34</v>
      </c>
      <c r="B102" s="985"/>
      <c r="C102" s="985"/>
      <c r="D102" s="985"/>
      <c r="E102" s="985"/>
      <c r="F102" s="387"/>
    </row>
    <row r="103" spans="1:6" ht="13.5" thickBot="1" x14ac:dyDescent="0.25">
      <c r="A103" s="985"/>
      <c r="B103" s="985"/>
      <c r="C103" s="985"/>
      <c r="D103" s="985"/>
      <c r="E103" s="985"/>
      <c r="F103" s="387"/>
    </row>
    <row r="104" spans="1:6" ht="13.5" thickBot="1" x14ac:dyDescent="0.25">
      <c r="A104" s="985"/>
      <c r="B104" s="985"/>
      <c r="C104" s="985"/>
      <c r="D104" s="985"/>
      <c r="E104" s="985"/>
      <c r="F104" s="387"/>
    </row>
    <row r="105" spans="1:6" ht="13.5" thickBot="1" x14ac:dyDescent="0.25">
      <c r="A105" s="400" t="s">
        <v>1122</v>
      </c>
      <c r="B105" s="984" t="s">
        <v>1123</v>
      </c>
      <c r="C105" s="984"/>
      <c r="D105" s="984"/>
      <c r="E105" s="984"/>
      <c r="F105" s="387"/>
    </row>
    <row r="106" spans="1:6" ht="13.5" thickBot="1" x14ac:dyDescent="0.25">
      <c r="A106" s="401" t="s">
        <v>1124</v>
      </c>
      <c r="B106" s="985" t="s">
        <v>1125</v>
      </c>
      <c r="C106" s="985"/>
      <c r="D106" s="985"/>
      <c r="E106" s="985"/>
      <c r="F106" s="387"/>
    </row>
    <row r="107" spans="1:6" ht="25.5" customHeight="1" thickBot="1" x14ac:dyDescent="0.25">
      <c r="A107" s="393" t="s">
        <v>20</v>
      </c>
      <c r="B107" s="985" t="s">
        <v>1126</v>
      </c>
      <c r="C107" s="985"/>
      <c r="D107" s="985"/>
      <c r="E107" s="985"/>
      <c r="F107" s="387"/>
    </row>
    <row r="108" spans="1:6" ht="13.5" thickBot="1" x14ac:dyDescent="0.25">
      <c r="A108" s="393" t="s">
        <v>21</v>
      </c>
      <c r="B108" s="985" t="s">
        <v>22</v>
      </c>
      <c r="C108" s="985"/>
      <c r="D108" s="985"/>
      <c r="E108" s="985"/>
      <c r="F108" s="387"/>
    </row>
    <row r="109" spans="1:6" ht="13.5" thickBot="1" x14ac:dyDescent="0.25">
      <c r="A109" s="985"/>
      <c r="B109" s="402">
        <v>2018</v>
      </c>
      <c r="C109" s="402">
        <v>2019</v>
      </c>
      <c r="D109" s="402">
        <v>2020</v>
      </c>
      <c r="E109" s="402">
        <v>2021</v>
      </c>
      <c r="F109" s="387"/>
    </row>
    <row r="110" spans="1:6" ht="13.5" thickBot="1" x14ac:dyDescent="0.25">
      <c r="A110" s="985"/>
      <c r="B110" s="402" t="s">
        <v>10</v>
      </c>
      <c r="C110" s="402" t="s">
        <v>11</v>
      </c>
      <c r="D110" s="402" t="s">
        <v>11</v>
      </c>
      <c r="E110" s="402" t="s">
        <v>11</v>
      </c>
      <c r="F110" s="387"/>
    </row>
    <row r="111" spans="1:6" ht="13.5" thickBot="1" x14ac:dyDescent="0.25">
      <c r="A111" s="393" t="s">
        <v>23</v>
      </c>
      <c r="B111" s="403">
        <v>1</v>
      </c>
      <c r="C111" s="403">
        <v>1</v>
      </c>
      <c r="D111" s="403">
        <v>1</v>
      </c>
      <c r="E111" s="403">
        <v>1</v>
      </c>
      <c r="F111" s="387"/>
    </row>
    <row r="112" spans="1:6" ht="13.5" thickBot="1" x14ac:dyDescent="0.25">
      <c r="A112" s="393" t="s">
        <v>24</v>
      </c>
      <c r="B112" s="403">
        <v>1500</v>
      </c>
      <c r="C112" s="403">
        <v>150</v>
      </c>
      <c r="D112" s="403">
        <v>1500</v>
      </c>
      <c r="E112" s="403">
        <v>1500</v>
      </c>
      <c r="F112" s="387"/>
    </row>
    <row r="113" spans="1:6" ht="13.5" thickBot="1" x14ac:dyDescent="0.25">
      <c r="A113" s="393" t="s">
        <v>25</v>
      </c>
      <c r="B113" s="403">
        <f>B112/B111</f>
        <v>1500</v>
      </c>
      <c r="C113" s="403">
        <f>C112/C111</f>
        <v>150</v>
      </c>
      <c r="D113" s="403">
        <f>D112/D111</f>
        <v>1500</v>
      </c>
      <c r="E113" s="403">
        <f>E112/E111</f>
        <v>1500</v>
      </c>
      <c r="F113" s="387"/>
    </row>
    <row r="114" spans="1:6" ht="13.5" thickBot="1" x14ac:dyDescent="0.25">
      <c r="A114" s="393" t="s">
        <v>26</v>
      </c>
      <c r="B114" s="393" t="s">
        <v>27</v>
      </c>
      <c r="C114" s="404">
        <f>C111/B111-1</f>
        <v>0</v>
      </c>
      <c r="D114" s="404">
        <f t="shared" ref="D114:E116" si="4">D111/C111-1</f>
        <v>0</v>
      </c>
      <c r="E114" s="404">
        <f t="shared" si="4"/>
        <v>0</v>
      </c>
      <c r="F114" s="387"/>
    </row>
    <row r="115" spans="1:6" ht="13.5" thickBot="1" x14ac:dyDescent="0.25">
      <c r="A115" s="393" t="s">
        <v>28</v>
      </c>
      <c r="B115" s="393" t="s">
        <v>27</v>
      </c>
      <c r="C115" s="404">
        <f>C112/B112-1</f>
        <v>-0.9</v>
      </c>
      <c r="D115" s="404">
        <f t="shared" si="4"/>
        <v>9</v>
      </c>
      <c r="E115" s="404">
        <f t="shared" si="4"/>
        <v>0</v>
      </c>
      <c r="F115" s="387"/>
    </row>
    <row r="116" spans="1:6" ht="13.5" thickBot="1" x14ac:dyDescent="0.25">
      <c r="A116" s="393" t="s">
        <v>29</v>
      </c>
      <c r="B116" s="393" t="s">
        <v>27</v>
      </c>
      <c r="C116" s="404">
        <f>C113/B113-1</f>
        <v>-0.9</v>
      </c>
      <c r="D116" s="404">
        <f t="shared" si="4"/>
        <v>9</v>
      </c>
      <c r="E116" s="404">
        <f t="shared" si="4"/>
        <v>0</v>
      </c>
      <c r="F116" s="387"/>
    </row>
    <row r="117" spans="1:6" ht="13.5" thickBot="1" x14ac:dyDescent="0.25">
      <c r="A117" s="986" t="s">
        <v>1106</v>
      </c>
      <c r="B117" s="986"/>
      <c r="C117" s="986"/>
      <c r="D117" s="986"/>
      <c r="E117" s="986"/>
      <c r="F117" s="387"/>
    </row>
    <row r="118" spans="1:6" ht="13.5" thickBot="1" x14ac:dyDescent="0.25">
      <c r="A118" s="985"/>
      <c r="B118" s="402">
        <v>2018</v>
      </c>
      <c r="C118" s="402">
        <v>2019</v>
      </c>
      <c r="D118" s="402">
        <v>2020</v>
      </c>
      <c r="E118" s="402">
        <v>2021</v>
      </c>
      <c r="F118" s="387"/>
    </row>
    <row r="119" spans="1:6" ht="13.5" thickBot="1" x14ac:dyDescent="0.25">
      <c r="A119" s="985"/>
      <c r="B119" s="402" t="s">
        <v>10</v>
      </c>
      <c r="C119" s="402" t="s">
        <v>11</v>
      </c>
      <c r="D119" s="402" t="s">
        <v>11</v>
      </c>
      <c r="E119" s="402" t="s">
        <v>11</v>
      </c>
      <c r="F119" s="387"/>
    </row>
    <row r="120" spans="1:6" ht="13.5" thickBot="1" x14ac:dyDescent="0.25">
      <c r="A120" s="405" t="s">
        <v>31</v>
      </c>
      <c r="B120" s="403">
        <v>1500</v>
      </c>
      <c r="C120" s="403">
        <v>150</v>
      </c>
      <c r="D120" s="403">
        <v>1500</v>
      </c>
      <c r="E120" s="403">
        <v>1500</v>
      </c>
      <c r="F120" s="387"/>
    </row>
    <row r="121" spans="1:6" ht="13.5" thickBot="1" x14ac:dyDescent="0.25">
      <c r="A121" s="405" t="s">
        <v>32</v>
      </c>
      <c r="B121" s="406"/>
      <c r="C121" s="403"/>
      <c r="D121" s="403"/>
      <c r="E121" s="403"/>
      <c r="F121" s="387"/>
    </row>
    <row r="122" spans="1:6" ht="13.5" thickBot="1" x14ac:dyDescent="0.25">
      <c r="A122" s="407" t="s">
        <v>33</v>
      </c>
      <c r="B122" s="408">
        <f>B121+B120</f>
        <v>1500</v>
      </c>
      <c r="C122" s="408">
        <f>C121+C120</f>
        <v>150</v>
      </c>
      <c r="D122" s="406">
        <f>D121+D120</f>
        <v>1500</v>
      </c>
      <c r="E122" s="406">
        <f>E121+E120</f>
        <v>1500</v>
      </c>
      <c r="F122" s="387"/>
    </row>
    <row r="123" spans="1:6" ht="13.5" thickBot="1" x14ac:dyDescent="0.25">
      <c r="A123" s="985" t="s">
        <v>34</v>
      </c>
      <c r="B123" s="985"/>
      <c r="C123" s="985"/>
      <c r="D123" s="985"/>
      <c r="E123" s="985"/>
      <c r="F123" s="387"/>
    </row>
    <row r="124" spans="1:6" ht="13.5" thickBot="1" x14ac:dyDescent="0.25">
      <c r="A124" s="985"/>
      <c r="B124" s="985"/>
      <c r="C124" s="985"/>
      <c r="D124" s="985"/>
      <c r="E124" s="985"/>
      <c r="F124" s="387"/>
    </row>
    <row r="125" spans="1:6" ht="13.5" thickBot="1" x14ac:dyDescent="0.25">
      <c r="A125" s="985"/>
      <c r="B125" s="985"/>
      <c r="C125" s="985"/>
      <c r="D125" s="985"/>
      <c r="E125" s="985"/>
      <c r="F125" s="387"/>
    </row>
    <row r="126" spans="1:6" ht="31.5" customHeight="1" thickBot="1" x14ac:dyDescent="0.25">
      <c r="A126" s="400" t="s">
        <v>1127</v>
      </c>
      <c r="B126" s="984" t="s">
        <v>1128</v>
      </c>
      <c r="C126" s="984"/>
      <c r="D126" s="984"/>
      <c r="E126" s="984"/>
      <c r="F126" s="387"/>
    </row>
    <row r="127" spans="1:6" ht="13.5" thickBot="1" x14ac:dyDescent="0.25">
      <c r="A127" s="401" t="s">
        <v>1129</v>
      </c>
      <c r="B127" s="985" t="s">
        <v>1130</v>
      </c>
      <c r="C127" s="985"/>
      <c r="D127" s="985"/>
      <c r="E127" s="985"/>
      <c r="F127" s="387"/>
    </row>
    <row r="128" spans="1:6" ht="28.5" customHeight="1" thickBot="1" x14ac:dyDescent="0.25">
      <c r="A128" s="393" t="s">
        <v>20</v>
      </c>
      <c r="B128" s="985" t="s">
        <v>1121</v>
      </c>
      <c r="C128" s="985"/>
      <c r="D128" s="985"/>
      <c r="E128" s="985"/>
      <c r="F128" s="387"/>
    </row>
    <row r="129" spans="1:6" ht="13.5" thickBot="1" x14ac:dyDescent="0.25">
      <c r="A129" s="393" t="s">
        <v>21</v>
      </c>
      <c r="B129" s="985" t="s">
        <v>22</v>
      </c>
      <c r="C129" s="985"/>
      <c r="D129" s="985"/>
      <c r="E129" s="985"/>
      <c r="F129" s="387"/>
    </row>
    <row r="130" spans="1:6" ht="13.5" thickBot="1" x14ac:dyDescent="0.25">
      <c r="A130" s="985"/>
      <c r="B130" s="402">
        <v>2018</v>
      </c>
      <c r="C130" s="402">
        <v>2019</v>
      </c>
      <c r="D130" s="402">
        <v>2020</v>
      </c>
      <c r="E130" s="402">
        <v>2021</v>
      </c>
      <c r="F130" s="387"/>
    </row>
    <row r="131" spans="1:6" ht="13.5" thickBot="1" x14ac:dyDescent="0.25">
      <c r="A131" s="985"/>
      <c r="B131" s="402" t="s">
        <v>10</v>
      </c>
      <c r="C131" s="402" t="s">
        <v>11</v>
      </c>
      <c r="D131" s="402" t="s">
        <v>11</v>
      </c>
      <c r="E131" s="402" t="s">
        <v>11</v>
      </c>
      <c r="F131" s="387"/>
    </row>
    <row r="132" spans="1:6" ht="13.5" thickBot="1" x14ac:dyDescent="0.25">
      <c r="A132" s="393" t="s">
        <v>23</v>
      </c>
      <c r="B132" s="403">
        <v>1</v>
      </c>
      <c r="C132" s="403">
        <v>1</v>
      </c>
      <c r="D132" s="403">
        <v>1</v>
      </c>
      <c r="E132" s="403">
        <v>1</v>
      </c>
      <c r="F132" s="387"/>
    </row>
    <row r="133" spans="1:6" ht="13.5" thickBot="1" x14ac:dyDescent="0.25">
      <c r="A133" s="393" t="s">
        <v>24</v>
      </c>
      <c r="B133" s="403">
        <v>2000</v>
      </c>
      <c r="C133" s="403">
        <v>1500</v>
      </c>
      <c r="D133" s="403">
        <v>1000</v>
      </c>
      <c r="E133" s="403">
        <v>1000</v>
      </c>
      <c r="F133" s="387"/>
    </row>
    <row r="134" spans="1:6" ht="13.5" thickBot="1" x14ac:dyDescent="0.25">
      <c r="A134" s="393" t="s">
        <v>25</v>
      </c>
      <c r="B134" s="403">
        <f>B133/B132</f>
        <v>2000</v>
      </c>
      <c r="C134" s="403">
        <f>C133/C132</f>
        <v>1500</v>
      </c>
      <c r="D134" s="403">
        <f>D133/D132</f>
        <v>1000</v>
      </c>
      <c r="E134" s="403">
        <f>E133/E132</f>
        <v>1000</v>
      </c>
      <c r="F134" s="387"/>
    </row>
    <row r="135" spans="1:6" ht="13.5" thickBot="1" x14ac:dyDescent="0.25">
      <c r="A135" s="393" t="s">
        <v>26</v>
      </c>
      <c r="B135" s="393" t="s">
        <v>27</v>
      </c>
      <c r="C135" s="404">
        <f t="shared" ref="C135:E137" si="5">C132/B132-1</f>
        <v>0</v>
      </c>
      <c r="D135" s="404">
        <f t="shared" si="5"/>
        <v>0</v>
      </c>
      <c r="E135" s="404">
        <f t="shared" si="5"/>
        <v>0</v>
      </c>
      <c r="F135" s="387"/>
    </row>
    <row r="136" spans="1:6" ht="13.5" thickBot="1" x14ac:dyDescent="0.25">
      <c r="A136" s="393" t="s">
        <v>28</v>
      </c>
      <c r="B136" s="393" t="s">
        <v>27</v>
      </c>
      <c r="C136" s="404">
        <f t="shared" si="5"/>
        <v>-0.25</v>
      </c>
      <c r="D136" s="404">
        <f t="shared" si="5"/>
        <v>-0.33333333333333337</v>
      </c>
      <c r="E136" s="404">
        <f t="shared" si="5"/>
        <v>0</v>
      </c>
      <c r="F136" s="387"/>
    </row>
    <row r="137" spans="1:6" ht="13.5" thickBot="1" x14ac:dyDescent="0.25">
      <c r="A137" s="393" t="s">
        <v>29</v>
      </c>
      <c r="B137" s="393" t="s">
        <v>27</v>
      </c>
      <c r="C137" s="404">
        <f t="shared" si="5"/>
        <v>-0.25</v>
      </c>
      <c r="D137" s="404">
        <f t="shared" si="5"/>
        <v>-0.33333333333333337</v>
      </c>
      <c r="E137" s="404">
        <f t="shared" si="5"/>
        <v>0</v>
      </c>
      <c r="F137" s="387"/>
    </row>
    <row r="138" spans="1:6" ht="13.5" thickBot="1" x14ac:dyDescent="0.25">
      <c r="A138" s="986" t="s">
        <v>1106</v>
      </c>
      <c r="B138" s="986"/>
      <c r="C138" s="986"/>
      <c r="D138" s="986"/>
      <c r="E138" s="986"/>
      <c r="F138" s="387"/>
    </row>
    <row r="139" spans="1:6" ht="13.5" thickBot="1" x14ac:dyDescent="0.25">
      <c r="A139" s="985"/>
      <c r="B139" s="402">
        <v>2018</v>
      </c>
      <c r="C139" s="402">
        <v>2019</v>
      </c>
      <c r="D139" s="402">
        <v>2020</v>
      </c>
      <c r="E139" s="402">
        <v>2021</v>
      </c>
      <c r="F139" s="387"/>
    </row>
    <row r="140" spans="1:6" ht="13.5" thickBot="1" x14ac:dyDescent="0.25">
      <c r="A140" s="985"/>
      <c r="B140" s="402" t="s">
        <v>10</v>
      </c>
      <c r="C140" s="402" t="s">
        <v>11</v>
      </c>
      <c r="D140" s="402" t="s">
        <v>11</v>
      </c>
      <c r="E140" s="402" t="s">
        <v>11</v>
      </c>
      <c r="F140" s="387"/>
    </row>
    <row r="141" spans="1:6" ht="13.5" thickBot="1" x14ac:dyDescent="0.25">
      <c r="A141" s="405" t="s">
        <v>31</v>
      </c>
      <c r="B141" s="403">
        <v>2000</v>
      </c>
      <c r="C141" s="403">
        <v>1500</v>
      </c>
      <c r="D141" s="403">
        <v>1000</v>
      </c>
      <c r="E141" s="403">
        <v>1000</v>
      </c>
      <c r="F141" s="387"/>
    </row>
    <row r="142" spans="1:6" ht="13.5" thickBot="1" x14ac:dyDescent="0.25">
      <c r="A142" s="405" t="s">
        <v>32</v>
      </c>
      <c r="B142" s="406"/>
      <c r="C142" s="403"/>
      <c r="D142" s="403"/>
      <c r="E142" s="403"/>
      <c r="F142" s="387"/>
    </row>
    <row r="143" spans="1:6" ht="13.5" thickBot="1" x14ac:dyDescent="0.25">
      <c r="A143" s="407" t="s">
        <v>33</v>
      </c>
      <c r="B143" s="408">
        <f>B142+B141</f>
        <v>2000</v>
      </c>
      <c r="C143" s="408">
        <f>C142+C141</f>
        <v>1500</v>
      </c>
      <c r="D143" s="406">
        <f>D142+D141</f>
        <v>1000</v>
      </c>
      <c r="E143" s="406">
        <f>E142+E141</f>
        <v>1000</v>
      </c>
      <c r="F143" s="387"/>
    </row>
    <row r="144" spans="1:6" ht="13.5" thickBot="1" x14ac:dyDescent="0.25">
      <c r="A144" s="985" t="s">
        <v>34</v>
      </c>
      <c r="B144" s="985"/>
      <c r="C144" s="985"/>
      <c r="D144" s="985"/>
      <c r="E144" s="985"/>
      <c r="F144" s="387"/>
    </row>
    <row r="145" spans="1:6" ht="13.5" thickBot="1" x14ac:dyDescent="0.25">
      <c r="A145" s="985"/>
      <c r="B145" s="985"/>
      <c r="C145" s="985"/>
      <c r="D145" s="985"/>
      <c r="E145" s="985"/>
      <c r="F145" s="387"/>
    </row>
    <row r="146" spans="1:6" ht="13.5" thickBot="1" x14ac:dyDescent="0.25">
      <c r="A146" s="985"/>
      <c r="B146" s="985"/>
      <c r="C146" s="985"/>
      <c r="D146" s="985"/>
      <c r="E146" s="985"/>
      <c r="F146" s="387"/>
    </row>
    <row r="147" spans="1:6" ht="33" customHeight="1" thickBot="1" x14ac:dyDescent="0.25">
      <c r="A147" s="400" t="s">
        <v>1131</v>
      </c>
      <c r="B147" s="984" t="s">
        <v>1132</v>
      </c>
      <c r="C147" s="984"/>
      <c r="D147" s="984"/>
      <c r="E147" s="984"/>
      <c r="F147" s="387"/>
    </row>
    <row r="148" spans="1:6" ht="13.5" thickBot="1" x14ac:dyDescent="0.25">
      <c r="A148" s="401" t="s">
        <v>1133</v>
      </c>
      <c r="B148" s="985" t="s">
        <v>1134</v>
      </c>
      <c r="C148" s="985"/>
      <c r="D148" s="985"/>
      <c r="E148" s="985"/>
      <c r="F148" s="387"/>
    </row>
    <row r="149" spans="1:6" ht="48" customHeight="1" thickBot="1" x14ac:dyDescent="0.25">
      <c r="A149" s="393" t="s">
        <v>20</v>
      </c>
      <c r="B149" s="985" t="s">
        <v>1135</v>
      </c>
      <c r="C149" s="985"/>
      <c r="D149" s="985"/>
      <c r="E149" s="985"/>
      <c r="F149" s="387"/>
    </row>
    <row r="150" spans="1:6" ht="13.5" thickBot="1" x14ac:dyDescent="0.25">
      <c r="A150" s="393" t="s">
        <v>21</v>
      </c>
      <c r="B150" s="985" t="s">
        <v>22</v>
      </c>
      <c r="C150" s="985"/>
      <c r="D150" s="985"/>
      <c r="E150" s="985"/>
      <c r="F150" s="387"/>
    </row>
    <row r="151" spans="1:6" ht="13.5" thickBot="1" x14ac:dyDescent="0.25">
      <c r="A151" s="985"/>
      <c r="B151" s="402">
        <v>2018</v>
      </c>
      <c r="C151" s="402">
        <v>2019</v>
      </c>
      <c r="D151" s="402">
        <v>2020</v>
      </c>
      <c r="E151" s="402">
        <v>2021</v>
      </c>
      <c r="F151" s="387"/>
    </row>
    <row r="152" spans="1:6" ht="13.5" thickBot="1" x14ac:dyDescent="0.25">
      <c r="A152" s="985"/>
      <c r="B152" s="402" t="s">
        <v>10</v>
      </c>
      <c r="C152" s="402" t="s">
        <v>11</v>
      </c>
      <c r="D152" s="402" t="s">
        <v>11</v>
      </c>
      <c r="E152" s="402" t="s">
        <v>11</v>
      </c>
      <c r="F152" s="387"/>
    </row>
    <row r="153" spans="1:6" ht="13.5" thickBot="1" x14ac:dyDescent="0.25">
      <c r="A153" s="393" t="s">
        <v>23</v>
      </c>
      <c r="B153" s="403">
        <v>1</v>
      </c>
      <c r="C153" s="403">
        <v>1</v>
      </c>
      <c r="D153" s="403">
        <v>1</v>
      </c>
      <c r="E153" s="403">
        <v>1</v>
      </c>
      <c r="F153" s="387"/>
    </row>
    <row r="154" spans="1:6" ht="13.5" thickBot="1" x14ac:dyDescent="0.25">
      <c r="A154" s="393" t="s">
        <v>24</v>
      </c>
      <c r="B154" s="403">
        <v>2000</v>
      </c>
      <c r="C154" s="403">
        <v>5000</v>
      </c>
      <c r="D154" s="403">
        <v>6000</v>
      </c>
      <c r="E154" s="403">
        <v>6000</v>
      </c>
      <c r="F154" s="387"/>
    </row>
    <row r="155" spans="1:6" ht="13.5" thickBot="1" x14ac:dyDescent="0.25">
      <c r="A155" s="393" t="s">
        <v>25</v>
      </c>
      <c r="B155" s="403">
        <f>B154/B153</f>
        <v>2000</v>
      </c>
      <c r="C155" s="403">
        <f>C154/C153</f>
        <v>5000</v>
      </c>
      <c r="D155" s="403">
        <f>D154/D153</f>
        <v>6000</v>
      </c>
      <c r="E155" s="403">
        <f>E154/E153</f>
        <v>6000</v>
      </c>
      <c r="F155" s="387"/>
    </row>
    <row r="156" spans="1:6" ht="13.5" thickBot="1" x14ac:dyDescent="0.25">
      <c r="A156" s="393" t="s">
        <v>26</v>
      </c>
      <c r="B156" s="393" t="s">
        <v>27</v>
      </c>
      <c r="C156" s="404">
        <f t="shared" ref="C156:E158" si="6">C153/B153-1</f>
        <v>0</v>
      </c>
      <c r="D156" s="404">
        <f t="shared" si="6"/>
        <v>0</v>
      </c>
      <c r="E156" s="404">
        <f t="shared" si="6"/>
        <v>0</v>
      </c>
      <c r="F156" s="387"/>
    </row>
    <row r="157" spans="1:6" ht="13.5" thickBot="1" x14ac:dyDescent="0.25">
      <c r="A157" s="393" t="s">
        <v>28</v>
      </c>
      <c r="B157" s="393" t="s">
        <v>27</v>
      </c>
      <c r="C157" s="404">
        <f t="shared" si="6"/>
        <v>1.5</v>
      </c>
      <c r="D157" s="404">
        <f t="shared" si="6"/>
        <v>0.19999999999999996</v>
      </c>
      <c r="E157" s="404">
        <f t="shared" si="6"/>
        <v>0</v>
      </c>
      <c r="F157" s="387"/>
    </row>
    <row r="158" spans="1:6" ht="13.5" thickBot="1" x14ac:dyDescent="0.25">
      <c r="A158" s="393" t="s">
        <v>29</v>
      </c>
      <c r="B158" s="393" t="s">
        <v>27</v>
      </c>
      <c r="C158" s="404">
        <f t="shared" si="6"/>
        <v>1.5</v>
      </c>
      <c r="D158" s="404">
        <f t="shared" si="6"/>
        <v>0.19999999999999996</v>
      </c>
      <c r="E158" s="404">
        <f t="shared" si="6"/>
        <v>0</v>
      </c>
      <c r="F158" s="387"/>
    </row>
    <row r="159" spans="1:6" ht="13.5" thickBot="1" x14ac:dyDescent="0.25">
      <c r="A159" s="986" t="s">
        <v>1106</v>
      </c>
      <c r="B159" s="986"/>
      <c r="C159" s="986"/>
      <c r="D159" s="986"/>
      <c r="E159" s="986"/>
      <c r="F159" s="387"/>
    </row>
    <row r="160" spans="1:6" ht="13.5" thickBot="1" x14ac:dyDescent="0.25">
      <c r="A160" s="985"/>
      <c r="B160" s="402">
        <v>2018</v>
      </c>
      <c r="C160" s="402">
        <v>2019</v>
      </c>
      <c r="D160" s="402">
        <v>2020</v>
      </c>
      <c r="E160" s="402">
        <v>2021</v>
      </c>
      <c r="F160" s="387"/>
    </row>
    <row r="161" spans="1:6" ht="13.5" thickBot="1" x14ac:dyDescent="0.25">
      <c r="A161" s="985"/>
      <c r="B161" s="402" t="s">
        <v>10</v>
      </c>
      <c r="C161" s="402" t="s">
        <v>11</v>
      </c>
      <c r="D161" s="402" t="s">
        <v>11</v>
      </c>
      <c r="E161" s="402" t="s">
        <v>11</v>
      </c>
      <c r="F161" s="387"/>
    </row>
    <row r="162" spans="1:6" ht="13.5" thickBot="1" x14ac:dyDescent="0.25">
      <c r="A162" s="405" t="s">
        <v>31</v>
      </c>
      <c r="B162" s="403">
        <v>2000</v>
      </c>
      <c r="C162" s="403">
        <v>5000</v>
      </c>
      <c r="D162" s="403">
        <v>6000</v>
      </c>
      <c r="E162" s="403">
        <v>6000</v>
      </c>
      <c r="F162" s="387"/>
    </row>
    <row r="163" spans="1:6" ht="13.5" thickBot="1" x14ac:dyDescent="0.25">
      <c r="A163" s="405" t="s">
        <v>32</v>
      </c>
      <c r="B163" s="406"/>
      <c r="C163" s="403"/>
      <c r="D163" s="403"/>
      <c r="E163" s="403"/>
      <c r="F163" s="387"/>
    </row>
    <row r="164" spans="1:6" ht="13.5" thickBot="1" x14ac:dyDescent="0.25">
      <c r="A164" s="407" t="s">
        <v>33</v>
      </c>
      <c r="B164" s="408">
        <f>B163+B162</f>
        <v>2000</v>
      </c>
      <c r="C164" s="408">
        <f>C163+C162</f>
        <v>5000</v>
      </c>
      <c r="D164" s="406">
        <f>D163+D162</f>
        <v>6000</v>
      </c>
      <c r="E164" s="406">
        <f>E163+E162</f>
        <v>6000</v>
      </c>
      <c r="F164" s="387"/>
    </row>
    <row r="165" spans="1:6" ht="13.5" thickBot="1" x14ac:dyDescent="0.25">
      <c r="A165" s="985" t="s">
        <v>34</v>
      </c>
      <c r="B165" s="985"/>
      <c r="C165" s="985"/>
      <c r="D165" s="985"/>
      <c r="E165" s="985"/>
      <c r="F165" s="387"/>
    </row>
    <row r="166" spans="1:6" ht="13.5" thickBot="1" x14ac:dyDescent="0.25">
      <c r="A166" s="985"/>
      <c r="B166" s="985"/>
      <c r="C166" s="985"/>
      <c r="D166" s="985"/>
      <c r="E166" s="985"/>
      <c r="F166" s="387"/>
    </row>
    <row r="167" spans="1:6" ht="13.5" thickBot="1" x14ac:dyDescent="0.25">
      <c r="A167" s="985"/>
      <c r="B167" s="985"/>
      <c r="C167" s="985"/>
      <c r="D167" s="985"/>
      <c r="E167" s="985"/>
      <c r="F167" s="387"/>
    </row>
    <row r="168" spans="1:6" ht="13.5" thickBot="1" x14ac:dyDescent="0.25">
      <c r="A168" s="400" t="s">
        <v>1136</v>
      </c>
      <c r="B168" s="984" t="s">
        <v>1137</v>
      </c>
      <c r="C168" s="984"/>
      <c r="D168" s="984"/>
      <c r="E168" s="984"/>
      <c r="F168" s="387"/>
    </row>
    <row r="169" spans="1:6" ht="13.5" thickBot="1" x14ac:dyDescent="0.25">
      <c r="A169" s="401" t="s">
        <v>1138</v>
      </c>
      <c r="B169" s="985" t="s">
        <v>1139</v>
      </c>
      <c r="C169" s="985"/>
      <c r="D169" s="985"/>
      <c r="E169" s="985"/>
      <c r="F169" s="387"/>
    </row>
    <row r="170" spans="1:6" ht="28.5" customHeight="1" thickBot="1" x14ac:dyDescent="0.25">
      <c r="A170" s="393" t="s">
        <v>20</v>
      </c>
      <c r="B170" s="985" t="s">
        <v>1140</v>
      </c>
      <c r="C170" s="985"/>
      <c r="D170" s="985"/>
      <c r="E170" s="985"/>
      <c r="F170" s="387"/>
    </row>
    <row r="171" spans="1:6" ht="13.5" thickBot="1" x14ac:dyDescent="0.25">
      <c r="A171" s="393" t="s">
        <v>21</v>
      </c>
      <c r="B171" s="985" t="s">
        <v>22</v>
      </c>
      <c r="C171" s="985"/>
      <c r="D171" s="985"/>
      <c r="E171" s="985"/>
      <c r="F171" s="387"/>
    </row>
    <row r="172" spans="1:6" ht="13.5" thickBot="1" x14ac:dyDescent="0.25">
      <c r="A172" s="985"/>
      <c r="B172" s="402">
        <v>2018</v>
      </c>
      <c r="C172" s="402">
        <v>2019</v>
      </c>
      <c r="D172" s="402">
        <v>2020</v>
      </c>
      <c r="E172" s="402">
        <v>2021</v>
      </c>
      <c r="F172" s="387"/>
    </row>
    <row r="173" spans="1:6" ht="13.5" thickBot="1" x14ac:dyDescent="0.25">
      <c r="A173" s="985"/>
      <c r="B173" s="402" t="s">
        <v>10</v>
      </c>
      <c r="C173" s="402" t="s">
        <v>11</v>
      </c>
      <c r="D173" s="402" t="s">
        <v>11</v>
      </c>
      <c r="E173" s="402" t="s">
        <v>11</v>
      </c>
      <c r="F173" s="387"/>
    </row>
    <row r="174" spans="1:6" ht="13.5" thickBot="1" x14ac:dyDescent="0.25">
      <c r="A174" s="393" t="s">
        <v>23</v>
      </c>
      <c r="B174" s="403">
        <v>1</v>
      </c>
      <c r="C174" s="403">
        <v>1</v>
      </c>
      <c r="D174" s="403">
        <v>1</v>
      </c>
      <c r="E174" s="403">
        <v>1</v>
      </c>
      <c r="F174" s="387"/>
    </row>
    <row r="175" spans="1:6" ht="13.5" thickBot="1" x14ac:dyDescent="0.25">
      <c r="A175" s="393" t="s">
        <v>24</v>
      </c>
      <c r="B175" s="403">
        <v>55000</v>
      </c>
      <c r="C175" s="403">
        <f>C185</f>
        <v>47000</v>
      </c>
      <c r="D175" s="403">
        <f>D185</f>
        <v>55000</v>
      </c>
      <c r="E175" s="403">
        <f>E185</f>
        <v>55000</v>
      </c>
      <c r="F175" s="387"/>
    </row>
    <row r="176" spans="1:6" ht="13.5" thickBot="1" x14ac:dyDescent="0.25">
      <c r="A176" s="393" t="s">
        <v>25</v>
      </c>
      <c r="B176" s="403">
        <f>B175/B174</f>
        <v>55000</v>
      </c>
      <c r="C176" s="403">
        <f>C175/C174</f>
        <v>47000</v>
      </c>
      <c r="D176" s="403">
        <f>D175/D174</f>
        <v>55000</v>
      </c>
      <c r="E176" s="403">
        <f>E175/E174</f>
        <v>55000</v>
      </c>
      <c r="F176" s="387"/>
    </row>
    <row r="177" spans="1:6" ht="13.5" thickBot="1" x14ac:dyDescent="0.25">
      <c r="A177" s="393" t="s">
        <v>26</v>
      </c>
      <c r="B177" s="393" t="s">
        <v>27</v>
      </c>
      <c r="C177" s="404">
        <f>C174/B174-1</f>
        <v>0</v>
      </c>
      <c r="D177" s="404">
        <f t="shared" ref="D177:E179" si="7">D174/C174-1</f>
        <v>0</v>
      </c>
      <c r="E177" s="404">
        <f t="shared" si="7"/>
        <v>0</v>
      </c>
      <c r="F177" s="387"/>
    </row>
    <row r="178" spans="1:6" ht="13.5" thickBot="1" x14ac:dyDescent="0.25">
      <c r="A178" s="393" t="s">
        <v>28</v>
      </c>
      <c r="B178" s="393" t="s">
        <v>27</v>
      </c>
      <c r="C178" s="404">
        <f>C175/B175-1</f>
        <v>-0.1454545454545455</v>
      </c>
      <c r="D178" s="404">
        <f t="shared" si="7"/>
        <v>0.17021276595744683</v>
      </c>
      <c r="E178" s="404">
        <f t="shared" si="7"/>
        <v>0</v>
      </c>
      <c r="F178" s="387"/>
    </row>
    <row r="179" spans="1:6" ht="13.5" thickBot="1" x14ac:dyDescent="0.25">
      <c r="A179" s="393" t="s">
        <v>29</v>
      </c>
      <c r="B179" s="393" t="s">
        <v>27</v>
      </c>
      <c r="C179" s="404">
        <f>C176/B176-1</f>
        <v>-0.1454545454545455</v>
      </c>
      <c r="D179" s="404">
        <f t="shared" si="7"/>
        <v>0.17021276595744683</v>
      </c>
      <c r="E179" s="404">
        <f t="shared" si="7"/>
        <v>0</v>
      </c>
      <c r="F179" s="387"/>
    </row>
    <row r="180" spans="1:6" ht="13.5" thickBot="1" x14ac:dyDescent="0.25">
      <c r="A180" s="986" t="s">
        <v>1106</v>
      </c>
      <c r="B180" s="986"/>
      <c r="C180" s="986"/>
      <c r="D180" s="986"/>
      <c r="E180" s="986"/>
      <c r="F180" s="387"/>
    </row>
    <row r="181" spans="1:6" ht="13.5" thickBot="1" x14ac:dyDescent="0.25">
      <c r="A181" s="985"/>
      <c r="B181" s="402">
        <v>2018</v>
      </c>
      <c r="C181" s="402">
        <v>2019</v>
      </c>
      <c r="D181" s="402">
        <v>2020</v>
      </c>
      <c r="E181" s="402">
        <v>2021</v>
      </c>
      <c r="F181" s="387"/>
    </row>
    <row r="182" spans="1:6" ht="13.5" thickBot="1" x14ac:dyDescent="0.25">
      <c r="A182" s="985"/>
      <c r="B182" s="402" t="s">
        <v>10</v>
      </c>
      <c r="C182" s="402" t="s">
        <v>11</v>
      </c>
      <c r="D182" s="402" t="s">
        <v>11</v>
      </c>
      <c r="E182" s="402" t="s">
        <v>11</v>
      </c>
      <c r="F182" s="387"/>
    </row>
    <row r="183" spans="1:6" ht="13.5" thickBot="1" x14ac:dyDescent="0.25">
      <c r="A183" s="405" t="s">
        <v>31</v>
      </c>
      <c r="B183" s="403">
        <v>52000</v>
      </c>
      <c r="C183" s="403">
        <v>47000</v>
      </c>
      <c r="D183" s="403">
        <v>55000</v>
      </c>
      <c r="E183" s="403">
        <v>55000</v>
      </c>
      <c r="F183" s="387"/>
    </row>
    <row r="184" spans="1:6" ht="13.5" thickBot="1" x14ac:dyDescent="0.25">
      <c r="A184" s="405" t="s">
        <v>32</v>
      </c>
      <c r="B184" s="406"/>
      <c r="C184" s="403"/>
      <c r="D184" s="403"/>
      <c r="E184" s="403"/>
      <c r="F184" s="387"/>
    </row>
    <row r="185" spans="1:6" ht="13.5" thickBot="1" x14ac:dyDescent="0.25">
      <c r="A185" s="407" t="s">
        <v>33</v>
      </c>
      <c r="B185" s="408">
        <f>B184+B183</f>
        <v>52000</v>
      </c>
      <c r="C185" s="408">
        <f>C184+C183</f>
        <v>47000</v>
      </c>
      <c r="D185" s="406">
        <f>D184+D183</f>
        <v>55000</v>
      </c>
      <c r="E185" s="406">
        <f>E184+E183</f>
        <v>55000</v>
      </c>
      <c r="F185" s="387"/>
    </row>
    <row r="186" spans="1:6" ht="13.5" thickBot="1" x14ac:dyDescent="0.25">
      <c r="A186" s="985" t="s">
        <v>34</v>
      </c>
      <c r="B186" s="985"/>
      <c r="C186" s="985"/>
      <c r="D186" s="985"/>
      <c r="E186" s="985"/>
      <c r="F186" s="387"/>
    </row>
    <row r="187" spans="1:6" ht="13.5" thickBot="1" x14ac:dyDescent="0.25">
      <c r="A187" s="985"/>
      <c r="B187" s="985"/>
      <c r="C187" s="985"/>
      <c r="D187" s="985"/>
      <c r="E187" s="985"/>
      <c r="F187" s="387"/>
    </row>
    <row r="188" spans="1:6" ht="13.5" thickBot="1" x14ac:dyDescent="0.25">
      <c r="A188" s="985"/>
      <c r="B188" s="985"/>
      <c r="C188" s="985"/>
      <c r="D188" s="985"/>
      <c r="E188" s="985"/>
      <c r="F188" s="387"/>
    </row>
    <row r="189" spans="1:6" ht="33" customHeight="1" thickBot="1" x14ac:dyDescent="0.25">
      <c r="A189" s="400" t="s">
        <v>1141</v>
      </c>
      <c r="B189" s="984" t="s">
        <v>1142</v>
      </c>
      <c r="C189" s="984"/>
      <c r="D189" s="984"/>
      <c r="E189" s="984"/>
      <c r="F189" s="387"/>
    </row>
    <row r="190" spans="1:6" ht="13.5" thickBot="1" x14ac:dyDescent="0.25">
      <c r="A190" s="401" t="s">
        <v>1143</v>
      </c>
      <c r="B190" s="985" t="s">
        <v>1144</v>
      </c>
      <c r="C190" s="985"/>
      <c r="D190" s="985"/>
      <c r="E190" s="985"/>
      <c r="F190" s="387"/>
    </row>
    <row r="191" spans="1:6" ht="26.25" customHeight="1" thickBot="1" x14ac:dyDescent="0.25">
      <c r="A191" s="393" t="s">
        <v>20</v>
      </c>
      <c r="B191" s="985" t="s">
        <v>1145</v>
      </c>
      <c r="C191" s="985"/>
      <c r="D191" s="985"/>
      <c r="E191" s="985"/>
      <c r="F191" s="387"/>
    </row>
    <row r="192" spans="1:6" ht="13.5" thickBot="1" x14ac:dyDescent="0.25">
      <c r="A192" s="393" t="s">
        <v>21</v>
      </c>
      <c r="B192" s="985" t="s">
        <v>22</v>
      </c>
      <c r="C192" s="985"/>
      <c r="D192" s="985"/>
      <c r="E192" s="985"/>
      <c r="F192" s="387"/>
    </row>
    <row r="193" spans="1:6" ht="13.5" thickBot="1" x14ac:dyDescent="0.25">
      <c r="A193" s="985"/>
      <c r="B193" s="402">
        <v>2018</v>
      </c>
      <c r="C193" s="402">
        <v>2019</v>
      </c>
      <c r="D193" s="402">
        <v>2020</v>
      </c>
      <c r="E193" s="402">
        <v>2021</v>
      </c>
      <c r="F193" s="387"/>
    </row>
    <row r="194" spans="1:6" ht="13.5" thickBot="1" x14ac:dyDescent="0.25">
      <c r="A194" s="985"/>
      <c r="B194" s="402" t="s">
        <v>10</v>
      </c>
      <c r="C194" s="402" t="s">
        <v>11</v>
      </c>
      <c r="D194" s="402" t="s">
        <v>11</v>
      </c>
      <c r="E194" s="402" t="s">
        <v>11</v>
      </c>
      <c r="F194" s="387"/>
    </row>
    <row r="195" spans="1:6" ht="13.5" thickBot="1" x14ac:dyDescent="0.25">
      <c r="A195" s="393" t="s">
        <v>23</v>
      </c>
      <c r="B195" s="403">
        <v>1</v>
      </c>
      <c r="C195" s="403">
        <v>1</v>
      </c>
      <c r="D195" s="403">
        <v>1</v>
      </c>
      <c r="E195" s="403">
        <v>1</v>
      </c>
      <c r="F195" s="387"/>
    </row>
    <row r="196" spans="1:6" ht="13.5" thickBot="1" x14ac:dyDescent="0.25">
      <c r="A196" s="393" t="s">
        <v>24</v>
      </c>
      <c r="B196" s="403">
        <f>B206</f>
        <v>8000</v>
      </c>
      <c r="C196" s="403">
        <f>C206</f>
        <v>0</v>
      </c>
      <c r="D196" s="403">
        <f>D206</f>
        <v>8000</v>
      </c>
      <c r="E196" s="403">
        <f>E206</f>
        <v>8000</v>
      </c>
      <c r="F196" s="387"/>
    </row>
    <row r="197" spans="1:6" ht="13.5" thickBot="1" x14ac:dyDescent="0.25">
      <c r="A197" s="393" t="s">
        <v>25</v>
      </c>
      <c r="B197" s="403">
        <f>B196/B195</f>
        <v>8000</v>
      </c>
      <c r="C197" s="403">
        <f>C196/C195</f>
        <v>0</v>
      </c>
      <c r="D197" s="403">
        <f>D196/D195</f>
        <v>8000</v>
      </c>
      <c r="E197" s="403">
        <f>E196/E195</f>
        <v>8000</v>
      </c>
      <c r="F197" s="387"/>
    </row>
    <row r="198" spans="1:6" ht="13.5" thickBot="1" x14ac:dyDescent="0.25">
      <c r="A198" s="393" t="s">
        <v>26</v>
      </c>
      <c r="B198" s="393" t="s">
        <v>27</v>
      </c>
      <c r="C198" s="404">
        <f>C195/B195-1</f>
        <v>0</v>
      </c>
      <c r="D198" s="404">
        <f t="shared" ref="D198:E200" si="8">D195/C195-1</f>
        <v>0</v>
      </c>
      <c r="E198" s="404">
        <f t="shared" si="8"/>
        <v>0</v>
      </c>
      <c r="F198" s="387"/>
    </row>
    <row r="199" spans="1:6" ht="13.5" thickBot="1" x14ac:dyDescent="0.25">
      <c r="A199" s="393" t="s">
        <v>28</v>
      </c>
      <c r="B199" s="393" t="s">
        <v>27</v>
      </c>
      <c r="C199" s="404">
        <f>C196/B196-1</f>
        <v>-1</v>
      </c>
      <c r="D199" s="404" t="e">
        <f t="shared" si="8"/>
        <v>#DIV/0!</v>
      </c>
      <c r="E199" s="404">
        <f t="shared" si="8"/>
        <v>0</v>
      </c>
      <c r="F199" s="387"/>
    </row>
    <row r="200" spans="1:6" ht="13.5" thickBot="1" x14ac:dyDescent="0.25">
      <c r="A200" s="393" t="s">
        <v>29</v>
      </c>
      <c r="B200" s="393" t="s">
        <v>27</v>
      </c>
      <c r="C200" s="404">
        <f>C197/B197-1</f>
        <v>-1</v>
      </c>
      <c r="D200" s="404" t="e">
        <f t="shared" si="8"/>
        <v>#DIV/0!</v>
      </c>
      <c r="E200" s="404">
        <f t="shared" si="8"/>
        <v>0</v>
      </c>
      <c r="F200" s="387"/>
    </row>
    <row r="201" spans="1:6" ht="13.5" thickBot="1" x14ac:dyDescent="0.25">
      <c r="A201" s="986" t="s">
        <v>1106</v>
      </c>
      <c r="B201" s="986"/>
      <c r="C201" s="986"/>
      <c r="D201" s="986"/>
      <c r="E201" s="986"/>
      <c r="F201" s="387"/>
    </row>
    <row r="202" spans="1:6" ht="13.5" thickBot="1" x14ac:dyDescent="0.25">
      <c r="A202" s="985"/>
      <c r="B202" s="402">
        <v>2018</v>
      </c>
      <c r="C202" s="402">
        <v>2019</v>
      </c>
      <c r="D202" s="402">
        <v>2020</v>
      </c>
      <c r="E202" s="402">
        <v>2021</v>
      </c>
      <c r="F202" s="387"/>
    </row>
    <row r="203" spans="1:6" ht="13.5" thickBot="1" x14ac:dyDescent="0.25">
      <c r="A203" s="985"/>
      <c r="B203" s="402" t="s">
        <v>10</v>
      </c>
      <c r="C203" s="402" t="s">
        <v>11</v>
      </c>
      <c r="D203" s="402" t="s">
        <v>11</v>
      </c>
      <c r="E203" s="402" t="s">
        <v>11</v>
      </c>
      <c r="F203" s="387"/>
    </row>
    <row r="204" spans="1:6" ht="13.5" thickBot="1" x14ac:dyDescent="0.25">
      <c r="A204" s="405" t="s">
        <v>31</v>
      </c>
      <c r="B204" s="403">
        <v>0</v>
      </c>
      <c r="C204" s="403">
        <v>0</v>
      </c>
      <c r="D204" s="403">
        <v>8000</v>
      </c>
      <c r="E204" s="403">
        <v>8000</v>
      </c>
      <c r="F204" s="387"/>
    </row>
    <row r="205" spans="1:6" ht="13.5" thickBot="1" x14ac:dyDescent="0.25">
      <c r="A205" s="405" t="s">
        <v>32</v>
      </c>
      <c r="B205" s="406">
        <v>8000</v>
      </c>
      <c r="C205" s="403"/>
      <c r="D205" s="403"/>
      <c r="E205" s="403"/>
      <c r="F205" s="387"/>
    </row>
    <row r="206" spans="1:6" ht="13.5" thickBot="1" x14ac:dyDescent="0.25">
      <c r="A206" s="407" t="s">
        <v>33</v>
      </c>
      <c r="B206" s="408">
        <f>B205+B204</f>
        <v>8000</v>
      </c>
      <c r="C206" s="408">
        <f>C205+C204</f>
        <v>0</v>
      </c>
      <c r="D206" s="406">
        <f>D205+D204</f>
        <v>8000</v>
      </c>
      <c r="E206" s="406">
        <f>E205+E204</f>
        <v>8000</v>
      </c>
      <c r="F206" s="387"/>
    </row>
    <row r="207" spans="1:6" ht="13.5" thickBot="1" x14ac:dyDescent="0.25">
      <c r="A207" s="985" t="s">
        <v>34</v>
      </c>
      <c r="B207" s="985"/>
      <c r="C207" s="985"/>
      <c r="D207" s="985"/>
      <c r="E207" s="985"/>
      <c r="F207" s="387"/>
    </row>
    <row r="208" spans="1:6" ht="13.5" thickBot="1" x14ac:dyDescent="0.25">
      <c r="A208" s="985"/>
      <c r="B208" s="985"/>
      <c r="C208" s="985"/>
      <c r="D208" s="985"/>
      <c r="E208" s="985"/>
      <c r="F208" s="387"/>
    </row>
    <row r="209" spans="1:6" ht="13.5" thickBot="1" x14ac:dyDescent="0.25">
      <c r="A209" s="985"/>
      <c r="B209" s="985"/>
      <c r="C209" s="985"/>
      <c r="D209" s="985"/>
      <c r="E209" s="985"/>
      <c r="F209" s="387"/>
    </row>
    <row r="210" spans="1:6" ht="13.5" thickBot="1" x14ac:dyDescent="0.25">
      <c r="A210" s="400" t="s">
        <v>1146</v>
      </c>
      <c r="B210" s="984" t="s">
        <v>1147</v>
      </c>
      <c r="C210" s="984"/>
      <c r="D210" s="984"/>
      <c r="E210" s="984"/>
      <c r="F210" s="387"/>
    </row>
    <row r="211" spans="1:6" ht="13.5" thickBot="1" x14ac:dyDescent="0.25">
      <c r="A211" s="401" t="s">
        <v>1143</v>
      </c>
      <c r="B211" s="985" t="s">
        <v>1148</v>
      </c>
      <c r="C211" s="985"/>
      <c r="D211" s="985"/>
      <c r="E211" s="985"/>
      <c r="F211" s="387"/>
    </row>
    <row r="212" spans="1:6" ht="32.25" customHeight="1" thickBot="1" x14ac:dyDescent="0.25">
      <c r="A212" s="393" t="s">
        <v>20</v>
      </c>
      <c r="B212" s="985" t="s">
        <v>1149</v>
      </c>
      <c r="C212" s="985"/>
      <c r="D212" s="985"/>
      <c r="E212" s="985"/>
      <c r="F212" s="387"/>
    </row>
    <row r="213" spans="1:6" ht="13.5" thickBot="1" x14ac:dyDescent="0.25">
      <c r="A213" s="393" t="s">
        <v>21</v>
      </c>
      <c r="B213" s="985" t="s">
        <v>22</v>
      </c>
      <c r="C213" s="985"/>
      <c r="D213" s="985"/>
      <c r="E213" s="985"/>
      <c r="F213" s="387"/>
    </row>
    <row r="214" spans="1:6" ht="13.5" thickBot="1" x14ac:dyDescent="0.25">
      <c r="A214" s="985"/>
      <c r="B214" s="402">
        <v>2018</v>
      </c>
      <c r="C214" s="402">
        <v>2019</v>
      </c>
      <c r="D214" s="402">
        <v>2020</v>
      </c>
      <c r="E214" s="402">
        <v>2021</v>
      </c>
      <c r="F214" s="387"/>
    </row>
    <row r="215" spans="1:6" ht="13.5" thickBot="1" x14ac:dyDescent="0.25">
      <c r="A215" s="985"/>
      <c r="B215" s="402" t="s">
        <v>10</v>
      </c>
      <c r="C215" s="402" t="s">
        <v>11</v>
      </c>
      <c r="D215" s="402" t="s">
        <v>11</v>
      </c>
      <c r="E215" s="402" t="s">
        <v>11</v>
      </c>
      <c r="F215" s="387"/>
    </row>
    <row r="216" spans="1:6" ht="13.5" thickBot="1" x14ac:dyDescent="0.25">
      <c r="A216" s="393" t="s">
        <v>23</v>
      </c>
      <c r="B216" s="403">
        <v>1</v>
      </c>
      <c r="C216" s="403">
        <v>1</v>
      </c>
      <c r="D216" s="403">
        <v>1</v>
      </c>
      <c r="E216" s="403">
        <v>1</v>
      </c>
      <c r="F216" s="387"/>
    </row>
    <row r="217" spans="1:6" ht="13.5" thickBot="1" x14ac:dyDescent="0.25">
      <c r="A217" s="393" t="s">
        <v>24</v>
      </c>
      <c r="B217" s="403">
        <f>B227</f>
        <v>0</v>
      </c>
      <c r="C217" s="403">
        <f>C227</f>
        <v>8000</v>
      </c>
      <c r="D217" s="403">
        <f>D227</f>
        <v>0</v>
      </c>
      <c r="E217" s="403">
        <f>E227</f>
        <v>0</v>
      </c>
      <c r="F217" s="387"/>
    </row>
    <row r="218" spans="1:6" ht="13.5" thickBot="1" x14ac:dyDescent="0.25">
      <c r="A218" s="393" t="s">
        <v>25</v>
      </c>
      <c r="B218" s="403">
        <f>B217/B216</f>
        <v>0</v>
      </c>
      <c r="C218" s="403">
        <f>C217/C216</f>
        <v>8000</v>
      </c>
      <c r="D218" s="403">
        <f>D217/D216</f>
        <v>0</v>
      </c>
      <c r="E218" s="403">
        <f>E217/E216</f>
        <v>0</v>
      </c>
      <c r="F218" s="387"/>
    </row>
    <row r="219" spans="1:6" ht="13.5" thickBot="1" x14ac:dyDescent="0.25">
      <c r="A219" s="393" t="s">
        <v>26</v>
      </c>
      <c r="B219" s="393" t="s">
        <v>27</v>
      </c>
      <c r="C219" s="404">
        <f>C216/B216-1</f>
        <v>0</v>
      </c>
      <c r="D219" s="404">
        <f t="shared" ref="D219:E221" si="9">D216/C216-1</f>
        <v>0</v>
      </c>
      <c r="E219" s="404">
        <f t="shared" si="9"/>
        <v>0</v>
      </c>
      <c r="F219" s="387"/>
    </row>
    <row r="220" spans="1:6" ht="13.5" thickBot="1" x14ac:dyDescent="0.25">
      <c r="A220" s="393" t="s">
        <v>28</v>
      </c>
      <c r="B220" s="393" t="s">
        <v>27</v>
      </c>
      <c r="C220" s="404" t="e">
        <f>C217/B217-1</f>
        <v>#DIV/0!</v>
      </c>
      <c r="D220" s="404">
        <f t="shared" si="9"/>
        <v>-1</v>
      </c>
      <c r="E220" s="404" t="e">
        <f t="shared" si="9"/>
        <v>#DIV/0!</v>
      </c>
      <c r="F220" s="387"/>
    </row>
    <row r="221" spans="1:6" ht="13.5" thickBot="1" x14ac:dyDescent="0.25">
      <c r="A221" s="393" t="s">
        <v>29</v>
      </c>
      <c r="B221" s="393" t="s">
        <v>27</v>
      </c>
      <c r="C221" s="404" t="e">
        <f>C218/B218-1</f>
        <v>#DIV/0!</v>
      </c>
      <c r="D221" s="404">
        <f t="shared" si="9"/>
        <v>-1</v>
      </c>
      <c r="E221" s="404" t="e">
        <f t="shared" si="9"/>
        <v>#DIV/0!</v>
      </c>
      <c r="F221" s="387"/>
    </row>
    <row r="222" spans="1:6" ht="13.5" thickBot="1" x14ac:dyDescent="0.25">
      <c r="A222" s="986" t="s">
        <v>1106</v>
      </c>
      <c r="B222" s="986"/>
      <c r="C222" s="986"/>
      <c r="D222" s="986"/>
      <c r="E222" s="986"/>
      <c r="F222" s="387"/>
    </row>
    <row r="223" spans="1:6" ht="13.5" thickBot="1" x14ac:dyDescent="0.25">
      <c r="A223" s="985"/>
      <c r="B223" s="402">
        <v>2018</v>
      </c>
      <c r="C223" s="402">
        <v>2019</v>
      </c>
      <c r="D223" s="402">
        <v>2020</v>
      </c>
      <c r="E223" s="402">
        <v>2021</v>
      </c>
      <c r="F223" s="387"/>
    </row>
    <row r="224" spans="1:6" ht="13.5" thickBot="1" x14ac:dyDescent="0.25">
      <c r="A224" s="985"/>
      <c r="B224" s="402" t="s">
        <v>10</v>
      </c>
      <c r="C224" s="402" t="s">
        <v>11</v>
      </c>
      <c r="D224" s="402" t="s">
        <v>11</v>
      </c>
      <c r="E224" s="402" t="s">
        <v>11</v>
      </c>
      <c r="F224" s="387"/>
    </row>
    <row r="225" spans="1:6" ht="13.5" thickBot="1" x14ac:dyDescent="0.25">
      <c r="A225" s="405" t="s">
        <v>31</v>
      </c>
      <c r="B225" s="403">
        <v>0</v>
      </c>
      <c r="C225" s="403">
        <v>0</v>
      </c>
      <c r="D225" s="403"/>
      <c r="E225" s="403"/>
      <c r="F225" s="387"/>
    </row>
    <row r="226" spans="1:6" ht="13.5" thickBot="1" x14ac:dyDescent="0.25">
      <c r="A226" s="405" t="s">
        <v>32</v>
      </c>
      <c r="B226" s="406">
        <v>0</v>
      </c>
      <c r="C226" s="403">
        <v>8000</v>
      </c>
      <c r="D226" s="403"/>
      <c r="E226" s="403"/>
      <c r="F226" s="387"/>
    </row>
    <row r="227" spans="1:6" ht="13.5" thickBot="1" x14ac:dyDescent="0.25">
      <c r="A227" s="407" t="s">
        <v>33</v>
      </c>
      <c r="B227" s="408">
        <f>B226+B225</f>
        <v>0</v>
      </c>
      <c r="C227" s="408">
        <f>C226+C225</f>
        <v>8000</v>
      </c>
      <c r="D227" s="406"/>
      <c r="E227" s="406"/>
      <c r="F227" s="387"/>
    </row>
    <row r="228" spans="1:6" ht="13.5" thickBot="1" x14ac:dyDescent="0.25">
      <c r="A228" s="985" t="s">
        <v>34</v>
      </c>
      <c r="B228" s="985"/>
      <c r="C228" s="985"/>
      <c r="D228" s="985"/>
      <c r="E228" s="985"/>
      <c r="F228" s="387"/>
    </row>
    <row r="229" spans="1:6" ht="13.5" thickBot="1" x14ac:dyDescent="0.25">
      <c r="A229" s="985"/>
      <c r="B229" s="985"/>
      <c r="C229" s="985"/>
      <c r="D229" s="985"/>
      <c r="E229" s="985"/>
      <c r="F229" s="387"/>
    </row>
    <row r="230" spans="1:6" ht="13.5" thickBot="1" x14ac:dyDescent="0.25">
      <c r="A230" s="985"/>
      <c r="B230" s="985"/>
      <c r="C230" s="985"/>
      <c r="D230" s="985"/>
      <c r="E230" s="985"/>
      <c r="F230" s="387"/>
    </row>
    <row r="231" spans="1:6" ht="23.25" customHeight="1" thickBot="1" x14ac:dyDescent="0.25">
      <c r="A231" s="400" t="s">
        <v>1150</v>
      </c>
      <c r="B231" s="984" t="s">
        <v>1151</v>
      </c>
      <c r="C231" s="984"/>
      <c r="D231" s="984"/>
      <c r="E231" s="984"/>
      <c r="F231" s="387"/>
    </row>
    <row r="232" spans="1:6" ht="13.5" thickBot="1" x14ac:dyDescent="0.25">
      <c r="A232" s="409" t="s">
        <v>1152</v>
      </c>
      <c r="B232" s="973" t="s">
        <v>1153</v>
      </c>
      <c r="C232" s="973"/>
      <c r="D232" s="973"/>
      <c r="E232" s="973"/>
      <c r="F232" s="387"/>
    </row>
    <row r="233" spans="1:6" ht="30.75" customHeight="1" thickBot="1" x14ac:dyDescent="0.25">
      <c r="A233" s="410" t="s">
        <v>20</v>
      </c>
      <c r="B233" s="974" t="s">
        <v>1154</v>
      </c>
      <c r="C233" s="974"/>
      <c r="D233" s="974"/>
      <c r="E233" s="974"/>
      <c r="F233" s="387"/>
    </row>
    <row r="234" spans="1:6" ht="13.5" thickBot="1" x14ac:dyDescent="0.25">
      <c r="A234" s="410" t="s">
        <v>21</v>
      </c>
      <c r="B234" s="974" t="s">
        <v>22</v>
      </c>
      <c r="C234" s="974"/>
      <c r="D234" s="974"/>
      <c r="E234" s="974"/>
      <c r="F234" s="387"/>
    </row>
    <row r="235" spans="1:6" ht="13.5" thickBot="1" x14ac:dyDescent="0.25">
      <c r="A235" s="974"/>
      <c r="B235" s="411">
        <v>2018</v>
      </c>
      <c r="C235" s="411">
        <v>2019</v>
      </c>
      <c r="D235" s="411">
        <v>2020</v>
      </c>
      <c r="E235" s="411">
        <v>2021</v>
      </c>
      <c r="F235" s="387"/>
    </row>
    <row r="236" spans="1:6" ht="13.5" thickBot="1" x14ac:dyDescent="0.25">
      <c r="A236" s="974"/>
      <c r="B236" s="411" t="s">
        <v>10</v>
      </c>
      <c r="C236" s="411" t="s">
        <v>11</v>
      </c>
      <c r="D236" s="411" t="s">
        <v>11</v>
      </c>
      <c r="E236" s="411" t="s">
        <v>11</v>
      </c>
      <c r="F236" s="387"/>
    </row>
    <row r="237" spans="1:6" ht="13.5" thickBot="1" x14ac:dyDescent="0.25">
      <c r="A237" s="410" t="s">
        <v>23</v>
      </c>
      <c r="B237" s="412">
        <v>1</v>
      </c>
      <c r="C237" s="412">
        <v>1</v>
      </c>
      <c r="D237" s="412">
        <v>1</v>
      </c>
      <c r="E237" s="412">
        <v>1</v>
      </c>
      <c r="F237" s="387"/>
    </row>
    <row r="238" spans="1:6" ht="13.5" thickBot="1" x14ac:dyDescent="0.25">
      <c r="A238" s="410" t="s">
        <v>24</v>
      </c>
      <c r="B238" s="412">
        <f>B248</f>
        <v>98000</v>
      </c>
      <c r="C238" s="412">
        <f>C248</f>
        <v>19000</v>
      </c>
      <c r="D238" s="412">
        <f>D248</f>
        <v>19000</v>
      </c>
      <c r="E238" s="412">
        <f>E248</f>
        <v>6000</v>
      </c>
      <c r="F238" s="387"/>
    </row>
    <row r="239" spans="1:6" ht="13.5" thickBot="1" x14ac:dyDescent="0.25">
      <c r="A239" s="410" t="s">
        <v>25</v>
      </c>
      <c r="B239" s="412">
        <f>B238/B237</f>
        <v>98000</v>
      </c>
      <c r="C239" s="412">
        <f>C238/C237</f>
        <v>19000</v>
      </c>
      <c r="D239" s="412">
        <f>D238/D237</f>
        <v>19000</v>
      </c>
      <c r="E239" s="412">
        <f>E238/E237</f>
        <v>6000</v>
      </c>
      <c r="F239" s="387"/>
    </row>
    <row r="240" spans="1:6" ht="13.5" thickBot="1" x14ac:dyDescent="0.25">
      <c r="A240" s="410" t="s">
        <v>26</v>
      </c>
      <c r="B240" s="410" t="s">
        <v>27</v>
      </c>
      <c r="C240" s="413">
        <f>C237/B237-1</f>
        <v>0</v>
      </c>
      <c r="D240" s="413">
        <f t="shared" ref="D240:E242" si="10">D237/C237-1</f>
        <v>0</v>
      </c>
      <c r="E240" s="413">
        <f t="shared" si="10"/>
        <v>0</v>
      </c>
      <c r="F240" s="387"/>
    </row>
    <row r="241" spans="1:6" ht="13.5" thickBot="1" x14ac:dyDescent="0.25">
      <c r="A241" s="410" t="s">
        <v>28</v>
      </c>
      <c r="B241" s="410" t="s">
        <v>27</v>
      </c>
      <c r="C241" s="413">
        <f>C238/B238-1</f>
        <v>-0.80612244897959184</v>
      </c>
      <c r="D241" s="413">
        <f t="shared" si="10"/>
        <v>0</v>
      </c>
      <c r="E241" s="413">
        <f t="shared" si="10"/>
        <v>-0.68421052631578949</v>
      </c>
      <c r="F241" s="387"/>
    </row>
    <row r="242" spans="1:6" ht="13.5" thickBot="1" x14ac:dyDescent="0.25">
      <c r="A242" s="410" t="s">
        <v>29</v>
      </c>
      <c r="B242" s="410" t="s">
        <v>27</v>
      </c>
      <c r="C242" s="413">
        <f>C239/B239-1</f>
        <v>-0.80612244897959184</v>
      </c>
      <c r="D242" s="413">
        <f t="shared" si="10"/>
        <v>0</v>
      </c>
      <c r="E242" s="413">
        <f t="shared" si="10"/>
        <v>-0.68421052631578949</v>
      </c>
      <c r="F242" s="387"/>
    </row>
    <row r="243" spans="1:6" ht="13.5" thickBot="1" x14ac:dyDescent="0.25">
      <c r="A243" s="975" t="s">
        <v>1106</v>
      </c>
      <c r="B243" s="975"/>
      <c r="C243" s="975"/>
      <c r="D243" s="975"/>
      <c r="E243" s="975"/>
      <c r="F243" s="387"/>
    </row>
    <row r="244" spans="1:6" ht="13.5" thickBot="1" x14ac:dyDescent="0.25">
      <c r="A244" s="974"/>
      <c r="B244" s="411">
        <v>2018</v>
      </c>
      <c r="C244" s="411">
        <v>2019</v>
      </c>
      <c r="D244" s="411">
        <v>2020</v>
      </c>
      <c r="E244" s="411">
        <v>2021</v>
      </c>
      <c r="F244" s="387"/>
    </row>
    <row r="245" spans="1:6" ht="13.5" thickBot="1" x14ac:dyDescent="0.25">
      <c r="A245" s="974"/>
      <c r="B245" s="411" t="s">
        <v>10</v>
      </c>
      <c r="C245" s="411" t="s">
        <v>11</v>
      </c>
      <c r="D245" s="411" t="s">
        <v>11</v>
      </c>
      <c r="E245" s="411" t="s">
        <v>11</v>
      </c>
      <c r="F245" s="387"/>
    </row>
    <row r="246" spans="1:6" ht="13.5" thickBot="1" x14ac:dyDescent="0.25">
      <c r="A246" s="414" t="s">
        <v>31</v>
      </c>
      <c r="B246" s="412">
        <v>0</v>
      </c>
      <c r="C246" s="412">
        <v>0</v>
      </c>
      <c r="D246" s="412">
        <v>0</v>
      </c>
      <c r="E246" s="412"/>
      <c r="F246" s="387"/>
    </row>
    <row r="247" spans="1:6" ht="13.5" thickBot="1" x14ac:dyDescent="0.25">
      <c r="A247" s="414" t="s">
        <v>32</v>
      </c>
      <c r="B247" s="415">
        <v>98000</v>
      </c>
      <c r="C247" s="416">
        <v>19000</v>
      </c>
      <c r="D247" s="416">
        <v>19000</v>
      </c>
      <c r="E247" s="416">
        <v>6000</v>
      </c>
      <c r="F247" s="387"/>
    </row>
    <row r="248" spans="1:6" ht="13.5" thickBot="1" x14ac:dyDescent="0.25">
      <c r="A248" s="417" t="s">
        <v>33</v>
      </c>
      <c r="B248" s="408">
        <f>B247+B246</f>
        <v>98000</v>
      </c>
      <c r="C248" s="408">
        <f>C247+C246</f>
        <v>19000</v>
      </c>
      <c r="D248" s="415">
        <f>D247+D246</f>
        <v>19000</v>
      </c>
      <c r="E248" s="415">
        <f>E247+E246</f>
        <v>6000</v>
      </c>
      <c r="F248" s="387"/>
    </row>
    <row r="249" spans="1:6" ht="13.5" thickBot="1" x14ac:dyDescent="0.25">
      <c r="A249" s="974" t="s">
        <v>34</v>
      </c>
      <c r="B249" s="974"/>
      <c r="C249" s="974"/>
      <c r="D249" s="974"/>
      <c r="E249" s="974"/>
      <c r="F249" s="387"/>
    </row>
    <row r="250" spans="1:6" ht="13.5" thickBot="1" x14ac:dyDescent="0.25">
      <c r="A250" s="974"/>
      <c r="B250" s="974"/>
      <c r="C250" s="974"/>
      <c r="D250" s="974"/>
      <c r="E250" s="974"/>
      <c r="F250" s="387"/>
    </row>
    <row r="251" spans="1:6" ht="13.5" thickBot="1" x14ac:dyDescent="0.25">
      <c r="A251" s="974"/>
      <c r="B251" s="974"/>
      <c r="C251" s="974"/>
      <c r="D251" s="974"/>
      <c r="E251" s="974"/>
      <c r="F251" s="387"/>
    </row>
    <row r="252" spans="1:6" ht="13.5" thickBot="1" x14ac:dyDescent="0.25">
      <c r="A252" s="400" t="s">
        <v>1155</v>
      </c>
      <c r="B252" s="984" t="s">
        <v>1156</v>
      </c>
      <c r="C252" s="984"/>
      <c r="D252" s="984"/>
      <c r="E252" s="984"/>
      <c r="F252" s="387"/>
    </row>
    <row r="253" spans="1:6" ht="13.5" thickBot="1" x14ac:dyDescent="0.25">
      <c r="A253" s="409" t="s">
        <v>1157</v>
      </c>
      <c r="B253" s="973" t="s">
        <v>1156</v>
      </c>
      <c r="C253" s="973"/>
      <c r="D253" s="973"/>
      <c r="E253" s="973"/>
      <c r="F253" s="387"/>
    </row>
    <row r="254" spans="1:6" ht="13.5" thickBot="1" x14ac:dyDescent="0.25">
      <c r="A254" s="410" t="s">
        <v>20</v>
      </c>
      <c r="B254" s="973" t="s">
        <v>1156</v>
      </c>
      <c r="C254" s="973"/>
      <c r="D254" s="973"/>
      <c r="E254" s="973"/>
      <c r="F254" s="387"/>
    </row>
    <row r="255" spans="1:6" ht="13.5" thickBot="1" x14ac:dyDescent="0.25">
      <c r="A255" s="410" t="s">
        <v>21</v>
      </c>
      <c r="B255" s="974" t="s">
        <v>22</v>
      </c>
      <c r="C255" s="974"/>
      <c r="D255" s="974"/>
      <c r="E255" s="974"/>
      <c r="F255" s="387"/>
    </row>
    <row r="256" spans="1:6" ht="13.5" thickBot="1" x14ac:dyDescent="0.25">
      <c r="A256" s="974"/>
      <c r="B256" s="411">
        <v>2018</v>
      </c>
      <c r="C256" s="411">
        <v>2019</v>
      </c>
      <c r="D256" s="411">
        <v>2020</v>
      </c>
      <c r="E256" s="411">
        <v>2021</v>
      </c>
      <c r="F256" s="387"/>
    </row>
    <row r="257" spans="1:6" ht="13.5" thickBot="1" x14ac:dyDescent="0.25">
      <c r="A257" s="974"/>
      <c r="B257" s="411" t="s">
        <v>10</v>
      </c>
      <c r="C257" s="411" t="s">
        <v>11</v>
      </c>
      <c r="D257" s="411" t="s">
        <v>11</v>
      </c>
      <c r="E257" s="411" t="s">
        <v>11</v>
      </c>
      <c r="F257" s="387"/>
    </row>
    <row r="258" spans="1:6" ht="13.5" thickBot="1" x14ac:dyDescent="0.25">
      <c r="A258" s="410" t="s">
        <v>23</v>
      </c>
      <c r="B258" s="412">
        <v>1</v>
      </c>
      <c r="C258" s="412">
        <v>0</v>
      </c>
      <c r="D258" s="412"/>
      <c r="E258" s="412"/>
      <c r="F258" s="387"/>
    </row>
    <row r="259" spans="1:6" ht="13.5" thickBot="1" x14ac:dyDescent="0.25">
      <c r="A259" s="410" t="s">
        <v>24</v>
      </c>
      <c r="B259" s="412">
        <f>B269</f>
        <v>35717</v>
      </c>
      <c r="C259" s="412">
        <v>0</v>
      </c>
      <c r="D259" s="412">
        <v>0</v>
      </c>
      <c r="E259" s="412">
        <v>0</v>
      </c>
      <c r="F259" s="387"/>
    </row>
    <row r="260" spans="1:6" ht="13.5" thickBot="1" x14ac:dyDescent="0.25">
      <c r="A260" s="410" t="s">
        <v>25</v>
      </c>
      <c r="B260" s="412">
        <f>B269</f>
        <v>35717</v>
      </c>
      <c r="C260" s="412" t="e">
        <f>C259/C258</f>
        <v>#DIV/0!</v>
      </c>
      <c r="D260" s="412" t="e">
        <f>D259/D258</f>
        <v>#DIV/0!</v>
      </c>
      <c r="E260" s="412" t="e">
        <f>E259/E258</f>
        <v>#DIV/0!</v>
      </c>
      <c r="F260" s="387"/>
    </row>
    <row r="261" spans="1:6" ht="13.5" thickBot="1" x14ac:dyDescent="0.25">
      <c r="A261" s="410" t="s">
        <v>26</v>
      </c>
      <c r="B261" s="410" t="s">
        <v>27</v>
      </c>
      <c r="C261" s="413">
        <f t="shared" ref="C261:E263" si="11">C258/B258-1</f>
        <v>-1</v>
      </c>
      <c r="D261" s="413" t="e">
        <f t="shared" si="11"/>
        <v>#DIV/0!</v>
      </c>
      <c r="E261" s="413" t="e">
        <f t="shared" si="11"/>
        <v>#DIV/0!</v>
      </c>
      <c r="F261" s="387"/>
    </row>
    <row r="262" spans="1:6" ht="13.5" thickBot="1" x14ac:dyDescent="0.25">
      <c r="A262" s="410" t="s">
        <v>28</v>
      </c>
      <c r="B262" s="410" t="s">
        <v>27</v>
      </c>
      <c r="C262" s="413">
        <f t="shared" si="11"/>
        <v>-1</v>
      </c>
      <c r="D262" s="413" t="e">
        <f t="shared" si="11"/>
        <v>#DIV/0!</v>
      </c>
      <c r="E262" s="413" t="e">
        <f t="shared" si="11"/>
        <v>#DIV/0!</v>
      </c>
      <c r="F262" s="387"/>
    </row>
    <row r="263" spans="1:6" ht="13.5" thickBot="1" x14ac:dyDescent="0.25">
      <c r="A263" s="410" t="s">
        <v>29</v>
      </c>
      <c r="B263" s="410" t="s">
        <v>27</v>
      </c>
      <c r="C263" s="413" t="e">
        <f t="shared" si="11"/>
        <v>#DIV/0!</v>
      </c>
      <c r="D263" s="413" t="e">
        <f t="shared" si="11"/>
        <v>#DIV/0!</v>
      </c>
      <c r="E263" s="413" t="e">
        <f t="shared" si="11"/>
        <v>#DIV/0!</v>
      </c>
      <c r="F263" s="387"/>
    </row>
    <row r="264" spans="1:6" ht="13.5" thickBot="1" x14ac:dyDescent="0.25">
      <c r="A264" s="975" t="s">
        <v>1106</v>
      </c>
      <c r="B264" s="975"/>
      <c r="C264" s="975"/>
      <c r="D264" s="975"/>
      <c r="E264" s="975"/>
      <c r="F264" s="387"/>
    </row>
    <row r="265" spans="1:6" ht="13.5" thickBot="1" x14ac:dyDescent="0.25">
      <c r="A265" s="974"/>
      <c r="B265" s="411">
        <v>2018</v>
      </c>
      <c r="C265" s="411">
        <v>2019</v>
      </c>
      <c r="D265" s="411">
        <v>2020</v>
      </c>
      <c r="E265" s="411">
        <v>2021</v>
      </c>
      <c r="F265" s="387"/>
    </row>
    <row r="266" spans="1:6" ht="13.5" thickBot="1" x14ac:dyDescent="0.25">
      <c r="A266" s="974"/>
      <c r="B266" s="411" t="s">
        <v>10</v>
      </c>
      <c r="C266" s="411" t="s">
        <v>11</v>
      </c>
      <c r="D266" s="411" t="s">
        <v>11</v>
      </c>
      <c r="E266" s="411" t="s">
        <v>11</v>
      </c>
      <c r="F266" s="387"/>
    </row>
    <row r="267" spans="1:6" ht="13.5" thickBot="1" x14ac:dyDescent="0.25">
      <c r="A267" s="414" t="s">
        <v>31</v>
      </c>
      <c r="B267" s="412"/>
      <c r="C267" s="412">
        <v>0</v>
      </c>
      <c r="D267" s="412">
        <v>0</v>
      </c>
      <c r="E267" s="412">
        <v>0</v>
      </c>
      <c r="F267" s="387"/>
    </row>
    <row r="268" spans="1:6" ht="13.5" thickBot="1" x14ac:dyDescent="0.25">
      <c r="A268" s="414" t="s">
        <v>32</v>
      </c>
      <c r="B268" s="415">
        <v>35717</v>
      </c>
      <c r="C268" s="416"/>
      <c r="D268" s="416"/>
      <c r="E268" s="416"/>
      <c r="F268" s="387"/>
    </row>
    <row r="269" spans="1:6" ht="13.5" thickBot="1" x14ac:dyDescent="0.25">
      <c r="A269" s="417" t="s">
        <v>33</v>
      </c>
      <c r="B269" s="408">
        <v>35717</v>
      </c>
      <c r="C269" s="408">
        <f>C268+C267</f>
        <v>0</v>
      </c>
      <c r="D269" s="415">
        <f>D268+D267</f>
        <v>0</v>
      </c>
      <c r="E269" s="415">
        <f>E268+E267</f>
        <v>0</v>
      </c>
      <c r="F269" s="387"/>
    </row>
    <row r="270" spans="1:6" ht="13.5" thickBot="1" x14ac:dyDescent="0.25">
      <c r="A270" s="974" t="s">
        <v>34</v>
      </c>
      <c r="B270" s="974"/>
      <c r="C270" s="974"/>
      <c r="D270" s="974"/>
      <c r="E270" s="974"/>
      <c r="F270" s="387"/>
    </row>
    <row r="271" spans="1:6" ht="13.5" thickBot="1" x14ac:dyDescent="0.25">
      <c r="A271" s="974"/>
      <c r="B271" s="974"/>
      <c r="C271" s="974"/>
      <c r="D271" s="974"/>
      <c r="E271" s="974"/>
      <c r="F271" s="387"/>
    </row>
    <row r="272" spans="1:6" ht="13.5" thickBot="1" x14ac:dyDescent="0.25">
      <c r="A272" s="974"/>
      <c r="B272" s="974"/>
      <c r="C272" s="974"/>
      <c r="D272" s="974"/>
      <c r="E272" s="974"/>
      <c r="F272" s="387"/>
    </row>
    <row r="273" spans="1:6" ht="13.5" thickBot="1" x14ac:dyDescent="0.25">
      <c r="A273" s="418" t="s">
        <v>1158</v>
      </c>
      <c r="B273" s="979" t="s">
        <v>1159</v>
      </c>
      <c r="C273" s="979"/>
      <c r="D273" s="979"/>
      <c r="E273" s="979"/>
      <c r="F273" s="387"/>
    </row>
    <row r="274" spans="1:6" ht="13.5" thickBot="1" x14ac:dyDescent="0.25">
      <c r="A274" s="409" t="s">
        <v>1160</v>
      </c>
      <c r="B274" s="981" t="s">
        <v>1161</v>
      </c>
      <c r="C274" s="981"/>
      <c r="D274" s="981"/>
      <c r="E274" s="981"/>
      <c r="F274" s="387"/>
    </row>
    <row r="275" spans="1:6" ht="13.5" thickBot="1" x14ac:dyDescent="0.25">
      <c r="A275" s="410" t="s">
        <v>20</v>
      </c>
      <c r="B275" s="981" t="s">
        <v>1162</v>
      </c>
      <c r="C275" s="981"/>
      <c r="D275" s="981"/>
      <c r="E275" s="981"/>
      <c r="F275" s="387"/>
    </row>
    <row r="276" spans="1:6" ht="13.5" thickBot="1" x14ac:dyDescent="0.25">
      <c r="A276" s="410" t="s">
        <v>21</v>
      </c>
      <c r="B276" s="974" t="s">
        <v>1163</v>
      </c>
      <c r="C276" s="974"/>
      <c r="D276" s="974"/>
      <c r="E276" s="974"/>
      <c r="F276" s="387"/>
    </row>
    <row r="277" spans="1:6" ht="13.5" thickBot="1" x14ac:dyDescent="0.25">
      <c r="A277" s="974"/>
      <c r="B277" s="411">
        <v>2018</v>
      </c>
      <c r="C277" s="411">
        <v>2019</v>
      </c>
      <c r="D277" s="411">
        <v>2020</v>
      </c>
      <c r="E277" s="411">
        <v>2021</v>
      </c>
      <c r="F277" s="387"/>
    </row>
    <row r="278" spans="1:6" ht="13.5" thickBot="1" x14ac:dyDescent="0.25">
      <c r="A278" s="974"/>
      <c r="B278" s="411" t="s">
        <v>10</v>
      </c>
      <c r="C278" s="411" t="s">
        <v>11</v>
      </c>
      <c r="D278" s="411" t="s">
        <v>11</v>
      </c>
      <c r="E278" s="411" t="s">
        <v>11</v>
      </c>
      <c r="F278" s="387"/>
    </row>
    <row r="279" spans="1:6" ht="13.5" thickBot="1" x14ac:dyDescent="0.25">
      <c r="A279" s="410" t="s">
        <v>23</v>
      </c>
      <c r="B279" s="412">
        <v>1</v>
      </c>
      <c r="C279" s="412">
        <v>1</v>
      </c>
      <c r="D279" s="412"/>
      <c r="E279" s="412"/>
      <c r="F279" s="387"/>
    </row>
    <row r="280" spans="1:6" ht="13.5" thickBot="1" x14ac:dyDescent="0.25">
      <c r="A280" s="410" t="s">
        <v>24</v>
      </c>
      <c r="B280" s="412">
        <f>B290</f>
        <v>3000</v>
      </c>
      <c r="C280" s="412">
        <f>C290</f>
        <v>3000</v>
      </c>
      <c r="D280" s="412"/>
      <c r="E280" s="412"/>
      <c r="F280" s="387"/>
    </row>
    <row r="281" spans="1:6" ht="13.5" thickBot="1" x14ac:dyDescent="0.25">
      <c r="A281" s="410" t="s">
        <v>25</v>
      </c>
      <c r="B281" s="412">
        <f>B280/B279</f>
        <v>3000</v>
      </c>
      <c r="C281" s="412">
        <f>C280/C279</f>
        <v>3000</v>
      </c>
      <c r="D281" s="412" t="e">
        <f>D280/D279</f>
        <v>#DIV/0!</v>
      </c>
      <c r="E281" s="412" t="e">
        <f>E280/E279</f>
        <v>#DIV/0!</v>
      </c>
      <c r="F281" s="387"/>
    </row>
    <row r="282" spans="1:6" ht="13.5" thickBot="1" x14ac:dyDescent="0.25">
      <c r="A282" s="410" t="s">
        <v>26</v>
      </c>
      <c r="B282" s="410" t="s">
        <v>27</v>
      </c>
      <c r="C282" s="413">
        <f>C279/B279-1</f>
        <v>0</v>
      </c>
      <c r="D282" s="413">
        <f t="shared" ref="D282:E284" si="12">D279/C279-1</f>
        <v>-1</v>
      </c>
      <c r="E282" s="413" t="e">
        <f t="shared" si="12"/>
        <v>#DIV/0!</v>
      </c>
      <c r="F282" s="387"/>
    </row>
    <row r="283" spans="1:6" ht="13.5" thickBot="1" x14ac:dyDescent="0.25">
      <c r="A283" s="410" t="s">
        <v>28</v>
      </c>
      <c r="B283" s="410" t="s">
        <v>27</v>
      </c>
      <c r="C283" s="413">
        <f>C280/B280-1</f>
        <v>0</v>
      </c>
      <c r="D283" s="413">
        <f t="shared" si="12"/>
        <v>-1</v>
      </c>
      <c r="E283" s="413" t="e">
        <f t="shared" si="12"/>
        <v>#DIV/0!</v>
      </c>
      <c r="F283" s="387"/>
    </row>
    <row r="284" spans="1:6" ht="13.5" thickBot="1" x14ac:dyDescent="0.25">
      <c r="A284" s="410" t="s">
        <v>29</v>
      </c>
      <c r="B284" s="410" t="s">
        <v>27</v>
      </c>
      <c r="C284" s="413">
        <f>C281/B281-1</f>
        <v>0</v>
      </c>
      <c r="D284" s="413" t="e">
        <f t="shared" si="12"/>
        <v>#DIV/0!</v>
      </c>
      <c r="E284" s="413" t="e">
        <f t="shared" si="12"/>
        <v>#DIV/0!</v>
      </c>
      <c r="F284" s="387"/>
    </row>
    <row r="285" spans="1:6" ht="13.5" thickBot="1" x14ac:dyDescent="0.25">
      <c r="A285" s="975" t="s">
        <v>1106</v>
      </c>
      <c r="B285" s="975"/>
      <c r="C285" s="975"/>
      <c r="D285" s="975"/>
      <c r="E285" s="975"/>
      <c r="F285" s="387"/>
    </row>
    <row r="286" spans="1:6" ht="13.5" thickBot="1" x14ac:dyDescent="0.25">
      <c r="A286" s="974"/>
      <c r="B286" s="411">
        <v>2018</v>
      </c>
      <c r="C286" s="411">
        <v>2019</v>
      </c>
      <c r="D286" s="411">
        <v>2020</v>
      </c>
      <c r="E286" s="411">
        <v>2021</v>
      </c>
      <c r="F286" s="387"/>
    </row>
    <row r="287" spans="1:6" ht="13.5" thickBot="1" x14ac:dyDescent="0.25">
      <c r="A287" s="974"/>
      <c r="B287" s="411" t="s">
        <v>10</v>
      </c>
      <c r="C287" s="411" t="s">
        <v>11</v>
      </c>
      <c r="D287" s="411" t="s">
        <v>11</v>
      </c>
      <c r="E287" s="411" t="s">
        <v>11</v>
      </c>
      <c r="F287" s="387"/>
    </row>
    <row r="288" spans="1:6" ht="13.5" thickBot="1" x14ac:dyDescent="0.25">
      <c r="A288" s="414" t="s">
        <v>31</v>
      </c>
      <c r="B288" s="416"/>
      <c r="C288" s="416"/>
      <c r="D288" s="416"/>
      <c r="E288" s="416"/>
      <c r="F288" s="387"/>
    </row>
    <row r="289" spans="1:6" ht="13.5" thickBot="1" x14ac:dyDescent="0.25">
      <c r="A289" s="414" t="s">
        <v>32</v>
      </c>
      <c r="B289" s="412">
        <v>3000</v>
      </c>
      <c r="C289" s="412">
        <v>3000</v>
      </c>
      <c r="D289" s="412"/>
      <c r="E289" s="412"/>
      <c r="F289" s="387"/>
    </row>
    <row r="290" spans="1:6" ht="13.5" thickBot="1" x14ac:dyDescent="0.25">
      <c r="A290" s="417" t="s">
        <v>33</v>
      </c>
      <c r="B290" s="408">
        <f>B289+B288</f>
        <v>3000</v>
      </c>
      <c r="C290" s="408">
        <f>C289+C288</f>
        <v>3000</v>
      </c>
      <c r="D290" s="415">
        <f>D289+D288</f>
        <v>0</v>
      </c>
      <c r="E290" s="415">
        <f>E289+E288</f>
        <v>0</v>
      </c>
      <c r="F290" s="387"/>
    </row>
    <row r="291" spans="1:6" ht="13.5" thickBot="1" x14ac:dyDescent="0.25">
      <c r="A291" s="974" t="s">
        <v>34</v>
      </c>
      <c r="B291" s="974"/>
      <c r="C291" s="974"/>
      <c r="D291" s="974"/>
      <c r="E291" s="974"/>
      <c r="F291" s="387"/>
    </row>
    <row r="292" spans="1:6" ht="13.5" thickBot="1" x14ac:dyDescent="0.25">
      <c r="A292" s="974"/>
      <c r="B292" s="974"/>
      <c r="C292" s="974"/>
      <c r="D292" s="974"/>
      <c r="E292" s="974"/>
      <c r="F292" s="387"/>
    </row>
    <row r="293" spans="1:6" ht="13.5" thickBot="1" x14ac:dyDescent="0.25">
      <c r="A293" s="974"/>
      <c r="B293" s="974"/>
      <c r="C293" s="974"/>
      <c r="D293" s="974"/>
      <c r="E293" s="974"/>
      <c r="F293" s="387"/>
    </row>
    <row r="294" spans="1:6" ht="13.5" thickBot="1" x14ac:dyDescent="0.25">
      <c r="A294" s="419" t="s">
        <v>1164</v>
      </c>
      <c r="B294" s="983" t="s">
        <v>1165</v>
      </c>
      <c r="C294" s="983"/>
      <c r="D294" s="983"/>
      <c r="E294" s="983"/>
      <c r="F294" s="387"/>
    </row>
    <row r="295" spans="1:6" ht="13.5" thickBot="1" x14ac:dyDescent="0.25">
      <c r="A295" s="409" t="s">
        <v>1166</v>
      </c>
      <c r="B295" s="973" t="s">
        <v>1167</v>
      </c>
      <c r="C295" s="973"/>
      <c r="D295" s="973"/>
      <c r="E295" s="973"/>
      <c r="F295" s="387"/>
    </row>
    <row r="296" spans="1:6" ht="13.5" thickBot="1" x14ac:dyDescent="0.25">
      <c r="A296" s="410" t="s">
        <v>20</v>
      </c>
      <c r="B296" s="974" t="s">
        <v>1168</v>
      </c>
      <c r="C296" s="974"/>
      <c r="D296" s="974"/>
      <c r="E296" s="974"/>
      <c r="F296" s="387"/>
    </row>
    <row r="297" spans="1:6" ht="13.5" thickBot="1" x14ac:dyDescent="0.25">
      <c r="A297" s="410" t="s">
        <v>21</v>
      </c>
      <c r="B297" s="974" t="s">
        <v>22</v>
      </c>
      <c r="C297" s="974"/>
      <c r="D297" s="974"/>
      <c r="E297" s="974"/>
      <c r="F297" s="387"/>
    </row>
    <row r="298" spans="1:6" ht="13.5" thickBot="1" x14ac:dyDescent="0.25">
      <c r="A298" s="974"/>
      <c r="B298" s="411">
        <v>2018</v>
      </c>
      <c r="C298" s="411">
        <v>2019</v>
      </c>
      <c r="D298" s="411">
        <v>2020</v>
      </c>
      <c r="E298" s="411">
        <v>2021</v>
      </c>
      <c r="F298" s="387"/>
    </row>
    <row r="299" spans="1:6" ht="13.5" thickBot="1" x14ac:dyDescent="0.25">
      <c r="A299" s="974"/>
      <c r="B299" s="411" t="s">
        <v>10</v>
      </c>
      <c r="C299" s="411" t="s">
        <v>11</v>
      </c>
      <c r="D299" s="411" t="s">
        <v>11</v>
      </c>
      <c r="E299" s="411" t="s">
        <v>11</v>
      </c>
      <c r="F299" s="387"/>
    </row>
    <row r="300" spans="1:6" ht="13.5" thickBot="1" x14ac:dyDescent="0.25">
      <c r="A300" s="410" t="s">
        <v>23</v>
      </c>
      <c r="B300" s="412">
        <v>1</v>
      </c>
      <c r="C300" s="412">
        <v>1</v>
      </c>
      <c r="D300" s="412">
        <v>1</v>
      </c>
      <c r="E300" s="412">
        <v>1</v>
      </c>
      <c r="F300" s="387"/>
    </row>
    <row r="301" spans="1:6" ht="13.5" thickBot="1" x14ac:dyDescent="0.25">
      <c r="A301" s="410" t="s">
        <v>24</v>
      </c>
      <c r="B301" s="412">
        <f>B311</f>
        <v>1374300</v>
      </c>
      <c r="C301" s="412">
        <f>C311</f>
        <v>1584406</v>
      </c>
      <c r="D301" s="412">
        <f>D311</f>
        <v>116368</v>
      </c>
      <c r="E301" s="412">
        <f>E311</f>
        <v>80257</v>
      </c>
      <c r="F301" s="387"/>
    </row>
    <row r="302" spans="1:6" ht="13.5" thickBot="1" x14ac:dyDescent="0.25">
      <c r="A302" s="410" t="s">
        <v>25</v>
      </c>
      <c r="B302" s="412">
        <f>B301</f>
        <v>1374300</v>
      </c>
      <c r="C302" s="412">
        <f>C301</f>
        <v>1584406</v>
      </c>
      <c r="D302" s="412">
        <f>D301</f>
        <v>116368</v>
      </c>
      <c r="E302" s="412">
        <f>E301</f>
        <v>80257</v>
      </c>
      <c r="F302" s="387"/>
    </row>
    <row r="303" spans="1:6" ht="13.5" thickBot="1" x14ac:dyDescent="0.25">
      <c r="A303" s="410" t="s">
        <v>26</v>
      </c>
      <c r="B303" s="410" t="s">
        <v>27</v>
      </c>
      <c r="C303" s="413">
        <f>C300/B300-1</f>
        <v>0</v>
      </c>
      <c r="D303" s="413">
        <f t="shared" ref="D303:E305" si="13">D300/C300-1</f>
        <v>0</v>
      </c>
      <c r="E303" s="413">
        <f t="shared" si="13"/>
        <v>0</v>
      </c>
      <c r="F303" s="387"/>
    </row>
    <row r="304" spans="1:6" ht="13.5" thickBot="1" x14ac:dyDescent="0.25">
      <c r="A304" s="410" t="s">
        <v>28</v>
      </c>
      <c r="B304" s="410" t="s">
        <v>27</v>
      </c>
      <c r="C304" s="413">
        <f>C301/B301-1</f>
        <v>0.15288219457178198</v>
      </c>
      <c r="D304" s="413">
        <f t="shared" si="13"/>
        <v>-0.92655417866380207</v>
      </c>
      <c r="E304" s="413">
        <f t="shared" si="13"/>
        <v>-0.31031726935239934</v>
      </c>
      <c r="F304" s="387"/>
    </row>
    <row r="305" spans="1:6" ht="13.5" thickBot="1" x14ac:dyDescent="0.25">
      <c r="A305" s="410" t="s">
        <v>29</v>
      </c>
      <c r="B305" s="410" t="s">
        <v>27</v>
      </c>
      <c r="C305" s="413">
        <f>C302/B302-1</f>
        <v>0.15288219457178198</v>
      </c>
      <c r="D305" s="413">
        <f t="shared" si="13"/>
        <v>-0.92655417866380207</v>
      </c>
      <c r="E305" s="413">
        <f t="shared" si="13"/>
        <v>-0.31031726935239934</v>
      </c>
      <c r="F305" s="387"/>
    </row>
    <row r="306" spans="1:6" ht="13.5" thickBot="1" x14ac:dyDescent="0.25">
      <c r="A306" s="975" t="s">
        <v>1106</v>
      </c>
      <c r="B306" s="975"/>
      <c r="C306" s="975"/>
      <c r="D306" s="975"/>
      <c r="E306" s="975"/>
      <c r="F306" s="387"/>
    </row>
    <row r="307" spans="1:6" ht="13.5" thickBot="1" x14ac:dyDescent="0.25">
      <c r="A307" s="974"/>
      <c r="B307" s="411">
        <v>2018</v>
      </c>
      <c r="C307" s="411">
        <v>2019</v>
      </c>
      <c r="D307" s="411">
        <v>2020</v>
      </c>
      <c r="E307" s="411">
        <v>2021</v>
      </c>
      <c r="F307" s="387"/>
    </row>
    <row r="308" spans="1:6" ht="13.5" thickBot="1" x14ac:dyDescent="0.25">
      <c r="A308" s="974"/>
      <c r="B308" s="411" t="s">
        <v>10</v>
      </c>
      <c r="C308" s="411" t="s">
        <v>11</v>
      </c>
      <c r="D308" s="411" t="s">
        <v>11</v>
      </c>
      <c r="E308" s="411" t="s">
        <v>11</v>
      </c>
      <c r="F308" s="387"/>
    </row>
    <row r="309" spans="1:6" ht="13.5" thickBot="1" x14ac:dyDescent="0.25">
      <c r="A309" s="414" t="s">
        <v>31</v>
      </c>
      <c r="B309" s="416"/>
      <c r="C309" s="416"/>
      <c r="D309" s="416"/>
      <c r="E309" s="416"/>
      <c r="F309" s="387"/>
    </row>
    <row r="310" spans="1:6" ht="13.5" thickBot="1" x14ac:dyDescent="0.25">
      <c r="A310" s="414" t="s">
        <v>32</v>
      </c>
      <c r="B310" s="412">
        <v>1374300</v>
      </c>
      <c r="C310" s="412">
        <v>1584406</v>
      </c>
      <c r="D310" s="412">
        <v>116368</v>
      </c>
      <c r="E310" s="412">
        <v>80257</v>
      </c>
      <c r="F310" s="387"/>
    </row>
    <row r="311" spans="1:6" ht="13.5" thickBot="1" x14ac:dyDescent="0.25">
      <c r="A311" s="417" t="s">
        <v>33</v>
      </c>
      <c r="B311" s="408">
        <f>B310+B309</f>
        <v>1374300</v>
      </c>
      <c r="C311" s="408">
        <f>C310+C309</f>
        <v>1584406</v>
      </c>
      <c r="D311" s="415">
        <f>D310+D309</f>
        <v>116368</v>
      </c>
      <c r="E311" s="415">
        <f>E310+E309</f>
        <v>80257</v>
      </c>
      <c r="F311" s="387"/>
    </row>
    <row r="312" spans="1:6" ht="13.5" thickBot="1" x14ac:dyDescent="0.25">
      <c r="A312" s="974" t="s">
        <v>34</v>
      </c>
      <c r="B312" s="974"/>
      <c r="C312" s="974"/>
      <c r="D312" s="974"/>
      <c r="E312" s="974"/>
      <c r="F312" s="387"/>
    </row>
    <row r="313" spans="1:6" ht="13.5" thickBot="1" x14ac:dyDescent="0.25">
      <c r="A313" s="974"/>
      <c r="B313" s="974"/>
      <c r="C313" s="974"/>
      <c r="D313" s="974"/>
      <c r="E313" s="974"/>
      <c r="F313" s="387"/>
    </row>
    <row r="314" spans="1:6" ht="13.5" thickBot="1" x14ac:dyDescent="0.25">
      <c r="A314" s="974"/>
      <c r="B314" s="974"/>
      <c r="C314" s="974"/>
      <c r="D314" s="974"/>
      <c r="E314" s="974"/>
      <c r="F314" s="387"/>
    </row>
    <row r="315" spans="1:6" ht="13.5" thickBot="1" x14ac:dyDescent="0.25">
      <c r="A315" s="419" t="s">
        <v>1169</v>
      </c>
      <c r="B315" s="979" t="s">
        <v>1170</v>
      </c>
      <c r="C315" s="979"/>
      <c r="D315" s="979"/>
      <c r="E315" s="979"/>
      <c r="F315" s="387"/>
    </row>
    <row r="316" spans="1:6" ht="13.5" thickBot="1" x14ac:dyDescent="0.25">
      <c r="A316" s="409" t="s">
        <v>1171</v>
      </c>
      <c r="B316" s="973" t="s">
        <v>1172</v>
      </c>
      <c r="C316" s="973"/>
      <c r="D316" s="973"/>
      <c r="E316" s="973"/>
      <c r="F316" s="387"/>
    </row>
    <row r="317" spans="1:6" ht="27.75" customHeight="1" thickBot="1" x14ac:dyDescent="0.25">
      <c r="A317" s="410" t="s">
        <v>20</v>
      </c>
      <c r="B317" s="974" t="s">
        <v>1173</v>
      </c>
      <c r="C317" s="974"/>
      <c r="D317" s="974"/>
      <c r="E317" s="974"/>
      <c r="F317" s="387"/>
    </row>
    <row r="318" spans="1:6" ht="13.5" thickBot="1" x14ac:dyDescent="0.25">
      <c r="A318" s="410" t="s">
        <v>21</v>
      </c>
      <c r="B318" s="974" t="s">
        <v>22</v>
      </c>
      <c r="C318" s="974"/>
      <c r="D318" s="974"/>
      <c r="E318" s="974"/>
      <c r="F318" s="387"/>
    </row>
    <row r="319" spans="1:6" ht="13.5" thickBot="1" x14ac:dyDescent="0.25">
      <c r="A319" s="974"/>
      <c r="B319" s="411">
        <v>2018</v>
      </c>
      <c r="C319" s="411">
        <v>2019</v>
      </c>
      <c r="D319" s="411">
        <v>2020</v>
      </c>
      <c r="E319" s="411">
        <v>2021</v>
      </c>
      <c r="F319" s="387"/>
    </row>
    <row r="320" spans="1:6" ht="13.5" thickBot="1" x14ac:dyDescent="0.25">
      <c r="A320" s="974"/>
      <c r="B320" s="411" t="s">
        <v>10</v>
      </c>
      <c r="C320" s="411" t="s">
        <v>11</v>
      </c>
      <c r="D320" s="411" t="s">
        <v>11</v>
      </c>
      <c r="E320" s="411" t="s">
        <v>11</v>
      </c>
      <c r="F320" s="387"/>
    </row>
    <row r="321" spans="1:6" ht="13.5" thickBot="1" x14ac:dyDescent="0.25">
      <c r="A321" s="410" t="s">
        <v>23</v>
      </c>
      <c r="B321" s="412">
        <v>1</v>
      </c>
      <c r="C321" s="412">
        <v>1</v>
      </c>
      <c r="D321" s="412">
        <v>1</v>
      </c>
      <c r="E321" s="412">
        <v>1</v>
      </c>
      <c r="F321" s="387"/>
    </row>
    <row r="322" spans="1:6" ht="13.5" thickBot="1" x14ac:dyDescent="0.25">
      <c r="A322" s="410" t="s">
        <v>24</v>
      </c>
      <c r="B322" s="412">
        <v>38000</v>
      </c>
      <c r="C322" s="412">
        <v>29000</v>
      </c>
      <c r="D322" s="412">
        <v>0</v>
      </c>
      <c r="E322" s="412">
        <v>0</v>
      </c>
      <c r="F322" s="387"/>
    </row>
    <row r="323" spans="1:6" ht="13.5" thickBot="1" x14ac:dyDescent="0.25">
      <c r="A323" s="410" t="s">
        <v>25</v>
      </c>
      <c r="B323" s="412">
        <f>B322/B321</f>
        <v>38000</v>
      </c>
      <c r="C323" s="412">
        <f>C322/C321</f>
        <v>29000</v>
      </c>
      <c r="D323" s="412">
        <f>D322/D321</f>
        <v>0</v>
      </c>
      <c r="E323" s="412">
        <f>E322/E321</f>
        <v>0</v>
      </c>
      <c r="F323" s="387"/>
    </row>
    <row r="324" spans="1:6" ht="13.5" thickBot="1" x14ac:dyDescent="0.25">
      <c r="A324" s="410" t="s">
        <v>26</v>
      </c>
      <c r="B324" s="410" t="s">
        <v>27</v>
      </c>
      <c r="C324" s="413">
        <f t="shared" ref="C324:E326" si="14">C321/B321-1</f>
        <v>0</v>
      </c>
      <c r="D324" s="413">
        <f t="shared" si="14"/>
        <v>0</v>
      </c>
      <c r="E324" s="413">
        <f t="shared" si="14"/>
        <v>0</v>
      </c>
      <c r="F324" s="387"/>
    </row>
    <row r="325" spans="1:6" ht="13.5" thickBot="1" x14ac:dyDescent="0.25">
      <c r="A325" s="410" t="s">
        <v>28</v>
      </c>
      <c r="B325" s="410" t="s">
        <v>27</v>
      </c>
      <c r="C325" s="413">
        <f t="shared" si="14"/>
        <v>-0.23684210526315785</v>
      </c>
      <c r="D325" s="413">
        <f t="shared" si="14"/>
        <v>-1</v>
      </c>
      <c r="E325" s="413" t="e">
        <f t="shared" si="14"/>
        <v>#DIV/0!</v>
      </c>
      <c r="F325" s="387"/>
    </row>
    <row r="326" spans="1:6" ht="13.5" thickBot="1" x14ac:dyDescent="0.25">
      <c r="A326" s="410" t="s">
        <v>29</v>
      </c>
      <c r="B326" s="410" t="s">
        <v>27</v>
      </c>
      <c r="C326" s="413">
        <f t="shared" si="14"/>
        <v>-0.23684210526315785</v>
      </c>
      <c r="D326" s="413">
        <f t="shared" si="14"/>
        <v>-1</v>
      </c>
      <c r="E326" s="413" t="e">
        <f t="shared" si="14"/>
        <v>#DIV/0!</v>
      </c>
      <c r="F326" s="387"/>
    </row>
    <row r="327" spans="1:6" ht="13.5" thickBot="1" x14ac:dyDescent="0.25">
      <c r="A327" s="975" t="s">
        <v>1106</v>
      </c>
      <c r="B327" s="975"/>
      <c r="C327" s="975"/>
      <c r="D327" s="975"/>
      <c r="E327" s="975"/>
      <c r="F327" s="387"/>
    </row>
    <row r="328" spans="1:6" ht="13.5" thickBot="1" x14ac:dyDescent="0.25">
      <c r="A328" s="974"/>
      <c r="B328" s="411">
        <v>2018</v>
      </c>
      <c r="C328" s="411">
        <v>2019</v>
      </c>
      <c r="D328" s="411">
        <v>2020</v>
      </c>
      <c r="E328" s="411">
        <v>2021</v>
      </c>
      <c r="F328" s="387"/>
    </row>
    <row r="329" spans="1:6" ht="13.5" thickBot="1" x14ac:dyDescent="0.25">
      <c r="A329" s="974"/>
      <c r="B329" s="411" t="s">
        <v>10</v>
      </c>
      <c r="C329" s="411" t="s">
        <v>11</v>
      </c>
      <c r="D329" s="411" t="s">
        <v>11</v>
      </c>
      <c r="E329" s="411" t="s">
        <v>11</v>
      </c>
      <c r="F329" s="387"/>
    </row>
    <row r="330" spans="1:6" ht="13.5" thickBot="1" x14ac:dyDescent="0.25">
      <c r="A330" s="414" t="s">
        <v>31</v>
      </c>
      <c r="B330" s="416"/>
      <c r="C330" s="416"/>
      <c r="D330" s="416"/>
      <c r="E330" s="416"/>
      <c r="F330" s="387"/>
    </row>
    <row r="331" spans="1:6" ht="13.5" thickBot="1" x14ac:dyDescent="0.25">
      <c r="A331" s="414" t="s">
        <v>32</v>
      </c>
      <c r="B331" s="412">
        <v>38000</v>
      </c>
      <c r="C331" s="412">
        <v>29000</v>
      </c>
      <c r="D331" s="416"/>
      <c r="E331" s="416"/>
      <c r="F331" s="387"/>
    </row>
    <row r="332" spans="1:6" ht="13.5" thickBot="1" x14ac:dyDescent="0.25">
      <c r="A332" s="417" t="s">
        <v>33</v>
      </c>
      <c r="B332" s="408">
        <f>B331+B330</f>
        <v>38000</v>
      </c>
      <c r="C332" s="408">
        <f>C331+C330</f>
        <v>29000</v>
      </c>
      <c r="D332" s="415">
        <f>D331+D330</f>
        <v>0</v>
      </c>
      <c r="E332" s="415">
        <f>E331+E330</f>
        <v>0</v>
      </c>
      <c r="F332" s="387"/>
    </row>
    <row r="333" spans="1:6" ht="13.5" thickBot="1" x14ac:dyDescent="0.25">
      <c r="A333" s="974" t="s">
        <v>34</v>
      </c>
      <c r="B333" s="974"/>
      <c r="C333" s="974"/>
      <c r="D333" s="974"/>
      <c r="E333" s="974"/>
      <c r="F333" s="387"/>
    </row>
    <row r="334" spans="1:6" ht="13.5" thickBot="1" x14ac:dyDescent="0.25">
      <c r="A334" s="974"/>
      <c r="B334" s="974"/>
      <c r="C334" s="974"/>
      <c r="D334" s="974"/>
      <c r="E334" s="974"/>
      <c r="F334" s="387"/>
    </row>
    <row r="335" spans="1:6" ht="13.5" thickBot="1" x14ac:dyDescent="0.25">
      <c r="A335" s="974"/>
      <c r="B335" s="974"/>
      <c r="C335" s="974"/>
      <c r="D335" s="974"/>
      <c r="E335" s="974"/>
      <c r="F335" s="387"/>
    </row>
    <row r="336" spans="1:6" ht="13.5" thickBot="1" x14ac:dyDescent="0.25">
      <c r="A336" s="418" t="s">
        <v>1174</v>
      </c>
      <c r="B336" s="979" t="s">
        <v>1175</v>
      </c>
      <c r="C336" s="979"/>
      <c r="D336" s="979"/>
      <c r="E336" s="979"/>
      <c r="F336" s="387"/>
    </row>
    <row r="337" spans="1:6" ht="13.5" thickBot="1" x14ac:dyDescent="0.25">
      <c r="A337" s="409" t="s">
        <v>1176</v>
      </c>
      <c r="B337" s="981" t="s">
        <v>1177</v>
      </c>
      <c r="C337" s="981"/>
      <c r="D337" s="981"/>
      <c r="E337" s="981"/>
      <c r="F337" s="387"/>
    </row>
    <row r="338" spans="1:6" ht="13.5" thickBot="1" x14ac:dyDescent="0.25">
      <c r="A338" s="410" t="s">
        <v>20</v>
      </c>
      <c r="B338" s="981" t="s">
        <v>1178</v>
      </c>
      <c r="C338" s="981"/>
      <c r="D338" s="981"/>
      <c r="E338" s="981"/>
      <c r="F338" s="387"/>
    </row>
    <row r="339" spans="1:6" ht="13.5" thickBot="1" x14ac:dyDescent="0.25">
      <c r="A339" s="410" t="s">
        <v>21</v>
      </c>
      <c r="B339" s="974" t="s">
        <v>1163</v>
      </c>
      <c r="C339" s="974"/>
      <c r="D339" s="974"/>
      <c r="E339" s="974"/>
      <c r="F339" s="387"/>
    </row>
    <row r="340" spans="1:6" ht="13.5" thickBot="1" x14ac:dyDescent="0.25">
      <c r="A340" s="974"/>
      <c r="B340" s="411">
        <v>2018</v>
      </c>
      <c r="C340" s="411">
        <v>2019</v>
      </c>
      <c r="D340" s="411">
        <v>2020</v>
      </c>
      <c r="E340" s="411">
        <v>2021</v>
      </c>
      <c r="F340" s="387"/>
    </row>
    <row r="341" spans="1:6" ht="13.5" thickBot="1" x14ac:dyDescent="0.25">
      <c r="A341" s="974"/>
      <c r="B341" s="411" t="s">
        <v>10</v>
      </c>
      <c r="C341" s="411" t="s">
        <v>11</v>
      </c>
      <c r="D341" s="411" t="s">
        <v>11</v>
      </c>
      <c r="E341" s="411" t="s">
        <v>11</v>
      </c>
      <c r="F341" s="387"/>
    </row>
    <row r="342" spans="1:6" ht="13.5" thickBot="1" x14ac:dyDescent="0.25">
      <c r="A342" s="410" t="s">
        <v>23</v>
      </c>
      <c r="B342" s="412">
        <v>1</v>
      </c>
      <c r="C342" s="412">
        <v>1</v>
      </c>
      <c r="D342" s="412">
        <v>1</v>
      </c>
      <c r="E342" s="412">
        <v>1</v>
      </c>
      <c r="F342" s="387"/>
    </row>
    <row r="343" spans="1:6" ht="13.5" thickBot="1" x14ac:dyDescent="0.25">
      <c r="A343" s="410" t="s">
        <v>24</v>
      </c>
      <c r="B343" s="412">
        <f>B353</f>
        <v>7083</v>
      </c>
      <c r="C343" s="412">
        <v>0</v>
      </c>
      <c r="D343" s="412">
        <v>0</v>
      </c>
      <c r="E343" s="412">
        <v>0</v>
      </c>
      <c r="F343" s="387"/>
    </row>
    <row r="344" spans="1:6" ht="13.5" thickBot="1" x14ac:dyDescent="0.25">
      <c r="A344" s="410" t="s">
        <v>25</v>
      </c>
      <c r="B344" s="412">
        <f>B343/B342</f>
        <v>7083</v>
      </c>
      <c r="C344" s="412">
        <f>C343/C342</f>
        <v>0</v>
      </c>
      <c r="D344" s="412">
        <f>D343/D342</f>
        <v>0</v>
      </c>
      <c r="E344" s="412">
        <f>E343/E342</f>
        <v>0</v>
      </c>
      <c r="F344" s="387"/>
    </row>
    <row r="345" spans="1:6" ht="13.5" thickBot="1" x14ac:dyDescent="0.25">
      <c r="A345" s="410" t="s">
        <v>26</v>
      </c>
      <c r="B345" s="410" t="s">
        <v>27</v>
      </c>
      <c r="C345" s="413">
        <f t="shared" ref="C345:E347" si="15">C342/B342-1</f>
        <v>0</v>
      </c>
      <c r="D345" s="413">
        <f t="shared" si="15"/>
        <v>0</v>
      </c>
      <c r="E345" s="413">
        <f t="shared" si="15"/>
        <v>0</v>
      </c>
      <c r="F345" s="387"/>
    </row>
    <row r="346" spans="1:6" ht="13.5" thickBot="1" x14ac:dyDescent="0.25">
      <c r="A346" s="410" t="s">
        <v>28</v>
      </c>
      <c r="B346" s="410" t="s">
        <v>27</v>
      </c>
      <c r="C346" s="413">
        <f t="shared" si="15"/>
        <v>-1</v>
      </c>
      <c r="D346" s="413" t="e">
        <f t="shared" si="15"/>
        <v>#DIV/0!</v>
      </c>
      <c r="E346" s="413" t="e">
        <f t="shared" si="15"/>
        <v>#DIV/0!</v>
      </c>
      <c r="F346" s="387"/>
    </row>
    <row r="347" spans="1:6" ht="13.5" thickBot="1" x14ac:dyDescent="0.25">
      <c r="A347" s="410" t="s">
        <v>29</v>
      </c>
      <c r="B347" s="410" t="s">
        <v>27</v>
      </c>
      <c r="C347" s="413">
        <f t="shared" si="15"/>
        <v>-1</v>
      </c>
      <c r="D347" s="413" t="e">
        <f t="shared" si="15"/>
        <v>#DIV/0!</v>
      </c>
      <c r="E347" s="413" t="e">
        <f t="shared" si="15"/>
        <v>#DIV/0!</v>
      </c>
      <c r="F347" s="387"/>
    </row>
    <row r="348" spans="1:6" ht="13.5" thickBot="1" x14ac:dyDescent="0.25">
      <c r="A348" s="975" t="s">
        <v>1106</v>
      </c>
      <c r="B348" s="975"/>
      <c r="C348" s="975"/>
      <c r="D348" s="975"/>
      <c r="E348" s="975"/>
      <c r="F348" s="387"/>
    </row>
    <row r="349" spans="1:6" ht="13.5" thickBot="1" x14ac:dyDescent="0.25">
      <c r="A349" s="974"/>
      <c r="B349" s="411">
        <v>2018</v>
      </c>
      <c r="C349" s="411">
        <v>2019</v>
      </c>
      <c r="D349" s="411">
        <v>2020</v>
      </c>
      <c r="E349" s="411">
        <v>2021</v>
      </c>
      <c r="F349" s="387"/>
    </row>
    <row r="350" spans="1:6" ht="13.5" thickBot="1" x14ac:dyDescent="0.25">
      <c r="A350" s="974"/>
      <c r="B350" s="411" t="s">
        <v>10</v>
      </c>
      <c r="C350" s="411" t="s">
        <v>11</v>
      </c>
      <c r="D350" s="411" t="s">
        <v>11</v>
      </c>
      <c r="E350" s="411" t="s">
        <v>11</v>
      </c>
      <c r="F350" s="387"/>
    </row>
    <row r="351" spans="1:6" ht="13.5" thickBot="1" x14ac:dyDescent="0.25">
      <c r="A351" s="414" t="s">
        <v>31</v>
      </c>
      <c r="B351" s="416"/>
      <c r="C351" s="416"/>
      <c r="D351" s="416"/>
      <c r="E351" s="416"/>
      <c r="F351" s="387"/>
    </row>
    <row r="352" spans="1:6" ht="13.5" thickBot="1" x14ac:dyDescent="0.25">
      <c r="A352" s="414" t="s">
        <v>32</v>
      </c>
      <c r="B352" s="412">
        <v>7083</v>
      </c>
      <c r="C352" s="412">
        <v>0</v>
      </c>
      <c r="D352" s="412">
        <v>0</v>
      </c>
      <c r="E352" s="412">
        <v>0</v>
      </c>
      <c r="F352" s="387"/>
    </row>
    <row r="353" spans="1:6" ht="13.5" thickBot="1" x14ac:dyDescent="0.25">
      <c r="A353" s="417" t="s">
        <v>33</v>
      </c>
      <c r="B353" s="408">
        <f>B352+B351</f>
        <v>7083</v>
      </c>
      <c r="C353" s="408">
        <f>C352+C351</f>
        <v>0</v>
      </c>
      <c r="D353" s="415">
        <f>D352+D351</f>
        <v>0</v>
      </c>
      <c r="E353" s="415">
        <f>E352+E351</f>
        <v>0</v>
      </c>
      <c r="F353" s="387"/>
    </row>
    <row r="354" spans="1:6" ht="13.5" thickBot="1" x14ac:dyDescent="0.25">
      <c r="A354" s="974" t="s">
        <v>34</v>
      </c>
      <c r="B354" s="974"/>
      <c r="C354" s="974"/>
      <c r="D354" s="974"/>
      <c r="E354" s="974"/>
      <c r="F354" s="387"/>
    </row>
    <row r="355" spans="1:6" ht="13.5" thickBot="1" x14ac:dyDescent="0.25">
      <c r="A355" s="974"/>
      <c r="B355" s="974"/>
      <c r="C355" s="974"/>
      <c r="D355" s="974"/>
      <c r="E355" s="974"/>
      <c r="F355" s="387"/>
    </row>
    <row r="356" spans="1:6" ht="13.5" thickBot="1" x14ac:dyDescent="0.25">
      <c r="A356" s="974"/>
      <c r="B356" s="974"/>
      <c r="C356" s="974"/>
      <c r="D356" s="974"/>
      <c r="E356" s="974"/>
      <c r="F356" s="387"/>
    </row>
    <row r="357" spans="1:6" ht="13.5" thickBot="1" x14ac:dyDescent="0.25">
      <c r="A357" s="418" t="s">
        <v>1179</v>
      </c>
      <c r="B357" s="979" t="s">
        <v>1180</v>
      </c>
      <c r="C357" s="979"/>
      <c r="D357" s="979"/>
      <c r="E357" s="979"/>
      <c r="F357" s="387"/>
    </row>
    <row r="358" spans="1:6" ht="13.5" thickBot="1" x14ac:dyDescent="0.25">
      <c r="A358" s="409" t="s">
        <v>1181</v>
      </c>
      <c r="B358" s="981" t="s">
        <v>1182</v>
      </c>
      <c r="C358" s="981"/>
      <c r="D358" s="981"/>
      <c r="E358" s="981"/>
      <c r="F358" s="387"/>
    </row>
    <row r="359" spans="1:6" ht="13.5" thickBot="1" x14ac:dyDescent="0.25">
      <c r="A359" s="410" t="s">
        <v>20</v>
      </c>
      <c r="B359" s="981" t="s">
        <v>1183</v>
      </c>
      <c r="C359" s="981"/>
      <c r="D359" s="981"/>
      <c r="E359" s="981"/>
      <c r="F359" s="387"/>
    </row>
    <row r="360" spans="1:6" ht="13.5" thickBot="1" x14ac:dyDescent="0.25">
      <c r="A360" s="410" t="s">
        <v>21</v>
      </c>
      <c r="B360" s="974" t="s">
        <v>1163</v>
      </c>
      <c r="C360" s="974"/>
      <c r="D360" s="974"/>
      <c r="E360" s="974"/>
      <c r="F360" s="387"/>
    </row>
    <row r="361" spans="1:6" ht="13.5" thickBot="1" x14ac:dyDescent="0.25">
      <c r="A361" s="974"/>
      <c r="B361" s="411">
        <v>2018</v>
      </c>
      <c r="C361" s="411">
        <v>2019</v>
      </c>
      <c r="D361" s="411">
        <v>2020</v>
      </c>
      <c r="E361" s="411">
        <v>2021</v>
      </c>
      <c r="F361" s="387"/>
    </row>
    <row r="362" spans="1:6" ht="13.5" thickBot="1" x14ac:dyDescent="0.25">
      <c r="A362" s="974"/>
      <c r="B362" s="411" t="s">
        <v>10</v>
      </c>
      <c r="C362" s="411" t="s">
        <v>11</v>
      </c>
      <c r="D362" s="411" t="s">
        <v>11</v>
      </c>
      <c r="E362" s="411" t="s">
        <v>11</v>
      </c>
      <c r="F362" s="387"/>
    </row>
    <row r="363" spans="1:6" ht="13.5" thickBot="1" x14ac:dyDescent="0.25">
      <c r="A363" s="410" t="s">
        <v>23</v>
      </c>
      <c r="B363" s="412">
        <v>1</v>
      </c>
      <c r="C363" s="412"/>
      <c r="D363" s="412"/>
      <c r="E363" s="412"/>
      <c r="F363" s="387"/>
    </row>
    <row r="364" spans="1:6" ht="13.5" thickBot="1" x14ac:dyDescent="0.25">
      <c r="A364" s="410" t="s">
        <v>24</v>
      </c>
      <c r="B364" s="412">
        <f>B374</f>
        <v>600</v>
      </c>
      <c r="C364" s="412">
        <v>0</v>
      </c>
      <c r="D364" s="412">
        <v>0</v>
      </c>
      <c r="E364" s="412">
        <v>0</v>
      </c>
      <c r="F364" s="387"/>
    </row>
    <row r="365" spans="1:6" ht="13.5" thickBot="1" x14ac:dyDescent="0.25">
      <c r="A365" s="410" t="s">
        <v>25</v>
      </c>
      <c r="B365" s="412">
        <f>B364/B363</f>
        <v>600</v>
      </c>
      <c r="C365" s="412" t="e">
        <f>C364/C363</f>
        <v>#DIV/0!</v>
      </c>
      <c r="D365" s="412" t="e">
        <f>D364/D363</f>
        <v>#DIV/0!</v>
      </c>
      <c r="E365" s="412" t="e">
        <f>E364/E363</f>
        <v>#DIV/0!</v>
      </c>
      <c r="F365" s="387"/>
    </row>
    <row r="366" spans="1:6" ht="13.5" thickBot="1" x14ac:dyDescent="0.25">
      <c r="A366" s="410" t="s">
        <v>26</v>
      </c>
      <c r="B366" s="410" t="s">
        <v>27</v>
      </c>
      <c r="C366" s="413">
        <f>C363/B363-1</f>
        <v>-1</v>
      </c>
      <c r="D366" s="413" t="e">
        <f t="shared" ref="D366:E368" si="16">D363/C363-1</f>
        <v>#DIV/0!</v>
      </c>
      <c r="E366" s="413" t="e">
        <f t="shared" si="16"/>
        <v>#DIV/0!</v>
      </c>
      <c r="F366" s="387"/>
    </row>
    <row r="367" spans="1:6" ht="13.5" thickBot="1" x14ac:dyDescent="0.25">
      <c r="A367" s="410" t="s">
        <v>28</v>
      </c>
      <c r="B367" s="410" t="s">
        <v>27</v>
      </c>
      <c r="C367" s="413">
        <f>C364/B364-1</f>
        <v>-1</v>
      </c>
      <c r="D367" s="413" t="e">
        <f t="shared" si="16"/>
        <v>#DIV/0!</v>
      </c>
      <c r="E367" s="413" t="e">
        <f t="shared" si="16"/>
        <v>#DIV/0!</v>
      </c>
      <c r="F367" s="387"/>
    </row>
    <row r="368" spans="1:6" ht="13.5" thickBot="1" x14ac:dyDescent="0.25">
      <c r="A368" s="410" t="s">
        <v>29</v>
      </c>
      <c r="B368" s="410" t="s">
        <v>27</v>
      </c>
      <c r="C368" s="413" t="e">
        <f>C365/B365-1</f>
        <v>#DIV/0!</v>
      </c>
      <c r="D368" s="413" t="e">
        <f t="shared" si="16"/>
        <v>#DIV/0!</v>
      </c>
      <c r="E368" s="413" t="e">
        <f t="shared" si="16"/>
        <v>#DIV/0!</v>
      </c>
      <c r="F368" s="387"/>
    </row>
    <row r="369" spans="1:6" ht="13.5" thickBot="1" x14ac:dyDescent="0.25">
      <c r="A369" s="975" t="s">
        <v>1106</v>
      </c>
      <c r="B369" s="975"/>
      <c r="C369" s="975"/>
      <c r="D369" s="975"/>
      <c r="E369" s="975"/>
      <c r="F369" s="387"/>
    </row>
    <row r="370" spans="1:6" ht="13.5" thickBot="1" x14ac:dyDescent="0.25">
      <c r="A370" s="974"/>
      <c r="B370" s="411">
        <v>2018</v>
      </c>
      <c r="C370" s="411">
        <v>2019</v>
      </c>
      <c r="D370" s="411">
        <v>2020</v>
      </c>
      <c r="E370" s="411">
        <v>2021</v>
      </c>
      <c r="F370" s="387"/>
    </row>
    <row r="371" spans="1:6" ht="13.5" thickBot="1" x14ac:dyDescent="0.25">
      <c r="A371" s="974"/>
      <c r="B371" s="411" t="s">
        <v>10</v>
      </c>
      <c r="C371" s="411" t="s">
        <v>11</v>
      </c>
      <c r="D371" s="411" t="s">
        <v>11</v>
      </c>
      <c r="E371" s="411" t="s">
        <v>11</v>
      </c>
      <c r="F371" s="387"/>
    </row>
    <row r="372" spans="1:6" ht="13.5" thickBot="1" x14ac:dyDescent="0.25">
      <c r="A372" s="414" t="s">
        <v>31</v>
      </c>
      <c r="B372" s="416"/>
      <c r="C372" s="416"/>
      <c r="D372" s="416"/>
      <c r="E372" s="416"/>
      <c r="F372" s="387"/>
    </row>
    <row r="373" spans="1:6" ht="13.5" thickBot="1" x14ac:dyDescent="0.25">
      <c r="A373" s="414" t="s">
        <v>32</v>
      </c>
      <c r="B373" s="412">
        <v>600</v>
      </c>
      <c r="C373" s="412">
        <v>0</v>
      </c>
      <c r="D373" s="412">
        <v>0</v>
      </c>
      <c r="E373" s="412">
        <v>0</v>
      </c>
      <c r="F373" s="387"/>
    </row>
    <row r="374" spans="1:6" ht="13.5" thickBot="1" x14ac:dyDescent="0.25">
      <c r="A374" s="417" t="s">
        <v>33</v>
      </c>
      <c r="B374" s="408">
        <f>B373+B372</f>
        <v>600</v>
      </c>
      <c r="C374" s="408">
        <f>C373+C372</f>
        <v>0</v>
      </c>
      <c r="D374" s="415">
        <f>D373+D372</f>
        <v>0</v>
      </c>
      <c r="E374" s="415">
        <f>E373+E372</f>
        <v>0</v>
      </c>
      <c r="F374" s="387"/>
    </row>
    <row r="375" spans="1:6" ht="13.5" thickBot="1" x14ac:dyDescent="0.25">
      <c r="A375" s="974" t="s">
        <v>34</v>
      </c>
      <c r="B375" s="974"/>
      <c r="C375" s="974"/>
      <c r="D375" s="974"/>
      <c r="E375" s="974"/>
      <c r="F375" s="387"/>
    </row>
    <row r="376" spans="1:6" ht="13.5" thickBot="1" x14ac:dyDescent="0.25">
      <c r="A376" s="974"/>
      <c r="B376" s="974"/>
      <c r="C376" s="974"/>
      <c r="D376" s="974"/>
      <c r="E376" s="974"/>
      <c r="F376" s="387"/>
    </row>
    <row r="377" spans="1:6" ht="13.5" thickBot="1" x14ac:dyDescent="0.25">
      <c r="A377" s="974"/>
      <c r="B377" s="974"/>
      <c r="C377" s="974"/>
      <c r="D377" s="974"/>
      <c r="E377" s="974"/>
      <c r="F377" s="387"/>
    </row>
    <row r="378" spans="1:6" ht="13.5" thickBot="1" x14ac:dyDescent="0.25">
      <c r="A378" s="418" t="s">
        <v>1184</v>
      </c>
      <c r="B378" s="979" t="s">
        <v>1185</v>
      </c>
      <c r="C378" s="979"/>
      <c r="D378" s="979"/>
      <c r="E378" s="979"/>
      <c r="F378" s="387"/>
    </row>
    <row r="379" spans="1:6" ht="13.5" thickBot="1" x14ac:dyDescent="0.25">
      <c r="A379" s="409" t="s">
        <v>1160</v>
      </c>
      <c r="B379" s="981" t="s">
        <v>1186</v>
      </c>
      <c r="C379" s="981"/>
      <c r="D379" s="981"/>
      <c r="E379" s="981"/>
      <c r="F379" s="387"/>
    </row>
    <row r="380" spans="1:6" ht="13.5" thickBot="1" x14ac:dyDescent="0.25">
      <c r="A380" s="410" t="s">
        <v>20</v>
      </c>
      <c r="B380" s="981" t="s">
        <v>1187</v>
      </c>
      <c r="C380" s="981"/>
      <c r="D380" s="981"/>
      <c r="E380" s="981"/>
      <c r="F380" s="387"/>
    </row>
    <row r="381" spans="1:6" ht="13.5" thickBot="1" x14ac:dyDescent="0.25">
      <c r="A381" s="410" t="s">
        <v>21</v>
      </c>
      <c r="B381" s="974" t="s">
        <v>1163</v>
      </c>
      <c r="C381" s="974"/>
      <c r="D381" s="974"/>
      <c r="E381" s="974"/>
      <c r="F381" s="387"/>
    </row>
    <row r="382" spans="1:6" ht="13.5" thickBot="1" x14ac:dyDescent="0.25">
      <c r="A382" s="974"/>
      <c r="B382" s="411">
        <v>2018</v>
      </c>
      <c r="C382" s="411">
        <v>2019</v>
      </c>
      <c r="D382" s="411">
        <v>2020</v>
      </c>
      <c r="E382" s="411">
        <v>2021</v>
      </c>
      <c r="F382" s="387"/>
    </row>
    <row r="383" spans="1:6" ht="13.5" thickBot="1" x14ac:dyDescent="0.25">
      <c r="A383" s="974"/>
      <c r="B383" s="411" t="s">
        <v>10</v>
      </c>
      <c r="C383" s="411" t="s">
        <v>11</v>
      </c>
      <c r="D383" s="411" t="s">
        <v>11</v>
      </c>
      <c r="E383" s="411" t="s">
        <v>11</v>
      </c>
      <c r="F383" s="387"/>
    </row>
    <row r="384" spans="1:6" ht="13.5" thickBot="1" x14ac:dyDescent="0.25">
      <c r="A384" s="410" t="s">
        <v>23</v>
      </c>
      <c r="B384" s="412">
        <v>1</v>
      </c>
      <c r="C384" s="412">
        <v>1</v>
      </c>
      <c r="D384" s="412"/>
      <c r="E384" s="412"/>
      <c r="F384" s="387"/>
    </row>
    <row r="385" spans="1:6" ht="13.5" thickBot="1" x14ac:dyDescent="0.25">
      <c r="A385" s="410" t="s">
        <v>24</v>
      </c>
      <c r="B385" s="412">
        <f>B395</f>
        <v>4081</v>
      </c>
      <c r="C385" s="412">
        <f>C395</f>
        <v>453</v>
      </c>
      <c r="D385" s="412"/>
      <c r="E385" s="412"/>
      <c r="F385" s="387"/>
    </row>
    <row r="386" spans="1:6" ht="13.5" thickBot="1" x14ac:dyDescent="0.25">
      <c r="A386" s="410" t="s">
        <v>25</v>
      </c>
      <c r="B386" s="412">
        <f>B385/B384</f>
        <v>4081</v>
      </c>
      <c r="C386" s="412">
        <f>C385/C384</f>
        <v>453</v>
      </c>
      <c r="D386" s="412" t="e">
        <f>D385/D384</f>
        <v>#DIV/0!</v>
      </c>
      <c r="E386" s="412" t="e">
        <f>E385/E384</f>
        <v>#DIV/0!</v>
      </c>
      <c r="F386" s="387"/>
    </row>
    <row r="387" spans="1:6" ht="13.5" thickBot="1" x14ac:dyDescent="0.25">
      <c r="A387" s="410" t="s">
        <v>26</v>
      </c>
      <c r="B387" s="410" t="s">
        <v>27</v>
      </c>
      <c r="C387" s="413">
        <f>C384/B384-1</f>
        <v>0</v>
      </c>
      <c r="D387" s="413">
        <f t="shared" ref="D387:E389" si="17">D384/C384-1</f>
        <v>-1</v>
      </c>
      <c r="E387" s="413" t="e">
        <f t="shared" si="17"/>
        <v>#DIV/0!</v>
      </c>
      <c r="F387" s="387"/>
    </row>
    <row r="388" spans="1:6" ht="13.5" thickBot="1" x14ac:dyDescent="0.25">
      <c r="A388" s="410" t="s">
        <v>28</v>
      </c>
      <c r="B388" s="410" t="s">
        <v>27</v>
      </c>
      <c r="C388" s="413">
        <f>C385/B385-1</f>
        <v>-0.88899779465817197</v>
      </c>
      <c r="D388" s="413">
        <f t="shared" si="17"/>
        <v>-1</v>
      </c>
      <c r="E388" s="413" t="e">
        <f t="shared" si="17"/>
        <v>#DIV/0!</v>
      </c>
      <c r="F388" s="387"/>
    </row>
    <row r="389" spans="1:6" ht="13.5" thickBot="1" x14ac:dyDescent="0.25">
      <c r="A389" s="410" t="s">
        <v>29</v>
      </c>
      <c r="B389" s="410" t="s">
        <v>27</v>
      </c>
      <c r="C389" s="413">
        <f>C386/B386-1</f>
        <v>-0.88899779465817197</v>
      </c>
      <c r="D389" s="413" t="e">
        <f t="shared" si="17"/>
        <v>#DIV/0!</v>
      </c>
      <c r="E389" s="413" t="e">
        <f t="shared" si="17"/>
        <v>#DIV/0!</v>
      </c>
      <c r="F389" s="387"/>
    </row>
    <row r="390" spans="1:6" ht="13.5" thickBot="1" x14ac:dyDescent="0.25">
      <c r="A390" s="975" t="s">
        <v>1106</v>
      </c>
      <c r="B390" s="975"/>
      <c r="C390" s="975"/>
      <c r="D390" s="975"/>
      <c r="E390" s="975"/>
      <c r="F390" s="387"/>
    </row>
    <row r="391" spans="1:6" ht="13.5" thickBot="1" x14ac:dyDescent="0.25">
      <c r="A391" s="974"/>
      <c r="B391" s="411">
        <v>2018</v>
      </c>
      <c r="C391" s="411">
        <v>2019</v>
      </c>
      <c r="D391" s="411">
        <v>2020</v>
      </c>
      <c r="E391" s="411">
        <v>2021</v>
      </c>
      <c r="F391" s="387"/>
    </row>
    <row r="392" spans="1:6" ht="13.5" thickBot="1" x14ac:dyDescent="0.25">
      <c r="A392" s="974"/>
      <c r="B392" s="411" t="s">
        <v>10</v>
      </c>
      <c r="C392" s="411" t="s">
        <v>11</v>
      </c>
      <c r="D392" s="411" t="s">
        <v>11</v>
      </c>
      <c r="E392" s="411" t="s">
        <v>11</v>
      </c>
      <c r="F392" s="387"/>
    </row>
    <row r="393" spans="1:6" ht="13.5" thickBot="1" x14ac:dyDescent="0.25">
      <c r="A393" s="414" t="s">
        <v>31</v>
      </c>
      <c r="B393" s="416"/>
      <c r="C393" s="416"/>
      <c r="D393" s="416"/>
      <c r="E393" s="416"/>
      <c r="F393" s="387"/>
    </row>
    <row r="394" spans="1:6" ht="13.5" thickBot="1" x14ac:dyDescent="0.25">
      <c r="A394" s="414" t="s">
        <v>32</v>
      </c>
      <c r="B394" s="412">
        <v>4081</v>
      </c>
      <c r="C394" s="412">
        <v>453</v>
      </c>
      <c r="D394" s="412"/>
      <c r="E394" s="412"/>
      <c r="F394" s="387"/>
    </row>
    <row r="395" spans="1:6" ht="13.5" thickBot="1" x14ac:dyDescent="0.25">
      <c r="A395" s="417" t="s">
        <v>33</v>
      </c>
      <c r="B395" s="408">
        <f>B394+B393</f>
        <v>4081</v>
      </c>
      <c r="C395" s="408">
        <f>C394+C393</f>
        <v>453</v>
      </c>
      <c r="D395" s="415">
        <f>D394+D393</f>
        <v>0</v>
      </c>
      <c r="E395" s="415">
        <f>E394+E393</f>
        <v>0</v>
      </c>
      <c r="F395" s="387"/>
    </row>
    <row r="396" spans="1:6" ht="13.5" thickBot="1" x14ac:dyDescent="0.25">
      <c r="A396" s="974" t="s">
        <v>34</v>
      </c>
      <c r="B396" s="974"/>
      <c r="C396" s="974"/>
      <c r="D396" s="974"/>
      <c r="E396" s="974"/>
      <c r="F396" s="387"/>
    </row>
    <row r="397" spans="1:6" ht="13.5" thickBot="1" x14ac:dyDescent="0.25">
      <c r="A397" s="974"/>
      <c r="B397" s="974"/>
      <c r="C397" s="974"/>
      <c r="D397" s="974"/>
      <c r="E397" s="974"/>
      <c r="F397" s="387"/>
    </row>
    <row r="398" spans="1:6" ht="13.5" thickBot="1" x14ac:dyDescent="0.25">
      <c r="A398" s="974"/>
      <c r="B398" s="974"/>
      <c r="C398" s="974"/>
      <c r="D398" s="974"/>
      <c r="E398" s="974"/>
      <c r="F398" s="387"/>
    </row>
    <row r="399" spans="1:6" ht="27.75" customHeight="1" thickBot="1" x14ac:dyDescent="0.25">
      <c r="A399" s="419" t="s">
        <v>1188</v>
      </c>
      <c r="B399" s="979" t="s">
        <v>1189</v>
      </c>
      <c r="C399" s="979"/>
      <c r="D399" s="979"/>
      <c r="E399" s="979"/>
      <c r="F399" s="387"/>
    </row>
    <row r="400" spans="1:6" ht="13.5" thickBot="1" x14ac:dyDescent="0.25">
      <c r="A400" s="409" t="s">
        <v>1190</v>
      </c>
      <c r="B400" s="981" t="s">
        <v>1191</v>
      </c>
      <c r="C400" s="981"/>
      <c r="D400" s="981"/>
      <c r="E400" s="981"/>
      <c r="F400" s="387"/>
    </row>
    <row r="401" spans="1:6" ht="13.5" thickBot="1" x14ac:dyDescent="0.25">
      <c r="A401" s="410" t="s">
        <v>20</v>
      </c>
      <c r="B401" s="974" t="s">
        <v>1192</v>
      </c>
      <c r="C401" s="974"/>
      <c r="D401" s="974"/>
      <c r="E401" s="974"/>
      <c r="F401" s="387"/>
    </row>
    <row r="402" spans="1:6" ht="13.5" thickBot="1" x14ac:dyDescent="0.25">
      <c r="A402" s="410" t="s">
        <v>21</v>
      </c>
      <c r="B402" s="974" t="s">
        <v>1163</v>
      </c>
      <c r="C402" s="974"/>
      <c r="D402" s="974"/>
      <c r="E402" s="974"/>
      <c r="F402" s="387"/>
    </row>
    <row r="403" spans="1:6" ht="13.5" thickBot="1" x14ac:dyDescent="0.25">
      <c r="A403" s="974"/>
      <c r="B403" s="411">
        <v>2018</v>
      </c>
      <c r="C403" s="411">
        <v>2019</v>
      </c>
      <c r="D403" s="411">
        <v>2020</v>
      </c>
      <c r="E403" s="411">
        <v>2021</v>
      </c>
      <c r="F403" s="387"/>
    </row>
    <row r="404" spans="1:6" ht="13.5" thickBot="1" x14ac:dyDescent="0.25">
      <c r="A404" s="974"/>
      <c r="B404" s="411" t="s">
        <v>10</v>
      </c>
      <c r="C404" s="411" t="s">
        <v>11</v>
      </c>
      <c r="D404" s="411" t="s">
        <v>11</v>
      </c>
      <c r="E404" s="411" t="s">
        <v>11</v>
      </c>
      <c r="F404" s="387"/>
    </row>
    <row r="405" spans="1:6" ht="13.5" thickBot="1" x14ac:dyDescent="0.25">
      <c r="A405" s="410" t="s">
        <v>23</v>
      </c>
      <c r="B405" s="412"/>
      <c r="C405" s="412"/>
      <c r="D405" s="412"/>
      <c r="E405" s="412"/>
      <c r="F405" s="387"/>
    </row>
    <row r="406" spans="1:6" ht="13.5" thickBot="1" x14ac:dyDescent="0.25">
      <c r="A406" s="410" t="s">
        <v>24</v>
      </c>
      <c r="B406" s="412">
        <f>B416</f>
        <v>55000</v>
      </c>
      <c r="C406" s="412">
        <f>C416</f>
        <v>5000</v>
      </c>
      <c r="D406" s="412">
        <f>D416</f>
        <v>44869</v>
      </c>
      <c r="E406" s="412">
        <f>E416</f>
        <v>111900</v>
      </c>
      <c r="F406" s="387"/>
    </row>
    <row r="407" spans="1:6" ht="13.5" thickBot="1" x14ac:dyDescent="0.25">
      <c r="A407" s="410" t="s">
        <v>25</v>
      </c>
      <c r="B407" s="412" t="e">
        <f>B406/B405</f>
        <v>#DIV/0!</v>
      </c>
      <c r="C407" s="412" t="e">
        <f>C406/C405</f>
        <v>#DIV/0!</v>
      </c>
      <c r="D407" s="412" t="e">
        <f>D406/D405</f>
        <v>#DIV/0!</v>
      </c>
      <c r="E407" s="412" t="e">
        <f>E406/E405</f>
        <v>#DIV/0!</v>
      </c>
      <c r="F407" s="387"/>
    </row>
    <row r="408" spans="1:6" ht="13.5" thickBot="1" x14ac:dyDescent="0.25">
      <c r="A408" s="410" t="s">
        <v>26</v>
      </c>
      <c r="B408" s="410" t="s">
        <v>27</v>
      </c>
      <c r="C408" s="413" t="e">
        <f>C405/B405-1</f>
        <v>#DIV/0!</v>
      </c>
      <c r="D408" s="413" t="e">
        <f t="shared" ref="D408:E410" si="18">D405/C405-1</f>
        <v>#DIV/0!</v>
      </c>
      <c r="E408" s="413" t="e">
        <f t="shared" si="18"/>
        <v>#DIV/0!</v>
      </c>
      <c r="F408" s="387"/>
    </row>
    <row r="409" spans="1:6" ht="13.5" thickBot="1" x14ac:dyDescent="0.25">
      <c r="A409" s="410" t="s">
        <v>28</v>
      </c>
      <c r="B409" s="410" t="s">
        <v>27</v>
      </c>
      <c r="C409" s="413">
        <f>C406/B406-1</f>
        <v>-0.90909090909090906</v>
      </c>
      <c r="D409" s="413">
        <f t="shared" si="18"/>
        <v>7.9738000000000007</v>
      </c>
      <c r="E409" s="413">
        <f t="shared" si="18"/>
        <v>1.493926764581337</v>
      </c>
      <c r="F409" s="387"/>
    </row>
    <row r="410" spans="1:6" ht="13.5" thickBot="1" x14ac:dyDescent="0.25">
      <c r="A410" s="410" t="s">
        <v>29</v>
      </c>
      <c r="B410" s="410" t="s">
        <v>27</v>
      </c>
      <c r="C410" s="413" t="e">
        <f>C407/B407-1</f>
        <v>#DIV/0!</v>
      </c>
      <c r="D410" s="413" t="e">
        <f t="shared" si="18"/>
        <v>#DIV/0!</v>
      </c>
      <c r="E410" s="413" t="e">
        <f t="shared" si="18"/>
        <v>#DIV/0!</v>
      </c>
      <c r="F410" s="387"/>
    </row>
    <row r="411" spans="1:6" ht="13.5" thickBot="1" x14ac:dyDescent="0.25">
      <c r="A411" s="975" t="s">
        <v>1106</v>
      </c>
      <c r="B411" s="975"/>
      <c r="C411" s="975"/>
      <c r="D411" s="975"/>
      <c r="E411" s="975"/>
      <c r="F411" s="387"/>
    </row>
    <row r="412" spans="1:6" ht="13.5" thickBot="1" x14ac:dyDescent="0.25">
      <c r="A412" s="974"/>
      <c r="B412" s="411">
        <v>2018</v>
      </c>
      <c r="C412" s="411">
        <v>2019</v>
      </c>
      <c r="D412" s="411">
        <v>2020</v>
      </c>
      <c r="E412" s="411">
        <v>2021</v>
      </c>
      <c r="F412" s="387"/>
    </row>
    <row r="413" spans="1:6" ht="13.5" thickBot="1" x14ac:dyDescent="0.25">
      <c r="A413" s="974"/>
      <c r="B413" s="411" t="s">
        <v>10</v>
      </c>
      <c r="C413" s="411" t="s">
        <v>11</v>
      </c>
      <c r="D413" s="411" t="s">
        <v>11</v>
      </c>
      <c r="E413" s="411" t="s">
        <v>11</v>
      </c>
      <c r="F413" s="387"/>
    </row>
    <row r="414" spans="1:6" ht="13.5" thickBot="1" x14ac:dyDescent="0.25">
      <c r="A414" s="414" t="s">
        <v>31</v>
      </c>
      <c r="B414" s="416"/>
      <c r="C414" s="416"/>
      <c r="D414" s="416"/>
      <c r="E414" s="416"/>
      <c r="F414" s="387"/>
    </row>
    <row r="415" spans="1:6" ht="13.5" thickBot="1" x14ac:dyDescent="0.25">
      <c r="A415" s="414" t="s">
        <v>32</v>
      </c>
      <c r="B415" s="412">
        <v>55000</v>
      </c>
      <c r="C415" s="412">
        <v>5000</v>
      </c>
      <c r="D415" s="412">
        <v>44869</v>
      </c>
      <c r="E415" s="412">
        <v>111900</v>
      </c>
      <c r="F415" s="387"/>
    </row>
    <row r="416" spans="1:6" ht="13.5" thickBot="1" x14ac:dyDescent="0.25">
      <c r="A416" s="417" t="s">
        <v>33</v>
      </c>
      <c r="B416" s="408">
        <f>B415+B414</f>
        <v>55000</v>
      </c>
      <c r="C416" s="408">
        <f>C415+C414</f>
        <v>5000</v>
      </c>
      <c r="D416" s="415">
        <f>D415+D414</f>
        <v>44869</v>
      </c>
      <c r="E416" s="415">
        <f>E415+E414</f>
        <v>111900</v>
      </c>
      <c r="F416" s="387"/>
    </row>
    <row r="417" spans="1:6" ht="13.5" thickBot="1" x14ac:dyDescent="0.25">
      <c r="A417" s="974" t="s">
        <v>34</v>
      </c>
      <c r="B417" s="974"/>
      <c r="C417" s="974"/>
      <c r="D417" s="974"/>
      <c r="E417" s="974"/>
      <c r="F417" s="387"/>
    </row>
    <row r="418" spans="1:6" ht="13.5" thickBot="1" x14ac:dyDescent="0.25">
      <c r="A418" s="974"/>
      <c r="B418" s="974"/>
      <c r="C418" s="974"/>
      <c r="D418" s="974"/>
      <c r="E418" s="974"/>
      <c r="F418" s="387"/>
    </row>
    <row r="419" spans="1:6" ht="13.5" thickBot="1" x14ac:dyDescent="0.25">
      <c r="A419" s="974"/>
      <c r="B419" s="974"/>
      <c r="C419" s="974"/>
      <c r="D419" s="974"/>
      <c r="E419" s="974"/>
      <c r="F419" s="387"/>
    </row>
    <row r="420" spans="1:6" ht="13.5" thickBot="1" x14ac:dyDescent="0.25">
      <c r="A420" s="419" t="s">
        <v>1193</v>
      </c>
      <c r="B420" s="983" t="s">
        <v>1194</v>
      </c>
      <c r="C420" s="983"/>
      <c r="D420" s="983"/>
      <c r="E420" s="983"/>
      <c r="F420" s="387"/>
    </row>
    <row r="421" spans="1:6" ht="13.5" thickBot="1" x14ac:dyDescent="0.25">
      <c r="A421" s="409" t="s">
        <v>1152</v>
      </c>
      <c r="B421" s="973"/>
      <c r="C421" s="973"/>
      <c r="D421" s="973"/>
      <c r="E421" s="973"/>
      <c r="F421" s="387"/>
    </row>
    <row r="422" spans="1:6" ht="13.5" thickBot="1" x14ac:dyDescent="0.25">
      <c r="A422" s="410" t="s">
        <v>20</v>
      </c>
      <c r="B422" s="974"/>
      <c r="C422" s="974"/>
      <c r="D422" s="974"/>
      <c r="E422" s="974"/>
      <c r="F422" s="387"/>
    </row>
    <row r="423" spans="1:6" ht="13.5" thickBot="1" x14ac:dyDescent="0.25">
      <c r="A423" s="410" t="s">
        <v>21</v>
      </c>
      <c r="B423" s="974" t="s">
        <v>22</v>
      </c>
      <c r="C423" s="974"/>
      <c r="D423" s="974"/>
      <c r="E423" s="974"/>
      <c r="F423" s="387"/>
    </row>
    <row r="424" spans="1:6" ht="13.5" thickBot="1" x14ac:dyDescent="0.25">
      <c r="A424" s="974"/>
      <c r="B424" s="411">
        <v>2018</v>
      </c>
      <c r="C424" s="411">
        <v>2019</v>
      </c>
      <c r="D424" s="411">
        <v>2020</v>
      </c>
      <c r="E424" s="411">
        <v>2021</v>
      </c>
      <c r="F424" s="387"/>
    </row>
    <row r="425" spans="1:6" ht="13.5" thickBot="1" x14ac:dyDescent="0.25">
      <c r="A425" s="974"/>
      <c r="B425" s="411" t="s">
        <v>10</v>
      </c>
      <c r="C425" s="411" t="s">
        <v>11</v>
      </c>
      <c r="D425" s="411" t="s">
        <v>11</v>
      </c>
      <c r="E425" s="411" t="s">
        <v>11</v>
      </c>
      <c r="F425" s="387"/>
    </row>
    <row r="426" spans="1:6" ht="13.5" thickBot="1" x14ac:dyDescent="0.25">
      <c r="A426" s="410" t="s">
        <v>23</v>
      </c>
      <c r="B426" s="412">
        <v>1</v>
      </c>
      <c r="C426" s="412">
        <v>1</v>
      </c>
      <c r="D426" s="412">
        <v>1</v>
      </c>
      <c r="E426" s="412">
        <v>1</v>
      </c>
      <c r="F426" s="387"/>
    </row>
    <row r="427" spans="1:6" ht="13.5" thickBot="1" x14ac:dyDescent="0.25">
      <c r="A427" s="410" t="s">
        <v>24</v>
      </c>
      <c r="B427" s="412">
        <f>B437</f>
        <v>619</v>
      </c>
      <c r="C427" s="412">
        <f>C437</f>
        <v>0</v>
      </c>
      <c r="D427" s="412">
        <f>D437</f>
        <v>0</v>
      </c>
      <c r="E427" s="412">
        <f>E437</f>
        <v>0</v>
      </c>
      <c r="F427" s="387"/>
    </row>
    <row r="428" spans="1:6" ht="13.5" thickBot="1" x14ac:dyDescent="0.25">
      <c r="A428" s="410" t="s">
        <v>25</v>
      </c>
      <c r="B428" s="412">
        <f>B427/B426</f>
        <v>619</v>
      </c>
      <c r="C428" s="412">
        <f>C427/C426</f>
        <v>0</v>
      </c>
      <c r="D428" s="412">
        <f>D427/D426</f>
        <v>0</v>
      </c>
      <c r="E428" s="412">
        <f>E427/E426</f>
        <v>0</v>
      </c>
      <c r="F428" s="387"/>
    </row>
    <row r="429" spans="1:6" ht="13.5" thickBot="1" x14ac:dyDescent="0.25">
      <c r="A429" s="410" t="s">
        <v>26</v>
      </c>
      <c r="B429" s="410" t="s">
        <v>27</v>
      </c>
      <c r="C429" s="413">
        <f>C426/B426-1</f>
        <v>0</v>
      </c>
      <c r="D429" s="413">
        <f t="shared" ref="D429:E431" si="19">D426/C426-1</f>
        <v>0</v>
      </c>
      <c r="E429" s="413">
        <f t="shared" si="19"/>
        <v>0</v>
      </c>
      <c r="F429" s="387"/>
    </row>
    <row r="430" spans="1:6" ht="13.5" thickBot="1" x14ac:dyDescent="0.25">
      <c r="A430" s="410" t="s">
        <v>28</v>
      </c>
      <c r="B430" s="410" t="s">
        <v>27</v>
      </c>
      <c r="C430" s="413">
        <f>C427/B427-1</f>
        <v>-1</v>
      </c>
      <c r="D430" s="413" t="e">
        <f t="shared" si="19"/>
        <v>#DIV/0!</v>
      </c>
      <c r="E430" s="413" t="e">
        <f t="shared" si="19"/>
        <v>#DIV/0!</v>
      </c>
      <c r="F430" s="387"/>
    </row>
    <row r="431" spans="1:6" ht="13.5" thickBot="1" x14ac:dyDescent="0.25">
      <c r="A431" s="410" t="s">
        <v>29</v>
      </c>
      <c r="B431" s="410" t="s">
        <v>27</v>
      </c>
      <c r="C431" s="413">
        <f>C428/B428-1</f>
        <v>-1</v>
      </c>
      <c r="D431" s="413" t="e">
        <f t="shared" si="19"/>
        <v>#DIV/0!</v>
      </c>
      <c r="E431" s="413" t="e">
        <f t="shared" si="19"/>
        <v>#DIV/0!</v>
      </c>
      <c r="F431" s="387"/>
    </row>
    <row r="432" spans="1:6" ht="13.5" thickBot="1" x14ac:dyDescent="0.25">
      <c r="A432" s="975" t="s">
        <v>1106</v>
      </c>
      <c r="B432" s="975"/>
      <c r="C432" s="975"/>
      <c r="D432" s="975"/>
      <c r="E432" s="975"/>
      <c r="F432" s="387"/>
    </row>
    <row r="433" spans="1:6" ht="13.5" thickBot="1" x14ac:dyDescent="0.25">
      <c r="A433" s="974"/>
      <c r="B433" s="411">
        <v>2018</v>
      </c>
      <c r="C433" s="411">
        <v>2019</v>
      </c>
      <c r="D433" s="411">
        <v>2020</v>
      </c>
      <c r="E433" s="411">
        <v>2021</v>
      </c>
      <c r="F433" s="387"/>
    </row>
    <row r="434" spans="1:6" ht="13.5" thickBot="1" x14ac:dyDescent="0.25">
      <c r="A434" s="974"/>
      <c r="B434" s="411" t="s">
        <v>10</v>
      </c>
      <c r="C434" s="411" t="s">
        <v>11</v>
      </c>
      <c r="D434" s="411" t="s">
        <v>11</v>
      </c>
      <c r="E434" s="411" t="s">
        <v>11</v>
      </c>
      <c r="F434" s="387"/>
    </row>
    <row r="435" spans="1:6" ht="13.5" thickBot="1" x14ac:dyDescent="0.25">
      <c r="A435" s="414" t="s">
        <v>31</v>
      </c>
      <c r="B435" s="412">
        <v>0</v>
      </c>
      <c r="C435" s="412">
        <v>0</v>
      </c>
      <c r="D435" s="412">
        <v>0</v>
      </c>
      <c r="E435" s="412"/>
      <c r="F435" s="387"/>
    </row>
    <row r="436" spans="1:6" ht="13.5" thickBot="1" x14ac:dyDescent="0.25">
      <c r="A436" s="414" t="s">
        <v>32</v>
      </c>
      <c r="B436" s="415">
        <v>619</v>
      </c>
      <c r="C436" s="416">
        <v>0</v>
      </c>
      <c r="D436" s="416">
        <v>0</v>
      </c>
      <c r="E436" s="416">
        <v>0</v>
      </c>
      <c r="F436" s="387"/>
    </row>
    <row r="437" spans="1:6" ht="13.5" thickBot="1" x14ac:dyDescent="0.25">
      <c r="A437" s="417" t="s">
        <v>33</v>
      </c>
      <c r="B437" s="408">
        <f>B436+B435</f>
        <v>619</v>
      </c>
      <c r="C437" s="408">
        <f>C436+C435</f>
        <v>0</v>
      </c>
      <c r="D437" s="415">
        <f>D436+D435</f>
        <v>0</v>
      </c>
      <c r="E437" s="415">
        <f>E436+E435</f>
        <v>0</v>
      </c>
      <c r="F437" s="387"/>
    </row>
    <row r="438" spans="1:6" ht="13.5" thickBot="1" x14ac:dyDescent="0.25">
      <c r="A438" s="974" t="s">
        <v>34</v>
      </c>
      <c r="B438" s="974"/>
      <c r="C438" s="974"/>
      <c r="D438" s="974"/>
      <c r="E438" s="974"/>
      <c r="F438" s="387"/>
    </row>
    <row r="439" spans="1:6" ht="13.5" thickBot="1" x14ac:dyDescent="0.25">
      <c r="A439" s="974"/>
      <c r="B439" s="974"/>
      <c r="C439" s="974"/>
      <c r="D439" s="974"/>
      <c r="E439" s="974"/>
      <c r="F439" s="387"/>
    </row>
    <row r="440" spans="1:6" ht="13.5" thickBot="1" x14ac:dyDescent="0.25">
      <c r="A440" s="974"/>
      <c r="B440" s="974"/>
      <c r="C440" s="974"/>
      <c r="D440" s="974"/>
      <c r="E440" s="974"/>
      <c r="F440" s="387"/>
    </row>
    <row r="441" spans="1:6" ht="13.5" thickBot="1" x14ac:dyDescent="0.25">
      <c r="A441" s="420" t="s">
        <v>1195</v>
      </c>
      <c r="B441" s="982" t="s">
        <v>1196</v>
      </c>
      <c r="C441" s="982"/>
      <c r="D441" s="982"/>
      <c r="E441" s="982"/>
      <c r="F441" s="387"/>
    </row>
    <row r="442" spans="1:6" ht="13.5" thickBot="1" x14ac:dyDescent="0.25">
      <c r="A442" s="409" t="s">
        <v>1190</v>
      </c>
      <c r="B442" s="981" t="s">
        <v>1191</v>
      </c>
      <c r="C442" s="981"/>
      <c r="D442" s="981"/>
      <c r="E442" s="981"/>
      <c r="F442" s="387"/>
    </row>
    <row r="443" spans="1:6" ht="13.5" thickBot="1" x14ac:dyDescent="0.25">
      <c r="A443" s="410" t="s">
        <v>20</v>
      </c>
      <c r="B443" s="974" t="s">
        <v>1192</v>
      </c>
      <c r="C443" s="974"/>
      <c r="D443" s="974"/>
      <c r="E443" s="974"/>
      <c r="F443" s="387"/>
    </row>
    <row r="444" spans="1:6" ht="13.5" thickBot="1" x14ac:dyDescent="0.25">
      <c r="A444" s="410" t="s">
        <v>21</v>
      </c>
      <c r="B444" s="974" t="s">
        <v>1163</v>
      </c>
      <c r="C444" s="974"/>
      <c r="D444" s="974"/>
      <c r="E444" s="974"/>
      <c r="F444" s="387"/>
    </row>
    <row r="445" spans="1:6" ht="13.5" thickBot="1" x14ac:dyDescent="0.25">
      <c r="A445" s="974"/>
      <c r="B445" s="411">
        <v>2018</v>
      </c>
      <c r="C445" s="411">
        <v>2019</v>
      </c>
      <c r="D445" s="411">
        <v>2020</v>
      </c>
      <c r="E445" s="411">
        <v>2021</v>
      </c>
      <c r="F445" s="387"/>
    </row>
    <row r="446" spans="1:6" ht="13.5" thickBot="1" x14ac:dyDescent="0.25">
      <c r="A446" s="974"/>
      <c r="B446" s="411" t="s">
        <v>10</v>
      </c>
      <c r="C446" s="411" t="s">
        <v>11</v>
      </c>
      <c r="D446" s="411" t="s">
        <v>11</v>
      </c>
      <c r="E446" s="411" t="s">
        <v>11</v>
      </c>
      <c r="F446" s="387"/>
    </row>
    <row r="447" spans="1:6" ht="13.5" thickBot="1" x14ac:dyDescent="0.25">
      <c r="A447" s="410" t="s">
        <v>23</v>
      </c>
      <c r="B447" s="412"/>
      <c r="C447" s="412"/>
      <c r="D447" s="412"/>
      <c r="E447" s="412"/>
      <c r="F447" s="387"/>
    </row>
    <row r="448" spans="1:6" ht="13.5" thickBot="1" x14ac:dyDescent="0.25">
      <c r="A448" s="410" t="s">
        <v>24</v>
      </c>
      <c r="B448" s="412">
        <f>B458</f>
        <v>94000</v>
      </c>
      <c r="C448" s="412">
        <f>C458</f>
        <v>3034</v>
      </c>
      <c r="D448" s="412">
        <f>D458</f>
        <v>0</v>
      </c>
      <c r="E448" s="412">
        <f>E458</f>
        <v>0</v>
      </c>
      <c r="F448" s="387"/>
    </row>
    <row r="449" spans="1:6" ht="13.5" thickBot="1" x14ac:dyDescent="0.25">
      <c r="A449" s="410" t="s">
        <v>25</v>
      </c>
      <c r="B449" s="412" t="e">
        <f>B448/B447</f>
        <v>#DIV/0!</v>
      </c>
      <c r="C449" s="412" t="e">
        <f>C448/C447</f>
        <v>#DIV/0!</v>
      </c>
      <c r="D449" s="412" t="e">
        <f>D448/D447</f>
        <v>#DIV/0!</v>
      </c>
      <c r="E449" s="412" t="e">
        <f>E448/E447</f>
        <v>#DIV/0!</v>
      </c>
      <c r="F449" s="387"/>
    </row>
    <row r="450" spans="1:6" ht="13.5" thickBot="1" x14ac:dyDescent="0.25">
      <c r="A450" s="410" t="s">
        <v>26</v>
      </c>
      <c r="B450" s="410" t="s">
        <v>27</v>
      </c>
      <c r="C450" s="413" t="e">
        <f>C447/B447-1</f>
        <v>#DIV/0!</v>
      </c>
      <c r="D450" s="413" t="e">
        <f t="shared" ref="D450:E452" si="20">D447/C447-1</f>
        <v>#DIV/0!</v>
      </c>
      <c r="E450" s="413" t="e">
        <f t="shared" si="20"/>
        <v>#DIV/0!</v>
      </c>
      <c r="F450" s="387"/>
    </row>
    <row r="451" spans="1:6" ht="13.5" thickBot="1" x14ac:dyDescent="0.25">
      <c r="A451" s="410" t="s">
        <v>28</v>
      </c>
      <c r="B451" s="410" t="s">
        <v>27</v>
      </c>
      <c r="C451" s="413">
        <f>C448/B448-1</f>
        <v>-0.96772340425531911</v>
      </c>
      <c r="D451" s="413">
        <f t="shared" si="20"/>
        <v>-1</v>
      </c>
      <c r="E451" s="413" t="e">
        <f t="shared" si="20"/>
        <v>#DIV/0!</v>
      </c>
      <c r="F451" s="387"/>
    </row>
    <row r="452" spans="1:6" ht="13.5" thickBot="1" x14ac:dyDescent="0.25">
      <c r="A452" s="410" t="s">
        <v>29</v>
      </c>
      <c r="B452" s="410" t="s">
        <v>27</v>
      </c>
      <c r="C452" s="413" t="e">
        <f>C449/B449-1</f>
        <v>#DIV/0!</v>
      </c>
      <c r="D452" s="413" t="e">
        <f t="shared" si="20"/>
        <v>#DIV/0!</v>
      </c>
      <c r="E452" s="413" t="e">
        <f t="shared" si="20"/>
        <v>#DIV/0!</v>
      </c>
      <c r="F452" s="387"/>
    </row>
    <row r="453" spans="1:6" ht="13.5" thickBot="1" x14ac:dyDescent="0.25">
      <c r="A453" s="975" t="s">
        <v>1106</v>
      </c>
      <c r="B453" s="975"/>
      <c r="C453" s="975"/>
      <c r="D453" s="975"/>
      <c r="E453" s="975"/>
      <c r="F453" s="387"/>
    </row>
    <row r="454" spans="1:6" ht="13.5" thickBot="1" x14ac:dyDescent="0.25">
      <c r="A454" s="974"/>
      <c r="B454" s="411">
        <v>2018</v>
      </c>
      <c r="C454" s="411">
        <v>2019</v>
      </c>
      <c r="D454" s="411">
        <v>2020</v>
      </c>
      <c r="E454" s="411">
        <v>2021</v>
      </c>
      <c r="F454" s="387"/>
    </row>
    <row r="455" spans="1:6" ht="13.5" thickBot="1" x14ac:dyDescent="0.25">
      <c r="A455" s="974"/>
      <c r="B455" s="411" t="s">
        <v>10</v>
      </c>
      <c r="C455" s="411" t="s">
        <v>11</v>
      </c>
      <c r="D455" s="411" t="s">
        <v>11</v>
      </c>
      <c r="E455" s="411" t="s">
        <v>11</v>
      </c>
      <c r="F455" s="387"/>
    </row>
    <row r="456" spans="1:6" ht="13.5" thickBot="1" x14ac:dyDescent="0.25">
      <c r="A456" s="414" t="s">
        <v>31</v>
      </c>
      <c r="B456" s="416"/>
      <c r="C456" s="416"/>
      <c r="D456" s="416"/>
      <c r="E456" s="416"/>
      <c r="F456" s="387"/>
    </row>
    <row r="457" spans="1:6" ht="13.5" thickBot="1" x14ac:dyDescent="0.25">
      <c r="A457" s="414" t="s">
        <v>32</v>
      </c>
      <c r="B457" s="412">
        <v>94000</v>
      </c>
      <c r="C457" s="412">
        <v>3034</v>
      </c>
      <c r="D457" s="412">
        <v>0</v>
      </c>
      <c r="E457" s="412">
        <v>0</v>
      </c>
      <c r="F457" s="387"/>
    </row>
    <row r="458" spans="1:6" ht="13.5" thickBot="1" x14ac:dyDescent="0.25">
      <c r="A458" s="417" t="s">
        <v>33</v>
      </c>
      <c r="B458" s="408">
        <f>B457+B456</f>
        <v>94000</v>
      </c>
      <c r="C458" s="408">
        <f>C457+C456</f>
        <v>3034</v>
      </c>
      <c r="D458" s="415">
        <f>D457+D456</f>
        <v>0</v>
      </c>
      <c r="E458" s="415">
        <f>E457+E456</f>
        <v>0</v>
      </c>
      <c r="F458" s="387"/>
    </row>
    <row r="459" spans="1:6" ht="13.5" thickBot="1" x14ac:dyDescent="0.25">
      <c r="A459" s="974" t="s">
        <v>34</v>
      </c>
      <c r="B459" s="974"/>
      <c r="C459" s="974"/>
      <c r="D459" s="974"/>
      <c r="E459" s="974"/>
      <c r="F459" s="387"/>
    </row>
    <row r="460" spans="1:6" ht="13.5" thickBot="1" x14ac:dyDescent="0.25">
      <c r="A460" s="974"/>
      <c r="B460" s="974"/>
      <c r="C460" s="974"/>
      <c r="D460" s="974"/>
      <c r="E460" s="974"/>
      <c r="F460" s="387"/>
    </row>
    <row r="461" spans="1:6" ht="13.5" thickBot="1" x14ac:dyDescent="0.25">
      <c r="A461" s="974"/>
      <c r="B461" s="974"/>
      <c r="C461" s="974"/>
      <c r="D461" s="974"/>
      <c r="E461" s="974"/>
      <c r="F461" s="387"/>
    </row>
    <row r="462" spans="1:6" ht="27.75" customHeight="1" thickBot="1" x14ac:dyDescent="0.25">
      <c r="A462" s="418" t="s">
        <v>1197</v>
      </c>
      <c r="B462" s="979" t="s">
        <v>1198</v>
      </c>
      <c r="C462" s="979"/>
      <c r="D462" s="979"/>
      <c r="E462" s="979"/>
      <c r="F462" s="387"/>
    </row>
    <row r="463" spans="1:6" ht="13.5" thickBot="1" x14ac:dyDescent="0.25">
      <c r="A463" s="409" t="s">
        <v>1199</v>
      </c>
      <c r="B463" s="979" t="s">
        <v>1200</v>
      </c>
      <c r="C463" s="979"/>
      <c r="D463" s="979"/>
      <c r="E463" s="979"/>
      <c r="F463" s="387"/>
    </row>
    <row r="464" spans="1:6" ht="13.5" thickBot="1" x14ac:dyDescent="0.25">
      <c r="A464" s="410" t="s">
        <v>20</v>
      </c>
      <c r="B464" s="974"/>
      <c r="C464" s="974"/>
      <c r="D464" s="974"/>
      <c r="E464" s="974"/>
      <c r="F464" s="387"/>
    </row>
    <row r="465" spans="1:6" ht="13.5" thickBot="1" x14ac:dyDescent="0.25">
      <c r="A465" s="410" t="s">
        <v>21</v>
      </c>
      <c r="B465" s="974" t="s">
        <v>1163</v>
      </c>
      <c r="C465" s="974"/>
      <c r="D465" s="974"/>
      <c r="E465" s="974"/>
      <c r="F465" s="387"/>
    </row>
    <row r="466" spans="1:6" ht="13.5" thickBot="1" x14ac:dyDescent="0.25">
      <c r="A466" s="974"/>
      <c r="B466" s="411">
        <v>2018</v>
      </c>
      <c r="C466" s="411">
        <v>2019</v>
      </c>
      <c r="D466" s="411">
        <v>2020</v>
      </c>
      <c r="E466" s="411">
        <v>2021</v>
      </c>
      <c r="F466" s="387"/>
    </row>
    <row r="467" spans="1:6" ht="13.5" thickBot="1" x14ac:dyDescent="0.25">
      <c r="A467" s="974"/>
      <c r="B467" s="411" t="s">
        <v>10</v>
      </c>
      <c r="C467" s="411" t="s">
        <v>11</v>
      </c>
      <c r="D467" s="411" t="s">
        <v>11</v>
      </c>
      <c r="E467" s="411" t="s">
        <v>11</v>
      </c>
      <c r="F467" s="387"/>
    </row>
    <row r="468" spans="1:6" ht="13.5" thickBot="1" x14ac:dyDescent="0.25">
      <c r="A468" s="410" t="s">
        <v>23</v>
      </c>
      <c r="B468" s="412">
        <v>1</v>
      </c>
      <c r="C468" s="412">
        <v>1</v>
      </c>
      <c r="D468" s="412">
        <v>1</v>
      </c>
      <c r="E468" s="412">
        <v>1</v>
      </c>
      <c r="F468" s="387"/>
    </row>
    <row r="469" spans="1:6" ht="13.5" thickBot="1" x14ac:dyDescent="0.25">
      <c r="A469" s="410" t="s">
        <v>24</v>
      </c>
      <c r="B469" s="412">
        <f>B479</f>
        <v>27000</v>
      </c>
      <c r="C469" s="412">
        <f>C479</f>
        <v>5897</v>
      </c>
      <c r="D469" s="412">
        <f>D479</f>
        <v>15000</v>
      </c>
      <c r="E469" s="412">
        <f>E479</f>
        <v>5743</v>
      </c>
      <c r="F469" s="387"/>
    </row>
    <row r="470" spans="1:6" ht="13.5" thickBot="1" x14ac:dyDescent="0.25">
      <c r="A470" s="410" t="s">
        <v>25</v>
      </c>
      <c r="B470" s="412">
        <f>B469/B468</f>
        <v>27000</v>
      </c>
      <c r="C470" s="412">
        <f>C469/C468</f>
        <v>5897</v>
      </c>
      <c r="D470" s="412">
        <f>D469/D468</f>
        <v>15000</v>
      </c>
      <c r="E470" s="412">
        <f>E469/E468</f>
        <v>5743</v>
      </c>
      <c r="F470" s="387"/>
    </row>
    <row r="471" spans="1:6" ht="13.5" thickBot="1" x14ac:dyDescent="0.25">
      <c r="A471" s="410" t="s">
        <v>26</v>
      </c>
      <c r="B471" s="410" t="s">
        <v>27</v>
      </c>
      <c r="C471" s="413">
        <f>C468/B468-1</f>
        <v>0</v>
      </c>
      <c r="D471" s="413">
        <f t="shared" ref="D471:E473" si="21">D468/C468-1</f>
        <v>0</v>
      </c>
      <c r="E471" s="413">
        <f t="shared" si="21"/>
        <v>0</v>
      </c>
      <c r="F471" s="387"/>
    </row>
    <row r="472" spans="1:6" ht="13.5" thickBot="1" x14ac:dyDescent="0.25">
      <c r="A472" s="410" t="s">
        <v>28</v>
      </c>
      <c r="B472" s="410" t="s">
        <v>27</v>
      </c>
      <c r="C472" s="413">
        <f>C469/B469-1</f>
        <v>-0.78159259259259262</v>
      </c>
      <c r="D472" s="413">
        <f t="shared" si="21"/>
        <v>1.5436662709852467</v>
      </c>
      <c r="E472" s="413">
        <f t="shared" si="21"/>
        <v>-0.61713333333333331</v>
      </c>
      <c r="F472" s="387"/>
    </row>
    <row r="473" spans="1:6" ht="13.5" thickBot="1" x14ac:dyDescent="0.25">
      <c r="A473" s="410" t="s">
        <v>29</v>
      </c>
      <c r="B473" s="410" t="s">
        <v>27</v>
      </c>
      <c r="C473" s="413">
        <f>C470/B470-1</f>
        <v>-0.78159259259259262</v>
      </c>
      <c r="D473" s="413">
        <f t="shared" si="21"/>
        <v>1.5436662709852467</v>
      </c>
      <c r="E473" s="413">
        <f t="shared" si="21"/>
        <v>-0.61713333333333331</v>
      </c>
      <c r="F473" s="387"/>
    </row>
    <row r="474" spans="1:6" ht="13.5" thickBot="1" x14ac:dyDescent="0.25">
      <c r="A474" s="975" t="s">
        <v>1106</v>
      </c>
      <c r="B474" s="975"/>
      <c r="C474" s="975"/>
      <c r="D474" s="975"/>
      <c r="E474" s="975"/>
      <c r="F474" s="387"/>
    </row>
    <row r="475" spans="1:6" ht="13.5" thickBot="1" x14ac:dyDescent="0.25">
      <c r="A475" s="974"/>
      <c r="B475" s="411">
        <v>2018</v>
      </c>
      <c r="C475" s="411">
        <v>2019</v>
      </c>
      <c r="D475" s="411">
        <v>2020</v>
      </c>
      <c r="E475" s="411">
        <v>2021</v>
      </c>
      <c r="F475" s="387"/>
    </row>
    <row r="476" spans="1:6" ht="13.5" thickBot="1" x14ac:dyDescent="0.25">
      <c r="A476" s="974"/>
      <c r="B476" s="411" t="s">
        <v>10</v>
      </c>
      <c r="C476" s="411" t="s">
        <v>11</v>
      </c>
      <c r="D476" s="411" t="s">
        <v>11</v>
      </c>
      <c r="E476" s="411" t="s">
        <v>11</v>
      </c>
      <c r="F476" s="387"/>
    </row>
    <row r="477" spans="1:6" ht="13.5" thickBot="1" x14ac:dyDescent="0.25">
      <c r="A477" s="414" t="s">
        <v>31</v>
      </c>
      <c r="B477" s="416"/>
      <c r="C477" s="416"/>
      <c r="D477" s="416"/>
      <c r="E477" s="416"/>
      <c r="F477" s="387"/>
    </row>
    <row r="478" spans="1:6" ht="13.5" thickBot="1" x14ac:dyDescent="0.25">
      <c r="A478" s="414" t="s">
        <v>32</v>
      </c>
      <c r="B478" s="412">
        <v>27000</v>
      </c>
      <c r="C478" s="412">
        <v>5897</v>
      </c>
      <c r="D478" s="412">
        <v>15000</v>
      </c>
      <c r="E478" s="412">
        <v>5743</v>
      </c>
      <c r="F478" s="387"/>
    </row>
    <row r="479" spans="1:6" ht="13.5" thickBot="1" x14ac:dyDescent="0.25">
      <c r="A479" s="417" t="s">
        <v>33</v>
      </c>
      <c r="B479" s="408">
        <f>B478+B477</f>
        <v>27000</v>
      </c>
      <c r="C479" s="408">
        <f>C478+C477</f>
        <v>5897</v>
      </c>
      <c r="D479" s="415">
        <f>D478+D477</f>
        <v>15000</v>
      </c>
      <c r="E479" s="415">
        <f>E478+E477</f>
        <v>5743</v>
      </c>
      <c r="F479" s="387"/>
    </row>
    <row r="480" spans="1:6" ht="13.5" thickBot="1" x14ac:dyDescent="0.25">
      <c r="A480" s="974" t="s">
        <v>34</v>
      </c>
      <c r="B480" s="974"/>
      <c r="C480" s="974"/>
      <c r="D480" s="974"/>
      <c r="E480" s="974"/>
      <c r="F480" s="387"/>
    </row>
    <row r="481" spans="1:6" ht="13.5" thickBot="1" x14ac:dyDescent="0.25">
      <c r="A481" s="974"/>
      <c r="B481" s="974"/>
      <c r="C481" s="974"/>
      <c r="D481" s="974"/>
      <c r="E481" s="974"/>
      <c r="F481" s="387"/>
    </row>
    <row r="482" spans="1:6" ht="13.5" thickBot="1" x14ac:dyDescent="0.25">
      <c r="A482" s="974"/>
      <c r="B482" s="974"/>
      <c r="C482" s="974"/>
      <c r="D482" s="974"/>
      <c r="E482" s="974"/>
      <c r="F482" s="387"/>
    </row>
    <row r="483" spans="1:6" ht="13.5" thickBot="1" x14ac:dyDescent="0.25">
      <c r="A483" s="418" t="s">
        <v>1201</v>
      </c>
      <c r="B483" s="979" t="s">
        <v>1202</v>
      </c>
      <c r="C483" s="979"/>
      <c r="D483" s="979"/>
      <c r="E483" s="979"/>
      <c r="F483" s="387"/>
    </row>
    <row r="484" spans="1:6" ht="13.5" thickBot="1" x14ac:dyDescent="0.25">
      <c r="A484" s="421" t="s">
        <v>1203</v>
      </c>
      <c r="B484" s="981" t="s">
        <v>1204</v>
      </c>
      <c r="C484" s="981"/>
      <c r="D484" s="981"/>
      <c r="E484" s="981"/>
      <c r="F484" s="387"/>
    </row>
    <row r="485" spans="1:6" ht="27" customHeight="1" thickBot="1" x14ac:dyDescent="0.25">
      <c r="A485" s="410" t="s">
        <v>20</v>
      </c>
      <c r="B485" s="980" t="s">
        <v>1205</v>
      </c>
      <c r="C485" s="980"/>
      <c r="D485" s="980"/>
      <c r="E485" s="980"/>
      <c r="F485" s="387"/>
    </row>
    <row r="486" spans="1:6" ht="13.5" thickBot="1" x14ac:dyDescent="0.25">
      <c r="A486" s="410" t="s">
        <v>21</v>
      </c>
      <c r="B486" s="974" t="s">
        <v>1206</v>
      </c>
      <c r="C486" s="974"/>
      <c r="D486" s="974"/>
      <c r="E486" s="974"/>
      <c r="F486" s="387"/>
    </row>
    <row r="487" spans="1:6" ht="13.5" thickBot="1" x14ac:dyDescent="0.25">
      <c r="A487" s="974"/>
      <c r="B487" s="411">
        <v>2018</v>
      </c>
      <c r="C487" s="411">
        <v>2019</v>
      </c>
      <c r="D487" s="411">
        <v>2020</v>
      </c>
      <c r="E487" s="411">
        <v>2021</v>
      </c>
      <c r="F487" s="387"/>
    </row>
    <row r="488" spans="1:6" ht="13.5" thickBot="1" x14ac:dyDescent="0.25">
      <c r="A488" s="974"/>
      <c r="B488" s="411" t="s">
        <v>10</v>
      </c>
      <c r="C488" s="411" t="s">
        <v>11</v>
      </c>
      <c r="D488" s="411" t="s">
        <v>11</v>
      </c>
      <c r="E488" s="411" t="s">
        <v>11</v>
      </c>
      <c r="F488" s="387"/>
    </row>
    <row r="489" spans="1:6" ht="13.5" thickBot="1" x14ac:dyDescent="0.25">
      <c r="A489" s="410" t="s">
        <v>23</v>
      </c>
      <c r="B489" s="412"/>
      <c r="C489" s="412"/>
      <c r="D489" s="412"/>
      <c r="E489" s="412"/>
      <c r="F489" s="387"/>
    </row>
    <row r="490" spans="1:6" ht="13.5" thickBot="1" x14ac:dyDescent="0.25">
      <c r="A490" s="410" t="s">
        <v>24</v>
      </c>
      <c r="B490" s="412">
        <f>B500</f>
        <v>1600</v>
      </c>
      <c r="C490" s="412">
        <f>C500</f>
        <v>1600</v>
      </c>
      <c r="D490" s="412">
        <f>D500</f>
        <v>0</v>
      </c>
      <c r="E490" s="412">
        <f>E500</f>
        <v>0</v>
      </c>
      <c r="F490" s="387"/>
    </row>
    <row r="491" spans="1:6" ht="13.5" thickBot="1" x14ac:dyDescent="0.25">
      <c r="A491" s="410" t="s">
        <v>25</v>
      </c>
      <c r="B491" s="412" t="e">
        <f>B490/B489</f>
        <v>#DIV/0!</v>
      </c>
      <c r="C491" s="412" t="e">
        <f>C490/C489</f>
        <v>#DIV/0!</v>
      </c>
      <c r="D491" s="412" t="e">
        <f>D490/D489</f>
        <v>#DIV/0!</v>
      </c>
      <c r="E491" s="412" t="e">
        <f>E490/E489</f>
        <v>#DIV/0!</v>
      </c>
      <c r="F491" s="387"/>
    </row>
    <row r="492" spans="1:6" ht="13.5" thickBot="1" x14ac:dyDescent="0.25">
      <c r="A492" s="410" t="s">
        <v>26</v>
      </c>
      <c r="B492" s="410" t="s">
        <v>27</v>
      </c>
      <c r="C492" s="413" t="e">
        <f>C489/B489-1</f>
        <v>#DIV/0!</v>
      </c>
      <c r="D492" s="413" t="e">
        <f t="shared" ref="D492:E494" si="22">D489/C489-1</f>
        <v>#DIV/0!</v>
      </c>
      <c r="E492" s="413" t="e">
        <f t="shared" si="22"/>
        <v>#DIV/0!</v>
      </c>
      <c r="F492" s="387"/>
    </row>
    <row r="493" spans="1:6" ht="13.5" thickBot="1" x14ac:dyDescent="0.25">
      <c r="A493" s="410" t="s">
        <v>28</v>
      </c>
      <c r="B493" s="410" t="s">
        <v>27</v>
      </c>
      <c r="C493" s="413">
        <f>C490/B490-1</f>
        <v>0</v>
      </c>
      <c r="D493" s="413">
        <f t="shared" si="22"/>
        <v>-1</v>
      </c>
      <c r="E493" s="413" t="e">
        <f t="shared" si="22"/>
        <v>#DIV/0!</v>
      </c>
      <c r="F493" s="387"/>
    </row>
    <row r="494" spans="1:6" ht="13.5" thickBot="1" x14ac:dyDescent="0.25">
      <c r="A494" s="410" t="s">
        <v>29</v>
      </c>
      <c r="B494" s="410" t="s">
        <v>27</v>
      </c>
      <c r="C494" s="413" t="e">
        <f>C491/B491-1</f>
        <v>#DIV/0!</v>
      </c>
      <c r="D494" s="413" t="e">
        <f t="shared" si="22"/>
        <v>#DIV/0!</v>
      </c>
      <c r="E494" s="413" t="e">
        <f t="shared" si="22"/>
        <v>#DIV/0!</v>
      </c>
      <c r="F494" s="387"/>
    </row>
    <row r="495" spans="1:6" ht="13.5" thickBot="1" x14ac:dyDescent="0.25">
      <c r="A495" s="975" t="s">
        <v>1106</v>
      </c>
      <c r="B495" s="975"/>
      <c r="C495" s="975"/>
      <c r="D495" s="975"/>
      <c r="E495" s="975"/>
      <c r="F495" s="387"/>
    </row>
    <row r="496" spans="1:6" ht="13.5" thickBot="1" x14ac:dyDescent="0.25">
      <c r="A496" s="974"/>
      <c r="B496" s="411">
        <v>2018</v>
      </c>
      <c r="C496" s="411">
        <v>2019</v>
      </c>
      <c r="D496" s="411">
        <v>2020</v>
      </c>
      <c r="E496" s="411">
        <v>2021</v>
      </c>
      <c r="F496" s="387"/>
    </row>
    <row r="497" spans="1:6" ht="13.5" thickBot="1" x14ac:dyDescent="0.25">
      <c r="A497" s="974"/>
      <c r="B497" s="411" t="s">
        <v>10</v>
      </c>
      <c r="C497" s="411" t="s">
        <v>11</v>
      </c>
      <c r="D497" s="411" t="s">
        <v>11</v>
      </c>
      <c r="E497" s="411" t="s">
        <v>11</v>
      </c>
      <c r="F497" s="387"/>
    </row>
    <row r="498" spans="1:6" ht="13.5" thickBot="1" x14ac:dyDescent="0.25">
      <c r="A498" s="414" t="s">
        <v>31</v>
      </c>
      <c r="B498" s="416"/>
      <c r="C498" s="416"/>
      <c r="D498" s="416"/>
      <c r="E498" s="416"/>
      <c r="F498" s="387"/>
    </row>
    <row r="499" spans="1:6" ht="13.5" thickBot="1" x14ac:dyDescent="0.25">
      <c r="A499" s="414" t="s">
        <v>32</v>
      </c>
      <c r="B499" s="412">
        <v>1600</v>
      </c>
      <c r="C499" s="412">
        <v>1600</v>
      </c>
      <c r="D499" s="412">
        <v>0</v>
      </c>
      <c r="E499" s="412">
        <v>0</v>
      </c>
      <c r="F499" s="387"/>
    </row>
    <row r="500" spans="1:6" ht="13.5" thickBot="1" x14ac:dyDescent="0.25">
      <c r="A500" s="417" t="s">
        <v>33</v>
      </c>
      <c r="B500" s="408">
        <f>B499+B498</f>
        <v>1600</v>
      </c>
      <c r="C500" s="408">
        <f>C499+C498</f>
        <v>1600</v>
      </c>
      <c r="D500" s="415">
        <f>D499+D498</f>
        <v>0</v>
      </c>
      <c r="E500" s="415">
        <f>E499+E498</f>
        <v>0</v>
      </c>
      <c r="F500" s="387"/>
    </row>
    <row r="501" spans="1:6" ht="13.5" thickBot="1" x14ac:dyDescent="0.25">
      <c r="A501" s="974" t="s">
        <v>34</v>
      </c>
      <c r="B501" s="974"/>
      <c r="C501" s="974"/>
      <c r="D501" s="974"/>
      <c r="E501" s="974"/>
      <c r="F501" s="387"/>
    </row>
    <row r="502" spans="1:6" ht="13.5" thickBot="1" x14ac:dyDescent="0.25">
      <c r="A502" s="974"/>
      <c r="B502" s="974"/>
      <c r="C502" s="974"/>
      <c r="D502" s="974"/>
      <c r="E502" s="974"/>
      <c r="F502" s="387"/>
    </row>
    <row r="503" spans="1:6" ht="13.5" thickBot="1" x14ac:dyDescent="0.25">
      <c r="A503" s="974"/>
      <c r="B503" s="974"/>
      <c r="C503" s="974"/>
      <c r="D503" s="974"/>
      <c r="E503" s="974"/>
      <c r="F503" s="387"/>
    </row>
    <row r="504" spans="1:6" ht="13.5" thickBot="1" x14ac:dyDescent="0.25">
      <c r="A504" s="418" t="s">
        <v>1207</v>
      </c>
      <c r="B504" s="979" t="s">
        <v>1208</v>
      </c>
      <c r="C504" s="979"/>
      <c r="D504" s="979"/>
      <c r="E504" s="979"/>
      <c r="F504" s="387"/>
    </row>
    <row r="505" spans="1:6" ht="13.5" thickBot="1" x14ac:dyDescent="0.25">
      <c r="A505" s="421" t="s">
        <v>1203</v>
      </c>
      <c r="B505" s="981" t="s">
        <v>1208</v>
      </c>
      <c r="C505" s="981"/>
      <c r="D505" s="981"/>
      <c r="E505" s="981"/>
      <c r="F505" s="387"/>
    </row>
    <row r="506" spans="1:6" ht="13.5" thickBot="1" x14ac:dyDescent="0.25">
      <c r="A506" s="410" t="s">
        <v>20</v>
      </c>
      <c r="B506" s="980" t="s">
        <v>1209</v>
      </c>
      <c r="C506" s="980"/>
      <c r="D506" s="980"/>
      <c r="E506" s="980"/>
      <c r="F506" s="387"/>
    </row>
    <row r="507" spans="1:6" ht="13.5" thickBot="1" x14ac:dyDescent="0.25">
      <c r="A507" s="410" t="s">
        <v>21</v>
      </c>
      <c r="B507" s="974" t="s">
        <v>1206</v>
      </c>
      <c r="C507" s="974"/>
      <c r="D507" s="974"/>
      <c r="E507" s="974"/>
      <c r="F507" s="387"/>
    </row>
    <row r="508" spans="1:6" ht="13.5" thickBot="1" x14ac:dyDescent="0.25">
      <c r="A508" s="974"/>
      <c r="B508" s="411">
        <v>2018</v>
      </c>
      <c r="C508" s="411">
        <v>2019</v>
      </c>
      <c r="D508" s="411">
        <v>2020</v>
      </c>
      <c r="E508" s="411">
        <v>2021</v>
      </c>
      <c r="F508" s="387"/>
    </row>
    <row r="509" spans="1:6" ht="13.5" thickBot="1" x14ac:dyDescent="0.25">
      <c r="A509" s="974"/>
      <c r="B509" s="411" t="s">
        <v>10</v>
      </c>
      <c r="C509" s="411" t="s">
        <v>11</v>
      </c>
      <c r="D509" s="411" t="s">
        <v>11</v>
      </c>
      <c r="E509" s="411" t="s">
        <v>11</v>
      </c>
      <c r="F509" s="387"/>
    </row>
    <row r="510" spans="1:6" ht="13.5" thickBot="1" x14ac:dyDescent="0.25">
      <c r="A510" s="410" t="s">
        <v>23</v>
      </c>
      <c r="B510" s="412"/>
      <c r="C510" s="412"/>
      <c r="D510" s="412"/>
      <c r="E510" s="412"/>
      <c r="F510" s="387"/>
    </row>
    <row r="511" spans="1:6" ht="13.5" thickBot="1" x14ac:dyDescent="0.25">
      <c r="A511" s="410" t="s">
        <v>24</v>
      </c>
      <c r="B511" s="412">
        <f>B521</f>
        <v>900</v>
      </c>
      <c r="C511" s="412">
        <f>C521</f>
        <v>0</v>
      </c>
      <c r="D511" s="412">
        <f>D521</f>
        <v>0</v>
      </c>
      <c r="E511" s="412">
        <f>E521</f>
        <v>0</v>
      </c>
      <c r="F511" s="387"/>
    </row>
    <row r="512" spans="1:6" ht="13.5" thickBot="1" x14ac:dyDescent="0.25">
      <c r="A512" s="410" t="s">
        <v>25</v>
      </c>
      <c r="B512" s="412" t="e">
        <f>B511/B510</f>
        <v>#DIV/0!</v>
      </c>
      <c r="C512" s="412" t="e">
        <f>C511/C510</f>
        <v>#DIV/0!</v>
      </c>
      <c r="D512" s="412" t="e">
        <f>D511/D510</f>
        <v>#DIV/0!</v>
      </c>
      <c r="E512" s="412" t="e">
        <f>E511/E510</f>
        <v>#DIV/0!</v>
      </c>
      <c r="F512" s="387"/>
    </row>
    <row r="513" spans="1:6" ht="13.5" thickBot="1" x14ac:dyDescent="0.25">
      <c r="A513" s="410" t="s">
        <v>26</v>
      </c>
      <c r="B513" s="410" t="s">
        <v>27</v>
      </c>
      <c r="C513" s="413" t="e">
        <f>C510/B510-1</f>
        <v>#DIV/0!</v>
      </c>
      <c r="D513" s="413" t="e">
        <f t="shared" ref="D513:E515" si="23">D510/C510-1</f>
        <v>#DIV/0!</v>
      </c>
      <c r="E513" s="413" t="e">
        <f t="shared" si="23"/>
        <v>#DIV/0!</v>
      </c>
      <c r="F513" s="387"/>
    </row>
    <row r="514" spans="1:6" ht="13.5" thickBot="1" x14ac:dyDescent="0.25">
      <c r="A514" s="410" t="s">
        <v>28</v>
      </c>
      <c r="B514" s="410" t="s">
        <v>27</v>
      </c>
      <c r="C514" s="413">
        <f>C511/B511-1</f>
        <v>-1</v>
      </c>
      <c r="D514" s="413" t="e">
        <f t="shared" si="23"/>
        <v>#DIV/0!</v>
      </c>
      <c r="E514" s="413" t="e">
        <f t="shared" si="23"/>
        <v>#DIV/0!</v>
      </c>
      <c r="F514" s="387"/>
    </row>
    <row r="515" spans="1:6" ht="13.5" thickBot="1" x14ac:dyDescent="0.25">
      <c r="A515" s="410" t="s">
        <v>29</v>
      </c>
      <c r="B515" s="410" t="s">
        <v>27</v>
      </c>
      <c r="C515" s="413" t="e">
        <f>C512/B512-1</f>
        <v>#DIV/0!</v>
      </c>
      <c r="D515" s="413" t="e">
        <f t="shared" si="23"/>
        <v>#DIV/0!</v>
      </c>
      <c r="E515" s="413" t="e">
        <f t="shared" si="23"/>
        <v>#DIV/0!</v>
      </c>
      <c r="F515" s="387"/>
    </row>
    <row r="516" spans="1:6" ht="13.5" thickBot="1" x14ac:dyDescent="0.25">
      <c r="A516" s="975" t="s">
        <v>1106</v>
      </c>
      <c r="B516" s="975"/>
      <c r="C516" s="975"/>
      <c r="D516" s="975"/>
      <c r="E516" s="975"/>
      <c r="F516" s="387"/>
    </row>
    <row r="517" spans="1:6" ht="13.5" thickBot="1" x14ac:dyDescent="0.25">
      <c r="A517" s="974"/>
      <c r="B517" s="411">
        <v>2018</v>
      </c>
      <c r="C517" s="411">
        <v>2019</v>
      </c>
      <c r="D517" s="411">
        <v>2020</v>
      </c>
      <c r="E517" s="411">
        <v>2021</v>
      </c>
      <c r="F517" s="387"/>
    </row>
    <row r="518" spans="1:6" ht="13.5" thickBot="1" x14ac:dyDescent="0.25">
      <c r="A518" s="974"/>
      <c r="B518" s="411" t="s">
        <v>10</v>
      </c>
      <c r="C518" s="411" t="s">
        <v>11</v>
      </c>
      <c r="D518" s="411" t="s">
        <v>11</v>
      </c>
      <c r="E518" s="411" t="s">
        <v>11</v>
      </c>
      <c r="F518" s="387"/>
    </row>
    <row r="519" spans="1:6" ht="13.5" thickBot="1" x14ac:dyDescent="0.25">
      <c r="A519" s="414" t="s">
        <v>31</v>
      </c>
      <c r="B519" s="416"/>
      <c r="C519" s="416"/>
      <c r="D519" s="416"/>
      <c r="E519" s="416"/>
      <c r="F519" s="387"/>
    </row>
    <row r="520" spans="1:6" ht="13.5" thickBot="1" x14ac:dyDescent="0.25">
      <c r="A520" s="414" t="s">
        <v>32</v>
      </c>
      <c r="B520" s="412">
        <v>900</v>
      </c>
      <c r="C520" s="412">
        <v>0</v>
      </c>
      <c r="D520" s="412">
        <v>0</v>
      </c>
      <c r="E520" s="412">
        <v>0</v>
      </c>
      <c r="F520" s="387"/>
    </row>
    <row r="521" spans="1:6" ht="13.5" thickBot="1" x14ac:dyDescent="0.25">
      <c r="A521" s="417" t="s">
        <v>33</v>
      </c>
      <c r="B521" s="408">
        <f>B520+B519</f>
        <v>900</v>
      </c>
      <c r="C521" s="408">
        <f>C520+C519</f>
        <v>0</v>
      </c>
      <c r="D521" s="415">
        <f>D520+D519</f>
        <v>0</v>
      </c>
      <c r="E521" s="415">
        <f>E520+E519</f>
        <v>0</v>
      </c>
      <c r="F521" s="387"/>
    </row>
    <row r="522" spans="1:6" ht="13.5" thickBot="1" x14ac:dyDescent="0.25">
      <c r="A522" s="974" t="s">
        <v>34</v>
      </c>
      <c r="B522" s="974"/>
      <c r="C522" s="974"/>
      <c r="D522" s="974"/>
      <c r="E522" s="974"/>
      <c r="F522" s="387"/>
    </row>
    <row r="523" spans="1:6" ht="13.5" thickBot="1" x14ac:dyDescent="0.25">
      <c r="A523" s="974"/>
      <c r="B523" s="974"/>
      <c r="C523" s="974"/>
      <c r="D523" s="974"/>
      <c r="E523" s="974"/>
      <c r="F523" s="387"/>
    </row>
    <row r="524" spans="1:6" ht="13.5" thickBot="1" x14ac:dyDescent="0.25">
      <c r="A524" s="974"/>
      <c r="B524" s="974"/>
      <c r="C524" s="974"/>
      <c r="D524" s="974"/>
      <c r="E524" s="974"/>
      <c r="F524" s="387"/>
    </row>
    <row r="525" spans="1:6" ht="13.5" thickBot="1" x14ac:dyDescent="0.25">
      <c r="A525" s="418" t="s">
        <v>1201</v>
      </c>
      <c r="B525" s="979" t="s">
        <v>1210</v>
      </c>
      <c r="C525" s="979"/>
      <c r="D525" s="979"/>
      <c r="E525" s="979"/>
      <c r="F525" s="387"/>
    </row>
    <row r="526" spans="1:6" ht="13.5" thickBot="1" x14ac:dyDescent="0.25">
      <c r="A526" s="421" t="s">
        <v>1203</v>
      </c>
      <c r="B526" s="981" t="s">
        <v>1204</v>
      </c>
      <c r="C526" s="981"/>
      <c r="D526" s="981"/>
      <c r="E526" s="981"/>
      <c r="F526" s="387"/>
    </row>
    <row r="527" spans="1:6" ht="39" customHeight="1" thickBot="1" x14ac:dyDescent="0.25">
      <c r="A527" s="410" t="s">
        <v>20</v>
      </c>
      <c r="B527" s="980" t="s">
        <v>1205</v>
      </c>
      <c r="C527" s="980"/>
      <c r="D527" s="980"/>
      <c r="E527" s="980"/>
      <c r="F527" s="387"/>
    </row>
    <row r="528" spans="1:6" ht="13.5" thickBot="1" x14ac:dyDescent="0.25">
      <c r="A528" s="410" t="s">
        <v>21</v>
      </c>
      <c r="B528" s="974" t="s">
        <v>1206</v>
      </c>
      <c r="C528" s="974"/>
      <c r="D528" s="974"/>
      <c r="E528" s="974"/>
      <c r="F528" s="387"/>
    </row>
    <row r="529" spans="1:6" ht="13.5" thickBot="1" x14ac:dyDescent="0.25">
      <c r="A529" s="974"/>
      <c r="B529" s="411">
        <v>2018</v>
      </c>
      <c r="C529" s="411">
        <v>2019</v>
      </c>
      <c r="D529" s="411">
        <v>2020</v>
      </c>
      <c r="E529" s="411">
        <v>2021</v>
      </c>
      <c r="F529" s="387"/>
    </row>
    <row r="530" spans="1:6" ht="13.5" thickBot="1" x14ac:dyDescent="0.25">
      <c r="A530" s="974"/>
      <c r="B530" s="411" t="s">
        <v>10</v>
      </c>
      <c r="C530" s="411" t="s">
        <v>11</v>
      </c>
      <c r="D530" s="411" t="s">
        <v>11</v>
      </c>
      <c r="E530" s="411" t="s">
        <v>11</v>
      </c>
      <c r="F530" s="387"/>
    </row>
    <row r="531" spans="1:6" ht="13.5" thickBot="1" x14ac:dyDescent="0.25">
      <c r="A531" s="410" t="s">
        <v>23</v>
      </c>
      <c r="B531" s="412"/>
      <c r="C531" s="412"/>
      <c r="D531" s="412"/>
      <c r="E531" s="412"/>
      <c r="F531" s="387"/>
    </row>
    <row r="532" spans="1:6" ht="13.5" thickBot="1" x14ac:dyDescent="0.25">
      <c r="A532" s="410" t="s">
        <v>24</v>
      </c>
      <c r="B532" s="412">
        <f>B542</f>
        <v>12000</v>
      </c>
      <c r="C532" s="412">
        <f>C542</f>
        <v>0</v>
      </c>
      <c r="D532" s="412">
        <f>D542</f>
        <v>0</v>
      </c>
      <c r="E532" s="412">
        <f>E542</f>
        <v>0</v>
      </c>
      <c r="F532" s="387"/>
    </row>
    <row r="533" spans="1:6" ht="13.5" thickBot="1" x14ac:dyDescent="0.25">
      <c r="A533" s="410" t="s">
        <v>25</v>
      </c>
      <c r="B533" s="412" t="e">
        <f>B532/B531</f>
        <v>#DIV/0!</v>
      </c>
      <c r="C533" s="412" t="e">
        <f>C532/C531</f>
        <v>#DIV/0!</v>
      </c>
      <c r="D533" s="412" t="e">
        <f>D532/D531</f>
        <v>#DIV/0!</v>
      </c>
      <c r="E533" s="412" t="e">
        <f>E532/E531</f>
        <v>#DIV/0!</v>
      </c>
      <c r="F533" s="387"/>
    </row>
    <row r="534" spans="1:6" ht="13.5" thickBot="1" x14ac:dyDescent="0.25">
      <c r="A534" s="410" t="s">
        <v>26</v>
      </c>
      <c r="B534" s="410" t="s">
        <v>27</v>
      </c>
      <c r="C534" s="413" t="e">
        <f>C531/B531-1</f>
        <v>#DIV/0!</v>
      </c>
      <c r="D534" s="413" t="e">
        <f t="shared" ref="D534:E536" si="24">D531/C531-1</f>
        <v>#DIV/0!</v>
      </c>
      <c r="E534" s="413" t="e">
        <f t="shared" si="24"/>
        <v>#DIV/0!</v>
      </c>
      <c r="F534" s="387"/>
    </row>
    <row r="535" spans="1:6" ht="13.5" thickBot="1" x14ac:dyDescent="0.25">
      <c r="A535" s="410" t="s">
        <v>28</v>
      </c>
      <c r="B535" s="410" t="s">
        <v>27</v>
      </c>
      <c r="C535" s="413">
        <f>C532/B532-1</f>
        <v>-1</v>
      </c>
      <c r="D535" s="413" t="e">
        <f t="shared" si="24"/>
        <v>#DIV/0!</v>
      </c>
      <c r="E535" s="413" t="e">
        <f t="shared" si="24"/>
        <v>#DIV/0!</v>
      </c>
      <c r="F535" s="387"/>
    </row>
    <row r="536" spans="1:6" ht="13.5" thickBot="1" x14ac:dyDescent="0.25">
      <c r="A536" s="410" t="s">
        <v>29</v>
      </c>
      <c r="B536" s="410" t="s">
        <v>27</v>
      </c>
      <c r="C536" s="413" t="e">
        <f>C533/B533-1</f>
        <v>#DIV/0!</v>
      </c>
      <c r="D536" s="413" t="e">
        <f t="shared" si="24"/>
        <v>#DIV/0!</v>
      </c>
      <c r="E536" s="413" t="e">
        <f t="shared" si="24"/>
        <v>#DIV/0!</v>
      </c>
      <c r="F536" s="387"/>
    </row>
    <row r="537" spans="1:6" ht="13.5" thickBot="1" x14ac:dyDescent="0.25">
      <c r="A537" s="975" t="s">
        <v>1106</v>
      </c>
      <c r="B537" s="975"/>
      <c r="C537" s="975"/>
      <c r="D537" s="975"/>
      <c r="E537" s="975"/>
      <c r="F537" s="387"/>
    </row>
    <row r="538" spans="1:6" ht="13.5" thickBot="1" x14ac:dyDescent="0.25">
      <c r="A538" s="974"/>
      <c r="B538" s="411">
        <v>2018</v>
      </c>
      <c r="C538" s="411">
        <v>2019</v>
      </c>
      <c r="D538" s="411">
        <v>2020</v>
      </c>
      <c r="E538" s="411">
        <v>2021</v>
      </c>
      <c r="F538" s="387"/>
    </row>
    <row r="539" spans="1:6" ht="13.5" thickBot="1" x14ac:dyDescent="0.25">
      <c r="A539" s="974"/>
      <c r="B539" s="411" t="s">
        <v>10</v>
      </c>
      <c r="C539" s="411" t="s">
        <v>11</v>
      </c>
      <c r="D539" s="411" t="s">
        <v>11</v>
      </c>
      <c r="E539" s="411" t="s">
        <v>11</v>
      </c>
      <c r="F539" s="387"/>
    </row>
    <row r="540" spans="1:6" ht="13.5" thickBot="1" x14ac:dyDescent="0.25">
      <c r="A540" s="414" t="s">
        <v>31</v>
      </c>
      <c r="B540" s="416"/>
      <c r="C540" s="416"/>
      <c r="D540" s="416"/>
      <c r="E540" s="416"/>
      <c r="F540" s="387"/>
    </row>
    <row r="541" spans="1:6" ht="13.5" thickBot="1" x14ac:dyDescent="0.25">
      <c r="A541" s="414" t="s">
        <v>32</v>
      </c>
      <c r="B541" s="412">
        <v>12000</v>
      </c>
      <c r="C541" s="412">
        <v>0</v>
      </c>
      <c r="D541" s="412">
        <v>0</v>
      </c>
      <c r="E541" s="412">
        <v>0</v>
      </c>
      <c r="F541" s="387"/>
    </row>
    <row r="542" spans="1:6" ht="13.5" thickBot="1" x14ac:dyDescent="0.25">
      <c r="A542" s="417" t="s">
        <v>33</v>
      </c>
      <c r="B542" s="408">
        <f>B541+B540</f>
        <v>12000</v>
      </c>
      <c r="C542" s="408">
        <f>C541+C540</f>
        <v>0</v>
      </c>
      <c r="D542" s="415">
        <f>D541+D540</f>
        <v>0</v>
      </c>
      <c r="E542" s="415">
        <f>E541+E540</f>
        <v>0</v>
      </c>
      <c r="F542" s="387"/>
    </row>
    <row r="543" spans="1:6" ht="13.5" thickBot="1" x14ac:dyDescent="0.25">
      <c r="A543" s="974" t="s">
        <v>34</v>
      </c>
      <c r="B543" s="974"/>
      <c r="C543" s="974"/>
      <c r="D543" s="974"/>
      <c r="E543" s="974"/>
      <c r="F543" s="387"/>
    </row>
    <row r="544" spans="1:6" ht="13.5" thickBot="1" x14ac:dyDescent="0.25">
      <c r="A544" s="974"/>
      <c r="B544" s="974"/>
      <c r="C544" s="974"/>
      <c r="D544" s="974"/>
      <c r="E544" s="974"/>
      <c r="F544" s="387"/>
    </row>
    <row r="545" spans="1:6" ht="13.5" thickBot="1" x14ac:dyDescent="0.25">
      <c r="A545" s="974"/>
      <c r="B545" s="974"/>
      <c r="C545" s="974"/>
      <c r="D545" s="974"/>
      <c r="E545" s="974"/>
      <c r="F545" s="387"/>
    </row>
    <row r="546" spans="1:6" ht="26.25" customHeight="1" thickBot="1" x14ac:dyDescent="0.25">
      <c r="A546" s="418" t="s">
        <v>1211</v>
      </c>
      <c r="B546" s="979" t="s">
        <v>1212</v>
      </c>
      <c r="C546" s="979"/>
      <c r="D546" s="979"/>
      <c r="E546" s="979"/>
      <c r="F546" s="387"/>
    </row>
    <row r="547" spans="1:6" ht="39" customHeight="1" thickBot="1" x14ac:dyDescent="0.25">
      <c r="A547" s="421" t="s">
        <v>1203</v>
      </c>
      <c r="B547" s="981" t="s">
        <v>1213</v>
      </c>
      <c r="C547" s="981"/>
      <c r="D547" s="981"/>
      <c r="E547" s="981"/>
      <c r="F547" s="387"/>
    </row>
    <row r="548" spans="1:6" ht="13.5" thickBot="1" x14ac:dyDescent="0.25">
      <c r="A548" s="410" t="s">
        <v>20</v>
      </c>
      <c r="B548" s="980"/>
      <c r="C548" s="980"/>
      <c r="D548" s="980"/>
      <c r="E548" s="980"/>
      <c r="F548" s="387"/>
    </row>
    <row r="549" spans="1:6" ht="13.5" thickBot="1" x14ac:dyDescent="0.25">
      <c r="A549" s="410" t="s">
        <v>21</v>
      </c>
      <c r="B549" s="974" t="s">
        <v>1206</v>
      </c>
      <c r="C549" s="974"/>
      <c r="D549" s="974"/>
      <c r="E549" s="974"/>
      <c r="F549" s="387"/>
    </row>
    <row r="550" spans="1:6" ht="13.5" thickBot="1" x14ac:dyDescent="0.25">
      <c r="A550" s="974"/>
      <c r="B550" s="411">
        <v>2018</v>
      </c>
      <c r="C550" s="411">
        <v>2019</v>
      </c>
      <c r="D550" s="411">
        <v>2020</v>
      </c>
      <c r="E550" s="411">
        <v>2021</v>
      </c>
      <c r="F550" s="387"/>
    </row>
    <row r="551" spans="1:6" ht="13.5" thickBot="1" x14ac:dyDescent="0.25">
      <c r="A551" s="974"/>
      <c r="B551" s="411" t="s">
        <v>10</v>
      </c>
      <c r="C551" s="411" t="s">
        <v>11</v>
      </c>
      <c r="D551" s="411" t="s">
        <v>11</v>
      </c>
      <c r="E551" s="411" t="s">
        <v>11</v>
      </c>
      <c r="F551" s="387"/>
    </row>
    <row r="552" spans="1:6" ht="13.5" thickBot="1" x14ac:dyDescent="0.25">
      <c r="A552" s="410" t="s">
        <v>23</v>
      </c>
      <c r="B552" s="412"/>
      <c r="C552" s="412"/>
      <c r="D552" s="412"/>
      <c r="E552" s="412"/>
      <c r="F552" s="387"/>
    </row>
    <row r="553" spans="1:6" ht="13.5" thickBot="1" x14ac:dyDescent="0.25">
      <c r="A553" s="410" t="s">
        <v>24</v>
      </c>
      <c r="B553" s="412">
        <f>B563</f>
        <v>3000</v>
      </c>
      <c r="C553" s="412">
        <f>C563</f>
        <v>0</v>
      </c>
      <c r="D553" s="412">
        <f>D563</f>
        <v>0</v>
      </c>
      <c r="E553" s="412">
        <f>E563</f>
        <v>0</v>
      </c>
      <c r="F553" s="387"/>
    </row>
    <row r="554" spans="1:6" ht="13.5" thickBot="1" x14ac:dyDescent="0.25">
      <c r="A554" s="410" t="s">
        <v>25</v>
      </c>
      <c r="B554" s="412" t="e">
        <f>B553/B552</f>
        <v>#DIV/0!</v>
      </c>
      <c r="C554" s="412" t="e">
        <f>C553/C552</f>
        <v>#DIV/0!</v>
      </c>
      <c r="D554" s="412" t="e">
        <f>D553/D552</f>
        <v>#DIV/0!</v>
      </c>
      <c r="E554" s="412" t="e">
        <f>E553/E552</f>
        <v>#DIV/0!</v>
      </c>
      <c r="F554" s="387"/>
    </row>
    <row r="555" spans="1:6" ht="13.5" thickBot="1" x14ac:dyDescent="0.25">
      <c r="A555" s="410" t="s">
        <v>26</v>
      </c>
      <c r="B555" s="410" t="s">
        <v>27</v>
      </c>
      <c r="C555" s="413" t="e">
        <f>C552/B552-1</f>
        <v>#DIV/0!</v>
      </c>
      <c r="D555" s="413" t="e">
        <f t="shared" ref="D555:E557" si="25">D552/C552-1</f>
        <v>#DIV/0!</v>
      </c>
      <c r="E555" s="413" t="e">
        <f t="shared" si="25"/>
        <v>#DIV/0!</v>
      </c>
      <c r="F555" s="387"/>
    </row>
    <row r="556" spans="1:6" ht="13.5" thickBot="1" x14ac:dyDescent="0.25">
      <c r="A556" s="410" t="s">
        <v>28</v>
      </c>
      <c r="B556" s="410" t="s">
        <v>27</v>
      </c>
      <c r="C556" s="413">
        <f>C553/B553-1</f>
        <v>-1</v>
      </c>
      <c r="D556" s="413" t="e">
        <f t="shared" si="25"/>
        <v>#DIV/0!</v>
      </c>
      <c r="E556" s="413" t="e">
        <f t="shared" si="25"/>
        <v>#DIV/0!</v>
      </c>
      <c r="F556" s="387"/>
    </row>
    <row r="557" spans="1:6" ht="13.5" thickBot="1" x14ac:dyDescent="0.25">
      <c r="A557" s="410" t="s">
        <v>29</v>
      </c>
      <c r="B557" s="410" t="s">
        <v>27</v>
      </c>
      <c r="C557" s="413" t="e">
        <f>C554/B554-1</f>
        <v>#DIV/0!</v>
      </c>
      <c r="D557" s="413" t="e">
        <f t="shared" si="25"/>
        <v>#DIV/0!</v>
      </c>
      <c r="E557" s="413" t="e">
        <f t="shared" si="25"/>
        <v>#DIV/0!</v>
      </c>
      <c r="F557" s="387"/>
    </row>
    <row r="558" spans="1:6" ht="13.5" thickBot="1" x14ac:dyDescent="0.25">
      <c r="A558" s="975" t="s">
        <v>1106</v>
      </c>
      <c r="B558" s="975"/>
      <c r="C558" s="975"/>
      <c r="D558" s="975"/>
      <c r="E558" s="975"/>
      <c r="F558" s="387"/>
    </row>
    <row r="559" spans="1:6" ht="13.5" thickBot="1" x14ac:dyDescent="0.25">
      <c r="A559" s="974"/>
      <c r="B559" s="411">
        <v>2018</v>
      </c>
      <c r="C559" s="411">
        <v>2019</v>
      </c>
      <c r="D559" s="411">
        <v>2020</v>
      </c>
      <c r="E559" s="411">
        <v>2021</v>
      </c>
      <c r="F559" s="387"/>
    </row>
    <row r="560" spans="1:6" ht="13.5" thickBot="1" x14ac:dyDescent="0.25">
      <c r="A560" s="974"/>
      <c r="B560" s="411" t="s">
        <v>10</v>
      </c>
      <c r="C560" s="411" t="s">
        <v>11</v>
      </c>
      <c r="D560" s="411" t="s">
        <v>11</v>
      </c>
      <c r="E560" s="411" t="s">
        <v>11</v>
      </c>
      <c r="F560" s="387"/>
    </row>
    <row r="561" spans="1:6" ht="13.5" thickBot="1" x14ac:dyDescent="0.25">
      <c r="A561" s="414" t="s">
        <v>31</v>
      </c>
      <c r="B561" s="416"/>
      <c r="C561" s="416"/>
      <c r="D561" s="416"/>
      <c r="E561" s="416"/>
      <c r="F561" s="387"/>
    </row>
    <row r="562" spans="1:6" ht="13.5" thickBot="1" x14ac:dyDescent="0.25">
      <c r="A562" s="414" t="s">
        <v>32</v>
      </c>
      <c r="B562" s="412">
        <v>3000</v>
      </c>
      <c r="C562" s="412">
        <v>0</v>
      </c>
      <c r="D562" s="412">
        <v>0</v>
      </c>
      <c r="E562" s="412">
        <v>0</v>
      </c>
      <c r="F562" s="387"/>
    </row>
    <row r="563" spans="1:6" ht="13.5" thickBot="1" x14ac:dyDescent="0.25">
      <c r="A563" s="417" t="s">
        <v>33</v>
      </c>
      <c r="B563" s="408">
        <f>B562+B561</f>
        <v>3000</v>
      </c>
      <c r="C563" s="408">
        <f>C562+C561</f>
        <v>0</v>
      </c>
      <c r="D563" s="415">
        <f>D562+D561</f>
        <v>0</v>
      </c>
      <c r="E563" s="415">
        <f>E562+E561</f>
        <v>0</v>
      </c>
      <c r="F563" s="387"/>
    </row>
    <row r="564" spans="1:6" ht="13.5" thickBot="1" x14ac:dyDescent="0.25">
      <c r="A564" s="974" t="s">
        <v>34</v>
      </c>
      <c r="B564" s="974"/>
      <c r="C564" s="974"/>
      <c r="D564" s="974"/>
      <c r="E564" s="974"/>
      <c r="F564" s="387"/>
    </row>
    <row r="565" spans="1:6" ht="13.5" thickBot="1" x14ac:dyDescent="0.25">
      <c r="A565" s="974"/>
      <c r="B565" s="974"/>
      <c r="C565" s="974"/>
      <c r="D565" s="974"/>
      <c r="E565" s="974"/>
      <c r="F565" s="387"/>
    </row>
    <row r="566" spans="1:6" ht="13.5" thickBot="1" x14ac:dyDescent="0.25">
      <c r="A566" s="974"/>
      <c r="B566" s="974"/>
      <c r="C566" s="974"/>
      <c r="D566" s="974"/>
      <c r="E566" s="974"/>
      <c r="F566" s="387"/>
    </row>
    <row r="567" spans="1:6" ht="13.5" thickBot="1" x14ac:dyDescent="0.25">
      <c r="A567" s="418" t="s">
        <v>1214</v>
      </c>
      <c r="B567" s="979" t="s">
        <v>1215</v>
      </c>
      <c r="C567" s="979"/>
      <c r="D567" s="979"/>
      <c r="E567" s="979"/>
      <c r="F567" s="387"/>
    </row>
    <row r="568" spans="1:6" ht="13.5" thickBot="1" x14ac:dyDescent="0.25">
      <c r="A568" s="421" t="s">
        <v>1203</v>
      </c>
      <c r="B568" s="981" t="s">
        <v>1215</v>
      </c>
      <c r="C568" s="981"/>
      <c r="D568" s="981"/>
      <c r="E568" s="981"/>
      <c r="F568" s="387"/>
    </row>
    <row r="569" spans="1:6" ht="13.5" thickBot="1" x14ac:dyDescent="0.25">
      <c r="A569" s="410" t="s">
        <v>20</v>
      </c>
      <c r="B569" s="980" t="s">
        <v>1215</v>
      </c>
      <c r="C569" s="980"/>
      <c r="D569" s="980"/>
      <c r="E569" s="980"/>
      <c r="F569" s="387"/>
    </row>
    <row r="570" spans="1:6" ht="13.5" thickBot="1" x14ac:dyDescent="0.25">
      <c r="A570" s="410" t="s">
        <v>21</v>
      </c>
      <c r="B570" s="974" t="s">
        <v>1206</v>
      </c>
      <c r="C570" s="974"/>
      <c r="D570" s="974"/>
      <c r="E570" s="974"/>
      <c r="F570" s="387"/>
    </row>
    <row r="571" spans="1:6" ht="13.5" thickBot="1" x14ac:dyDescent="0.25">
      <c r="A571" s="974"/>
      <c r="B571" s="411">
        <v>2018</v>
      </c>
      <c r="C571" s="411">
        <v>2019</v>
      </c>
      <c r="D571" s="411">
        <v>2020</v>
      </c>
      <c r="E571" s="411">
        <v>2021</v>
      </c>
      <c r="F571" s="387"/>
    </row>
    <row r="572" spans="1:6" ht="13.5" thickBot="1" x14ac:dyDescent="0.25">
      <c r="A572" s="974"/>
      <c r="B572" s="411" t="s">
        <v>10</v>
      </c>
      <c r="C572" s="411" t="s">
        <v>11</v>
      </c>
      <c r="D572" s="411" t="s">
        <v>11</v>
      </c>
      <c r="E572" s="411" t="s">
        <v>11</v>
      </c>
      <c r="F572" s="387"/>
    </row>
    <row r="573" spans="1:6" ht="13.5" thickBot="1" x14ac:dyDescent="0.25">
      <c r="A573" s="410" t="s">
        <v>23</v>
      </c>
      <c r="B573" s="412"/>
      <c r="C573" s="412"/>
      <c r="D573" s="412"/>
      <c r="E573" s="412"/>
      <c r="F573" s="387"/>
    </row>
    <row r="574" spans="1:6" ht="13.5" thickBot="1" x14ac:dyDescent="0.25">
      <c r="A574" s="410" t="s">
        <v>24</v>
      </c>
      <c r="B574" s="412">
        <f>B584</f>
        <v>0</v>
      </c>
      <c r="C574" s="412">
        <f>C584</f>
        <v>4000</v>
      </c>
      <c r="D574" s="412">
        <f>D584</f>
        <v>1000</v>
      </c>
      <c r="E574" s="412">
        <f>E584</f>
        <v>0</v>
      </c>
      <c r="F574" s="387"/>
    </row>
    <row r="575" spans="1:6" ht="13.5" thickBot="1" x14ac:dyDescent="0.25">
      <c r="A575" s="410" t="s">
        <v>25</v>
      </c>
      <c r="B575" s="412" t="e">
        <f>B574/B573</f>
        <v>#DIV/0!</v>
      </c>
      <c r="C575" s="412" t="e">
        <f>C574/C573</f>
        <v>#DIV/0!</v>
      </c>
      <c r="D575" s="412" t="e">
        <f>D574/D573</f>
        <v>#DIV/0!</v>
      </c>
      <c r="E575" s="412" t="e">
        <f>E574/E573</f>
        <v>#DIV/0!</v>
      </c>
      <c r="F575" s="387"/>
    </row>
    <row r="576" spans="1:6" ht="13.5" thickBot="1" x14ac:dyDescent="0.25">
      <c r="A576" s="410" t="s">
        <v>26</v>
      </c>
      <c r="B576" s="410" t="s">
        <v>27</v>
      </c>
      <c r="C576" s="413" t="e">
        <f>C573/B573-1</f>
        <v>#DIV/0!</v>
      </c>
      <c r="D576" s="413" t="e">
        <f t="shared" ref="D576:E578" si="26">D573/C573-1</f>
        <v>#DIV/0!</v>
      </c>
      <c r="E576" s="413" t="e">
        <f t="shared" si="26"/>
        <v>#DIV/0!</v>
      </c>
      <c r="F576" s="387"/>
    </row>
    <row r="577" spans="1:6" ht="13.5" thickBot="1" x14ac:dyDescent="0.25">
      <c r="A577" s="410" t="s">
        <v>28</v>
      </c>
      <c r="B577" s="410" t="s">
        <v>27</v>
      </c>
      <c r="C577" s="413" t="e">
        <f>C574/B574-1</f>
        <v>#DIV/0!</v>
      </c>
      <c r="D577" s="413">
        <f t="shared" si="26"/>
        <v>-0.75</v>
      </c>
      <c r="E577" s="413">
        <f t="shared" si="26"/>
        <v>-1</v>
      </c>
      <c r="F577" s="387"/>
    </row>
    <row r="578" spans="1:6" ht="13.5" thickBot="1" x14ac:dyDescent="0.25">
      <c r="A578" s="410" t="s">
        <v>29</v>
      </c>
      <c r="B578" s="410" t="s">
        <v>27</v>
      </c>
      <c r="C578" s="413" t="e">
        <f>C575/B575-1</f>
        <v>#DIV/0!</v>
      </c>
      <c r="D578" s="413" t="e">
        <f t="shared" si="26"/>
        <v>#DIV/0!</v>
      </c>
      <c r="E578" s="413" t="e">
        <f t="shared" si="26"/>
        <v>#DIV/0!</v>
      </c>
      <c r="F578" s="387"/>
    </row>
    <row r="579" spans="1:6" ht="13.5" thickBot="1" x14ac:dyDescent="0.25">
      <c r="A579" s="975" t="s">
        <v>1106</v>
      </c>
      <c r="B579" s="975"/>
      <c r="C579" s="975"/>
      <c r="D579" s="975"/>
      <c r="E579" s="975"/>
      <c r="F579" s="387"/>
    </row>
    <row r="580" spans="1:6" ht="13.5" thickBot="1" x14ac:dyDescent="0.25">
      <c r="A580" s="974"/>
      <c r="B580" s="411">
        <v>2018</v>
      </c>
      <c r="C580" s="411">
        <v>2019</v>
      </c>
      <c r="D580" s="411">
        <v>2020</v>
      </c>
      <c r="E580" s="411">
        <v>2021</v>
      </c>
      <c r="F580" s="387"/>
    </row>
    <row r="581" spans="1:6" ht="13.5" thickBot="1" x14ac:dyDescent="0.25">
      <c r="A581" s="974"/>
      <c r="B581" s="411" t="s">
        <v>10</v>
      </c>
      <c r="C581" s="411" t="s">
        <v>11</v>
      </c>
      <c r="D581" s="411" t="s">
        <v>11</v>
      </c>
      <c r="E581" s="411" t="s">
        <v>11</v>
      </c>
      <c r="F581" s="387"/>
    </row>
    <row r="582" spans="1:6" ht="13.5" thickBot="1" x14ac:dyDescent="0.25">
      <c r="A582" s="414" t="s">
        <v>31</v>
      </c>
      <c r="B582" s="416"/>
      <c r="C582" s="416"/>
      <c r="D582" s="416"/>
      <c r="E582" s="416"/>
      <c r="F582" s="387"/>
    </row>
    <row r="583" spans="1:6" ht="13.5" thickBot="1" x14ac:dyDescent="0.25">
      <c r="A583" s="414" t="s">
        <v>32</v>
      </c>
      <c r="B583" s="412">
        <v>0</v>
      </c>
      <c r="C583" s="412">
        <v>4000</v>
      </c>
      <c r="D583" s="412">
        <v>1000</v>
      </c>
      <c r="E583" s="412">
        <v>0</v>
      </c>
      <c r="F583" s="387"/>
    </row>
    <row r="584" spans="1:6" ht="13.5" thickBot="1" x14ac:dyDescent="0.25">
      <c r="A584" s="417" t="s">
        <v>33</v>
      </c>
      <c r="B584" s="408">
        <f>B583+B582</f>
        <v>0</v>
      </c>
      <c r="C584" s="408">
        <f>C583+C582</f>
        <v>4000</v>
      </c>
      <c r="D584" s="415">
        <f>D583+D582</f>
        <v>1000</v>
      </c>
      <c r="E584" s="415">
        <f>E583+E582</f>
        <v>0</v>
      </c>
      <c r="F584" s="387"/>
    </row>
    <row r="585" spans="1:6" ht="13.5" thickBot="1" x14ac:dyDescent="0.25">
      <c r="A585" s="974" t="s">
        <v>34</v>
      </c>
      <c r="B585" s="974"/>
      <c r="C585" s="974"/>
      <c r="D585" s="974"/>
      <c r="E585" s="974"/>
      <c r="F585" s="387"/>
    </row>
    <row r="586" spans="1:6" ht="13.5" thickBot="1" x14ac:dyDescent="0.25">
      <c r="A586" s="974"/>
      <c r="B586" s="974"/>
      <c r="C586" s="974"/>
      <c r="D586" s="974"/>
      <c r="E586" s="974"/>
      <c r="F586" s="387"/>
    </row>
    <row r="587" spans="1:6" ht="13.5" thickBot="1" x14ac:dyDescent="0.25">
      <c r="A587" s="974"/>
      <c r="B587" s="974"/>
      <c r="C587" s="974"/>
      <c r="D587" s="974"/>
      <c r="E587" s="974"/>
      <c r="F587" s="387"/>
    </row>
    <row r="588" spans="1:6" ht="13.5" thickBot="1" x14ac:dyDescent="0.25">
      <c r="A588" s="418" t="s">
        <v>1214</v>
      </c>
      <c r="B588" s="979" t="s">
        <v>1216</v>
      </c>
      <c r="C588" s="979"/>
      <c r="D588" s="979"/>
      <c r="E588" s="979"/>
      <c r="F588" s="387"/>
    </row>
    <row r="589" spans="1:6" ht="13.5" thickBot="1" x14ac:dyDescent="0.25">
      <c r="A589" s="421" t="s">
        <v>1203</v>
      </c>
      <c r="B589" s="981" t="s">
        <v>1216</v>
      </c>
      <c r="C589" s="981"/>
      <c r="D589" s="981"/>
      <c r="E589" s="981"/>
      <c r="F589" s="387"/>
    </row>
    <row r="590" spans="1:6" ht="13.5" thickBot="1" x14ac:dyDescent="0.25">
      <c r="A590" s="410" t="s">
        <v>20</v>
      </c>
      <c r="B590" s="980" t="s">
        <v>1216</v>
      </c>
      <c r="C590" s="980"/>
      <c r="D590" s="980"/>
      <c r="E590" s="980"/>
      <c r="F590" s="387"/>
    </row>
    <row r="591" spans="1:6" ht="13.5" thickBot="1" x14ac:dyDescent="0.25">
      <c r="A591" s="410" t="s">
        <v>21</v>
      </c>
      <c r="B591" s="974" t="s">
        <v>1206</v>
      </c>
      <c r="C591" s="974"/>
      <c r="D591" s="974"/>
      <c r="E591" s="974"/>
      <c r="F591" s="387"/>
    </row>
    <row r="592" spans="1:6" ht="13.5" thickBot="1" x14ac:dyDescent="0.25">
      <c r="A592" s="974"/>
      <c r="B592" s="411">
        <v>2018</v>
      </c>
      <c r="C592" s="411">
        <v>2019</v>
      </c>
      <c r="D592" s="411">
        <v>2020</v>
      </c>
      <c r="E592" s="411">
        <v>2021</v>
      </c>
      <c r="F592" s="387"/>
    </row>
    <row r="593" spans="1:6" ht="13.5" thickBot="1" x14ac:dyDescent="0.25">
      <c r="A593" s="974"/>
      <c r="B593" s="411" t="s">
        <v>10</v>
      </c>
      <c r="C593" s="411" t="s">
        <v>11</v>
      </c>
      <c r="D593" s="411" t="s">
        <v>11</v>
      </c>
      <c r="E593" s="411" t="s">
        <v>11</v>
      </c>
      <c r="F593" s="387"/>
    </row>
    <row r="594" spans="1:6" ht="13.5" thickBot="1" x14ac:dyDescent="0.25">
      <c r="A594" s="410" t="s">
        <v>23</v>
      </c>
      <c r="B594" s="412"/>
      <c r="C594" s="412"/>
      <c r="D594" s="412"/>
      <c r="E594" s="412"/>
      <c r="F594" s="387"/>
    </row>
    <row r="595" spans="1:6" ht="13.5" thickBot="1" x14ac:dyDescent="0.25">
      <c r="A595" s="410" t="s">
        <v>24</v>
      </c>
      <c r="B595" s="412">
        <f>B605</f>
        <v>0</v>
      </c>
      <c r="C595" s="412">
        <f>C605</f>
        <v>2000</v>
      </c>
      <c r="D595" s="412">
        <f>D605</f>
        <v>2000</v>
      </c>
      <c r="E595" s="412">
        <f>E605</f>
        <v>2000</v>
      </c>
      <c r="F595" s="387"/>
    </row>
    <row r="596" spans="1:6" ht="13.5" thickBot="1" x14ac:dyDescent="0.25">
      <c r="A596" s="410" t="s">
        <v>25</v>
      </c>
      <c r="B596" s="412" t="e">
        <f>B595/B594</f>
        <v>#DIV/0!</v>
      </c>
      <c r="C596" s="412" t="e">
        <f>C595/C594</f>
        <v>#DIV/0!</v>
      </c>
      <c r="D596" s="412" t="e">
        <f>D595/D594</f>
        <v>#DIV/0!</v>
      </c>
      <c r="E596" s="412" t="e">
        <f>E595/E594</f>
        <v>#DIV/0!</v>
      </c>
      <c r="F596" s="387"/>
    </row>
    <row r="597" spans="1:6" ht="13.5" thickBot="1" x14ac:dyDescent="0.25">
      <c r="A597" s="410" t="s">
        <v>26</v>
      </c>
      <c r="B597" s="410" t="s">
        <v>27</v>
      </c>
      <c r="C597" s="413" t="e">
        <f>C594/B594-1</f>
        <v>#DIV/0!</v>
      </c>
      <c r="D597" s="413" t="e">
        <f t="shared" ref="D597:E599" si="27">D594/C594-1</f>
        <v>#DIV/0!</v>
      </c>
      <c r="E597" s="413" t="e">
        <f t="shared" si="27"/>
        <v>#DIV/0!</v>
      </c>
      <c r="F597" s="387"/>
    </row>
    <row r="598" spans="1:6" ht="13.5" thickBot="1" x14ac:dyDescent="0.25">
      <c r="A598" s="410" t="s">
        <v>28</v>
      </c>
      <c r="B598" s="410" t="s">
        <v>27</v>
      </c>
      <c r="C598" s="413" t="e">
        <f>C595/B595-1</f>
        <v>#DIV/0!</v>
      </c>
      <c r="D598" s="413">
        <f t="shared" si="27"/>
        <v>0</v>
      </c>
      <c r="E598" s="413">
        <f t="shared" si="27"/>
        <v>0</v>
      </c>
      <c r="F598" s="387"/>
    </row>
    <row r="599" spans="1:6" ht="13.5" thickBot="1" x14ac:dyDescent="0.25">
      <c r="A599" s="410" t="s">
        <v>29</v>
      </c>
      <c r="B599" s="410" t="s">
        <v>27</v>
      </c>
      <c r="C599" s="413" t="e">
        <f>C596/B596-1</f>
        <v>#DIV/0!</v>
      </c>
      <c r="D599" s="413" t="e">
        <f t="shared" si="27"/>
        <v>#DIV/0!</v>
      </c>
      <c r="E599" s="413" t="e">
        <f t="shared" si="27"/>
        <v>#DIV/0!</v>
      </c>
      <c r="F599" s="387"/>
    </row>
    <row r="600" spans="1:6" ht="13.5" thickBot="1" x14ac:dyDescent="0.25">
      <c r="A600" s="975" t="s">
        <v>1106</v>
      </c>
      <c r="B600" s="975"/>
      <c r="C600" s="975"/>
      <c r="D600" s="975"/>
      <c r="E600" s="975"/>
      <c r="F600" s="387"/>
    </row>
    <row r="601" spans="1:6" ht="13.5" thickBot="1" x14ac:dyDescent="0.25">
      <c r="A601" s="974"/>
      <c r="B601" s="411">
        <v>2018</v>
      </c>
      <c r="C601" s="411">
        <v>2019</v>
      </c>
      <c r="D601" s="411">
        <v>2020</v>
      </c>
      <c r="E601" s="411">
        <v>2021</v>
      </c>
      <c r="F601" s="387"/>
    </row>
    <row r="602" spans="1:6" ht="13.5" thickBot="1" x14ac:dyDescent="0.25">
      <c r="A602" s="974"/>
      <c r="B602" s="411" t="s">
        <v>10</v>
      </c>
      <c r="C602" s="411" t="s">
        <v>11</v>
      </c>
      <c r="D602" s="411" t="s">
        <v>11</v>
      </c>
      <c r="E602" s="411" t="s">
        <v>11</v>
      </c>
      <c r="F602" s="387"/>
    </row>
    <row r="603" spans="1:6" ht="13.5" thickBot="1" x14ac:dyDescent="0.25">
      <c r="A603" s="414" t="s">
        <v>31</v>
      </c>
      <c r="B603" s="416"/>
      <c r="C603" s="416"/>
      <c r="D603" s="416"/>
      <c r="E603" s="416"/>
      <c r="F603" s="387"/>
    </row>
    <row r="604" spans="1:6" ht="13.5" thickBot="1" x14ac:dyDescent="0.25">
      <c r="A604" s="414" t="s">
        <v>32</v>
      </c>
      <c r="B604" s="412">
        <v>0</v>
      </c>
      <c r="C604" s="412">
        <v>2000</v>
      </c>
      <c r="D604" s="412">
        <v>2000</v>
      </c>
      <c r="E604" s="412">
        <v>2000</v>
      </c>
      <c r="F604" s="387"/>
    </row>
    <row r="605" spans="1:6" ht="13.5" thickBot="1" x14ac:dyDescent="0.25">
      <c r="A605" s="417" t="s">
        <v>33</v>
      </c>
      <c r="B605" s="408">
        <f>B604+B603</f>
        <v>0</v>
      </c>
      <c r="C605" s="408">
        <f>C604+C603</f>
        <v>2000</v>
      </c>
      <c r="D605" s="415">
        <f>D604+D603</f>
        <v>2000</v>
      </c>
      <c r="E605" s="415">
        <f>E604+E603</f>
        <v>2000</v>
      </c>
      <c r="F605" s="387"/>
    </row>
    <row r="606" spans="1:6" ht="13.5" thickBot="1" x14ac:dyDescent="0.25">
      <c r="A606" s="974" t="s">
        <v>34</v>
      </c>
      <c r="B606" s="974"/>
      <c r="C606" s="974"/>
      <c r="D606" s="974"/>
      <c r="E606" s="974"/>
      <c r="F606" s="387"/>
    </row>
    <row r="607" spans="1:6" ht="13.5" thickBot="1" x14ac:dyDescent="0.25">
      <c r="A607" s="974"/>
      <c r="B607" s="974"/>
      <c r="C607" s="974"/>
      <c r="D607" s="974"/>
      <c r="E607" s="974"/>
      <c r="F607" s="387"/>
    </row>
    <row r="608" spans="1:6" ht="13.5" thickBot="1" x14ac:dyDescent="0.25">
      <c r="A608" s="974"/>
      <c r="B608" s="974"/>
      <c r="C608" s="974"/>
      <c r="D608" s="974"/>
      <c r="E608" s="974"/>
      <c r="F608" s="387"/>
    </row>
    <row r="609" spans="1:6" ht="13.5" thickBot="1" x14ac:dyDescent="0.25">
      <c r="A609" s="418" t="s">
        <v>1214</v>
      </c>
      <c r="B609" s="979" t="s">
        <v>1217</v>
      </c>
      <c r="C609" s="979"/>
      <c r="D609" s="979"/>
      <c r="E609" s="979"/>
      <c r="F609" s="387"/>
    </row>
    <row r="610" spans="1:6" ht="13.5" thickBot="1" x14ac:dyDescent="0.25">
      <c r="A610" s="421" t="s">
        <v>1203</v>
      </c>
      <c r="B610" s="979" t="s">
        <v>1217</v>
      </c>
      <c r="C610" s="979"/>
      <c r="D610" s="979"/>
      <c r="E610" s="979"/>
      <c r="F610" s="387"/>
    </row>
    <row r="611" spans="1:6" ht="13.5" thickBot="1" x14ac:dyDescent="0.25">
      <c r="A611" s="410" t="s">
        <v>20</v>
      </c>
      <c r="B611" s="979" t="s">
        <v>1217</v>
      </c>
      <c r="C611" s="979"/>
      <c r="D611" s="979"/>
      <c r="E611" s="979"/>
      <c r="F611" s="387"/>
    </row>
    <row r="612" spans="1:6" ht="13.5" thickBot="1" x14ac:dyDescent="0.25">
      <c r="A612" s="410" t="s">
        <v>21</v>
      </c>
      <c r="B612" s="974" t="s">
        <v>1206</v>
      </c>
      <c r="C612" s="974"/>
      <c r="D612" s="974"/>
      <c r="E612" s="974"/>
      <c r="F612" s="387"/>
    </row>
    <row r="613" spans="1:6" ht="13.5" thickBot="1" x14ac:dyDescent="0.25">
      <c r="A613" s="974"/>
      <c r="B613" s="411">
        <v>2018</v>
      </c>
      <c r="C613" s="411">
        <v>2019</v>
      </c>
      <c r="D613" s="411">
        <v>2020</v>
      </c>
      <c r="E613" s="411">
        <v>2021</v>
      </c>
      <c r="F613" s="387"/>
    </row>
    <row r="614" spans="1:6" ht="13.5" thickBot="1" x14ac:dyDescent="0.25">
      <c r="A614" s="974"/>
      <c r="B614" s="411" t="s">
        <v>10</v>
      </c>
      <c r="C614" s="411" t="s">
        <v>11</v>
      </c>
      <c r="D614" s="411" t="s">
        <v>11</v>
      </c>
      <c r="E614" s="411" t="s">
        <v>11</v>
      </c>
      <c r="F614" s="387"/>
    </row>
    <row r="615" spans="1:6" ht="13.5" thickBot="1" x14ac:dyDescent="0.25">
      <c r="A615" s="410" t="s">
        <v>23</v>
      </c>
      <c r="B615" s="412"/>
      <c r="C615" s="412"/>
      <c r="D615" s="412"/>
      <c r="E615" s="412"/>
      <c r="F615" s="387"/>
    </row>
    <row r="616" spans="1:6" ht="13.5" thickBot="1" x14ac:dyDescent="0.25">
      <c r="A616" s="410" t="s">
        <v>24</v>
      </c>
      <c r="B616" s="412">
        <f>B626</f>
        <v>0</v>
      </c>
      <c r="C616" s="412">
        <f>C626</f>
        <v>2000</v>
      </c>
      <c r="D616" s="412">
        <f>D626</f>
        <v>2000</v>
      </c>
      <c r="E616" s="412">
        <f>E626</f>
        <v>2000</v>
      </c>
      <c r="F616" s="387"/>
    </row>
    <row r="617" spans="1:6" ht="13.5" thickBot="1" x14ac:dyDescent="0.25">
      <c r="A617" s="410" t="s">
        <v>25</v>
      </c>
      <c r="B617" s="412" t="e">
        <f>B616/B615</f>
        <v>#DIV/0!</v>
      </c>
      <c r="C617" s="412" t="e">
        <f>C616/C615</f>
        <v>#DIV/0!</v>
      </c>
      <c r="D617" s="412" t="e">
        <f>D616/D615</f>
        <v>#DIV/0!</v>
      </c>
      <c r="E617" s="412" t="e">
        <f>E616/E615</f>
        <v>#DIV/0!</v>
      </c>
      <c r="F617" s="387"/>
    </row>
    <row r="618" spans="1:6" ht="13.5" thickBot="1" x14ac:dyDescent="0.25">
      <c r="A618" s="410" t="s">
        <v>26</v>
      </c>
      <c r="B618" s="410" t="s">
        <v>27</v>
      </c>
      <c r="C618" s="413" t="e">
        <f>C615/B615-1</f>
        <v>#DIV/0!</v>
      </c>
      <c r="D618" s="413" t="e">
        <f t="shared" ref="D618:E620" si="28">D615/C615-1</f>
        <v>#DIV/0!</v>
      </c>
      <c r="E618" s="413" t="e">
        <f t="shared" si="28"/>
        <v>#DIV/0!</v>
      </c>
      <c r="F618" s="387"/>
    </row>
    <row r="619" spans="1:6" ht="13.5" thickBot="1" x14ac:dyDescent="0.25">
      <c r="A619" s="410" t="s">
        <v>28</v>
      </c>
      <c r="B619" s="410" t="s">
        <v>27</v>
      </c>
      <c r="C619" s="413" t="e">
        <f>C616/B616-1</f>
        <v>#DIV/0!</v>
      </c>
      <c r="D619" s="413">
        <f t="shared" si="28"/>
        <v>0</v>
      </c>
      <c r="E619" s="413">
        <f t="shared" si="28"/>
        <v>0</v>
      </c>
      <c r="F619" s="387"/>
    </row>
    <row r="620" spans="1:6" ht="13.5" thickBot="1" x14ac:dyDescent="0.25">
      <c r="A620" s="410" t="s">
        <v>29</v>
      </c>
      <c r="B620" s="410" t="s">
        <v>27</v>
      </c>
      <c r="C620" s="413" t="e">
        <f>C617/B617-1</f>
        <v>#DIV/0!</v>
      </c>
      <c r="D620" s="413" t="e">
        <f t="shared" si="28"/>
        <v>#DIV/0!</v>
      </c>
      <c r="E620" s="413" t="e">
        <f t="shared" si="28"/>
        <v>#DIV/0!</v>
      </c>
      <c r="F620" s="387"/>
    </row>
    <row r="621" spans="1:6" ht="13.5" thickBot="1" x14ac:dyDescent="0.25">
      <c r="A621" s="975" t="s">
        <v>1106</v>
      </c>
      <c r="B621" s="975"/>
      <c r="C621" s="975"/>
      <c r="D621" s="975"/>
      <c r="E621" s="975"/>
      <c r="F621" s="387"/>
    </row>
    <row r="622" spans="1:6" ht="13.5" thickBot="1" x14ac:dyDescent="0.25">
      <c r="A622" s="974"/>
      <c r="B622" s="411">
        <v>2018</v>
      </c>
      <c r="C622" s="411">
        <v>2019</v>
      </c>
      <c r="D622" s="411">
        <v>2020</v>
      </c>
      <c r="E622" s="411">
        <v>2021</v>
      </c>
      <c r="F622" s="387"/>
    </row>
    <row r="623" spans="1:6" ht="13.5" thickBot="1" x14ac:dyDescent="0.25">
      <c r="A623" s="974"/>
      <c r="B623" s="411" t="s">
        <v>10</v>
      </c>
      <c r="C623" s="411" t="s">
        <v>11</v>
      </c>
      <c r="D623" s="411" t="s">
        <v>11</v>
      </c>
      <c r="E623" s="411" t="s">
        <v>11</v>
      </c>
      <c r="F623" s="387"/>
    </row>
    <row r="624" spans="1:6" ht="13.5" thickBot="1" x14ac:dyDescent="0.25">
      <c r="A624" s="414" t="s">
        <v>31</v>
      </c>
      <c r="B624" s="416"/>
      <c r="C624" s="416"/>
      <c r="D624" s="416"/>
      <c r="E624" s="416"/>
      <c r="F624" s="387"/>
    </row>
    <row r="625" spans="1:6" ht="13.5" thickBot="1" x14ac:dyDescent="0.25">
      <c r="A625" s="414" t="s">
        <v>32</v>
      </c>
      <c r="B625" s="412">
        <v>0</v>
      </c>
      <c r="C625" s="412">
        <v>2000</v>
      </c>
      <c r="D625" s="412">
        <v>2000</v>
      </c>
      <c r="E625" s="412">
        <v>2000</v>
      </c>
      <c r="F625" s="387"/>
    </row>
    <row r="626" spans="1:6" ht="13.5" thickBot="1" x14ac:dyDescent="0.25">
      <c r="A626" s="417" t="s">
        <v>33</v>
      </c>
      <c r="B626" s="408">
        <f>B625+B624</f>
        <v>0</v>
      </c>
      <c r="C626" s="408">
        <f>C625+C624</f>
        <v>2000</v>
      </c>
      <c r="D626" s="415">
        <f>D625+D624</f>
        <v>2000</v>
      </c>
      <c r="E626" s="415">
        <f>E625+E624</f>
        <v>2000</v>
      </c>
      <c r="F626" s="387"/>
    </row>
    <row r="627" spans="1:6" ht="13.5" thickBot="1" x14ac:dyDescent="0.25">
      <c r="A627" s="974" t="s">
        <v>34</v>
      </c>
      <c r="B627" s="974"/>
      <c r="C627" s="974"/>
      <c r="D627" s="974"/>
      <c r="E627" s="974"/>
      <c r="F627" s="387"/>
    </row>
    <row r="628" spans="1:6" ht="13.5" thickBot="1" x14ac:dyDescent="0.25">
      <c r="A628" s="974"/>
      <c r="B628" s="974"/>
      <c r="C628" s="974"/>
      <c r="D628" s="974"/>
      <c r="E628" s="974"/>
      <c r="F628" s="387"/>
    </row>
    <row r="629" spans="1:6" ht="13.5" thickBot="1" x14ac:dyDescent="0.25">
      <c r="A629" s="974"/>
      <c r="B629" s="974"/>
      <c r="C629" s="974"/>
      <c r="D629" s="974"/>
      <c r="E629" s="974"/>
      <c r="F629" s="387"/>
    </row>
    <row r="630" spans="1:6" ht="13.5" thickBot="1" x14ac:dyDescent="0.25">
      <c r="A630" s="410"/>
      <c r="B630" s="410"/>
      <c r="C630" s="410"/>
      <c r="D630" s="410"/>
      <c r="E630" s="410"/>
      <c r="F630" s="387"/>
    </row>
    <row r="631" spans="1:6" ht="13.5" thickBot="1" x14ac:dyDescent="0.25">
      <c r="A631" s="418" t="s">
        <v>1218</v>
      </c>
      <c r="B631" s="979" t="s">
        <v>1219</v>
      </c>
      <c r="C631" s="979"/>
      <c r="D631" s="979"/>
      <c r="E631" s="979"/>
      <c r="F631" s="422"/>
    </row>
    <row r="632" spans="1:6" ht="13.5" thickBot="1" x14ac:dyDescent="0.25">
      <c r="A632" s="421" t="s">
        <v>1203</v>
      </c>
      <c r="B632" s="981" t="s">
        <v>1219</v>
      </c>
      <c r="C632" s="981"/>
      <c r="D632" s="981"/>
      <c r="E632" s="981"/>
      <c r="F632" s="422"/>
    </row>
    <row r="633" spans="1:6" ht="13.5" thickBot="1" x14ac:dyDescent="0.25">
      <c r="A633" s="410" t="s">
        <v>20</v>
      </c>
      <c r="B633" s="980"/>
      <c r="C633" s="980"/>
      <c r="D633" s="980"/>
      <c r="E633" s="980"/>
      <c r="F633" s="422"/>
    </row>
    <row r="634" spans="1:6" ht="13.5" thickBot="1" x14ac:dyDescent="0.25">
      <c r="A634" s="410" t="s">
        <v>21</v>
      </c>
      <c r="B634" s="974" t="s">
        <v>1206</v>
      </c>
      <c r="C634" s="974"/>
      <c r="D634" s="974"/>
      <c r="E634" s="974"/>
      <c r="F634" s="422"/>
    </row>
    <row r="635" spans="1:6" ht="13.5" thickBot="1" x14ac:dyDescent="0.25">
      <c r="A635" s="974"/>
      <c r="B635" s="411">
        <v>2018</v>
      </c>
      <c r="C635" s="411">
        <v>2019</v>
      </c>
      <c r="D635" s="411">
        <v>2020</v>
      </c>
      <c r="E635" s="411">
        <v>2021</v>
      </c>
      <c r="F635" s="422"/>
    </row>
    <row r="636" spans="1:6" ht="13.5" thickBot="1" x14ac:dyDescent="0.25">
      <c r="A636" s="974"/>
      <c r="B636" s="411" t="s">
        <v>10</v>
      </c>
      <c r="C636" s="411" t="s">
        <v>11</v>
      </c>
      <c r="D636" s="411" t="s">
        <v>11</v>
      </c>
      <c r="E636" s="411" t="s">
        <v>11</v>
      </c>
      <c r="F636" s="422"/>
    </row>
    <row r="637" spans="1:6" ht="13.5" thickBot="1" x14ac:dyDescent="0.25">
      <c r="A637" s="410" t="s">
        <v>23</v>
      </c>
      <c r="B637" s="412"/>
      <c r="C637" s="412"/>
      <c r="D637" s="412"/>
      <c r="E637" s="412"/>
      <c r="F637" s="422"/>
    </row>
    <row r="638" spans="1:6" ht="13.5" thickBot="1" x14ac:dyDescent="0.25">
      <c r="A638" s="410" t="s">
        <v>24</v>
      </c>
      <c r="B638" s="412">
        <f>B648</f>
        <v>0</v>
      </c>
      <c r="C638" s="412">
        <f>C648</f>
        <v>197</v>
      </c>
      <c r="D638" s="412">
        <f>D648</f>
        <v>0</v>
      </c>
      <c r="E638" s="412">
        <f>E648</f>
        <v>0</v>
      </c>
      <c r="F638" s="422"/>
    </row>
    <row r="639" spans="1:6" ht="13.5" thickBot="1" x14ac:dyDescent="0.25">
      <c r="A639" s="410" t="s">
        <v>25</v>
      </c>
      <c r="B639" s="412" t="e">
        <f>B638/B637</f>
        <v>#DIV/0!</v>
      </c>
      <c r="C639" s="412" t="e">
        <f>C638/C637</f>
        <v>#DIV/0!</v>
      </c>
      <c r="D639" s="412" t="e">
        <f>D638/D637</f>
        <v>#DIV/0!</v>
      </c>
      <c r="E639" s="412" t="e">
        <f>E638/E637</f>
        <v>#DIV/0!</v>
      </c>
      <c r="F639" s="422"/>
    </row>
    <row r="640" spans="1:6" ht="13.5" thickBot="1" x14ac:dyDescent="0.25">
      <c r="A640" s="410" t="s">
        <v>26</v>
      </c>
      <c r="B640" s="410" t="s">
        <v>27</v>
      </c>
      <c r="C640" s="413" t="e">
        <f>C637/B637-1</f>
        <v>#DIV/0!</v>
      </c>
      <c r="D640" s="413" t="e">
        <f t="shared" ref="D640:E642" si="29">D637/C637-1</f>
        <v>#DIV/0!</v>
      </c>
      <c r="E640" s="413" t="e">
        <f t="shared" si="29"/>
        <v>#DIV/0!</v>
      </c>
      <c r="F640" s="422"/>
    </row>
    <row r="641" spans="1:6" ht="13.5" thickBot="1" x14ac:dyDescent="0.25">
      <c r="A641" s="410" t="s">
        <v>28</v>
      </c>
      <c r="B641" s="410" t="s">
        <v>27</v>
      </c>
      <c r="C641" s="413" t="e">
        <f>C638/B638-1</f>
        <v>#DIV/0!</v>
      </c>
      <c r="D641" s="413">
        <f t="shared" si="29"/>
        <v>-1</v>
      </c>
      <c r="E641" s="413" t="e">
        <f t="shared" si="29"/>
        <v>#DIV/0!</v>
      </c>
      <c r="F641" s="422"/>
    </row>
    <row r="642" spans="1:6" ht="13.5" thickBot="1" x14ac:dyDescent="0.25">
      <c r="A642" s="410" t="s">
        <v>29</v>
      </c>
      <c r="B642" s="410" t="s">
        <v>27</v>
      </c>
      <c r="C642" s="413" t="e">
        <f>C639/B639-1</f>
        <v>#DIV/0!</v>
      </c>
      <c r="D642" s="413" t="e">
        <f t="shared" si="29"/>
        <v>#DIV/0!</v>
      </c>
      <c r="E642" s="413" t="e">
        <f t="shared" si="29"/>
        <v>#DIV/0!</v>
      </c>
      <c r="F642" s="422"/>
    </row>
    <row r="643" spans="1:6" ht="13.5" thickBot="1" x14ac:dyDescent="0.25">
      <c r="A643" s="975" t="s">
        <v>1106</v>
      </c>
      <c r="B643" s="975"/>
      <c r="C643" s="975"/>
      <c r="D643" s="975"/>
      <c r="E643" s="975"/>
      <c r="F643" s="422"/>
    </row>
    <row r="644" spans="1:6" ht="13.5" thickBot="1" x14ac:dyDescent="0.25">
      <c r="A644" s="974"/>
      <c r="B644" s="411">
        <v>2018</v>
      </c>
      <c r="C644" s="411">
        <v>2019</v>
      </c>
      <c r="D644" s="411">
        <v>2020</v>
      </c>
      <c r="E644" s="411">
        <v>2021</v>
      </c>
      <c r="F644" s="422"/>
    </row>
    <row r="645" spans="1:6" ht="13.5" thickBot="1" x14ac:dyDescent="0.25">
      <c r="A645" s="974"/>
      <c r="B645" s="411" t="s">
        <v>10</v>
      </c>
      <c r="C645" s="411" t="s">
        <v>11</v>
      </c>
      <c r="D645" s="411" t="s">
        <v>11</v>
      </c>
      <c r="E645" s="411" t="s">
        <v>11</v>
      </c>
      <c r="F645" s="422"/>
    </row>
    <row r="646" spans="1:6" ht="13.5" thickBot="1" x14ac:dyDescent="0.25">
      <c r="A646" s="414" t="s">
        <v>31</v>
      </c>
      <c r="B646" s="416"/>
      <c r="C646" s="416"/>
      <c r="D646" s="416"/>
      <c r="E646" s="416"/>
      <c r="F646" s="422"/>
    </row>
    <row r="647" spans="1:6" ht="13.5" thickBot="1" x14ac:dyDescent="0.25">
      <c r="A647" s="414" t="s">
        <v>32</v>
      </c>
      <c r="B647" s="412">
        <v>0</v>
      </c>
      <c r="C647" s="412">
        <v>197</v>
      </c>
      <c r="D647" s="412">
        <v>0</v>
      </c>
      <c r="E647" s="412">
        <v>0</v>
      </c>
      <c r="F647" s="422"/>
    </row>
    <row r="648" spans="1:6" ht="13.5" thickBot="1" x14ac:dyDescent="0.25">
      <c r="A648" s="417" t="s">
        <v>33</v>
      </c>
      <c r="B648" s="408">
        <f>B647+B646</f>
        <v>0</v>
      </c>
      <c r="C648" s="408">
        <f>C647+C646</f>
        <v>197</v>
      </c>
      <c r="D648" s="415">
        <f>D647+D646</f>
        <v>0</v>
      </c>
      <c r="E648" s="415">
        <f>E647+E646</f>
        <v>0</v>
      </c>
      <c r="F648" s="422"/>
    </row>
    <row r="649" spans="1:6" ht="13.5" thickBot="1" x14ac:dyDescent="0.25">
      <c r="A649" s="974" t="s">
        <v>34</v>
      </c>
      <c r="B649" s="974"/>
      <c r="C649" s="974"/>
      <c r="D649" s="974"/>
      <c r="E649" s="974"/>
      <c r="F649" s="422"/>
    </row>
    <row r="650" spans="1:6" ht="13.5" thickBot="1" x14ac:dyDescent="0.25">
      <c r="A650" s="974"/>
      <c r="B650" s="974"/>
      <c r="C650" s="974"/>
      <c r="D650" s="974"/>
      <c r="E650" s="974"/>
      <c r="F650" s="422"/>
    </row>
    <row r="651" spans="1:6" ht="13.5" thickBot="1" x14ac:dyDescent="0.25">
      <c r="A651" s="974"/>
      <c r="B651" s="974"/>
      <c r="C651" s="974"/>
      <c r="D651" s="974"/>
      <c r="E651" s="974"/>
      <c r="F651" s="422"/>
    </row>
    <row r="652" spans="1:6" ht="35.25" customHeight="1" thickBot="1" x14ac:dyDescent="0.25">
      <c r="A652" s="418" t="s">
        <v>1211</v>
      </c>
      <c r="B652" s="979" t="s">
        <v>1220</v>
      </c>
      <c r="C652" s="979"/>
      <c r="D652" s="979"/>
      <c r="E652" s="979"/>
      <c r="F652" s="422"/>
    </row>
    <row r="653" spans="1:6" ht="45.75" customHeight="1" thickBot="1" x14ac:dyDescent="0.25">
      <c r="A653" s="421" t="s">
        <v>1203</v>
      </c>
      <c r="B653" s="981" t="s">
        <v>1220</v>
      </c>
      <c r="C653" s="981"/>
      <c r="D653" s="981"/>
      <c r="E653" s="981"/>
      <c r="F653" s="422"/>
    </row>
    <row r="654" spans="1:6" ht="13.5" thickBot="1" x14ac:dyDescent="0.25">
      <c r="A654" s="410" t="s">
        <v>20</v>
      </c>
      <c r="B654" s="980"/>
      <c r="C654" s="980"/>
      <c r="D654" s="980"/>
      <c r="E654" s="980"/>
      <c r="F654" s="422"/>
    </row>
    <row r="655" spans="1:6" ht="13.5" thickBot="1" x14ac:dyDescent="0.25">
      <c r="A655" s="410" t="s">
        <v>21</v>
      </c>
      <c r="B655" s="974" t="s">
        <v>1206</v>
      </c>
      <c r="C655" s="974"/>
      <c r="D655" s="974"/>
      <c r="E655" s="974"/>
      <c r="F655" s="422"/>
    </row>
    <row r="656" spans="1:6" ht="13.5" thickBot="1" x14ac:dyDescent="0.25">
      <c r="A656" s="974"/>
      <c r="B656" s="411">
        <v>2018</v>
      </c>
      <c r="C656" s="411">
        <v>2019</v>
      </c>
      <c r="D656" s="411">
        <v>2020</v>
      </c>
      <c r="E656" s="411">
        <v>2021</v>
      </c>
      <c r="F656" s="422"/>
    </row>
    <row r="657" spans="1:6" ht="13.5" thickBot="1" x14ac:dyDescent="0.25">
      <c r="A657" s="974"/>
      <c r="B657" s="411" t="s">
        <v>10</v>
      </c>
      <c r="C657" s="411" t="s">
        <v>11</v>
      </c>
      <c r="D657" s="411" t="s">
        <v>11</v>
      </c>
      <c r="E657" s="411" t="s">
        <v>11</v>
      </c>
      <c r="F657" s="422"/>
    </row>
    <row r="658" spans="1:6" ht="13.5" thickBot="1" x14ac:dyDescent="0.25">
      <c r="A658" s="410" t="s">
        <v>23</v>
      </c>
      <c r="B658" s="412"/>
      <c r="C658" s="412"/>
      <c r="D658" s="412"/>
      <c r="E658" s="412"/>
      <c r="F658" s="422"/>
    </row>
    <row r="659" spans="1:6" ht="13.5" thickBot="1" x14ac:dyDescent="0.25">
      <c r="A659" s="410" t="s">
        <v>24</v>
      </c>
      <c r="B659" s="412">
        <f>B669</f>
        <v>0</v>
      </c>
      <c r="C659" s="412">
        <f>C669</f>
        <v>1950</v>
      </c>
      <c r="D659" s="412">
        <f>D669</f>
        <v>1950</v>
      </c>
      <c r="E659" s="412">
        <f>E669</f>
        <v>0</v>
      </c>
      <c r="F659" s="422"/>
    </row>
    <row r="660" spans="1:6" ht="13.5" thickBot="1" x14ac:dyDescent="0.25">
      <c r="A660" s="410" t="s">
        <v>25</v>
      </c>
      <c r="B660" s="412" t="e">
        <f>B659/B658</f>
        <v>#DIV/0!</v>
      </c>
      <c r="C660" s="412" t="e">
        <f>C659/C658</f>
        <v>#DIV/0!</v>
      </c>
      <c r="D660" s="412" t="e">
        <f>D659/D658</f>
        <v>#DIV/0!</v>
      </c>
      <c r="E660" s="412" t="e">
        <f>E659/E658</f>
        <v>#DIV/0!</v>
      </c>
      <c r="F660" s="422"/>
    </row>
    <row r="661" spans="1:6" ht="13.5" thickBot="1" x14ac:dyDescent="0.25">
      <c r="A661" s="410" t="s">
        <v>26</v>
      </c>
      <c r="B661" s="410" t="s">
        <v>27</v>
      </c>
      <c r="C661" s="413" t="e">
        <f>C658/B658-1</f>
        <v>#DIV/0!</v>
      </c>
      <c r="D661" s="413" t="e">
        <f t="shared" ref="D661:E663" si="30">D658/C658-1</f>
        <v>#DIV/0!</v>
      </c>
      <c r="E661" s="413" t="e">
        <f t="shared" si="30"/>
        <v>#DIV/0!</v>
      </c>
      <c r="F661" s="422"/>
    </row>
    <row r="662" spans="1:6" ht="13.5" thickBot="1" x14ac:dyDescent="0.25">
      <c r="A662" s="410" t="s">
        <v>28</v>
      </c>
      <c r="B662" s="410" t="s">
        <v>27</v>
      </c>
      <c r="C662" s="413" t="e">
        <f>C659/B659-1</f>
        <v>#DIV/0!</v>
      </c>
      <c r="D662" s="413">
        <f t="shared" si="30"/>
        <v>0</v>
      </c>
      <c r="E662" s="413">
        <f t="shared" si="30"/>
        <v>-1</v>
      </c>
      <c r="F662" s="422"/>
    </row>
    <row r="663" spans="1:6" ht="13.5" thickBot="1" x14ac:dyDescent="0.25">
      <c r="A663" s="410" t="s">
        <v>29</v>
      </c>
      <c r="B663" s="410" t="s">
        <v>27</v>
      </c>
      <c r="C663" s="413" t="e">
        <f>C660/B660-1</f>
        <v>#DIV/0!</v>
      </c>
      <c r="D663" s="413" t="e">
        <f t="shared" si="30"/>
        <v>#DIV/0!</v>
      </c>
      <c r="E663" s="413" t="e">
        <f t="shared" si="30"/>
        <v>#DIV/0!</v>
      </c>
      <c r="F663" s="422"/>
    </row>
    <row r="664" spans="1:6" ht="13.5" thickBot="1" x14ac:dyDescent="0.25">
      <c r="A664" s="975" t="s">
        <v>1106</v>
      </c>
      <c r="B664" s="975"/>
      <c r="C664" s="975"/>
      <c r="D664" s="975"/>
      <c r="E664" s="975"/>
      <c r="F664" s="422"/>
    </row>
    <row r="665" spans="1:6" ht="13.5" thickBot="1" x14ac:dyDescent="0.25">
      <c r="A665" s="974"/>
      <c r="B665" s="411">
        <v>2018</v>
      </c>
      <c r="C665" s="411">
        <v>2019</v>
      </c>
      <c r="D665" s="411">
        <v>2020</v>
      </c>
      <c r="E665" s="411">
        <v>2021</v>
      </c>
      <c r="F665" s="422"/>
    </row>
    <row r="666" spans="1:6" ht="13.5" thickBot="1" x14ac:dyDescent="0.25">
      <c r="A666" s="974"/>
      <c r="B666" s="411" t="s">
        <v>10</v>
      </c>
      <c r="C666" s="411" t="s">
        <v>11</v>
      </c>
      <c r="D666" s="411" t="s">
        <v>11</v>
      </c>
      <c r="E666" s="411" t="s">
        <v>11</v>
      </c>
      <c r="F666" s="422"/>
    </row>
    <row r="667" spans="1:6" ht="13.5" thickBot="1" x14ac:dyDescent="0.25">
      <c r="A667" s="414" t="s">
        <v>31</v>
      </c>
      <c r="B667" s="416"/>
      <c r="C667" s="416"/>
      <c r="D667" s="416"/>
      <c r="E667" s="416"/>
      <c r="F667" s="422"/>
    </row>
    <row r="668" spans="1:6" ht="13.5" thickBot="1" x14ac:dyDescent="0.25">
      <c r="A668" s="414" t="s">
        <v>32</v>
      </c>
      <c r="B668" s="412">
        <v>0</v>
      </c>
      <c r="C668" s="412">
        <v>1950</v>
      </c>
      <c r="D668" s="412">
        <v>1950</v>
      </c>
      <c r="E668" s="412">
        <v>0</v>
      </c>
      <c r="F668" s="422"/>
    </row>
    <row r="669" spans="1:6" ht="13.5" thickBot="1" x14ac:dyDescent="0.25">
      <c r="A669" s="417" t="s">
        <v>33</v>
      </c>
      <c r="B669" s="408">
        <f>B668+B667</f>
        <v>0</v>
      </c>
      <c r="C669" s="408">
        <f>C668+C667</f>
        <v>1950</v>
      </c>
      <c r="D669" s="415">
        <f>D668+D667</f>
        <v>1950</v>
      </c>
      <c r="E669" s="415">
        <f>E668+E667</f>
        <v>0</v>
      </c>
      <c r="F669" s="422"/>
    </row>
    <row r="670" spans="1:6" ht="13.5" thickBot="1" x14ac:dyDescent="0.25">
      <c r="A670" s="974" t="s">
        <v>34</v>
      </c>
      <c r="B670" s="974"/>
      <c r="C670" s="974"/>
      <c r="D670" s="974"/>
      <c r="E670" s="974"/>
      <c r="F670" s="422"/>
    </row>
    <row r="671" spans="1:6" ht="13.5" thickBot="1" x14ac:dyDescent="0.25">
      <c r="A671" s="974"/>
      <c r="B671" s="974"/>
      <c r="C671" s="974"/>
      <c r="D671" s="974"/>
      <c r="E671" s="974"/>
      <c r="F671" s="422"/>
    </row>
    <row r="672" spans="1:6" ht="13.5" thickBot="1" x14ac:dyDescent="0.25">
      <c r="A672" s="974"/>
      <c r="B672" s="974"/>
      <c r="C672" s="974"/>
      <c r="D672" s="974"/>
      <c r="E672" s="974"/>
      <c r="F672" s="422"/>
    </row>
    <row r="673" spans="1:6" ht="30.75" customHeight="1" thickBot="1" x14ac:dyDescent="0.25">
      <c r="A673" s="418" t="s">
        <v>1211</v>
      </c>
      <c r="B673" s="979" t="s">
        <v>1221</v>
      </c>
      <c r="C673" s="979"/>
      <c r="D673" s="979"/>
      <c r="E673" s="979"/>
      <c r="F673" s="422"/>
    </row>
    <row r="674" spans="1:6" ht="25.5" customHeight="1" thickBot="1" x14ac:dyDescent="0.25">
      <c r="A674" s="421" t="s">
        <v>1203</v>
      </c>
      <c r="B674" s="981" t="s">
        <v>1221</v>
      </c>
      <c r="C674" s="981"/>
      <c r="D674" s="981"/>
      <c r="E674" s="981"/>
      <c r="F674" s="422"/>
    </row>
    <row r="675" spans="1:6" ht="13.5" thickBot="1" x14ac:dyDescent="0.25">
      <c r="A675" s="410" t="s">
        <v>20</v>
      </c>
      <c r="B675" s="980"/>
      <c r="C675" s="980"/>
      <c r="D675" s="980"/>
      <c r="E675" s="980"/>
      <c r="F675" s="422"/>
    </row>
    <row r="676" spans="1:6" ht="13.5" thickBot="1" x14ac:dyDescent="0.25">
      <c r="A676" s="410" t="s">
        <v>21</v>
      </c>
      <c r="B676" s="974" t="s">
        <v>1206</v>
      </c>
      <c r="C676" s="974"/>
      <c r="D676" s="974"/>
      <c r="E676" s="974"/>
      <c r="F676" s="422"/>
    </row>
    <row r="677" spans="1:6" ht="13.5" thickBot="1" x14ac:dyDescent="0.25">
      <c r="A677" s="974"/>
      <c r="B677" s="411">
        <v>2018</v>
      </c>
      <c r="C677" s="411">
        <v>2019</v>
      </c>
      <c r="D677" s="411">
        <v>2020</v>
      </c>
      <c r="E677" s="411">
        <v>2021</v>
      </c>
      <c r="F677" s="422"/>
    </row>
    <row r="678" spans="1:6" ht="13.5" thickBot="1" x14ac:dyDescent="0.25">
      <c r="A678" s="974"/>
      <c r="B678" s="411" t="s">
        <v>10</v>
      </c>
      <c r="C678" s="411" t="s">
        <v>11</v>
      </c>
      <c r="D678" s="411" t="s">
        <v>11</v>
      </c>
      <c r="E678" s="411" t="s">
        <v>11</v>
      </c>
      <c r="F678" s="422"/>
    </row>
    <row r="679" spans="1:6" ht="13.5" thickBot="1" x14ac:dyDescent="0.25">
      <c r="A679" s="410" t="s">
        <v>23</v>
      </c>
      <c r="B679" s="412"/>
      <c r="C679" s="412"/>
      <c r="D679" s="412"/>
      <c r="E679" s="412"/>
      <c r="F679" s="422"/>
    </row>
    <row r="680" spans="1:6" ht="13.5" thickBot="1" x14ac:dyDescent="0.25">
      <c r="A680" s="410" t="s">
        <v>24</v>
      </c>
      <c r="B680" s="412">
        <f>B690</f>
        <v>0</v>
      </c>
      <c r="C680" s="412">
        <f>C690</f>
        <v>4251</v>
      </c>
      <c r="D680" s="412">
        <f>D690</f>
        <v>4251</v>
      </c>
      <c r="E680" s="412">
        <f>E690</f>
        <v>0</v>
      </c>
      <c r="F680" s="422"/>
    </row>
    <row r="681" spans="1:6" ht="13.5" thickBot="1" x14ac:dyDescent="0.25">
      <c r="A681" s="410" t="s">
        <v>25</v>
      </c>
      <c r="B681" s="412" t="e">
        <f>B680/B679</f>
        <v>#DIV/0!</v>
      </c>
      <c r="C681" s="412" t="e">
        <f>C680/C679</f>
        <v>#DIV/0!</v>
      </c>
      <c r="D681" s="412" t="e">
        <f>D680/D679</f>
        <v>#DIV/0!</v>
      </c>
      <c r="E681" s="412" t="e">
        <f>E680/E679</f>
        <v>#DIV/0!</v>
      </c>
      <c r="F681" s="422"/>
    </row>
    <row r="682" spans="1:6" ht="13.5" thickBot="1" x14ac:dyDescent="0.25">
      <c r="A682" s="410" t="s">
        <v>26</v>
      </c>
      <c r="B682" s="410" t="s">
        <v>27</v>
      </c>
      <c r="C682" s="413" t="e">
        <f>C679/B679-1</f>
        <v>#DIV/0!</v>
      </c>
      <c r="D682" s="413" t="e">
        <f t="shared" ref="D682:E684" si="31">D679/C679-1</f>
        <v>#DIV/0!</v>
      </c>
      <c r="E682" s="413" t="e">
        <f t="shared" si="31"/>
        <v>#DIV/0!</v>
      </c>
      <c r="F682" s="422"/>
    </row>
    <row r="683" spans="1:6" ht="13.5" thickBot="1" x14ac:dyDescent="0.25">
      <c r="A683" s="410" t="s">
        <v>28</v>
      </c>
      <c r="B683" s="410" t="s">
        <v>27</v>
      </c>
      <c r="C683" s="413" t="e">
        <f>C680/B680-1</f>
        <v>#DIV/0!</v>
      </c>
      <c r="D683" s="413">
        <f t="shared" si="31"/>
        <v>0</v>
      </c>
      <c r="E683" s="413">
        <f t="shared" si="31"/>
        <v>-1</v>
      </c>
      <c r="F683" s="422"/>
    </row>
    <row r="684" spans="1:6" ht="13.5" thickBot="1" x14ac:dyDescent="0.25">
      <c r="A684" s="410" t="s">
        <v>29</v>
      </c>
      <c r="B684" s="410" t="s">
        <v>27</v>
      </c>
      <c r="C684" s="413" t="e">
        <f>C681/B681-1</f>
        <v>#DIV/0!</v>
      </c>
      <c r="D684" s="413" t="e">
        <f t="shared" si="31"/>
        <v>#DIV/0!</v>
      </c>
      <c r="E684" s="413" t="e">
        <f t="shared" si="31"/>
        <v>#DIV/0!</v>
      </c>
      <c r="F684" s="422"/>
    </row>
    <row r="685" spans="1:6" ht="13.5" thickBot="1" x14ac:dyDescent="0.25">
      <c r="A685" s="975" t="s">
        <v>1106</v>
      </c>
      <c r="B685" s="975"/>
      <c r="C685" s="975"/>
      <c r="D685" s="975"/>
      <c r="E685" s="975"/>
      <c r="F685" s="422"/>
    </row>
    <row r="686" spans="1:6" ht="13.5" thickBot="1" x14ac:dyDescent="0.25">
      <c r="A686" s="974"/>
      <c r="B686" s="411">
        <v>2018</v>
      </c>
      <c r="C686" s="411">
        <v>2019</v>
      </c>
      <c r="D686" s="411">
        <v>2020</v>
      </c>
      <c r="E686" s="411">
        <v>2021</v>
      </c>
      <c r="F686" s="422"/>
    </row>
    <row r="687" spans="1:6" ht="13.5" thickBot="1" x14ac:dyDescent="0.25">
      <c r="A687" s="974"/>
      <c r="B687" s="411" t="s">
        <v>10</v>
      </c>
      <c r="C687" s="411" t="s">
        <v>11</v>
      </c>
      <c r="D687" s="411" t="s">
        <v>11</v>
      </c>
      <c r="E687" s="411" t="s">
        <v>11</v>
      </c>
      <c r="F687" s="422"/>
    </row>
    <row r="688" spans="1:6" ht="13.5" thickBot="1" x14ac:dyDescent="0.25">
      <c r="A688" s="414" t="s">
        <v>31</v>
      </c>
      <c r="B688" s="416"/>
      <c r="C688" s="416"/>
      <c r="D688" s="416"/>
      <c r="E688" s="416"/>
      <c r="F688" s="422"/>
    </row>
    <row r="689" spans="1:6" ht="13.5" thickBot="1" x14ac:dyDescent="0.25">
      <c r="A689" s="414" t="s">
        <v>32</v>
      </c>
      <c r="B689" s="412">
        <v>0</v>
      </c>
      <c r="C689" s="412">
        <v>4251</v>
      </c>
      <c r="D689" s="412">
        <v>4251</v>
      </c>
      <c r="E689" s="412">
        <v>0</v>
      </c>
      <c r="F689" s="422"/>
    </row>
    <row r="690" spans="1:6" ht="13.5" thickBot="1" x14ac:dyDescent="0.25">
      <c r="A690" s="417" t="s">
        <v>33</v>
      </c>
      <c r="B690" s="408">
        <f>B689+B688</f>
        <v>0</v>
      </c>
      <c r="C690" s="408">
        <f>C689+C688</f>
        <v>4251</v>
      </c>
      <c r="D690" s="415">
        <f>D689+D688</f>
        <v>4251</v>
      </c>
      <c r="E690" s="415">
        <f>E689+E688</f>
        <v>0</v>
      </c>
      <c r="F690" s="422"/>
    </row>
    <row r="691" spans="1:6" ht="13.5" thickBot="1" x14ac:dyDescent="0.25">
      <c r="A691" s="974" t="s">
        <v>34</v>
      </c>
      <c r="B691" s="974"/>
      <c r="C691" s="974"/>
      <c r="D691" s="974"/>
      <c r="E691" s="974"/>
      <c r="F691" s="422"/>
    </row>
    <row r="692" spans="1:6" ht="13.5" thickBot="1" x14ac:dyDescent="0.25">
      <c r="A692" s="974"/>
      <c r="B692" s="974"/>
      <c r="C692" s="974"/>
      <c r="D692" s="974"/>
      <c r="E692" s="974"/>
      <c r="F692" s="422"/>
    </row>
    <row r="693" spans="1:6" ht="13.5" thickBot="1" x14ac:dyDescent="0.25">
      <c r="A693" s="974"/>
      <c r="B693" s="974"/>
      <c r="C693" s="974"/>
      <c r="D693" s="974"/>
      <c r="E693" s="974"/>
      <c r="F693" s="422"/>
    </row>
    <row r="694" spans="1:6" ht="37.5" customHeight="1" thickBot="1" x14ac:dyDescent="0.25">
      <c r="A694" s="418" t="s">
        <v>1222</v>
      </c>
      <c r="B694" s="979" t="s">
        <v>1223</v>
      </c>
      <c r="C694" s="979"/>
      <c r="D694" s="979"/>
      <c r="E694" s="979"/>
      <c r="F694" s="422"/>
    </row>
    <row r="695" spans="1:6" ht="36.75" customHeight="1" thickBot="1" x14ac:dyDescent="0.25">
      <c r="A695" s="421" t="s">
        <v>1203</v>
      </c>
      <c r="B695" s="981" t="s">
        <v>1223</v>
      </c>
      <c r="C695" s="981"/>
      <c r="D695" s="981"/>
      <c r="E695" s="981"/>
      <c r="F695" s="422"/>
    </row>
    <row r="696" spans="1:6" ht="13.5" thickBot="1" x14ac:dyDescent="0.25">
      <c r="A696" s="410" t="s">
        <v>20</v>
      </c>
      <c r="B696" s="980"/>
      <c r="C696" s="980"/>
      <c r="D696" s="980"/>
      <c r="E696" s="980"/>
      <c r="F696" s="422"/>
    </row>
    <row r="697" spans="1:6" ht="13.5" thickBot="1" x14ac:dyDescent="0.25">
      <c r="A697" s="410" t="s">
        <v>21</v>
      </c>
      <c r="B697" s="974" t="s">
        <v>1206</v>
      </c>
      <c r="C697" s="974"/>
      <c r="D697" s="974"/>
      <c r="E697" s="974"/>
      <c r="F697" s="422"/>
    </row>
    <row r="698" spans="1:6" ht="13.5" thickBot="1" x14ac:dyDescent="0.25">
      <c r="A698" s="974"/>
      <c r="B698" s="411">
        <v>2018</v>
      </c>
      <c r="C698" s="411">
        <v>2019</v>
      </c>
      <c r="D698" s="411">
        <v>2020</v>
      </c>
      <c r="E698" s="411">
        <v>2021</v>
      </c>
      <c r="F698" s="422"/>
    </row>
    <row r="699" spans="1:6" ht="13.5" thickBot="1" x14ac:dyDescent="0.25">
      <c r="A699" s="974"/>
      <c r="B699" s="411" t="s">
        <v>10</v>
      </c>
      <c r="C699" s="411" t="s">
        <v>11</v>
      </c>
      <c r="D699" s="411" t="s">
        <v>11</v>
      </c>
      <c r="E699" s="411" t="s">
        <v>11</v>
      </c>
      <c r="F699" s="422"/>
    </row>
    <row r="700" spans="1:6" ht="13.5" thickBot="1" x14ac:dyDescent="0.25">
      <c r="A700" s="410" t="s">
        <v>23</v>
      </c>
      <c r="B700" s="412"/>
      <c r="C700" s="412"/>
      <c r="D700" s="412"/>
      <c r="E700" s="412"/>
      <c r="F700" s="422"/>
    </row>
    <row r="701" spans="1:6" ht="13.5" thickBot="1" x14ac:dyDescent="0.25">
      <c r="A701" s="410" t="s">
        <v>24</v>
      </c>
      <c r="B701" s="412">
        <f>B711</f>
        <v>0</v>
      </c>
      <c r="C701" s="412">
        <f>C711</f>
        <v>1462</v>
      </c>
      <c r="D701" s="412">
        <f>D711</f>
        <v>1462</v>
      </c>
      <c r="E701" s="412">
        <f>E711</f>
        <v>0</v>
      </c>
      <c r="F701" s="422"/>
    </row>
    <row r="702" spans="1:6" ht="13.5" thickBot="1" x14ac:dyDescent="0.25">
      <c r="A702" s="410" t="s">
        <v>25</v>
      </c>
      <c r="B702" s="412" t="e">
        <f>B701/B700</f>
        <v>#DIV/0!</v>
      </c>
      <c r="C702" s="412" t="e">
        <f>C701/C700</f>
        <v>#DIV/0!</v>
      </c>
      <c r="D702" s="412" t="e">
        <f>D701/D700</f>
        <v>#DIV/0!</v>
      </c>
      <c r="E702" s="412" t="e">
        <f>E701/E700</f>
        <v>#DIV/0!</v>
      </c>
      <c r="F702" s="422"/>
    </row>
    <row r="703" spans="1:6" ht="13.5" thickBot="1" x14ac:dyDescent="0.25">
      <c r="A703" s="410" t="s">
        <v>26</v>
      </c>
      <c r="B703" s="410" t="s">
        <v>27</v>
      </c>
      <c r="C703" s="413" t="e">
        <f>C700/B700-1</f>
        <v>#DIV/0!</v>
      </c>
      <c r="D703" s="413" t="e">
        <f t="shared" ref="D703:E705" si="32">D700/C700-1</f>
        <v>#DIV/0!</v>
      </c>
      <c r="E703" s="413" t="e">
        <f t="shared" si="32"/>
        <v>#DIV/0!</v>
      </c>
      <c r="F703" s="422"/>
    </row>
    <row r="704" spans="1:6" ht="13.5" thickBot="1" x14ac:dyDescent="0.25">
      <c r="A704" s="410" t="s">
        <v>28</v>
      </c>
      <c r="B704" s="410" t="s">
        <v>27</v>
      </c>
      <c r="C704" s="413" t="e">
        <f>C701/B701-1</f>
        <v>#DIV/0!</v>
      </c>
      <c r="D704" s="413">
        <f t="shared" si="32"/>
        <v>0</v>
      </c>
      <c r="E704" s="413">
        <f t="shared" si="32"/>
        <v>-1</v>
      </c>
      <c r="F704" s="422"/>
    </row>
    <row r="705" spans="1:6" ht="13.5" thickBot="1" x14ac:dyDescent="0.25">
      <c r="A705" s="410" t="s">
        <v>29</v>
      </c>
      <c r="B705" s="410" t="s">
        <v>27</v>
      </c>
      <c r="C705" s="413" t="e">
        <f>C702/B702-1</f>
        <v>#DIV/0!</v>
      </c>
      <c r="D705" s="413" t="e">
        <f t="shared" si="32"/>
        <v>#DIV/0!</v>
      </c>
      <c r="E705" s="413" t="e">
        <f t="shared" si="32"/>
        <v>#DIV/0!</v>
      </c>
      <c r="F705" s="422"/>
    </row>
    <row r="706" spans="1:6" ht="13.5" thickBot="1" x14ac:dyDescent="0.25">
      <c r="A706" s="975" t="s">
        <v>1106</v>
      </c>
      <c r="B706" s="975"/>
      <c r="C706" s="975"/>
      <c r="D706" s="975"/>
      <c r="E706" s="975"/>
      <c r="F706" s="422"/>
    </row>
    <row r="707" spans="1:6" ht="13.5" thickBot="1" x14ac:dyDescent="0.25">
      <c r="A707" s="974"/>
      <c r="B707" s="411">
        <v>2018</v>
      </c>
      <c r="C707" s="411">
        <v>2019</v>
      </c>
      <c r="D707" s="411">
        <v>2020</v>
      </c>
      <c r="E707" s="411">
        <v>2021</v>
      </c>
      <c r="F707" s="422"/>
    </row>
    <row r="708" spans="1:6" ht="13.5" thickBot="1" x14ac:dyDescent="0.25">
      <c r="A708" s="974"/>
      <c r="B708" s="411" t="s">
        <v>10</v>
      </c>
      <c r="C708" s="411" t="s">
        <v>11</v>
      </c>
      <c r="D708" s="411" t="s">
        <v>11</v>
      </c>
      <c r="E708" s="411" t="s">
        <v>11</v>
      </c>
      <c r="F708" s="422"/>
    </row>
    <row r="709" spans="1:6" ht="13.5" thickBot="1" x14ac:dyDescent="0.25">
      <c r="A709" s="414" t="s">
        <v>31</v>
      </c>
      <c r="B709" s="416"/>
      <c r="C709" s="416"/>
      <c r="D709" s="416"/>
      <c r="E709" s="416"/>
      <c r="F709" s="422"/>
    </row>
    <row r="710" spans="1:6" ht="13.5" thickBot="1" x14ac:dyDescent="0.25">
      <c r="A710" s="414" t="s">
        <v>32</v>
      </c>
      <c r="B710" s="412">
        <v>0</v>
      </c>
      <c r="C710" s="412">
        <v>1462</v>
      </c>
      <c r="D710" s="412">
        <v>1462</v>
      </c>
      <c r="E710" s="412">
        <v>0</v>
      </c>
      <c r="F710" s="422"/>
    </row>
    <row r="711" spans="1:6" ht="13.5" thickBot="1" x14ac:dyDescent="0.25">
      <c r="A711" s="417" t="s">
        <v>33</v>
      </c>
      <c r="B711" s="408">
        <f>B710+B709</f>
        <v>0</v>
      </c>
      <c r="C711" s="408">
        <f>C710+C709</f>
        <v>1462</v>
      </c>
      <c r="D711" s="415">
        <f>D710+D709</f>
        <v>1462</v>
      </c>
      <c r="E711" s="415">
        <f>E710+E709</f>
        <v>0</v>
      </c>
      <c r="F711" s="422"/>
    </row>
    <row r="712" spans="1:6" ht="13.5" thickBot="1" x14ac:dyDescent="0.25">
      <c r="A712" s="974" t="s">
        <v>34</v>
      </c>
      <c r="B712" s="974"/>
      <c r="C712" s="974"/>
      <c r="D712" s="974"/>
      <c r="E712" s="974"/>
      <c r="F712" s="422"/>
    </row>
    <row r="713" spans="1:6" ht="13.5" thickBot="1" x14ac:dyDescent="0.25">
      <c r="A713" s="974"/>
      <c r="B713" s="974"/>
      <c r="C713" s="974"/>
      <c r="D713" s="974"/>
      <c r="E713" s="974"/>
      <c r="F713" s="422"/>
    </row>
    <row r="714" spans="1:6" ht="13.5" thickBot="1" x14ac:dyDescent="0.25">
      <c r="A714" s="974"/>
      <c r="B714" s="974"/>
      <c r="C714" s="974"/>
      <c r="D714" s="974"/>
      <c r="E714" s="974"/>
      <c r="F714" s="422"/>
    </row>
    <row r="715" spans="1:6" ht="13.5" thickBot="1" x14ac:dyDescent="0.25">
      <c r="A715" s="402" t="s">
        <v>1224</v>
      </c>
      <c r="B715" s="423">
        <f>B733+B752+B771+B790+B809+B828+B847+B866+B885+B904+B923+B942+B961+B999+B1018+B1037</f>
        <v>4260000</v>
      </c>
      <c r="C715" s="423">
        <f>C733+C752+C771+C790+C809+C828+C847+C866+C885+C904+C923+C942+C961+C999+C1018+C1037</f>
        <v>3553796</v>
      </c>
      <c r="D715" s="402">
        <f>D733+D752+D771+D790+D809+D828+D847+D866+D885+D904+D923+D942+D961+D999+D1018+D1037</f>
        <v>3026921</v>
      </c>
      <c r="E715" s="402">
        <f>E733+E752+E771+E790+E809+E828+E847+E866+E885+E904+E923+E942+E961+E999+E1018+E1037</f>
        <v>3060000</v>
      </c>
      <c r="F715" s="422"/>
    </row>
    <row r="716" spans="1:6" ht="47.25" customHeight="1" thickBot="1" x14ac:dyDescent="0.25">
      <c r="A716" s="418" t="s">
        <v>1225</v>
      </c>
      <c r="B716" s="979" t="s">
        <v>1226</v>
      </c>
      <c r="C716" s="979"/>
      <c r="D716" s="979"/>
      <c r="E716" s="979"/>
      <c r="F716" s="422"/>
    </row>
    <row r="717" spans="1:6" ht="36" customHeight="1" thickBot="1" x14ac:dyDescent="0.25">
      <c r="A717" s="421" t="s">
        <v>1203</v>
      </c>
      <c r="B717" s="981" t="s">
        <v>1226</v>
      </c>
      <c r="C717" s="981"/>
      <c r="D717" s="981"/>
      <c r="E717" s="981"/>
      <c r="F717" s="422"/>
    </row>
    <row r="718" spans="1:6" ht="13.5" thickBot="1" x14ac:dyDescent="0.25">
      <c r="A718" s="410" t="s">
        <v>20</v>
      </c>
      <c r="B718" s="980"/>
      <c r="C718" s="980"/>
      <c r="D718" s="980"/>
      <c r="E718" s="980"/>
      <c r="F718" s="422"/>
    </row>
    <row r="719" spans="1:6" ht="13.5" thickBot="1" x14ac:dyDescent="0.25">
      <c r="A719" s="410" t="s">
        <v>21</v>
      </c>
      <c r="B719" s="974" t="s">
        <v>1206</v>
      </c>
      <c r="C719" s="974"/>
      <c r="D719" s="974"/>
      <c r="E719" s="974"/>
      <c r="F719" s="422"/>
    </row>
    <row r="720" spans="1:6" ht="13.5" thickBot="1" x14ac:dyDescent="0.25">
      <c r="A720" s="974"/>
      <c r="B720" s="411">
        <v>2018</v>
      </c>
      <c r="C720" s="411">
        <v>2019</v>
      </c>
      <c r="D720" s="411">
        <v>2020</v>
      </c>
      <c r="E720" s="411">
        <v>2021</v>
      </c>
      <c r="F720" s="422"/>
    </row>
    <row r="721" spans="1:6" ht="13.5" thickBot="1" x14ac:dyDescent="0.25">
      <c r="A721" s="974"/>
      <c r="B721" s="411" t="s">
        <v>10</v>
      </c>
      <c r="C721" s="411" t="s">
        <v>11</v>
      </c>
      <c r="D721" s="411" t="s">
        <v>11</v>
      </c>
      <c r="E721" s="411" t="s">
        <v>11</v>
      </c>
      <c r="F721" s="422"/>
    </row>
    <row r="722" spans="1:6" ht="13.5" thickBot="1" x14ac:dyDescent="0.25">
      <c r="A722" s="410" t="s">
        <v>23</v>
      </c>
      <c r="B722" s="412"/>
      <c r="C722" s="412"/>
      <c r="D722" s="412"/>
      <c r="E722" s="412"/>
      <c r="F722" s="422"/>
    </row>
    <row r="723" spans="1:6" ht="13.5" thickBot="1" x14ac:dyDescent="0.25">
      <c r="A723" s="410" t="s">
        <v>24</v>
      </c>
      <c r="B723" s="412">
        <f>B733</f>
        <v>129000</v>
      </c>
      <c r="C723" s="412">
        <f>C733</f>
        <v>146900</v>
      </c>
      <c r="D723" s="412">
        <f>D733</f>
        <v>300</v>
      </c>
      <c r="E723" s="412">
        <f>E733</f>
        <v>0</v>
      </c>
      <c r="F723" s="422"/>
    </row>
    <row r="724" spans="1:6" ht="13.5" thickBot="1" x14ac:dyDescent="0.25">
      <c r="A724" s="410" t="s">
        <v>25</v>
      </c>
      <c r="B724" s="412" t="e">
        <f>B723/B722</f>
        <v>#DIV/0!</v>
      </c>
      <c r="C724" s="412" t="e">
        <f>C723/C722</f>
        <v>#DIV/0!</v>
      </c>
      <c r="D724" s="412" t="e">
        <f>D723/D722</f>
        <v>#DIV/0!</v>
      </c>
      <c r="E724" s="412" t="e">
        <f>E723/E722</f>
        <v>#DIV/0!</v>
      </c>
      <c r="F724" s="422"/>
    </row>
    <row r="725" spans="1:6" ht="13.5" thickBot="1" x14ac:dyDescent="0.25">
      <c r="A725" s="410" t="s">
        <v>26</v>
      </c>
      <c r="B725" s="410" t="s">
        <v>27</v>
      </c>
      <c r="C725" s="413" t="e">
        <f t="shared" ref="C725:E727" si="33">C722/B722-1</f>
        <v>#DIV/0!</v>
      </c>
      <c r="D725" s="413" t="e">
        <f t="shared" si="33"/>
        <v>#DIV/0!</v>
      </c>
      <c r="E725" s="413" t="e">
        <f t="shared" si="33"/>
        <v>#DIV/0!</v>
      </c>
      <c r="F725" s="422"/>
    </row>
    <row r="726" spans="1:6" ht="13.5" thickBot="1" x14ac:dyDescent="0.25">
      <c r="A726" s="410" t="s">
        <v>28</v>
      </c>
      <c r="B726" s="410" t="s">
        <v>27</v>
      </c>
      <c r="C726" s="413">
        <f t="shared" si="33"/>
        <v>0.13875968992248056</v>
      </c>
      <c r="D726" s="413">
        <f t="shared" si="33"/>
        <v>-0.99795779441797139</v>
      </c>
      <c r="E726" s="413">
        <f t="shared" si="33"/>
        <v>-1</v>
      </c>
      <c r="F726" s="422"/>
    </row>
    <row r="727" spans="1:6" ht="13.5" thickBot="1" x14ac:dyDescent="0.25">
      <c r="A727" s="410" t="s">
        <v>29</v>
      </c>
      <c r="B727" s="410" t="s">
        <v>27</v>
      </c>
      <c r="C727" s="413" t="e">
        <f t="shared" si="33"/>
        <v>#DIV/0!</v>
      </c>
      <c r="D727" s="413" t="e">
        <f t="shared" si="33"/>
        <v>#DIV/0!</v>
      </c>
      <c r="E727" s="413" t="e">
        <f t="shared" si="33"/>
        <v>#DIV/0!</v>
      </c>
      <c r="F727" s="422"/>
    </row>
    <row r="728" spans="1:6" ht="13.5" thickBot="1" x14ac:dyDescent="0.25">
      <c r="A728" s="975" t="s">
        <v>1106</v>
      </c>
      <c r="B728" s="975"/>
      <c r="C728" s="975"/>
      <c r="D728" s="975"/>
      <c r="E728" s="975"/>
      <c r="F728" s="422"/>
    </row>
    <row r="729" spans="1:6" ht="13.5" thickBot="1" x14ac:dyDescent="0.25">
      <c r="A729" s="974"/>
      <c r="B729" s="411">
        <v>2018</v>
      </c>
      <c r="C729" s="411">
        <v>2019</v>
      </c>
      <c r="D729" s="411">
        <v>2020</v>
      </c>
      <c r="E729" s="411">
        <v>2021</v>
      </c>
      <c r="F729" s="422"/>
    </row>
    <row r="730" spans="1:6" ht="13.5" thickBot="1" x14ac:dyDescent="0.25">
      <c r="A730" s="974"/>
      <c r="B730" s="411" t="s">
        <v>10</v>
      </c>
      <c r="C730" s="411" t="s">
        <v>11</v>
      </c>
      <c r="D730" s="411" t="s">
        <v>11</v>
      </c>
      <c r="E730" s="411" t="s">
        <v>11</v>
      </c>
      <c r="F730" s="422"/>
    </row>
    <row r="731" spans="1:6" ht="13.5" thickBot="1" x14ac:dyDescent="0.25">
      <c r="A731" s="414" t="s">
        <v>31</v>
      </c>
      <c r="B731" s="416"/>
      <c r="C731" s="416"/>
      <c r="D731" s="416"/>
      <c r="E731" s="416"/>
      <c r="F731" s="422"/>
    </row>
    <row r="732" spans="1:6" ht="13.5" thickBot="1" x14ac:dyDescent="0.25">
      <c r="A732" s="414" t="s">
        <v>32</v>
      </c>
      <c r="B732" s="412">
        <v>129000</v>
      </c>
      <c r="C732" s="412">
        <v>146900</v>
      </c>
      <c r="D732" s="412">
        <v>300</v>
      </c>
      <c r="E732" s="412">
        <v>0</v>
      </c>
      <c r="F732" s="422"/>
    </row>
    <row r="733" spans="1:6" ht="13.5" thickBot="1" x14ac:dyDescent="0.25">
      <c r="A733" s="417" t="s">
        <v>33</v>
      </c>
      <c r="B733" s="408">
        <f>B732+B731</f>
        <v>129000</v>
      </c>
      <c r="C733" s="408">
        <f>C732+C731</f>
        <v>146900</v>
      </c>
      <c r="D733" s="415">
        <f>D732+D731</f>
        <v>300</v>
      </c>
      <c r="E733" s="415">
        <f>E732+E731</f>
        <v>0</v>
      </c>
      <c r="F733" s="422"/>
    </row>
    <row r="734" spans="1:6" ht="23.25" thickBot="1" x14ac:dyDescent="0.25">
      <c r="A734" s="410" t="s">
        <v>34</v>
      </c>
      <c r="B734" s="974"/>
      <c r="C734" s="974"/>
      <c r="D734" s="974"/>
      <c r="E734" s="974"/>
      <c r="F734" s="422"/>
    </row>
    <row r="735" spans="1:6" ht="13.5" thickBot="1" x14ac:dyDescent="0.25">
      <c r="A735" s="418" t="s">
        <v>1227</v>
      </c>
      <c r="B735" s="979" t="s">
        <v>1228</v>
      </c>
      <c r="C735" s="979"/>
      <c r="D735" s="979"/>
      <c r="E735" s="979"/>
      <c r="F735" s="422"/>
    </row>
    <row r="736" spans="1:6" ht="13.5" thickBot="1" x14ac:dyDescent="0.25">
      <c r="A736" s="421" t="s">
        <v>1203</v>
      </c>
      <c r="B736" s="981" t="s">
        <v>1228</v>
      </c>
      <c r="C736" s="981"/>
      <c r="D736" s="981"/>
      <c r="E736" s="981"/>
      <c r="F736" s="422"/>
    </row>
    <row r="737" spans="1:6" ht="13.5" thickBot="1" x14ac:dyDescent="0.25">
      <c r="A737" s="410" t="s">
        <v>20</v>
      </c>
      <c r="B737" s="980"/>
      <c r="C737" s="980"/>
      <c r="D737" s="980"/>
      <c r="E737" s="980"/>
      <c r="F737" s="422"/>
    </row>
    <row r="738" spans="1:6" ht="13.5" thickBot="1" x14ac:dyDescent="0.25">
      <c r="A738" s="410" t="s">
        <v>21</v>
      </c>
      <c r="B738" s="974" t="s">
        <v>1206</v>
      </c>
      <c r="C738" s="974"/>
      <c r="D738" s="974"/>
      <c r="E738" s="974"/>
      <c r="F738" s="422"/>
    </row>
    <row r="739" spans="1:6" ht="13.5" thickBot="1" x14ac:dyDescent="0.25">
      <c r="A739" s="974"/>
      <c r="B739" s="411">
        <v>2018</v>
      </c>
      <c r="C739" s="411">
        <v>2019</v>
      </c>
      <c r="D739" s="411">
        <v>2020</v>
      </c>
      <c r="E739" s="411">
        <v>2021</v>
      </c>
      <c r="F739" s="422"/>
    </row>
    <row r="740" spans="1:6" ht="13.5" thickBot="1" x14ac:dyDescent="0.25">
      <c r="A740" s="974"/>
      <c r="B740" s="411" t="s">
        <v>10</v>
      </c>
      <c r="C740" s="411" t="s">
        <v>11</v>
      </c>
      <c r="D740" s="411" t="s">
        <v>11</v>
      </c>
      <c r="E740" s="411" t="s">
        <v>11</v>
      </c>
      <c r="F740" s="422"/>
    </row>
    <row r="741" spans="1:6" ht="13.5" thickBot="1" x14ac:dyDescent="0.25">
      <c r="A741" s="410" t="s">
        <v>23</v>
      </c>
      <c r="B741" s="412"/>
      <c r="C741" s="412"/>
      <c r="D741" s="412"/>
      <c r="E741" s="412"/>
      <c r="F741" s="422"/>
    </row>
    <row r="742" spans="1:6" ht="13.5" thickBot="1" x14ac:dyDescent="0.25">
      <c r="A742" s="410" t="s">
        <v>24</v>
      </c>
      <c r="B742" s="412">
        <f>B752</f>
        <v>208597</v>
      </c>
      <c r="C742" s="412">
        <f>C752</f>
        <v>250000</v>
      </c>
      <c r="D742" s="412">
        <f>D752</f>
        <v>0</v>
      </c>
      <c r="E742" s="412">
        <f>E752</f>
        <v>30000</v>
      </c>
      <c r="F742" s="422"/>
    </row>
    <row r="743" spans="1:6" ht="13.5" thickBot="1" x14ac:dyDescent="0.25">
      <c r="A743" s="410" t="s">
        <v>25</v>
      </c>
      <c r="B743" s="412" t="e">
        <f>B742/B741</f>
        <v>#DIV/0!</v>
      </c>
      <c r="C743" s="412" t="e">
        <f>C742/C741</f>
        <v>#DIV/0!</v>
      </c>
      <c r="D743" s="412" t="e">
        <f>D742/D741</f>
        <v>#DIV/0!</v>
      </c>
      <c r="E743" s="412" t="e">
        <f>E742/E741</f>
        <v>#DIV/0!</v>
      </c>
      <c r="F743" s="422"/>
    </row>
    <row r="744" spans="1:6" ht="13.5" thickBot="1" x14ac:dyDescent="0.25">
      <c r="A744" s="410" t="s">
        <v>26</v>
      </c>
      <c r="B744" s="410" t="s">
        <v>27</v>
      </c>
      <c r="C744" s="413" t="e">
        <f t="shared" ref="C744:E746" si="34">C741/B741-1</f>
        <v>#DIV/0!</v>
      </c>
      <c r="D744" s="413" t="e">
        <f t="shared" si="34"/>
        <v>#DIV/0!</v>
      </c>
      <c r="E744" s="413" t="e">
        <f t="shared" si="34"/>
        <v>#DIV/0!</v>
      </c>
      <c r="F744" s="422"/>
    </row>
    <row r="745" spans="1:6" ht="13.5" thickBot="1" x14ac:dyDescent="0.25">
      <c r="A745" s="410" t="s">
        <v>28</v>
      </c>
      <c r="B745" s="410" t="s">
        <v>27</v>
      </c>
      <c r="C745" s="413">
        <f t="shared" si="34"/>
        <v>0.19848319966250716</v>
      </c>
      <c r="D745" s="413">
        <f t="shared" si="34"/>
        <v>-1</v>
      </c>
      <c r="E745" s="413" t="e">
        <f t="shared" si="34"/>
        <v>#DIV/0!</v>
      </c>
      <c r="F745" s="422"/>
    </row>
    <row r="746" spans="1:6" ht="13.5" thickBot="1" x14ac:dyDescent="0.25">
      <c r="A746" s="410" t="s">
        <v>29</v>
      </c>
      <c r="B746" s="410" t="s">
        <v>27</v>
      </c>
      <c r="C746" s="413" t="e">
        <f t="shared" si="34"/>
        <v>#DIV/0!</v>
      </c>
      <c r="D746" s="413" t="e">
        <f t="shared" si="34"/>
        <v>#DIV/0!</v>
      </c>
      <c r="E746" s="413" t="e">
        <f t="shared" si="34"/>
        <v>#DIV/0!</v>
      </c>
      <c r="F746" s="422"/>
    </row>
    <row r="747" spans="1:6" ht="13.5" thickBot="1" x14ac:dyDescent="0.25">
      <c r="A747" s="975" t="s">
        <v>1106</v>
      </c>
      <c r="B747" s="975"/>
      <c r="C747" s="975"/>
      <c r="D747" s="975"/>
      <c r="E747" s="975"/>
      <c r="F747" s="422"/>
    </row>
    <row r="748" spans="1:6" ht="13.5" thickBot="1" x14ac:dyDescent="0.25">
      <c r="A748" s="974"/>
      <c r="B748" s="411">
        <v>2018</v>
      </c>
      <c r="C748" s="411">
        <v>2019</v>
      </c>
      <c r="D748" s="411">
        <v>2020</v>
      </c>
      <c r="E748" s="411">
        <v>2021</v>
      </c>
      <c r="F748" s="422"/>
    </row>
    <row r="749" spans="1:6" ht="13.5" thickBot="1" x14ac:dyDescent="0.25">
      <c r="A749" s="974"/>
      <c r="B749" s="411" t="s">
        <v>10</v>
      </c>
      <c r="C749" s="411" t="s">
        <v>11</v>
      </c>
      <c r="D749" s="411" t="s">
        <v>11</v>
      </c>
      <c r="E749" s="411" t="s">
        <v>11</v>
      </c>
      <c r="F749" s="422"/>
    </row>
    <row r="750" spans="1:6" ht="13.5" thickBot="1" x14ac:dyDescent="0.25">
      <c r="A750" s="414" t="s">
        <v>31</v>
      </c>
      <c r="B750" s="416"/>
      <c r="C750" s="416"/>
      <c r="D750" s="416"/>
      <c r="E750" s="416"/>
      <c r="F750" s="422"/>
    </row>
    <row r="751" spans="1:6" ht="13.5" thickBot="1" x14ac:dyDescent="0.25">
      <c r="A751" s="414" t="s">
        <v>32</v>
      </c>
      <c r="B751" s="412">
        <v>208597</v>
      </c>
      <c r="C751" s="412">
        <v>250000</v>
      </c>
      <c r="D751" s="412">
        <v>0</v>
      </c>
      <c r="E751" s="412">
        <v>30000</v>
      </c>
      <c r="F751" s="422"/>
    </row>
    <row r="752" spans="1:6" ht="13.5" thickBot="1" x14ac:dyDescent="0.25">
      <c r="A752" s="417" t="s">
        <v>33</v>
      </c>
      <c r="B752" s="408">
        <f>B751+B750</f>
        <v>208597</v>
      </c>
      <c r="C752" s="408">
        <f>C751+C750</f>
        <v>250000</v>
      </c>
      <c r="D752" s="415">
        <f>D751+D750</f>
        <v>0</v>
      </c>
      <c r="E752" s="415">
        <f>E751+E750</f>
        <v>30000</v>
      </c>
      <c r="F752" s="422"/>
    </row>
    <row r="753" spans="1:6" ht="23.25" thickBot="1" x14ac:dyDescent="0.25">
      <c r="A753" s="410" t="s">
        <v>34</v>
      </c>
      <c r="B753" s="974"/>
      <c r="C753" s="974"/>
      <c r="D753" s="974"/>
      <c r="E753" s="974"/>
      <c r="F753" s="422"/>
    </row>
    <row r="754" spans="1:6" ht="25.5" customHeight="1" thickBot="1" x14ac:dyDescent="0.25">
      <c r="A754" s="418" t="s">
        <v>1227</v>
      </c>
      <c r="B754" s="979" t="s">
        <v>1229</v>
      </c>
      <c r="C754" s="979"/>
      <c r="D754" s="979"/>
      <c r="E754" s="979"/>
      <c r="F754" s="422"/>
    </row>
    <row r="755" spans="1:6" ht="25.5" customHeight="1" thickBot="1" x14ac:dyDescent="0.25">
      <c r="A755" s="421" t="s">
        <v>1203</v>
      </c>
      <c r="B755" s="981" t="s">
        <v>1229</v>
      </c>
      <c r="C755" s="981"/>
      <c r="D755" s="981"/>
      <c r="E755" s="981"/>
      <c r="F755" s="422"/>
    </row>
    <row r="756" spans="1:6" ht="13.5" thickBot="1" x14ac:dyDescent="0.25">
      <c r="A756" s="410" t="s">
        <v>20</v>
      </c>
      <c r="B756" s="980"/>
      <c r="C756" s="980"/>
      <c r="D756" s="980"/>
      <c r="E756" s="980"/>
      <c r="F756" s="422"/>
    </row>
    <row r="757" spans="1:6" ht="13.5" thickBot="1" x14ac:dyDescent="0.25">
      <c r="A757" s="410" t="s">
        <v>21</v>
      </c>
      <c r="B757" s="974" t="s">
        <v>1206</v>
      </c>
      <c r="C757" s="974"/>
      <c r="D757" s="974"/>
      <c r="E757" s="974"/>
      <c r="F757" s="422"/>
    </row>
    <row r="758" spans="1:6" ht="13.5" thickBot="1" x14ac:dyDescent="0.25">
      <c r="A758" s="974"/>
      <c r="B758" s="411">
        <v>2018</v>
      </c>
      <c r="C758" s="411">
        <v>2019</v>
      </c>
      <c r="D758" s="411">
        <v>2020</v>
      </c>
      <c r="E758" s="411">
        <v>2021</v>
      </c>
      <c r="F758" s="422"/>
    </row>
    <row r="759" spans="1:6" ht="13.5" thickBot="1" x14ac:dyDescent="0.25">
      <c r="A759" s="974"/>
      <c r="B759" s="411" t="s">
        <v>10</v>
      </c>
      <c r="C759" s="411" t="s">
        <v>11</v>
      </c>
      <c r="D759" s="411" t="s">
        <v>11</v>
      </c>
      <c r="E759" s="411" t="s">
        <v>11</v>
      </c>
      <c r="F759" s="422"/>
    </row>
    <row r="760" spans="1:6" ht="13.5" thickBot="1" x14ac:dyDescent="0.25">
      <c r="A760" s="410" t="s">
        <v>23</v>
      </c>
      <c r="B760" s="412"/>
      <c r="C760" s="412"/>
      <c r="D760" s="412"/>
      <c r="E760" s="412"/>
      <c r="F760" s="422"/>
    </row>
    <row r="761" spans="1:6" ht="13.5" thickBot="1" x14ac:dyDescent="0.25">
      <c r="A761" s="410" t="s">
        <v>24</v>
      </c>
      <c r="B761" s="412">
        <f>B771</f>
        <v>100000</v>
      </c>
      <c r="C761" s="412">
        <f>C771</f>
        <v>150000</v>
      </c>
      <c r="D761" s="412">
        <f>D771</f>
        <v>474380</v>
      </c>
      <c r="E761" s="412">
        <f>E771</f>
        <v>500000</v>
      </c>
      <c r="F761" s="422"/>
    </row>
    <row r="762" spans="1:6" ht="13.5" thickBot="1" x14ac:dyDescent="0.25">
      <c r="A762" s="410" t="s">
        <v>25</v>
      </c>
      <c r="B762" s="412" t="e">
        <f>B761/B760</f>
        <v>#DIV/0!</v>
      </c>
      <c r="C762" s="412" t="e">
        <f>C761/C760</f>
        <v>#DIV/0!</v>
      </c>
      <c r="D762" s="412" t="e">
        <f>D761/D760</f>
        <v>#DIV/0!</v>
      </c>
      <c r="E762" s="412" t="e">
        <f>E761/E760</f>
        <v>#DIV/0!</v>
      </c>
      <c r="F762" s="422"/>
    </row>
    <row r="763" spans="1:6" ht="13.5" thickBot="1" x14ac:dyDescent="0.25">
      <c r="A763" s="410" t="s">
        <v>26</v>
      </c>
      <c r="B763" s="410" t="s">
        <v>27</v>
      </c>
      <c r="C763" s="413" t="e">
        <f t="shared" ref="C763:E765" si="35">C760/B760-1</f>
        <v>#DIV/0!</v>
      </c>
      <c r="D763" s="413" t="e">
        <f t="shared" si="35"/>
        <v>#DIV/0!</v>
      </c>
      <c r="E763" s="413" t="e">
        <f t="shared" si="35"/>
        <v>#DIV/0!</v>
      </c>
      <c r="F763" s="422"/>
    </row>
    <row r="764" spans="1:6" ht="13.5" thickBot="1" x14ac:dyDescent="0.25">
      <c r="A764" s="410" t="s">
        <v>28</v>
      </c>
      <c r="B764" s="410" t="s">
        <v>27</v>
      </c>
      <c r="C764" s="413">
        <f t="shared" si="35"/>
        <v>0.5</v>
      </c>
      <c r="D764" s="413">
        <f t="shared" si="35"/>
        <v>2.1625333333333332</v>
      </c>
      <c r="E764" s="413">
        <f t="shared" si="35"/>
        <v>5.4007335891057773E-2</v>
      </c>
      <c r="F764" s="422"/>
    </row>
    <row r="765" spans="1:6" ht="13.5" thickBot="1" x14ac:dyDescent="0.25">
      <c r="A765" s="410" t="s">
        <v>29</v>
      </c>
      <c r="B765" s="410" t="s">
        <v>27</v>
      </c>
      <c r="C765" s="413" t="e">
        <f t="shared" si="35"/>
        <v>#DIV/0!</v>
      </c>
      <c r="D765" s="413" t="e">
        <f t="shared" si="35"/>
        <v>#DIV/0!</v>
      </c>
      <c r="E765" s="413" t="e">
        <f t="shared" si="35"/>
        <v>#DIV/0!</v>
      </c>
      <c r="F765" s="422"/>
    </row>
    <row r="766" spans="1:6" ht="13.5" thickBot="1" x14ac:dyDescent="0.25">
      <c r="A766" s="975" t="s">
        <v>1106</v>
      </c>
      <c r="B766" s="975"/>
      <c r="C766" s="975"/>
      <c r="D766" s="975"/>
      <c r="E766" s="975"/>
      <c r="F766" s="422"/>
    </row>
    <row r="767" spans="1:6" ht="13.5" thickBot="1" x14ac:dyDescent="0.25">
      <c r="A767" s="974"/>
      <c r="B767" s="411">
        <v>2018</v>
      </c>
      <c r="C767" s="411">
        <v>2019</v>
      </c>
      <c r="D767" s="411">
        <v>2020</v>
      </c>
      <c r="E767" s="411">
        <v>2021</v>
      </c>
      <c r="F767" s="422"/>
    </row>
    <row r="768" spans="1:6" ht="13.5" thickBot="1" x14ac:dyDescent="0.25">
      <c r="A768" s="974"/>
      <c r="B768" s="411" t="s">
        <v>10</v>
      </c>
      <c r="C768" s="411" t="s">
        <v>11</v>
      </c>
      <c r="D768" s="411" t="s">
        <v>11</v>
      </c>
      <c r="E768" s="411" t="s">
        <v>11</v>
      </c>
      <c r="F768" s="422"/>
    </row>
    <row r="769" spans="1:6" ht="13.5" thickBot="1" x14ac:dyDescent="0.25">
      <c r="A769" s="414" t="s">
        <v>31</v>
      </c>
      <c r="B769" s="416"/>
      <c r="C769" s="416"/>
      <c r="D769" s="416"/>
      <c r="E769" s="416"/>
      <c r="F769" s="422"/>
    </row>
    <row r="770" spans="1:6" ht="13.5" thickBot="1" x14ac:dyDescent="0.25">
      <c r="A770" s="414" t="s">
        <v>32</v>
      </c>
      <c r="B770" s="412">
        <v>100000</v>
      </c>
      <c r="C770" s="412">
        <v>150000</v>
      </c>
      <c r="D770" s="412">
        <v>474380</v>
      </c>
      <c r="E770" s="412">
        <v>500000</v>
      </c>
      <c r="F770" s="422"/>
    </row>
    <row r="771" spans="1:6" ht="13.5" thickBot="1" x14ac:dyDescent="0.25">
      <c r="A771" s="417" t="s">
        <v>33</v>
      </c>
      <c r="B771" s="408">
        <f>B770+B769</f>
        <v>100000</v>
      </c>
      <c r="C771" s="408">
        <f>C770+C769</f>
        <v>150000</v>
      </c>
      <c r="D771" s="415">
        <f>D770+D769</f>
        <v>474380</v>
      </c>
      <c r="E771" s="415">
        <f>E770+E769</f>
        <v>500000</v>
      </c>
      <c r="F771" s="422"/>
    </row>
    <row r="772" spans="1:6" ht="23.25" thickBot="1" x14ac:dyDescent="0.25">
      <c r="A772" s="410" t="s">
        <v>34</v>
      </c>
      <c r="B772" s="974"/>
      <c r="C772" s="974"/>
      <c r="D772" s="974"/>
      <c r="E772" s="974"/>
      <c r="F772" s="422"/>
    </row>
    <row r="773" spans="1:6" ht="35.25" customHeight="1" thickBot="1" x14ac:dyDescent="0.25">
      <c r="A773" s="418" t="s">
        <v>1227</v>
      </c>
      <c r="B773" s="979" t="s">
        <v>1230</v>
      </c>
      <c r="C773" s="979"/>
      <c r="D773" s="979"/>
      <c r="E773" s="979"/>
      <c r="F773" s="422"/>
    </row>
    <row r="774" spans="1:6" ht="27" customHeight="1" thickBot="1" x14ac:dyDescent="0.25">
      <c r="A774" s="421" t="s">
        <v>1203</v>
      </c>
      <c r="B774" s="981" t="s">
        <v>1230</v>
      </c>
      <c r="C774" s="981"/>
      <c r="D774" s="981"/>
      <c r="E774" s="981"/>
      <c r="F774" s="422"/>
    </row>
    <row r="775" spans="1:6" ht="13.5" thickBot="1" x14ac:dyDescent="0.25">
      <c r="A775" s="410" t="s">
        <v>20</v>
      </c>
      <c r="B775" s="980"/>
      <c r="C775" s="980"/>
      <c r="D775" s="980"/>
      <c r="E775" s="980"/>
      <c r="F775" s="422"/>
    </row>
    <row r="776" spans="1:6" ht="13.5" thickBot="1" x14ac:dyDescent="0.25">
      <c r="A776" s="410" t="s">
        <v>21</v>
      </c>
      <c r="B776" s="974" t="s">
        <v>1206</v>
      </c>
      <c r="C776" s="974"/>
      <c r="D776" s="974"/>
      <c r="E776" s="974"/>
      <c r="F776" s="422"/>
    </row>
    <row r="777" spans="1:6" ht="13.5" thickBot="1" x14ac:dyDescent="0.25">
      <c r="A777" s="974"/>
      <c r="B777" s="411">
        <v>2018</v>
      </c>
      <c r="C777" s="411">
        <v>2019</v>
      </c>
      <c r="D777" s="411">
        <v>2020</v>
      </c>
      <c r="E777" s="411">
        <v>2021</v>
      </c>
      <c r="F777" s="422"/>
    </row>
    <row r="778" spans="1:6" ht="13.5" thickBot="1" x14ac:dyDescent="0.25">
      <c r="A778" s="974"/>
      <c r="B778" s="411" t="s">
        <v>10</v>
      </c>
      <c r="C778" s="411" t="s">
        <v>11</v>
      </c>
      <c r="D778" s="411" t="s">
        <v>11</v>
      </c>
      <c r="E778" s="411" t="s">
        <v>11</v>
      </c>
      <c r="F778" s="422"/>
    </row>
    <row r="779" spans="1:6" ht="13.5" thickBot="1" x14ac:dyDescent="0.25">
      <c r="A779" s="410" t="s">
        <v>23</v>
      </c>
      <c r="B779" s="412"/>
      <c r="C779" s="412"/>
      <c r="D779" s="412"/>
      <c r="E779" s="412"/>
      <c r="F779" s="422"/>
    </row>
    <row r="780" spans="1:6" ht="13.5" thickBot="1" x14ac:dyDescent="0.25">
      <c r="A780" s="410" t="s">
        <v>24</v>
      </c>
      <c r="B780" s="412">
        <f>B790</f>
        <v>131000</v>
      </c>
      <c r="C780" s="412">
        <f>C790</f>
        <v>300000</v>
      </c>
      <c r="D780" s="412">
        <f>D790</f>
        <v>0</v>
      </c>
      <c r="E780" s="412">
        <f>E790</f>
        <v>0</v>
      </c>
      <c r="F780" s="422"/>
    </row>
    <row r="781" spans="1:6" ht="13.5" thickBot="1" x14ac:dyDescent="0.25">
      <c r="A781" s="410" t="s">
        <v>25</v>
      </c>
      <c r="B781" s="412" t="e">
        <f>B780/B779</f>
        <v>#DIV/0!</v>
      </c>
      <c r="C781" s="412" t="e">
        <f>C780/C779</f>
        <v>#DIV/0!</v>
      </c>
      <c r="D781" s="412" t="e">
        <f>D780/D779</f>
        <v>#DIV/0!</v>
      </c>
      <c r="E781" s="412" t="e">
        <f>E780/E779</f>
        <v>#DIV/0!</v>
      </c>
      <c r="F781" s="422"/>
    </row>
    <row r="782" spans="1:6" ht="13.5" thickBot="1" x14ac:dyDescent="0.25">
      <c r="A782" s="410" t="s">
        <v>26</v>
      </c>
      <c r="B782" s="410" t="s">
        <v>27</v>
      </c>
      <c r="C782" s="413" t="e">
        <f t="shared" ref="C782:E784" si="36">C779/B779-1</f>
        <v>#DIV/0!</v>
      </c>
      <c r="D782" s="413" t="e">
        <f t="shared" si="36"/>
        <v>#DIV/0!</v>
      </c>
      <c r="E782" s="413" t="e">
        <f t="shared" si="36"/>
        <v>#DIV/0!</v>
      </c>
      <c r="F782" s="422"/>
    </row>
    <row r="783" spans="1:6" ht="13.5" thickBot="1" x14ac:dyDescent="0.25">
      <c r="A783" s="410" t="s">
        <v>28</v>
      </c>
      <c r="B783" s="410" t="s">
        <v>27</v>
      </c>
      <c r="C783" s="413">
        <f t="shared" si="36"/>
        <v>1.2900763358778624</v>
      </c>
      <c r="D783" s="413">
        <f t="shared" si="36"/>
        <v>-1</v>
      </c>
      <c r="E783" s="413" t="e">
        <f t="shared" si="36"/>
        <v>#DIV/0!</v>
      </c>
      <c r="F783" s="422"/>
    </row>
    <row r="784" spans="1:6" ht="13.5" thickBot="1" x14ac:dyDescent="0.25">
      <c r="A784" s="410" t="s">
        <v>29</v>
      </c>
      <c r="B784" s="410" t="s">
        <v>27</v>
      </c>
      <c r="C784" s="413" t="e">
        <f t="shared" si="36"/>
        <v>#DIV/0!</v>
      </c>
      <c r="D784" s="413" t="e">
        <f t="shared" si="36"/>
        <v>#DIV/0!</v>
      </c>
      <c r="E784" s="413" t="e">
        <f t="shared" si="36"/>
        <v>#DIV/0!</v>
      </c>
      <c r="F784" s="422"/>
    </row>
    <row r="785" spans="1:6" ht="13.5" thickBot="1" x14ac:dyDescent="0.25">
      <c r="A785" s="975" t="s">
        <v>1106</v>
      </c>
      <c r="B785" s="975"/>
      <c r="C785" s="975"/>
      <c r="D785" s="975"/>
      <c r="E785" s="975"/>
      <c r="F785" s="422"/>
    </row>
    <row r="786" spans="1:6" ht="13.5" thickBot="1" x14ac:dyDescent="0.25">
      <c r="A786" s="974"/>
      <c r="B786" s="411">
        <v>2018</v>
      </c>
      <c r="C786" s="411">
        <v>2019</v>
      </c>
      <c r="D786" s="411">
        <v>2020</v>
      </c>
      <c r="E786" s="411">
        <v>2021</v>
      </c>
      <c r="F786" s="422"/>
    </row>
    <row r="787" spans="1:6" ht="13.5" thickBot="1" x14ac:dyDescent="0.25">
      <c r="A787" s="974"/>
      <c r="B787" s="411" t="s">
        <v>10</v>
      </c>
      <c r="C787" s="411" t="s">
        <v>11</v>
      </c>
      <c r="D787" s="411" t="s">
        <v>11</v>
      </c>
      <c r="E787" s="411" t="s">
        <v>11</v>
      </c>
      <c r="F787" s="422"/>
    </row>
    <row r="788" spans="1:6" ht="13.5" thickBot="1" x14ac:dyDescent="0.25">
      <c r="A788" s="414" t="s">
        <v>31</v>
      </c>
      <c r="B788" s="416"/>
      <c r="C788" s="416"/>
      <c r="D788" s="416"/>
      <c r="E788" s="416"/>
      <c r="F788" s="422"/>
    </row>
    <row r="789" spans="1:6" ht="13.5" thickBot="1" x14ac:dyDescent="0.25">
      <c r="A789" s="414" t="s">
        <v>32</v>
      </c>
      <c r="B789" s="412">
        <v>131000</v>
      </c>
      <c r="C789" s="412">
        <v>300000</v>
      </c>
      <c r="D789" s="412">
        <v>0</v>
      </c>
      <c r="E789" s="412">
        <v>0</v>
      </c>
      <c r="F789" s="422"/>
    </row>
    <row r="790" spans="1:6" ht="13.5" thickBot="1" x14ac:dyDescent="0.25">
      <c r="A790" s="417" t="s">
        <v>33</v>
      </c>
      <c r="B790" s="408">
        <f>B789+B788</f>
        <v>131000</v>
      </c>
      <c r="C790" s="408">
        <f>C789+C788</f>
        <v>300000</v>
      </c>
      <c r="D790" s="415">
        <f>D789+D788</f>
        <v>0</v>
      </c>
      <c r="E790" s="415">
        <f>E789+E788</f>
        <v>0</v>
      </c>
      <c r="F790" s="422"/>
    </row>
    <row r="791" spans="1:6" ht="23.25" thickBot="1" x14ac:dyDescent="0.25">
      <c r="A791" s="410" t="s">
        <v>34</v>
      </c>
      <c r="B791" s="974"/>
      <c r="C791" s="974"/>
      <c r="D791" s="974"/>
      <c r="E791" s="974"/>
      <c r="F791" s="422"/>
    </row>
    <row r="792" spans="1:6" ht="36" customHeight="1" thickBot="1" x14ac:dyDescent="0.25">
      <c r="A792" s="418" t="s">
        <v>1227</v>
      </c>
      <c r="B792" s="979" t="s">
        <v>1231</v>
      </c>
      <c r="C792" s="979"/>
      <c r="D792" s="979"/>
      <c r="E792" s="979"/>
      <c r="F792" s="422"/>
    </row>
    <row r="793" spans="1:6" ht="13.5" customHeight="1" thickBot="1" x14ac:dyDescent="0.25">
      <c r="A793" s="421" t="s">
        <v>1203</v>
      </c>
      <c r="B793" s="981" t="s">
        <v>1231</v>
      </c>
      <c r="C793" s="981"/>
      <c r="D793" s="981"/>
      <c r="E793" s="981"/>
      <c r="F793" s="422"/>
    </row>
    <row r="794" spans="1:6" ht="13.5" thickBot="1" x14ac:dyDescent="0.25">
      <c r="A794" s="410" t="s">
        <v>20</v>
      </c>
      <c r="B794" s="980"/>
      <c r="C794" s="980"/>
      <c r="D794" s="980"/>
      <c r="E794" s="980"/>
      <c r="F794" s="422"/>
    </row>
    <row r="795" spans="1:6" ht="13.5" thickBot="1" x14ac:dyDescent="0.25">
      <c r="A795" s="410" t="s">
        <v>21</v>
      </c>
      <c r="B795" s="974" t="s">
        <v>1206</v>
      </c>
      <c r="C795" s="974"/>
      <c r="D795" s="974"/>
      <c r="E795" s="974"/>
      <c r="F795" s="422"/>
    </row>
    <row r="796" spans="1:6" ht="13.5" thickBot="1" x14ac:dyDescent="0.25">
      <c r="A796" s="974"/>
      <c r="B796" s="411">
        <v>2018</v>
      </c>
      <c r="C796" s="411">
        <v>2019</v>
      </c>
      <c r="D796" s="411">
        <v>2020</v>
      </c>
      <c r="E796" s="411">
        <v>2021</v>
      </c>
      <c r="F796" s="422"/>
    </row>
    <row r="797" spans="1:6" ht="13.5" thickBot="1" x14ac:dyDescent="0.25">
      <c r="A797" s="974"/>
      <c r="B797" s="411" t="s">
        <v>10</v>
      </c>
      <c r="C797" s="411" t="s">
        <v>11</v>
      </c>
      <c r="D797" s="411" t="s">
        <v>11</v>
      </c>
      <c r="E797" s="411" t="s">
        <v>11</v>
      </c>
      <c r="F797" s="422"/>
    </row>
    <row r="798" spans="1:6" ht="13.5" thickBot="1" x14ac:dyDescent="0.25">
      <c r="A798" s="410" t="s">
        <v>23</v>
      </c>
      <c r="B798" s="412"/>
      <c r="C798" s="412"/>
      <c r="D798" s="412"/>
      <c r="E798" s="412"/>
      <c r="F798" s="422"/>
    </row>
    <row r="799" spans="1:6" ht="13.5" thickBot="1" x14ac:dyDescent="0.25">
      <c r="A799" s="410" t="s">
        <v>24</v>
      </c>
      <c r="B799" s="412">
        <f>B809</f>
        <v>3000000</v>
      </c>
      <c r="C799" s="412">
        <f>C809</f>
        <v>2500000</v>
      </c>
      <c r="D799" s="412">
        <f>D809</f>
        <v>2500000</v>
      </c>
      <c r="E799" s="412">
        <f>E809</f>
        <v>2500000</v>
      </c>
      <c r="F799" s="422"/>
    </row>
    <row r="800" spans="1:6" ht="13.5" thickBot="1" x14ac:dyDescent="0.25">
      <c r="A800" s="410" t="s">
        <v>25</v>
      </c>
      <c r="B800" s="412" t="e">
        <f>B799/B798</f>
        <v>#DIV/0!</v>
      </c>
      <c r="C800" s="412" t="e">
        <f>C799/C798</f>
        <v>#DIV/0!</v>
      </c>
      <c r="D800" s="412" t="e">
        <f>D799/D798</f>
        <v>#DIV/0!</v>
      </c>
      <c r="E800" s="412" t="e">
        <f>E799/E798</f>
        <v>#DIV/0!</v>
      </c>
      <c r="F800" s="422"/>
    </row>
    <row r="801" spans="1:6" ht="13.5" thickBot="1" x14ac:dyDescent="0.25">
      <c r="A801" s="410" t="s">
        <v>26</v>
      </c>
      <c r="B801" s="410" t="s">
        <v>27</v>
      </c>
      <c r="C801" s="413" t="e">
        <f t="shared" ref="C801:E803" si="37">C798/B798-1</f>
        <v>#DIV/0!</v>
      </c>
      <c r="D801" s="413" t="e">
        <f t="shared" si="37"/>
        <v>#DIV/0!</v>
      </c>
      <c r="E801" s="413" t="e">
        <f t="shared" si="37"/>
        <v>#DIV/0!</v>
      </c>
      <c r="F801" s="422"/>
    </row>
    <row r="802" spans="1:6" ht="13.5" thickBot="1" x14ac:dyDescent="0.25">
      <c r="A802" s="410" t="s">
        <v>28</v>
      </c>
      <c r="B802" s="410" t="s">
        <v>27</v>
      </c>
      <c r="C802" s="413">
        <f t="shared" si="37"/>
        <v>-0.16666666666666663</v>
      </c>
      <c r="D802" s="413">
        <f t="shared" si="37"/>
        <v>0</v>
      </c>
      <c r="E802" s="413">
        <f t="shared" si="37"/>
        <v>0</v>
      </c>
      <c r="F802" s="422"/>
    </row>
    <row r="803" spans="1:6" ht="13.5" thickBot="1" x14ac:dyDescent="0.25">
      <c r="A803" s="410" t="s">
        <v>29</v>
      </c>
      <c r="B803" s="410" t="s">
        <v>27</v>
      </c>
      <c r="C803" s="413" t="e">
        <f t="shared" si="37"/>
        <v>#DIV/0!</v>
      </c>
      <c r="D803" s="413" t="e">
        <f t="shared" si="37"/>
        <v>#DIV/0!</v>
      </c>
      <c r="E803" s="413" t="e">
        <f t="shared" si="37"/>
        <v>#DIV/0!</v>
      </c>
      <c r="F803" s="422"/>
    </row>
    <row r="804" spans="1:6" ht="13.5" thickBot="1" x14ac:dyDescent="0.25">
      <c r="A804" s="975" t="s">
        <v>1106</v>
      </c>
      <c r="B804" s="975"/>
      <c r="C804" s="975"/>
      <c r="D804" s="975"/>
      <c r="E804" s="975"/>
      <c r="F804" s="422"/>
    </row>
    <row r="805" spans="1:6" ht="13.5" thickBot="1" x14ac:dyDescent="0.25">
      <c r="A805" s="974"/>
      <c r="B805" s="411">
        <v>2018</v>
      </c>
      <c r="C805" s="411">
        <v>2019</v>
      </c>
      <c r="D805" s="411">
        <v>2020</v>
      </c>
      <c r="E805" s="411">
        <v>2021</v>
      </c>
      <c r="F805" s="422"/>
    </row>
    <row r="806" spans="1:6" ht="13.5" thickBot="1" x14ac:dyDescent="0.25">
      <c r="A806" s="974"/>
      <c r="B806" s="411" t="s">
        <v>10</v>
      </c>
      <c r="C806" s="411" t="s">
        <v>11</v>
      </c>
      <c r="D806" s="411" t="s">
        <v>11</v>
      </c>
      <c r="E806" s="411" t="s">
        <v>11</v>
      </c>
      <c r="F806" s="422"/>
    </row>
    <row r="807" spans="1:6" ht="13.5" thickBot="1" x14ac:dyDescent="0.25">
      <c r="A807" s="414" t="s">
        <v>31</v>
      </c>
      <c r="B807" s="416"/>
      <c r="C807" s="416"/>
      <c r="D807" s="416"/>
      <c r="E807" s="416"/>
      <c r="F807" s="422"/>
    </row>
    <row r="808" spans="1:6" ht="13.5" thickBot="1" x14ac:dyDescent="0.25">
      <c r="A808" s="414" t="s">
        <v>32</v>
      </c>
      <c r="B808" s="412">
        <v>3000000</v>
      </c>
      <c r="C808" s="412">
        <v>2500000</v>
      </c>
      <c r="D808" s="412">
        <v>2500000</v>
      </c>
      <c r="E808" s="412">
        <v>2500000</v>
      </c>
      <c r="F808" s="422"/>
    </row>
    <row r="809" spans="1:6" ht="13.5" thickBot="1" x14ac:dyDescent="0.25">
      <c r="A809" s="417" t="s">
        <v>33</v>
      </c>
      <c r="B809" s="408">
        <f>B808+B807</f>
        <v>3000000</v>
      </c>
      <c r="C809" s="408">
        <f>C808+C807</f>
        <v>2500000</v>
      </c>
      <c r="D809" s="415">
        <f>D808+D807</f>
        <v>2500000</v>
      </c>
      <c r="E809" s="415">
        <f>E808+E807</f>
        <v>2500000</v>
      </c>
      <c r="F809" s="422"/>
    </row>
    <row r="810" spans="1:6" ht="23.25" thickBot="1" x14ac:dyDescent="0.25">
      <c r="A810" s="410" t="s">
        <v>34</v>
      </c>
      <c r="B810" s="974"/>
      <c r="C810" s="974"/>
      <c r="D810" s="974"/>
      <c r="E810" s="974"/>
      <c r="F810" s="422"/>
    </row>
    <row r="811" spans="1:6" ht="13.5" thickBot="1" x14ac:dyDescent="0.25">
      <c r="A811" s="418" t="s">
        <v>1227</v>
      </c>
      <c r="B811" s="979" t="s">
        <v>1231</v>
      </c>
      <c r="C811" s="979"/>
      <c r="D811" s="979"/>
      <c r="E811" s="979"/>
      <c r="F811" s="422"/>
    </row>
    <row r="812" spans="1:6" ht="13.5" thickBot="1" x14ac:dyDescent="0.25">
      <c r="A812" s="421" t="s">
        <v>1203</v>
      </c>
      <c r="B812" s="981" t="s">
        <v>1231</v>
      </c>
      <c r="C812" s="981"/>
      <c r="D812" s="981"/>
      <c r="E812" s="981"/>
      <c r="F812" s="422"/>
    </row>
    <row r="813" spans="1:6" ht="13.5" thickBot="1" x14ac:dyDescent="0.25">
      <c r="A813" s="410" t="s">
        <v>20</v>
      </c>
      <c r="B813" s="980"/>
      <c r="C813" s="980"/>
      <c r="D813" s="980"/>
      <c r="E813" s="980"/>
      <c r="F813" s="422"/>
    </row>
    <row r="814" spans="1:6" ht="13.5" thickBot="1" x14ac:dyDescent="0.25">
      <c r="A814" s="410" t="s">
        <v>21</v>
      </c>
      <c r="B814" s="974" t="s">
        <v>1206</v>
      </c>
      <c r="C814" s="974"/>
      <c r="D814" s="974"/>
      <c r="E814" s="974"/>
      <c r="F814" s="422"/>
    </row>
    <row r="815" spans="1:6" ht="13.5" thickBot="1" x14ac:dyDescent="0.25">
      <c r="A815" s="974"/>
      <c r="B815" s="411">
        <v>2018</v>
      </c>
      <c r="C815" s="411">
        <v>2019</v>
      </c>
      <c r="D815" s="411">
        <v>2020</v>
      </c>
      <c r="E815" s="411">
        <v>2021</v>
      </c>
      <c r="F815" s="422"/>
    </row>
    <row r="816" spans="1:6" ht="13.5" thickBot="1" x14ac:dyDescent="0.25">
      <c r="A816" s="974"/>
      <c r="B816" s="411" t="s">
        <v>10</v>
      </c>
      <c r="C816" s="411" t="s">
        <v>11</v>
      </c>
      <c r="D816" s="411" t="s">
        <v>11</v>
      </c>
      <c r="E816" s="411" t="s">
        <v>11</v>
      </c>
      <c r="F816" s="422"/>
    </row>
    <row r="817" spans="1:6" ht="13.5" thickBot="1" x14ac:dyDescent="0.25">
      <c r="A817" s="410" t="s">
        <v>23</v>
      </c>
      <c r="B817" s="412"/>
      <c r="C817" s="412"/>
      <c r="D817" s="412"/>
      <c r="E817" s="412"/>
      <c r="F817" s="422"/>
    </row>
    <row r="818" spans="1:6" ht="13.5" thickBot="1" x14ac:dyDescent="0.25">
      <c r="A818" s="410" t="s">
        <v>24</v>
      </c>
      <c r="B818" s="412">
        <f>B828</f>
        <v>500000</v>
      </c>
      <c r="C818" s="412">
        <f>C828</f>
        <v>0</v>
      </c>
      <c r="D818" s="412">
        <f>D828</f>
        <v>0</v>
      </c>
      <c r="E818" s="412">
        <f>E828</f>
        <v>0</v>
      </c>
      <c r="F818" s="422"/>
    </row>
    <row r="819" spans="1:6" ht="13.5" thickBot="1" x14ac:dyDescent="0.25">
      <c r="A819" s="410" t="s">
        <v>25</v>
      </c>
      <c r="B819" s="412" t="e">
        <f>B818/B817</f>
        <v>#DIV/0!</v>
      </c>
      <c r="C819" s="412" t="e">
        <f>C818/C817</f>
        <v>#DIV/0!</v>
      </c>
      <c r="D819" s="412" t="e">
        <f>D818/D817</f>
        <v>#DIV/0!</v>
      </c>
      <c r="E819" s="412" t="e">
        <f>E818/E817</f>
        <v>#DIV/0!</v>
      </c>
      <c r="F819" s="422"/>
    </row>
    <row r="820" spans="1:6" ht="13.5" thickBot="1" x14ac:dyDescent="0.25">
      <c r="A820" s="410" t="s">
        <v>26</v>
      </c>
      <c r="B820" s="410" t="s">
        <v>27</v>
      </c>
      <c r="C820" s="413" t="e">
        <f t="shared" ref="C820:E822" si="38">C817/B817-1</f>
        <v>#DIV/0!</v>
      </c>
      <c r="D820" s="413" t="e">
        <f t="shared" si="38"/>
        <v>#DIV/0!</v>
      </c>
      <c r="E820" s="413" t="e">
        <f t="shared" si="38"/>
        <v>#DIV/0!</v>
      </c>
      <c r="F820" s="422"/>
    </row>
    <row r="821" spans="1:6" ht="13.5" thickBot="1" x14ac:dyDescent="0.25">
      <c r="A821" s="410" t="s">
        <v>28</v>
      </c>
      <c r="B821" s="410" t="s">
        <v>27</v>
      </c>
      <c r="C821" s="413">
        <f t="shared" si="38"/>
        <v>-1</v>
      </c>
      <c r="D821" s="413" t="e">
        <f t="shared" si="38"/>
        <v>#DIV/0!</v>
      </c>
      <c r="E821" s="413" t="e">
        <f t="shared" si="38"/>
        <v>#DIV/0!</v>
      </c>
      <c r="F821" s="422"/>
    </row>
    <row r="822" spans="1:6" ht="13.5" thickBot="1" x14ac:dyDescent="0.25">
      <c r="A822" s="410" t="s">
        <v>29</v>
      </c>
      <c r="B822" s="410" t="s">
        <v>27</v>
      </c>
      <c r="C822" s="413" t="e">
        <f t="shared" si="38"/>
        <v>#DIV/0!</v>
      </c>
      <c r="D822" s="413" t="e">
        <f t="shared" si="38"/>
        <v>#DIV/0!</v>
      </c>
      <c r="E822" s="413" t="e">
        <f t="shared" si="38"/>
        <v>#DIV/0!</v>
      </c>
      <c r="F822" s="422"/>
    </row>
    <row r="823" spans="1:6" ht="13.5" thickBot="1" x14ac:dyDescent="0.25">
      <c r="A823" s="975" t="s">
        <v>1106</v>
      </c>
      <c r="B823" s="975"/>
      <c r="C823" s="975"/>
      <c r="D823" s="975"/>
      <c r="E823" s="975"/>
      <c r="F823" s="422"/>
    </row>
    <row r="824" spans="1:6" ht="13.5" thickBot="1" x14ac:dyDescent="0.25">
      <c r="A824" s="974"/>
      <c r="B824" s="411">
        <v>2018</v>
      </c>
      <c r="C824" s="411">
        <v>2019</v>
      </c>
      <c r="D824" s="411">
        <v>2020</v>
      </c>
      <c r="E824" s="411">
        <v>2021</v>
      </c>
      <c r="F824" s="422"/>
    </row>
    <row r="825" spans="1:6" ht="13.5" thickBot="1" x14ac:dyDescent="0.25">
      <c r="A825" s="974"/>
      <c r="B825" s="411" t="s">
        <v>10</v>
      </c>
      <c r="C825" s="411" t="s">
        <v>11</v>
      </c>
      <c r="D825" s="411" t="s">
        <v>11</v>
      </c>
      <c r="E825" s="411" t="s">
        <v>11</v>
      </c>
      <c r="F825" s="422"/>
    </row>
    <row r="826" spans="1:6" ht="13.5" thickBot="1" x14ac:dyDescent="0.25">
      <c r="A826" s="414" t="s">
        <v>31</v>
      </c>
      <c r="B826" s="416"/>
      <c r="C826" s="416"/>
      <c r="D826" s="416"/>
      <c r="E826" s="416"/>
      <c r="F826" s="422"/>
    </row>
    <row r="827" spans="1:6" ht="13.5" thickBot="1" x14ac:dyDescent="0.25">
      <c r="A827" s="414" t="s">
        <v>32</v>
      </c>
      <c r="B827" s="412">
        <v>500000</v>
      </c>
      <c r="C827" s="412">
        <v>0</v>
      </c>
      <c r="D827" s="412">
        <v>0</v>
      </c>
      <c r="E827" s="412">
        <v>0</v>
      </c>
      <c r="F827" s="422"/>
    </row>
    <row r="828" spans="1:6" ht="13.5" thickBot="1" x14ac:dyDescent="0.25">
      <c r="A828" s="417" t="s">
        <v>33</v>
      </c>
      <c r="B828" s="408">
        <f>B827+B826</f>
        <v>500000</v>
      </c>
      <c r="C828" s="408">
        <f>C827+C826</f>
        <v>0</v>
      </c>
      <c r="D828" s="415">
        <f>D827+D826</f>
        <v>0</v>
      </c>
      <c r="E828" s="415">
        <f>E827+E826</f>
        <v>0</v>
      </c>
      <c r="F828" s="422"/>
    </row>
    <row r="829" spans="1:6" ht="23.25" thickBot="1" x14ac:dyDescent="0.25">
      <c r="A829" s="410" t="s">
        <v>34</v>
      </c>
      <c r="B829" s="974"/>
      <c r="C829" s="974"/>
      <c r="D829" s="974"/>
      <c r="E829" s="974"/>
      <c r="F829" s="422"/>
    </row>
    <row r="830" spans="1:6" ht="25.5" customHeight="1" thickBot="1" x14ac:dyDescent="0.25">
      <c r="A830" s="418" t="s">
        <v>1227</v>
      </c>
      <c r="B830" s="979" t="s">
        <v>1232</v>
      </c>
      <c r="C830" s="979"/>
      <c r="D830" s="979"/>
      <c r="E830" s="979"/>
      <c r="F830" s="422"/>
    </row>
    <row r="831" spans="1:6" ht="28.5" customHeight="1" thickBot="1" x14ac:dyDescent="0.25">
      <c r="A831" s="421" t="s">
        <v>1203</v>
      </c>
      <c r="B831" s="981" t="s">
        <v>1232</v>
      </c>
      <c r="C831" s="981"/>
      <c r="D831" s="981"/>
      <c r="E831" s="981"/>
      <c r="F831" s="422"/>
    </row>
    <row r="832" spans="1:6" ht="13.5" thickBot="1" x14ac:dyDescent="0.25">
      <c r="A832" s="410" t="s">
        <v>20</v>
      </c>
      <c r="B832" s="980"/>
      <c r="C832" s="980"/>
      <c r="D832" s="980"/>
      <c r="E832" s="980"/>
      <c r="F832" s="422"/>
    </row>
    <row r="833" spans="1:6" ht="13.5" thickBot="1" x14ac:dyDescent="0.25">
      <c r="A833" s="410" t="s">
        <v>21</v>
      </c>
      <c r="B833" s="974" t="s">
        <v>1206</v>
      </c>
      <c r="C833" s="974"/>
      <c r="D833" s="974"/>
      <c r="E833" s="974"/>
      <c r="F833" s="422"/>
    </row>
    <row r="834" spans="1:6" ht="13.5" thickBot="1" x14ac:dyDescent="0.25">
      <c r="A834" s="974"/>
      <c r="B834" s="411">
        <v>2018</v>
      </c>
      <c r="C834" s="411">
        <v>2019</v>
      </c>
      <c r="D834" s="411">
        <v>2020</v>
      </c>
      <c r="E834" s="411">
        <v>2021</v>
      </c>
      <c r="F834" s="422"/>
    </row>
    <row r="835" spans="1:6" ht="13.5" thickBot="1" x14ac:dyDescent="0.25">
      <c r="A835" s="974"/>
      <c r="B835" s="411" t="s">
        <v>10</v>
      </c>
      <c r="C835" s="411" t="s">
        <v>11</v>
      </c>
      <c r="D835" s="411" t="s">
        <v>11</v>
      </c>
      <c r="E835" s="411" t="s">
        <v>11</v>
      </c>
      <c r="F835" s="422"/>
    </row>
    <row r="836" spans="1:6" ht="13.5" thickBot="1" x14ac:dyDescent="0.25">
      <c r="A836" s="410" t="s">
        <v>23</v>
      </c>
      <c r="B836" s="412"/>
      <c r="C836" s="412"/>
      <c r="D836" s="412"/>
      <c r="E836" s="412"/>
      <c r="F836" s="422"/>
    </row>
    <row r="837" spans="1:6" ht="13.5" thickBot="1" x14ac:dyDescent="0.25">
      <c r="A837" s="410" t="s">
        <v>24</v>
      </c>
      <c r="B837" s="412">
        <f>B847</f>
        <v>50000</v>
      </c>
      <c r="C837" s="412">
        <f>C847</f>
        <v>30000</v>
      </c>
      <c r="D837" s="412">
        <f>D847</f>
        <v>30000</v>
      </c>
      <c r="E837" s="412">
        <f>E847</f>
        <v>30000</v>
      </c>
      <c r="F837" s="422"/>
    </row>
    <row r="838" spans="1:6" ht="13.5" thickBot="1" x14ac:dyDescent="0.25">
      <c r="A838" s="410" t="s">
        <v>25</v>
      </c>
      <c r="B838" s="412" t="e">
        <f>B837/B836</f>
        <v>#DIV/0!</v>
      </c>
      <c r="C838" s="412" t="e">
        <f>C837/C836</f>
        <v>#DIV/0!</v>
      </c>
      <c r="D838" s="412" t="e">
        <f>D837/D836</f>
        <v>#DIV/0!</v>
      </c>
      <c r="E838" s="412" t="e">
        <f>E837/E836</f>
        <v>#DIV/0!</v>
      </c>
      <c r="F838" s="422"/>
    </row>
    <row r="839" spans="1:6" ht="13.5" thickBot="1" x14ac:dyDescent="0.25">
      <c r="A839" s="410" t="s">
        <v>26</v>
      </c>
      <c r="B839" s="410" t="s">
        <v>27</v>
      </c>
      <c r="C839" s="413" t="e">
        <f t="shared" ref="C839:E841" si="39">C836/B836-1</f>
        <v>#DIV/0!</v>
      </c>
      <c r="D839" s="413" t="e">
        <f t="shared" si="39"/>
        <v>#DIV/0!</v>
      </c>
      <c r="E839" s="413" t="e">
        <f t="shared" si="39"/>
        <v>#DIV/0!</v>
      </c>
      <c r="F839" s="422"/>
    </row>
    <row r="840" spans="1:6" ht="13.5" thickBot="1" x14ac:dyDescent="0.25">
      <c r="A840" s="410" t="s">
        <v>28</v>
      </c>
      <c r="B840" s="410" t="s">
        <v>27</v>
      </c>
      <c r="C840" s="413">
        <f t="shared" si="39"/>
        <v>-0.4</v>
      </c>
      <c r="D840" s="413">
        <f t="shared" si="39"/>
        <v>0</v>
      </c>
      <c r="E840" s="413">
        <f t="shared" si="39"/>
        <v>0</v>
      </c>
      <c r="F840" s="422"/>
    </row>
    <row r="841" spans="1:6" ht="13.5" thickBot="1" x14ac:dyDescent="0.25">
      <c r="A841" s="410" t="s">
        <v>29</v>
      </c>
      <c r="B841" s="410" t="s">
        <v>27</v>
      </c>
      <c r="C841" s="413" t="e">
        <f t="shared" si="39"/>
        <v>#DIV/0!</v>
      </c>
      <c r="D841" s="413" t="e">
        <f t="shared" si="39"/>
        <v>#DIV/0!</v>
      </c>
      <c r="E841" s="413" t="e">
        <f t="shared" si="39"/>
        <v>#DIV/0!</v>
      </c>
      <c r="F841" s="422"/>
    </row>
    <row r="842" spans="1:6" ht="13.5" thickBot="1" x14ac:dyDescent="0.25">
      <c r="A842" s="975" t="s">
        <v>1106</v>
      </c>
      <c r="B842" s="975"/>
      <c r="C842" s="975"/>
      <c r="D842" s="975"/>
      <c r="E842" s="975"/>
      <c r="F842" s="422"/>
    </row>
    <row r="843" spans="1:6" ht="13.5" thickBot="1" x14ac:dyDescent="0.25">
      <c r="A843" s="974"/>
      <c r="B843" s="411">
        <v>2018</v>
      </c>
      <c r="C843" s="411">
        <v>2019</v>
      </c>
      <c r="D843" s="411">
        <v>2020</v>
      </c>
      <c r="E843" s="411">
        <v>2021</v>
      </c>
      <c r="F843" s="422"/>
    </row>
    <row r="844" spans="1:6" ht="13.5" thickBot="1" x14ac:dyDescent="0.25">
      <c r="A844" s="974"/>
      <c r="B844" s="411" t="s">
        <v>10</v>
      </c>
      <c r="C844" s="411" t="s">
        <v>11</v>
      </c>
      <c r="D844" s="411" t="s">
        <v>11</v>
      </c>
      <c r="E844" s="411" t="s">
        <v>11</v>
      </c>
      <c r="F844" s="422"/>
    </row>
    <row r="845" spans="1:6" ht="13.5" thickBot="1" x14ac:dyDescent="0.25">
      <c r="A845" s="414" t="s">
        <v>31</v>
      </c>
      <c r="B845" s="416"/>
      <c r="C845" s="416"/>
      <c r="D845" s="416"/>
      <c r="E845" s="416"/>
      <c r="F845" s="422"/>
    </row>
    <row r="846" spans="1:6" ht="13.5" thickBot="1" x14ac:dyDescent="0.25">
      <c r="A846" s="414" t="s">
        <v>32</v>
      </c>
      <c r="B846" s="412">
        <v>50000</v>
      </c>
      <c r="C846" s="412">
        <v>30000</v>
      </c>
      <c r="D846" s="412">
        <v>30000</v>
      </c>
      <c r="E846" s="412">
        <v>30000</v>
      </c>
      <c r="F846" s="422"/>
    </row>
    <row r="847" spans="1:6" ht="13.5" thickBot="1" x14ac:dyDescent="0.25">
      <c r="A847" s="417" t="s">
        <v>33</v>
      </c>
      <c r="B847" s="408">
        <f>B846+B845</f>
        <v>50000</v>
      </c>
      <c r="C847" s="408">
        <f>C846+C845</f>
        <v>30000</v>
      </c>
      <c r="D847" s="415">
        <f>D846+D845</f>
        <v>30000</v>
      </c>
      <c r="E847" s="415">
        <f>E846+E845</f>
        <v>30000</v>
      </c>
      <c r="F847" s="422"/>
    </row>
    <row r="848" spans="1:6" ht="23.25" thickBot="1" x14ac:dyDescent="0.25">
      <c r="A848" s="410" t="s">
        <v>34</v>
      </c>
      <c r="B848" s="974"/>
      <c r="C848" s="974"/>
      <c r="D848" s="974"/>
      <c r="E848" s="974"/>
      <c r="F848" s="422"/>
    </row>
    <row r="849" spans="1:6" ht="25.5" customHeight="1" thickBot="1" x14ac:dyDescent="0.25">
      <c r="A849" s="418" t="s">
        <v>1227</v>
      </c>
      <c r="B849" s="979" t="s">
        <v>1233</v>
      </c>
      <c r="C849" s="979"/>
      <c r="D849" s="979"/>
      <c r="E849" s="979"/>
      <c r="F849" s="422"/>
    </row>
    <row r="850" spans="1:6" ht="28.5" customHeight="1" thickBot="1" x14ac:dyDescent="0.25">
      <c r="A850" s="421" t="s">
        <v>1203</v>
      </c>
      <c r="B850" s="981" t="s">
        <v>1233</v>
      </c>
      <c r="C850" s="981"/>
      <c r="D850" s="981"/>
      <c r="E850" s="981"/>
      <c r="F850" s="422"/>
    </row>
    <row r="851" spans="1:6" ht="13.5" thickBot="1" x14ac:dyDescent="0.25">
      <c r="A851" s="410" t="s">
        <v>20</v>
      </c>
      <c r="B851" s="980"/>
      <c r="C851" s="980"/>
      <c r="D851" s="980"/>
      <c r="E851" s="980"/>
      <c r="F851" s="422"/>
    </row>
    <row r="852" spans="1:6" ht="13.5" thickBot="1" x14ac:dyDescent="0.25">
      <c r="A852" s="410" t="s">
        <v>21</v>
      </c>
      <c r="B852" s="974" t="s">
        <v>1206</v>
      </c>
      <c r="C852" s="974"/>
      <c r="D852" s="974"/>
      <c r="E852" s="974"/>
      <c r="F852" s="422"/>
    </row>
    <row r="853" spans="1:6" ht="13.5" thickBot="1" x14ac:dyDescent="0.25">
      <c r="A853" s="974"/>
      <c r="B853" s="411">
        <v>2018</v>
      </c>
      <c r="C853" s="411">
        <v>2019</v>
      </c>
      <c r="D853" s="411">
        <v>2020</v>
      </c>
      <c r="E853" s="411">
        <v>2021</v>
      </c>
      <c r="F853" s="422"/>
    </row>
    <row r="854" spans="1:6" ht="13.5" thickBot="1" x14ac:dyDescent="0.25">
      <c r="A854" s="974"/>
      <c r="B854" s="411" t="s">
        <v>10</v>
      </c>
      <c r="C854" s="411" t="s">
        <v>11</v>
      </c>
      <c r="D854" s="411" t="s">
        <v>11</v>
      </c>
      <c r="E854" s="411" t="s">
        <v>11</v>
      </c>
      <c r="F854" s="422"/>
    </row>
    <row r="855" spans="1:6" ht="13.5" thickBot="1" x14ac:dyDescent="0.25">
      <c r="A855" s="410" t="s">
        <v>23</v>
      </c>
      <c r="B855" s="412"/>
      <c r="C855" s="412"/>
      <c r="D855" s="412"/>
      <c r="E855" s="412"/>
      <c r="F855" s="422"/>
    </row>
    <row r="856" spans="1:6" ht="13.5" thickBot="1" x14ac:dyDescent="0.25">
      <c r="A856" s="410" t="s">
        <v>24</v>
      </c>
      <c r="B856" s="412">
        <f>B866</f>
        <v>100000</v>
      </c>
      <c r="C856" s="412">
        <f>C866</f>
        <v>78733</v>
      </c>
      <c r="D856" s="412">
        <f>D866</f>
        <v>0</v>
      </c>
      <c r="E856" s="412">
        <f>E866</f>
        <v>0</v>
      </c>
      <c r="F856" s="422"/>
    </row>
    <row r="857" spans="1:6" ht="13.5" thickBot="1" x14ac:dyDescent="0.25">
      <c r="A857" s="410" t="s">
        <v>25</v>
      </c>
      <c r="B857" s="412" t="e">
        <f>B856/B855</f>
        <v>#DIV/0!</v>
      </c>
      <c r="C857" s="412" t="e">
        <f>C856/C855</f>
        <v>#DIV/0!</v>
      </c>
      <c r="D857" s="412" t="e">
        <f>D856/D855</f>
        <v>#DIV/0!</v>
      </c>
      <c r="E857" s="412" t="e">
        <f>E856/E855</f>
        <v>#DIV/0!</v>
      </c>
      <c r="F857" s="422"/>
    </row>
    <row r="858" spans="1:6" ht="13.5" thickBot="1" x14ac:dyDescent="0.25">
      <c r="A858" s="410" t="s">
        <v>26</v>
      </c>
      <c r="B858" s="410" t="s">
        <v>27</v>
      </c>
      <c r="C858" s="413" t="e">
        <f t="shared" ref="C858:E860" si="40">C855/B855-1</f>
        <v>#DIV/0!</v>
      </c>
      <c r="D858" s="413" t="e">
        <f t="shared" si="40"/>
        <v>#DIV/0!</v>
      </c>
      <c r="E858" s="413" t="e">
        <f t="shared" si="40"/>
        <v>#DIV/0!</v>
      </c>
      <c r="F858" s="422"/>
    </row>
    <row r="859" spans="1:6" ht="13.5" thickBot="1" x14ac:dyDescent="0.25">
      <c r="A859" s="410" t="s">
        <v>28</v>
      </c>
      <c r="B859" s="410" t="s">
        <v>27</v>
      </c>
      <c r="C859" s="413">
        <f t="shared" si="40"/>
        <v>-0.21267000000000003</v>
      </c>
      <c r="D859" s="413">
        <f t="shared" si="40"/>
        <v>-1</v>
      </c>
      <c r="E859" s="413" t="e">
        <f t="shared" si="40"/>
        <v>#DIV/0!</v>
      </c>
      <c r="F859" s="422"/>
    </row>
    <row r="860" spans="1:6" ht="13.5" thickBot="1" x14ac:dyDescent="0.25">
      <c r="A860" s="410" t="s">
        <v>29</v>
      </c>
      <c r="B860" s="410" t="s">
        <v>27</v>
      </c>
      <c r="C860" s="413" t="e">
        <f t="shared" si="40"/>
        <v>#DIV/0!</v>
      </c>
      <c r="D860" s="413" t="e">
        <f t="shared" si="40"/>
        <v>#DIV/0!</v>
      </c>
      <c r="E860" s="413" t="e">
        <f t="shared" si="40"/>
        <v>#DIV/0!</v>
      </c>
      <c r="F860" s="422"/>
    </row>
    <row r="861" spans="1:6" ht="13.5" thickBot="1" x14ac:dyDescent="0.25">
      <c r="A861" s="975" t="s">
        <v>1106</v>
      </c>
      <c r="B861" s="975"/>
      <c r="C861" s="975"/>
      <c r="D861" s="975"/>
      <c r="E861" s="975"/>
      <c r="F861" s="422"/>
    </row>
    <row r="862" spans="1:6" ht="13.5" thickBot="1" x14ac:dyDescent="0.25">
      <c r="A862" s="974"/>
      <c r="B862" s="411">
        <v>2018</v>
      </c>
      <c r="C862" s="411">
        <v>2019</v>
      </c>
      <c r="D862" s="411">
        <v>2020</v>
      </c>
      <c r="E862" s="411">
        <v>2021</v>
      </c>
      <c r="F862" s="422"/>
    </row>
    <row r="863" spans="1:6" ht="13.5" thickBot="1" x14ac:dyDescent="0.25">
      <c r="A863" s="974"/>
      <c r="B863" s="411" t="s">
        <v>10</v>
      </c>
      <c r="C863" s="411" t="s">
        <v>11</v>
      </c>
      <c r="D863" s="411" t="s">
        <v>11</v>
      </c>
      <c r="E863" s="411" t="s">
        <v>11</v>
      </c>
      <c r="F863" s="422"/>
    </row>
    <row r="864" spans="1:6" ht="13.5" thickBot="1" x14ac:dyDescent="0.25">
      <c r="A864" s="414" t="s">
        <v>31</v>
      </c>
      <c r="B864" s="416"/>
      <c r="C864" s="416"/>
      <c r="D864" s="416"/>
      <c r="E864" s="416"/>
      <c r="F864" s="422"/>
    </row>
    <row r="865" spans="1:6" ht="13.5" thickBot="1" x14ac:dyDescent="0.25">
      <c r="A865" s="414" t="s">
        <v>32</v>
      </c>
      <c r="B865" s="412">
        <v>100000</v>
      </c>
      <c r="C865" s="412">
        <v>78733</v>
      </c>
      <c r="D865" s="412">
        <v>0</v>
      </c>
      <c r="E865" s="412">
        <v>0</v>
      </c>
      <c r="F865" s="422"/>
    </row>
    <row r="866" spans="1:6" ht="13.5" thickBot="1" x14ac:dyDescent="0.25">
      <c r="A866" s="417" t="s">
        <v>33</v>
      </c>
      <c r="B866" s="408">
        <f>B865+B864</f>
        <v>100000</v>
      </c>
      <c r="C866" s="408">
        <f>C865+C864</f>
        <v>78733</v>
      </c>
      <c r="D866" s="415">
        <f>D865+D864</f>
        <v>0</v>
      </c>
      <c r="E866" s="415">
        <f>E865+E864</f>
        <v>0</v>
      </c>
      <c r="F866" s="422"/>
    </row>
    <row r="867" spans="1:6" ht="23.25" thickBot="1" x14ac:dyDescent="0.25">
      <c r="A867" s="410" t="s">
        <v>34</v>
      </c>
      <c r="B867" s="974"/>
      <c r="C867" s="974"/>
      <c r="D867" s="974"/>
      <c r="E867" s="974"/>
      <c r="F867" s="422"/>
    </row>
    <row r="868" spans="1:6" ht="27.75" customHeight="1" thickBot="1" x14ac:dyDescent="0.25">
      <c r="A868" s="418" t="s">
        <v>1227</v>
      </c>
      <c r="B868" s="979" t="s">
        <v>1234</v>
      </c>
      <c r="C868" s="979"/>
      <c r="D868" s="979"/>
      <c r="E868" s="979"/>
      <c r="F868" s="422"/>
    </row>
    <row r="869" spans="1:6" ht="13.5" customHeight="1" thickBot="1" x14ac:dyDescent="0.25">
      <c r="A869" s="421" t="s">
        <v>1203</v>
      </c>
      <c r="B869" s="981" t="s">
        <v>1234</v>
      </c>
      <c r="C869" s="981"/>
      <c r="D869" s="981"/>
      <c r="E869" s="981"/>
      <c r="F869" s="422"/>
    </row>
    <row r="870" spans="1:6" ht="13.5" thickBot="1" x14ac:dyDescent="0.25">
      <c r="A870" s="410" t="s">
        <v>20</v>
      </c>
      <c r="B870" s="980"/>
      <c r="C870" s="980"/>
      <c r="D870" s="980"/>
      <c r="E870" s="980"/>
      <c r="F870" s="422"/>
    </row>
    <row r="871" spans="1:6" ht="13.5" thickBot="1" x14ac:dyDescent="0.25">
      <c r="A871" s="410" t="s">
        <v>21</v>
      </c>
      <c r="B871" s="974" t="s">
        <v>1206</v>
      </c>
      <c r="C871" s="974"/>
      <c r="D871" s="974"/>
      <c r="E871" s="974"/>
      <c r="F871" s="422"/>
    </row>
    <row r="872" spans="1:6" ht="13.5" thickBot="1" x14ac:dyDescent="0.25">
      <c r="A872" s="974"/>
      <c r="B872" s="411">
        <v>2018</v>
      </c>
      <c r="C872" s="411">
        <v>2019</v>
      </c>
      <c r="D872" s="411">
        <v>2020</v>
      </c>
      <c r="E872" s="411">
        <v>2021</v>
      </c>
      <c r="F872" s="422"/>
    </row>
    <row r="873" spans="1:6" ht="13.5" thickBot="1" x14ac:dyDescent="0.25">
      <c r="A873" s="974"/>
      <c r="B873" s="411" t="s">
        <v>10</v>
      </c>
      <c r="C873" s="411" t="s">
        <v>11</v>
      </c>
      <c r="D873" s="411" t="s">
        <v>11</v>
      </c>
      <c r="E873" s="411" t="s">
        <v>11</v>
      </c>
      <c r="F873" s="422"/>
    </row>
    <row r="874" spans="1:6" ht="13.5" thickBot="1" x14ac:dyDescent="0.25">
      <c r="A874" s="410" t="s">
        <v>23</v>
      </c>
      <c r="B874" s="412"/>
      <c r="C874" s="412"/>
      <c r="D874" s="412"/>
      <c r="E874" s="412"/>
      <c r="F874" s="422"/>
    </row>
    <row r="875" spans="1:6" ht="13.5" thickBot="1" x14ac:dyDescent="0.25">
      <c r="A875" s="410" t="s">
        <v>24</v>
      </c>
      <c r="B875" s="412">
        <f>B885</f>
        <v>18000</v>
      </c>
      <c r="C875" s="412">
        <f>C885</f>
        <v>0</v>
      </c>
      <c r="D875" s="412">
        <f>D885</f>
        <v>0</v>
      </c>
      <c r="E875" s="412">
        <f>E885</f>
        <v>0</v>
      </c>
      <c r="F875" s="422"/>
    </row>
    <row r="876" spans="1:6" ht="13.5" thickBot="1" x14ac:dyDescent="0.25">
      <c r="A876" s="410" t="s">
        <v>25</v>
      </c>
      <c r="B876" s="412" t="e">
        <f>B875/B874</f>
        <v>#DIV/0!</v>
      </c>
      <c r="C876" s="412" t="e">
        <f>C875/C874</f>
        <v>#DIV/0!</v>
      </c>
      <c r="D876" s="412" t="e">
        <f>D875/D874</f>
        <v>#DIV/0!</v>
      </c>
      <c r="E876" s="412" t="e">
        <f>E875/E874</f>
        <v>#DIV/0!</v>
      </c>
      <c r="F876" s="422"/>
    </row>
    <row r="877" spans="1:6" ht="13.5" thickBot="1" x14ac:dyDescent="0.25">
      <c r="A877" s="410" t="s">
        <v>26</v>
      </c>
      <c r="B877" s="410" t="s">
        <v>27</v>
      </c>
      <c r="C877" s="413" t="e">
        <f t="shared" ref="C877:E879" si="41">C874/B874-1</f>
        <v>#DIV/0!</v>
      </c>
      <c r="D877" s="413" t="e">
        <f t="shared" si="41"/>
        <v>#DIV/0!</v>
      </c>
      <c r="E877" s="413" t="e">
        <f t="shared" si="41"/>
        <v>#DIV/0!</v>
      </c>
      <c r="F877" s="422"/>
    </row>
    <row r="878" spans="1:6" ht="13.5" thickBot="1" x14ac:dyDescent="0.25">
      <c r="A878" s="410" t="s">
        <v>28</v>
      </c>
      <c r="B878" s="410" t="s">
        <v>27</v>
      </c>
      <c r="C878" s="413">
        <f t="shared" si="41"/>
        <v>-1</v>
      </c>
      <c r="D878" s="413" t="e">
        <f t="shared" si="41"/>
        <v>#DIV/0!</v>
      </c>
      <c r="E878" s="413" t="e">
        <f t="shared" si="41"/>
        <v>#DIV/0!</v>
      </c>
      <c r="F878" s="422"/>
    </row>
    <row r="879" spans="1:6" ht="13.5" thickBot="1" x14ac:dyDescent="0.25">
      <c r="A879" s="410" t="s">
        <v>29</v>
      </c>
      <c r="B879" s="410" t="s">
        <v>27</v>
      </c>
      <c r="C879" s="413" t="e">
        <f t="shared" si="41"/>
        <v>#DIV/0!</v>
      </c>
      <c r="D879" s="413" t="e">
        <f t="shared" si="41"/>
        <v>#DIV/0!</v>
      </c>
      <c r="E879" s="413" t="e">
        <f t="shared" si="41"/>
        <v>#DIV/0!</v>
      </c>
      <c r="F879" s="422"/>
    </row>
    <row r="880" spans="1:6" ht="13.5" thickBot="1" x14ac:dyDescent="0.25">
      <c r="A880" s="975" t="s">
        <v>1106</v>
      </c>
      <c r="B880" s="975"/>
      <c r="C880" s="975"/>
      <c r="D880" s="975"/>
      <c r="E880" s="975"/>
      <c r="F880" s="422"/>
    </row>
    <row r="881" spans="1:6" ht="13.5" thickBot="1" x14ac:dyDescent="0.25">
      <c r="A881" s="974"/>
      <c r="B881" s="411">
        <v>2018</v>
      </c>
      <c r="C881" s="411">
        <v>2019</v>
      </c>
      <c r="D881" s="411">
        <v>2020</v>
      </c>
      <c r="E881" s="411">
        <v>2021</v>
      </c>
      <c r="F881" s="422"/>
    </row>
    <row r="882" spans="1:6" ht="13.5" thickBot="1" x14ac:dyDescent="0.25">
      <c r="A882" s="974"/>
      <c r="B882" s="411" t="s">
        <v>10</v>
      </c>
      <c r="C882" s="411" t="s">
        <v>11</v>
      </c>
      <c r="D882" s="411" t="s">
        <v>11</v>
      </c>
      <c r="E882" s="411" t="s">
        <v>11</v>
      </c>
      <c r="F882" s="422"/>
    </row>
    <row r="883" spans="1:6" ht="13.5" thickBot="1" x14ac:dyDescent="0.25">
      <c r="A883" s="414" t="s">
        <v>31</v>
      </c>
      <c r="B883" s="416"/>
      <c r="C883" s="416"/>
      <c r="D883" s="416"/>
      <c r="E883" s="416"/>
      <c r="F883" s="422"/>
    </row>
    <row r="884" spans="1:6" ht="13.5" thickBot="1" x14ac:dyDescent="0.25">
      <c r="A884" s="414" t="s">
        <v>32</v>
      </c>
      <c r="B884" s="412">
        <v>18000</v>
      </c>
      <c r="C884" s="412">
        <v>0</v>
      </c>
      <c r="D884" s="412">
        <v>0</v>
      </c>
      <c r="E884" s="412">
        <v>0</v>
      </c>
      <c r="F884" s="422"/>
    </row>
    <row r="885" spans="1:6" ht="13.5" thickBot="1" x14ac:dyDescent="0.25">
      <c r="A885" s="417" t="s">
        <v>33</v>
      </c>
      <c r="B885" s="408">
        <f>B884+B883</f>
        <v>18000</v>
      </c>
      <c r="C885" s="408">
        <f>C884+C883</f>
        <v>0</v>
      </c>
      <c r="D885" s="415">
        <f>D884+D883</f>
        <v>0</v>
      </c>
      <c r="E885" s="415">
        <f>E884+E883</f>
        <v>0</v>
      </c>
      <c r="F885" s="422"/>
    </row>
    <row r="886" spans="1:6" ht="23.25" thickBot="1" x14ac:dyDescent="0.25">
      <c r="A886" s="410" t="s">
        <v>34</v>
      </c>
      <c r="B886" s="974"/>
      <c r="C886" s="974"/>
      <c r="D886" s="974"/>
      <c r="E886" s="974"/>
      <c r="F886" s="422"/>
    </row>
    <row r="887" spans="1:6" ht="13.5" thickBot="1" x14ac:dyDescent="0.25">
      <c r="A887" s="418" t="s">
        <v>1227</v>
      </c>
      <c r="B887" s="979" t="s">
        <v>1235</v>
      </c>
      <c r="C887" s="979"/>
      <c r="D887" s="979"/>
      <c r="E887" s="979"/>
      <c r="F887" s="422"/>
    </row>
    <row r="888" spans="1:6" ht="13.5" thickBot="1" x14ac:dyDescent="0.25">
      <c r="A888" s="421" t="s">
        <v>1203</v>
      </c>
      <c r="B888" s="981" t="s">
        <v>1235</v>
      </c>
      <c r="C888" s="981"/>
      <c r="D888" s="981"/>
      <c r="E888" s="981"/>
      <c r="F888" s="422"/>
    </row>
    <row r="889" spans="1:6" ht="13.5" thickBot="1" x14ac:dyDescent="0.25">
      <c r="A889" s="410" t="s">
        <v>20</v>
      </c>
      <c r="B889" s="980"/>
      <c r="C889" s="980"/>
      <c r="D889" s="980"/>
      <c r="E889" s="980"/>
      <c r="F889" s="422"/>
    </row>
    <row r="890" spans="1:6" ht="13.5" thickBot="1" x14ac:dyDescent="0.25">
      <c r="A890" s="410" t="s">
        <v>21</v>
      </c>
      <c r="B890" s="974" t="s">
        <v>1206</v>
      </c>
      <c r="C890" s="974"/>
      <c r="D890" s="974"/>
      <c r="E890" s="974"/>
      <c r="F890" s="422"/>
    </row>
    <row r="891" spans="1:6" ht="13.5" thickBot="1" x14ac:dyDescent="0.25">
      <c r="A891" s="974"/>
      <c r="B891" s="411">
        <v>2018</v>
      </c>
      <c r="C891" s="411">
        <v>2019</v>
      </c>
      <c r="D891" s="411">
        <v>2020</v>
      </c>
      <c r="E891" s="411">
        <v>2021</v>
      </c>
      <c r="F891" s="422"/>
    </row>
    <row r="892" spans="1:6" ht="13.5" thickBot="1" x14ac:dyDescent="0.25">
      <c r="A892" s="974"/>
      <c r="B892" s="411" t="s">
        <v>10</v>
      </c>
      <c r="C892" s="411" t="s">
        <v>11</v>
      </c>
      <c r="D892" s="411" t="s">
        <v>11</v>
      </c>
      <c r="E892" s="411" t="s">
        <v>11</v>
      </c>
      <c r="F892" s="422"/>
    </row>
    <row r="893" spans="1:6" ht="13.5" thickBot="1" x14ac:dyDescent="0.25">
      <c r="A893" s="410" t="s">
        <v>23</v>
      </c>
      <c r="B893" s="412"/>
      <c r="C893" s="412"/>
      <c r="D893" s="412"/>
      <c r="E893" s="412"/>
      <c r="F893" s="422"/>
    </row>
    <row r="894" spans="1:6" ht="13.5" thickBot="1" x14ac:dyDescent="0.25">
      <c r="A894" s="410" t="s">
        <v>24</v>
      </c>
      <c r="B894" s="412">
        <f>B904</f>
        <v>3000</v>
      </c>
      <c r="C894" s="412">
        <f>C904</f>
        <v>0</v>
      </c>
      <c r="D894" s="412">
        <f>D904</f>
        <v>0</v>
      </c>
      <c r="E894" s="412">
        <f>E904</f>
        <v>0</v>
      </c>
      <c r="F894" s="422"/>
    </row>
    <row r="895" spans="1:6" ht="13.5" thickBot="1" x14ac:dyDescent="0.25">
      <c r="A895" s="410" t="s">
        <v>25</v>
      </c>
      <c r="B895" s="412" t="e">
        <f>B894/B893</f>
        <v>#DIV/0!</v>
      </c>
      <c r="C895" s="412" t="e">
        <f>C894/C893</f>
        <v>#DIV/0!</v>
      </c>
      <c r="D895" s="412" t="e">
        <f>D894/D893</f>
        <v>#DIV/0!</v>
      </c>
      <c r="E895" s="412" t="e">
        <f>E894/E893</f>
        <v>#DIV/0!</v>
      </c>
      <c r="F895" s="422"/>
    </row>
    <row r="896" spans="1:6" ht="13.5" thickBot="1" x14ac:dyDescent="0.25">
      <c r="A896" s="410" t="s">
        <v>26</v>
      </c>
      <c r="B896" s="410" t="s">
        <v>27</v>
      </c>
      <c r="C896" s="413" t="e">
        <f t="shared" ref="C896:E898" si="42">C893/B893-1</f>
        <v>#DIV/0!</v>
      </c>
      <c r="D896" s="413" t="e">
        <f t="shared" si="42"/>
        <v>#DIV/0!</v>
      </c>
      <c r="E896" s="413" t="e">
        <f t="shared" si="42"/>
        <v>#DIV/0!</v>
      </c>
      <c r="F896" s="422"/>
    </row>
    <row r="897" spans="1:6" ht="13.5" thickBot="1" x14ac:dyDescent="0.25">
      <c r="A897" s="410" t="s">
        <v>28</v>
      </c>
      <c r="B897" s="410" t="s">
        <v>27</v>
      </c>
      <c r="C897" s="413">
        <f t="shared" si="42"/>
        <v>-1</v>
      </c>
      <c r="D897" s="413" t="e">
        <f t="shared" si="42"/>
        <v>#DIV/0!</v>
      </c>
      <c r="E897" s="413" t="e">
        <f t="shared" si="42"/>
        <v>#DIV/0!</v>
      </c>
      <c r="F897" s="422"/>
    </row>
    <row r="898" spans="1:6" ht="13.5" thickBot="1" x14ac:dyDescent="0.25">
      <c r="A898" s="410" t="s">
        <v>29</v>
      </c>
      <c r="B898" s="410" t="s">
        <v>27</v>
      </c>
      <c r="C898" s="413" t="e">
        <f t="shared" si="42"/>
        <v>#DIV/0!</v>
      </c>
      <c r="D898" s="413" t="e">
        <f t="shared" si="42"/>
        <v>#DIV/0!</v>
      </c>
      <c r="E898" s="413" t="e">
        <f t="shared" si="42"/>
        <v>#DIV/0!</v>
      </c>
      <c r="F898" s="422"/>
    </row>
    <row r="899" spans="1:6" ht="13.5" thickBot="1" x14ac:dyDescent="0.25">
      <c r="A899" s="975" t="s">
        <v>1106</v>
      </c>
      <c r="B899" s="975"/>
      <c r="C899" s="975"/>
      <c r="D899" s="975"/>
      <c r="E899" s="975"/>
      <c r="F899" s="422"/>
    </row>
    <row r="900" spans="1:6" ht="13.5" thickBot="1" x14ac:dyDescent="0.25">
      <c r="A900" s="974"/>
      <c r="B900" s="411">
        <v>2018</v>
      </c>
      <c r="C900" s="411">
        <v>2019</v>
      </c>
      <c r="D900" s="411">
        <v>2020</v>
      </c>
      <c r="E900" s="411">
        <v>2021</v>
      </c>
      <c r="F900" s="422"/>
    </row>
    <row r="901" spans="1:6" ht="13.5" thickBot="1" x14ac:dyDescent="0.25">
      <c r="A901" s="974"/>
      <c r="B901" s="411" t="s">
        <v>10</v>
      </c>
      <c r="C901" s="411" t="s">
        <v>11</v>
      </c>
      <c r="D901" s="411" t="s">
        <v>11</v>
      </c>
      <c r="E901" s="411" t="s">
        <v>11</v>
      </c>
      <c r="F901" s="422"/>
    </row>
    <row r="902" spans="1:6" ht="13.5" thickBot="1" x14ac:dyDescent="0.25">
      <c r="A902" s="414" t="s">
        <v>31</v>
      </c>
      <c r="B902" s="416"/>
      <c r="C902" s="416"/>
      <c r="D902" s="416"/>
      <c r="E902" s="416"/>
      <c r="F902" s="422"/>
    </row>
    <row r="903" spans="1:6" ht="13.5" thickBot="1" x14ac:dyDescent="0.25">
      <c r="A903" s="414" t="s">
        <v>32</v>
      </c>
      <c r="B903" s="412">
        <v>3000</v>
      </c>
      <c r="C903" s="412">
        <v>0</v>
      </c>
      <c r="D903" s="412">
        <v>0</v>
      </c>
      <c r="E903" s="412">
        <v>0</v>
      </c>
      <c r="F903" s="422"/>
    </row>
    <row r="904" spans="1:6" ht="13.5" thickBot="1" x14ac:dyDescent="0.25">
      <c r="A904" s="417" t="s">
        <v>33</v>
      </c>
      <c r="B904" s="408">
        <f>B903+B902</f>
        <v>3000</v>
      </c>
      <c r="C904" s="408">
        <f>C903+C902</f>
        <v>0</v>
      </c>
      <c r="D904" s="415">
        <f>D903+D902</f>
        <v>0</v>
      </c>
      <c r="E904" s="415">
        <f>E903+E902</f>
        <v>0</v>
      </c>
      <c r="F904" s="422"/>
    </row>
    <row r="905" spans="1:6" ht="23.25" thickBot="1" x14ac:dyDescent="0.25">
      <c r="A905" s="410" t="s">
        <v>34</v>
      </c>
      <c r="B905" s="974"/>
      <c r="C905" s="974"/>
      <c r="D905" s="974"/>
      <c r="E905" s="974"/>
      <c r="F905" s="422"/>
    </row>
    <row r="906" spans="1:6" ht="13.5" thickBot="1" x14ac:dyDescent="0.25">
      <c r="A906" s="418" t="s">
        <v>1227</v>
      </c>
      <c r="B906" s="979" t="s">
        <v>1236</v>
      </c>
      <c r="C906" s="979"/>
      <c r="D906" s="979"/>
      <c r="E906" s="979"/>
      <c r="F906" s="422"/>
    </row>
    <row r="907" spans="1:6" ht="13.5" thickBot="1" x14ac:dyDescent="0.25">
      <c r="A907" s="421" t="s">
        <v>1203</v>
      </c>
      <c r="B907" s="979" t="s">
        <v>1236</v>
      </c>
      <c r="C907" s="979"/>
      <c r="D907" s="979"/>
      <c r="E907" s="979"/>
      <c r="F907" s="422"/>
    </row>
    <row r="908" spans="1:6" ht="13.5" thickBot="1" x14ac:dyDescent="0.25">
      <c r="A908" s="410" t="s">
        <v>20</v>
      </c>
      <c r="B908" s="980"/>
      <c r="C908" s="980"/>
      <c r="D908" s="980"/>
      <c r="E908" s="980"/>
      <c r="F908" s="422"/>
    </row>
    <row r="909" spans="1:6" ht="13.5" thickBot="1" x14ac:dyDescent="0.25">
      <c r="A909" s="410" t="s">
        <v>21</v>
      </c>
      <c r="B909" s="974" t="s">
        <v>1206</v>
      </c>
      <c r="C909" s="974"/>
      <c r="D909" s="974"/>
      <c r="E909" s="974"/>
      <c r="F909" s="422"/>
    </row>
    <row r="910" spans="1:6" ht="13.5" thickBot="1" x14ac:dyDescent="0.25">
      <c r="A910" s="974"/>
      <c r="B910" s="411">
        <v>2018</v>
      </c>
      <c r="C910" s="411">
        <v>2019</v>
      </c>
      <c r="D910" s="411">
        <v>2020</v>
      </c>
      <c r="E910" s="411">
        <v>2021</v>
      </c>
      <c r="F910" s="422"/>
    </row>
    <row r="911" spans="1:6" ht="13.5" thickBot="1" x14ac:dyDescent="0.25">
      <c r="A911" s="974"/>
      <c r="B911" s="411" t="s">
        <v>10</v>
      </c>
      <c r="C911" s="411" t="s">
        <v>11</v>
      </c>
      <c r="D911" s="411" t="s">
        <v>11</v>
      </c>
      <c r="E911" s="411" t="s">
        <v>11</v>
      </c>
      <c r="F911" s="422"/>
    </row>
    <row r="912" spans="1:6" ht="13.5" thickBot="1" x14ac:dyDescent="0.25">
      <c r="A912" s="410" t="s">
        <v>23</v>
      </c>
      <c r="B912" s="412"/>
      <c r="C912" s="412"/>
      <c r="D912" s="412"/>
      <c r="E912" s="412"/>
      <c r="F912" s="422"/>
    </row>
    <row r="913" spans="1:6" ht="13.5" thickBot="1" x14ac:dyDescent="0.25">
      <c r="A913" s="410" t="s">
        <v>24</v>
      </c>
      <c r="B913" s="412">
        <f>B923</f>
        <v>20403</v>
      </c>
      <c r="C913" s="412">
        <f>C923</f>
        <v>2267</v>
      </c>
      <c r="D913" s="412">
        <f>D923</f>
        <v>0</v>
      </c>
      <c r="E913" s="412">
        <f>E923</f>
        <v>0</v>
      </c>
      <c r="F913" s="422"/>
    </row>
    <row r="914" spans="1:6" ht="13.5" thickBot="1" x14ac:dyDescent="0.25">
      <c r="A914" s="410" t="s">
        <v>25</v>
      </c>
      <c r="B914" s="412" t="e">
        <f>B913/B912</f>
        <v>#DIV/0!</v>
      </c>
      <c r="C914" s="412" t="e">
        <f>C913/C912</f>
        <v>#DIV/0!</v>
      </c>
      <c r="D914" s="412" t="e">
        <f>D913/D912</f>
        <v>#DIV/0!</v>
      </c>
      <c r="E914" s="412" t="e">
        <f>E913/E912</f>
        <v>#DIV/0!</v>
      </c>
      <c r="F914" s="422"/>
    </row>
    <row r="915" spans="1:6" ht="13.5" thickBot="1" x14ac:dyDescent="0.25">
      <c r="A915" s="410" t="s">
        <v>26</v>
      </c>
      <c r="B915" s="410" t="s">
        <v>27</v>
      </c>
      <c r="C915" s="413" t="e">
        <f t="shared" ref="C915:E917" si="43">C912/B912-1</f>
        <v>#DIV/0!</v>
      </c>
      <c r="D915" s="413" t="e">
        <f t="shared" si="43"/>
        <v>#DIV/0!</v>
      </c>
      <c r="E915" s="413" t="e">
        <f t="shared" si="43"/>
        <v>#DIV/0!</v>
      </c>
      <c r="F915" s="422"/>
    </row>
    <row r="916" spans="1:6" ht="13.5" thickBot="1" x14ac:dyDescent="0.25">
      <c r="A916" s="410" t="s">
        <v>28</v>
      </c>
      <c r="B916" s="410" t="s">
        <v>27</v>
      </c>
      <c r="C916" s="413">
        <f t="shared" si="43"/>
        <v>-0.88888888888888884</v>
      </c>
      <c r="D916" s="413">
        <f t="shared" si="43"/>
        <v>-1</v>
      </c>
      <c r="E916" s="413" t="e">
        <f t="shared" si="43"/>
        <v>#DIV/0!</v>
      </c>
      <c r="F916" s="422"/>
    </row>
    <row r="917" spans="1:6" ht="13.5" thickBot="1" x14ac:dyDescent="0.25">
      <c r="A917" s="410" t="s">
        <v>29</v>
      </c>
      <c r="B917" s="410" t="s">
        <v>27</v>
      </c>
      <c r="C917" s="413" t="e">
        <f t="shared" si="43"/>
        <v>#DIV/0!</v>
      </c>
      <c r="D917" s="413" t="e">
        <f t="shared" si="43"/>
        <v>#DIV/0!</v>
      </c>
      <c r="E917" s="413" t="e">
        <f t="shared" si="43"/>
        <v>#DIV/0!</v>
      </c>
      <c r="F917" s="422"/>
    </row>
    <row r="918" spans="1:6" ht="13.5" thickBot="1" x14ac:dyDescent="0.25">
      <c r="A918" s="975" t="s">
        <v>1106</v>
      </c>
      <c r="B918" s="975"/>
      <c r="C918" s="975"/>
      <c r="D918" s="975"/>
      <c r="E918" s="975"/>
      <c r="F918" s="422"/>
    </row>
    <row r="919" spans="1:6" ht="13.5" thickBot="1" x14ac:dyDescent="0.25">
      <c r="A919" s="974"/>
      <c r="B919" s="411">
        <v>2018</v>
      </c>
      <c r="C919" s="411">
        <v>2019</v>
      </c>
      <c r="D919" s="411">
        <v>2020</v>
      </c>
      <c r="E919" s="411">
        <v>2021</v>
      </c>
      <c r="F919" s="422"/>
    </row>
    <row r="920" spans="1:6" ht="13.5" thickBot="1" x14ac:dyDescent="0.25">
      <c r="A920" s="974"/>
      <c r="B920" s="411" t="s">
        <v>10</v>
      </c>
      <c r="C920" s="411" t="s">
        <v>11</v>
      </c>
      <c r="D920" s="411" t="s">
        <v>11</v>
      </c>
      <c r="E920" s="411" t="s">
        <v>11</v>
      </c>
      <c r="F920" s="422"/>
    </row>
    <row r="921" spans="1:6" ht="13.5" thickBot="1" x14ac:dyDescent="0.25">
      <c r="A921" s="414" t="s">
        <v>31</v>
      </c>
      <c r="B921" s="416"/>
      <c r="C921" s="416"/>
      <c r="D921" s="416"/>
      <c r="E921" s="416"/>
      <c r="F921" s="422"/>
    </row>
    <row r="922" spans="1:6" ht="13.5" thickBot="1" x14ac:dyDescent="0.25">
      <c r="A922" s="414" t="s">
        <v>32</v>
      </c>
      <c r="B922" s="412">
        <v>20403</v>
      </c>
      <c r="C922" s="412">
        <v>2267</v>
      </c>
      <c r="D922" s="412">
        <v>0</v>
      </c>
      <c r="E922" s="412">
        <v>0</v>
      </c>
      <c r="F922" s="422"/>
    </row>
    <row r="923" spans="1:6" ht="13.5" thickBot="1" x14ac:dyDescent="0.25">
      <c r="A923" s="417" t="s">
        <v>33</v>
      </c>
      <c r="B923" s="408">
        <f>B922+B921</f>
        <v>20403</v>
      </c>
      <c r="C923" s="408">
        <f>C922+C921</f>
        <v>2267</v>
      </c>
      <c r="D923" s="415">
        <f>D922+D921</f>
        <v>0</v>
      </c>
      <c r="E923" s="415">
        <f>E922+E921</f>
        <v>0</v>
      </c>
      <c r="F923" s="422"/>
    </row>
    <row r="924" spans="1:6" ht="23.25" thickBot="1" x14ac:dyDescent="0.25">
      <c r="A924" s="410" t="s">
        <v>34</v>
      </c>
      <c r="B924" s="974"/>
      <c r="C924" s="974"/>
      <c r="D924" s="974"/>
      <c r="E924" s="974"/>
      <c r="F924" s="422"/>
    </row>
    <row r="925" spans="1:6" ht="13.5" thickBot="1" x14ac:dyDescent="0.25">
      <c r="A925" s="418" t="s">
        <v>1227</v>
      </c>
      <c r="B925" s="979" t="s">
        <v>1237</v>
      </c>
      <c r="C925" s="979"/>
      <c r="D925" s="979"/>
      <c r="E925" s="979"/>
      <c r="F925" s="422"/>
    </row>
    <row r="926" spans="1:6" ht="13.5" thickBot="1" x14ac:dyDescent="0.25">
      <c r="A926" s="421" t="s">
        <v>1203</v>
      </c>
      <c r="B926" s="979" t="s">
        <v>1237</v>
      </c>
      <c r="C926" s="979"/>
      <c r="D926" s="979"/>
      <c r="E926" s="979"/>
      <c r="F926" s="422"/>
    </row>
    <row r="927" spans="1:6" ht="13.5" thickBot="1" x14ac:dyDescent="0.25">
      <c r="A927" s="410" t="s">
        <v>20</v>
      </c>
      <c r="B927" s="980"/>
      <c r="C927" s="980"/>
      <c r="D927" s="980"/>
      <c r="E927" s="980"/>
      <c r="F927" s="422"/>
    </row>
    <row r="928" spans="1:6" ht="13.5" thickBot="1" x14ac:dyDescent="0.25">
      <c r="A928" s="410" t="s">
        <v>21</v>
      </c>
      <c r="B928" s="974" t="s">
        <v>1206</v>
      </c>
      <c r="C928" s="974"/>
      <c r="D928" s="974"/>
      <c r="E928" s="974"/>
      <c r="F928" s="422"/>
    </row>
    <row r="929" spans="1:6" ht="13.5" thickBot="1" x14ac:dyDescent="0.25">
      <c r="A929" s="974"/>
      <c r="B929" s="411">
        <v>2018</v>
      </c>
      <c r="C929" s="411">
        <v>2019</v>
      </c>
      <c r="D929" s="411">
        <v>2020</v>
      </c>
      <c r="E929" s="411">
        <v>2021</v>
      </c>
      <c r="F929" s="422"/>
    </row>
    <row r="930" spans="1:6" ht="13.5" thickBot="1" x14ac:dyDescent="0.25">
      <c r="A930" s="974"/>
      <c r="B930" s="411" t="s">
        <v>10</v>
      </c>
      <c r="C930" s="411" t="s">
        <v>11</v>
      </c>
      <c r="D930" s="411" t="s">
        <v>11</v>
      </c>
      <c r="E930" s="411" t="s">
        <v>11</v>
      </c>
      <c r="F930" s="422"/>
    </row>
    <row r="931" spans="1:6" ht="13.5" thickBot="1" x14ac:dyDescent="0.25">
      <c r="A931" s="410" t="s">
        <v>23</v>
      </c>
      <c r="B931" s="412"/>
      <c r="C931" s="412"/>
      <c r="D931" s="412"/>
      <c r="E931" s="412"/>
      <c r="F931" s="422"/>
    </row>
    <row r="932" spans="1:6" ht="13.5" thickBot="1" x14ac:dyDescent="0.25">
      <c r="A932" s="410" t="s">
        <v>24</v>
      </c>
      <c r="B932" s="412">
        <f>B942</f>
        <v>0</v>
      </c>
      <c r="C932" s="412">
        <f>C942</f>
        <v>14300</v>
      </c>
      <c r="D932" s="412">
        <f>D942</f>
        <v>7300</v>
      </c>
      <c r="E932" s="412">
        <f>E942</f>
        <v>0</v>
      </c>
      <c r="F932" s="422"/>
    </row>
    <row r="933" spans="1:6" ht="13.5" thickBot="1" x14ac:dyDescent="0.25">
      <c r="A933" s="410" t="s">
        <v>25</v>
      </c>
      <c r="B933" s="412" t="e">
        <f>B932/B931</f>
        <v>#DIV/0!</v>
      </c>
      <c r="C933" s="412" t="e">
        <f>C932/C931</f>
        <v>#DIV/0!</v>
      </c>
      <c r="D933" s="412" t="e">
        <f>D932/D931</f>
        <v>#DIV/0!</v>
      </c>
      <c r="E933" s="412" t="e">
        <f>E932/E931</f>
        <v>#DIV/0!</v>
      </c>
      <c r="F933" s="422"/>
    </row>
    <row r="934" spans="1:6" ht="13.5" thickBot="1" x14ac:dyDescent="0.25">
      <c r="A934" s="410" t="s">
        <v>26</v>
      </c>
      <c r="B934" s="410" t="s">
        <v>27</v>
      </c>
      <c r="C934" s="413" t="e">
        <f t="shared" ref="C934:E936" si="44">C931/B931-1</f>
        <v>#DIV/0!</v>
      </c>
      <c r="D934" s="413" t="e">
        <f t="shared" si="44"/>
        <v>#DIV/0!</v>
      </c>
      <c r="E934" s="413" t="e">
        <f t="shared" si="44"/>
        <v>#DIV/0!</v>
      </c>
      <c r="F934" s="422"/>
    </row>
    <row r="935" spans="1:6" ht="13.5" thickBot="1" x14ac:dyDescent="0.25">
      <c r="A935" s="410" t="s">
        <v>28</v>
      </c>
      <c r="B935" s="410" t="s">
        <v>27</v>
      </c>
      <c r="C935" s="413" t="e">
        <f t="shared" si="44"/>
        <v>#DIV/0!</v>
      </c>
      <c r="D935" s="413">
        <f t="shared" si="44"/>
        <v>-0.48951048951048948</v>
      </c>
      <c r="E935" s="413">
        <f t="shared" si="44"/>
        <v>-1</v>
      </c>
      <c r="F935" s="422"/>
    </row>
    <row r="936" spans="1:6" ht="13.5" thickBot="1" x14ac:dyDescent="0.25">
      <c r="A936" s="410" t="s">
        <v>29</v>
      </c>
      <c r="B936" s="410" t="s">
        <v>27</v>
      </c>
      <c r="C936" s="413" t="e">
        <f t="shared" si="44"/>
        <v>#DIV/0!</v>
      </c>
      <c r="D936" s="413" t="e">
        <f t="shared" si="44"/>
        <v>#DIV/0!</v>
      </c>
      <c r="E936" s="413" t="e">
        <f t="shared" si="44"/>
        <v>#DIV/0!</v>
      </c>
      <c r="F936" s="422"/>
    </row>
    <row r="937" spans="1:6" ht="13.5" thickBot="1" x14ac:dyDescent="0.25">
      <c r="A937" s="975" t="s">
        <v>1106</v>
      </c>
      <c r="B937" s="975"/>
      <c r="C937" s="975"/>
      <c r="D937" s="975"/>
      <c r="E937" s="975"/>
      <c r="F937" s="422"/>
    </row>
    <row r="938" spans="1:6" ht="13.5" thickBot="1" x14ac:dyDescent="0.25">
      <c r="A938" s="974"/>
      <c r="B938" s="411">
        <v>2018</v>
      </c>
      <c r="C938" s="411">
        <v>2019</v>
      </c>
      <c r="D938" s="411">
        <v>2020</v>
      </c>
      <c r="E938" s="411">
        <v>2021</v>
      </c>
      <c r="F938" s="422"/>
    </row>
    <row r="939" spans="1:6" ht="13.5" thickBot="1" x14ac:dyDescent="0.25">
      <c r="A939" s="974"/>
      <c r="B939" s="411" t="s">
        <v>10</v>
      </c>
      <c r="C939" s="411" t="s">
        <v>11</v>
      </c>
      <c r="D939" s="411" t="s">
        <v>11</v>
      </c>
      <c r="E939" s="411" t="s">
        <v>11</v>
      </c>
      <c r="F939" s="422"/>
    </row>
    <row r="940" spans="1:6" ht="13.5" thickBot="1" x14ac:dyDescent="0.25">
      <c r="A940" s="414" t="s">
        <v>31</v>
      </c>
      <c r="B940" s="416"/>
      <c r="C940" s="416"/>
      <c r="D940" s="416"/>
      <c r="E940" s="416"/>
      <c r="F940" s="422"/>
    </row>
    <row r="941" spans="1:6" ht="13.5" thickBot="1" x14ac:dyDescent="0.25">
      <c r="A941" s="414" t="s">
        <v>32</v>
      </c>
      <c r="B941" s="412">
        <v>0</v>
      </c>
      <c r="C941" s="412">
        <v>14300</v>
      </c>
      <c r="D941" s="412">
        <v>7300</v>
      </c>
      <c r="E941" s="412">
        <v>0</v>
      </c>
      <c r="F941" s="422"/>
    </row>
    <row r="942" spans="1:6" ht="13.5" thickBot="1" x14ac:dyDescent="0.25">
      <c r="A942" s="417" t="s">
        <v>33</v>
      </c>
      <c r="B942" s="408">
        <f>B941+B940</f>
        <v>0</v>
      </c>
      <c r="C942" s="408">
        <f>C941+C940</f>
        <v>14300</v>
      </c>
      <c r="D942" s="415">
        <f>D941+D940</f>
        <v>7300</v>
      </c>
      <c r="E942" s="415">
        <f>E941+E940</f>
        <v>0</v>
      </c>
      <c r="F942" s="422"/>
    </row>
    <row r="943" spans="1:6" ht="23.25" thickBot="1" x14ac:dyDescent="0.25">
      <c r="A943" s="410" t="s">
        <v>34</v>
      </c>
      <c r="B943" s="974"/>
      <c r="C943" s="974"/>
      <c r="D943" s="974"/>
      <c r="E943" s="974"/>
      <c r="F943" s="422"/>
    </row>
    <row r="944" spans="1:6" ht="13.5" thickBot="1" x14ac:dyDescent="0.25">
      <c r="A944" s="418" t="s">
        <v>1227</v>
      </c>
      <c r="B944" s="979" t="s">
        <v>1238</v>
      </c>
      <c r="C944" s="979"/>
      <c r="D944" s="979"/>
      <c r="E944" s="979"/>
      <c r="F944" s="422"/>
    </row>
    <row r="945" spans="1:6" ht="13.5" thickBot="1" x14ac:dyDescent="0.25">
      <c r="A945" s="421" t="s">
        <v>1203</v>
      </c>
      <c r="B945" s="979" t="s">
        <v>1238</v>
      </c>
      <c r="C945" s="979"/>
      <c r="D945" s="979"/>
      <c r="E945" s="979"/>
      <c r="F945" s="422"/>
    </row>
    <row r="946" spans="1:6" ht="13.5" thickBot="1" x14ac:dyDescent="0.25">
      <c r="A946" s="410" t="s">
        <v>20</v>
      </c>
      <c r="B946" s="980"/>
      <c r="C946" s="980"/>
      <c r="D946" s="980"/>
      <c r="E946" s="980"/>
      <c r="F946" s="422"/>
    </row>
    <row r="947" spans="1:6" ht="13.5" thickBot="1" x14ac:dyDescent="0.25">
      <c r="A947" s="410" t="s">
        <v>21</v>
      </c>
      <c r="B947" s="974" t="s">
        <v>1206</v>
      </c>
      <c r="C947" s="974"/>
      <c r="D947" s="974"/>
      <c r="E947" s="974"/>
      <c r="F947" s="422"/>
    </row>
    <row r="948" spans="1:6" ht="13.5" thickBot="1" x14ac:dyDescent="0.25">
      <c r="A948" s="974"/>
      <c r="B948" s="411">
        <v>2018</v>
      </c>
      <c r="C948" s="411">
        <v>2019</v>
      </c>
      <c r="D948" s="411">
        <v>2020</v>
      </c>
      <c r="E948" s="411">
        <v>2021</v>
      </c>
      <c r="F948" s="422"/>
    </row>
    <row r="949" spans="1:6" ht="13.5" thickBot="1" x14ac:dyDescent="0.25">
      <c r="A949" s="974"/>
      <c r="B949" s="411" t="s">
        <v>10</v>
      </c>
      <c r="C949" s="411" t="s">
        <v>11</v>
      </c>
      <c r="D949" s="411" t="s">
        <v>11</v>
      </c>
      <c r="E949" s="411" t="s">
        <v>11</v>
      </c>
      <c r="F949" s="422"/>
    </row>
    <row r="950" spans="1:6" ht="13.5" thickBot="1" x14ac:dyDescent="0.25">
      <c r="A950" s="410" t="s">
        <v>23</v>
      </c>
      <c r="B950" s="412"/>
      <c r="C950" s="412"/>
      <c r="D950" s="412"/>
      <c r="E950" s="412"/>
      <c r="F950" s="422"/>
    </row>
    <row r="951" spans="1:6" ht="13.5" thickBot="1" x14ac:dyDescent="0.25">
      <c r="A951" s="410" t="s">
        <v>24</v>
      </c>
      <c r="B951" s="412">
        <f>B961</f>
        <v>0</v>
      </c>
      <c r="C951" s="412">
        <f>C961</f>
        <v>10000</v>
      </c>
      <c r="D951" s="412">
        <f>D961</f>
        <v>5422</v>
      </c>
      <c r="E951" s="412">
        <f>E961</f>
        <v>0</v>
      </c>
      <c r="F951" s="422"/>
    </row>
    <row r="952" spans="1:6" ht="13.5" thickBot="1" x14ac:dyDescent="0.25">
      <c r="A952" s="410" t="s">
        <v>25</v>
      </c>
      <c r="B952" s="412" t="e">
        <f>B951/B950</f>
        <v>#DIV/0!</v>
      </c>
      <c r="C952" s="412" t="e">
        <f>C951/C950</f>
        <v>#DIV/0!</v>
      </c>
      <c r="D952" s="412" t="e">
        <f>D951/D950</f>
        <v>#DIV/0!</v>
      </c>
      <c r="E952" s="412" t="e">
        <f>E951/E950</f>
        <v>#DIV/0!</v>
      </c>
      <c r="F952" s="422"/>
    </row>
    <row r="953" spans="1:6" ht="13.5" thickBot="1" x14ac:dyDescent="0.25">
      <c r="A953" s="410" t="s">
        <v>26</v>
      </c>
      <c r="B953" s="410" t="s">
        <v>27</v>
      </c>
      <c r="C953" s="413" t="e">
        <f t="shared" ref="C953:E955" si="45">C950/B950-1</f>
        <v>#DIV/0!</v>
      </c>
      <c r="D953" s="413" t="e">
        <f t="shared" si="45"/>
        <v>#DIV/0!</v>
      </c>
      <c r="E953" s="413" t="e">
        <f t="shared" si="45"/>
        <v>#DIV/0!</v>
      </c>
      <c r="F953" s="422"/>
    </row>
    <row r="954" spans="1:6" ht="13.5" thickBot="1" x14ac:dyDescent="0.25">
      <c r="A954" s="410" t="s">
        <v>28</v>
      </c>
      <c r="B954" s="410" t="s">
        <v>27</v>
      </c>
      <c r="C954" s="413" t="e">
        <f t="shared" si="45"/>
        <v>#DIV/0!</v>
      </c>
      <c r="D954" s="413">
        <f t="shared" si="45"/>
        <v>-0.45779999999999998</v>
      </c>
      <c r="E954" s="413">
        <f t="shared" si="45"/>
        <v>-1</v>
      </c>
      <c r="F954" s="422"/>
    </row>
    <row r="955" spans="1:6" ht="13.5" thickBot="1" x14ac:dyDescent="0.25">
      <c r="A955" s="410" t="s">
        <v>29</v>
      </c>
      <c r="B955" s="410" t="s">
        <v>27</v>
      </c>
      <c r="C955" s="413" t="e">
        <f t="shared" si="45"/>
        <v>#DIV/0!</v>
      </c>
      <c r="D955" s="413" t="e">
        <f t="shared" si="45"/>
        <v>#DIV/0!</v>
      </c>
      <c r="E955" s="413" t="e">
        <f t="shared" si="45"/>
        <v>#DIV/0!</v>
      </c>
      <c r="F955" s="422"/>
    </row>
    <row r="956" spans="1:6" ht="13.5" thickBot="1" x14ac:dyDescent="0.25">
      <c r="A956" s="975" t="s">
        <v>1106</v>
      </c>
      <c r="B956" s="975"/>
      <c r="C956" s="975"/>
      <c r="D956" s="975"/>
      <c r="E956" s="975"/>
      <c r="F956" s="422"/>
    </row>
    <row r="957" spans="1:6" ht="13.5" thickBot="1" x14ac:dyDescent="0.25">
      <c r="A957" s="974"/>
      <c r="B957" s="411">
        <v>2018</v>
      </c>
      <c r="C957" s="411">
        <v>2019</v>
      </c>
      <c r="D957" s="411">
        <v>2020</v>
      </c>
      <c r="E957" s="411">
        <v>2021</v>
      </c>
      <c r="F957" s="422"/>
    </row>
    <row r="958" spans="1:6" ht="13.5" thickBot="1" x14ac:dyDescent="0.25">
      <c r="A958" s="974"/>
      <c r="B958" s="411" t="s">
        <v>10</v>
      </c>
      <c r="C958" s="411" t="s">
        <v>11</v>
      </c>
      <c r="D958" s="411" t="s">
        <v>11</v>
      </c>
      <c r="E958" s="411" t="s">
        <v>11</v>
      </c>
      <c r="F958" s="422"/>
    </row>
    <row r="959" spans="1:6" ht="13.5" thickBot="1" x14ac:dyDescent="0.25">
      <c r="A959" s="414" t="s">
        <v>31</v>
      </c>
      <c r="B959" s="416"/>
      <c r="C959" s="416"/>
      <c r="D959" s="416"/>
      <c r="E959" s="416"/>
      <c r="F959" s="422"/>
    </row>
    <row r="960" spans="1:6" ht="13.5" thickBot="1" x14ac:dyDescent="0.25">
      <c r="A960" s="414" t="s">
        <v>32</v>
      </c>
      <c r="B960" s="412">
        <v>0</v>
      </c>
      <c r="C960" s="412">
        <v>10000</v>
      </c>
      <c r="D960" s="412">
        <v>5422</v>
      </c>
      <c r="E960" s="412">
        <v>0</v>
      </c>
      <c r="F960" s="422"/>
    </row>
    <row r="961" spans="1:6" ht="13.5" thickBot="1" x14ac:dyDescent="0.25">
      <c r="A961" s="417" t="s">
        <v>33</v>
      </c>
      <c r="B961" s="408">
        <f>B960+B959</f>
        <v>0</v>
      </c>
      <c r="C961" s="408">
        <f>C960+C959</f>
        <v>10000</v>
      </c>
      <c r="D961" s="415">
        <f>D960+D959</f>
        <v>5422</v>
      </c>
      <c r="E961" s="415">
        <f>E960+E959</f>
        <v>0</v>
      </c>
      <c r="F961" s="422"/>
    </row>
    <row r="962" spans="1:6" ht="23.25" thickBot="1" x14ac:dyDescent="0.25">
      <c r="A962" s="410" t="s">
        <v>34</v>
      </c>
      <c r="B962" s="974"/>
      <c r="C962" s="974"/>
      <c r="D962" s="974"/>
      <c r="E962" s="974"/>
      <c r="F962" s="422"/>
    </row>
    <row r="963" spans="1:6" ht="35.25" customHeight="1" thickBot="1" x14ac:dyDescent="0.25">
      <c r="A963" s="418" t="s">
        <v>1227</v>
      </c>
      <c r="B963" s="979" t="s">
        <v>1239</v>
      </c>
      <c r="C963" s="979"/>
      <c r="D963" s="979"/>
      <c r="E963" s="979"/>
      <c r="F963" s="422"/>
    </row>
    <row r="964" spans="1:6" ht="33.75" customHeight="1" thickBot="1" x14ac:dyDescent="0.25">
      <c r="A964" s="421" t="s">
        <v>1203</v>
      </c>
      <c r="B964" s="979" t="s">
        <v>1240</v>
      </c>
      <c r="C964" s="979"/>
      <c r="D964" s="979"/>
      <c r="E964" s="979"/>
      <c r="F964" s="422"/>
    </row>
    <row r="965" spans="1:6" ht="13.5" thickBot="1" x14ac:dyDescent="0.25">
      <c r="A965" s="410" t="s">
        <v>20</v>
      </c>
      <c r="B965" s="980"/>
      <c r="C965" s="980"/>
      <c r="D965" s="980"/>
      <c r="E965" s="980"/>
      <c r="F965" s="422"/>
    </row>
    <row r="966" spans="1:6" ht="13.5" thickBot="1" x14ac:dyDescent="0.25">
      <c r="A966" s="410" t="s">
        <v>21</v>
      </c>
      <c r="B966" s="974" t="s">
        <v>1206</v>
      </c>
      <c r="C966" s="974"/>
      <c r="D966" s="974"/>
      <c r="E966" s="974"/>
      <c r="F966" s="422"/>
    </row>
    <row r="967" spans="1:6" ht="13.5" thickBot="1" x14ac:dyDescent="0.25">
      <c r="A967" s="974"/>
      <c r="B967" s="411">
        <v>2018</v>
      </c>
      <c r="C967" s="411">
        <v>2019</v>
      </c>
      <c r="D967" s="411">
        <v>2020</v>
      </c>
      <c r="E967" s="411">
        <v>2021</v>
      </c>
      <c r="F967" s="422"/>
    </row>
    <row r="968" spans="1:6" ht="13.5" thickBot="1" x14ac:dyDescent="0.25">
      <c r="A968" s="974"/>
      <c r="B968" s="411" t="s">
        <v>10</v>
      </c>
      <c r="C968" s="411" t="s">
        <v>11</v>
      </c>
      <c r="D968" s="411" t="s">
        <v>11</v>
      </c>
      <c r="E968" s="411" t="s">
        <v>11</v>
      </c>
      <c r="F968" s="422"/>
    </row>
    <row r="969" spans="1:6" ht="13.5" thickBot="1" x14ac:dyDescent="0.25">
      <c r="A969" s="410" t="s">
        <v>23</v>
      </c>
      <c r="B969" s="412"/>
      <c r="C969" s="412"/>
      <c r="D969" s="412"/>
      <c r="E969" s="412"/>
      <c r="F969" s="422"/>
    </row>
    <row r="970" spans="1:6" ht="13.5" thickBot="1" x14ac:dyDescent="0.25">
      <c r="A970" s="410" t="s">
        <v>24</v>
      </c>
      <c r="B970" s="412">
        <f>B980</f>
        <v>0</v>
      </c>
      <c r="C970" s="412">
        <f>C980</f>
        <v>6202</v>
      </c>
      <c r="D970" s="412">
        <f>D980</f>
        <v>2879</v>
      </c>
      <c r="E970" s="412">
        <f>E980</f>
        <v>0</v>
      </c>
      <c r="F970" s="422"/>
    </row>
    <row r="971" spans="1:6" ht="13.5" thickBot="1" x14ac:dyDescent="0.25">
      <c r="A971" s="410" t="s">
        <v>25</v>
      </c>
      <c r="B971" s="412" t="e">
        <f>B970/B969</f>
        <v>#DIV/0!</v>
      </c>
      <c r="C971" s="412" t="e">
        <f>C970/C969</f>
        <v>#DIV/0!</v>
      </c>
      <c r="D971" s="412" t="e">
        <f>D970/D969</f>
        <v>#DIV/0!</v>
      </c>
      <c r="E971" s="412" t="e">
        <f>E970/E969</f>
        <v>#DIV/0!</v>
      </c>
      <c r="F971" s="422"/>
    </row>
    <row r="972" spans="1:6" ht="13.5" thickBot="1" x14ac:dyDescent="0.25">
      <c r="A972" s="410" t="s">
        <v>26</v>
      </c>
      <c r="B972" s="410" t="s">
        <v>27</v>
      </c>
      <c r="C972" s="413" t="e">
        <f t="shared" ref="C972:E974" si="46">C969/B969-1</f>
        <v>#DIV/0!</v>
      </c>
      <c r="D972" s="413" t="e">
        <f t="shared" si="46"/>
        <v>#DIV/0!</v>
      </c>
      <c r="E972" s="413" t="e">
        <f t="shared" si="46"/>
        <v>#DIV/0!</v>
      </c>
      <c r="F972" s="422"/>
    </row>
    <row r="973" spans="1:6" ht="13.5" thickBot="1" x14ac:dyDescent="0.25">
      <c r="A973" s="410" t="s">
        <v>28</v>
      </c>
      <c r="B973" s="410" t="s">
        <v>27</v>
      </c>
      <c r="C973" s="413" t="e">
        <f t="shared" si="46"/>
        <v>#DIV/0!</v>
      </c>
      <c r="D973" s="413">
        <f t="shared" si="46"/>
        <v>-0.53579490486939696</v>
      </c>
      <c r="E973" s="413">
        <f t="shared" si="46"/>
        <v>-1</v>
      </c>
      <c r="F973" s="422"/>
    </row>
    <row r="974" spans="1:6" ht="13.5" thickBot="1" x14ac:dyDescent="0.25">
      <c r="A974" s="410" t="s">
        <v>29</v>
      </c>
      <c r="B974" s="410" t="s">
        <v>27</v>
      </c>
      <c r="C974" s="413" t="e">
        <f t="shared" si="46"/>
        <v>#DIV/0!</v>
      </c>
      <c r="D974" s="413" t="e">
        <f t="shared" si="46"/>
        <v>#DIV/0!</v>
      </c>
      <c r="E974" s="413" t="e">
        <f t="shared" si="46"/>
        <v>#DIV/0!</v>
      </c>
      <c r="F974" s="422"/>
    </row>
    <row r="975" spans="1:6" ht="13.5" thickBot="1" x14ac:dyDescent="0.25">
      <c r="A975" s="975" t="s">
        <v>1106</v>
      </c>
      <c r="B975" s="975"/>
      <c r="C975" s="975"/>
      <c r="D975" s="975"/>
      <c r="E975" s="975"/>
      <c r="F975" s="422"/>
    </row>
    <row r="976" spans="1:6" ht="13.5" thickBot="1" x14ac:dyDescent="0.25">
      <c r="A976" s="974"/>
      <c r="B976" s="411">
        <v>2018</v>
      </c>
      <c r="C976" s="411">
        <v>2019</v>
      </c>
      <c r="D976" s="411">
        <v>2020</v>
      </c>
      <c r="E976" s="411">
        <v>2021</v>
      </c>
      <c r="F976" s="422"/>
    </row>
    <row r="977" spans="1:6" ht="13.5" thickBot="1" x14ac:dyDescent="0.25">
      <c r="A977" s="974"/>
      <c r="B977" s="411" t="s">
        <v>10</v>
      </c>
      <c r="C977" s="411" t="s">
        <v>11</v>
      </c>
      <c r="D977" s="411" t="s">
        <v>11</v>
      </c>
      <c r="E977" s="411" t="s">
        <v>11</v>
      </c>
      <c r="F977" s="422"/>
    </row>
    <row r="978" spans="1:6" ht="13.5" thickBot="1" x14ac:dyDescent="0.25">
      <c r="A978" s="414" t="s">
        <v>31</v>
      </c>
      <c r="B978" s="416"/>
      <c r="C978" s="416"/>
      <c r="D978" s="416"/>
      <c r="E978" s="416"/>
      <c r="F978" s="422"/>
    </row>
    <row r="979" spans="1:6" ht="13.5" thickBot="1" x14ac:dyDescent="0.25">
      <c r="A979" s="414" t="s">
        <v>32</v>
      </c>
      <c r="B979" s="412">
        <v>0</v>
      </c>
      <c r="C979" s="412">
        <v>6202</v>
      </c>
      <c r="D979" s="412">
        <v>2879</v>
      </c>
      <c r="E979" s="412">
        <v>0</v>
      </c>
      <c r="F979" s="422"/>
    </row>
    <row r="980" spans="1:6" ht="13.5" thickBot="1" x14ac:dyDescent="0.25">
      <c r="A980" s="417" t="s">
        <v>33</v>
      </c>
      <c r="B980" s="408">
        <f>B979+B978</f>
        <v>0</v>
      </c>
      <c r="C980" s="408">
        <f>C979+C978</f>
        <v>6202</v>
      </c>
      <c r="D980" s="415">
        <f>D979+D978</f>
        <v>2879</v>
      </c>
      <c r="E980" s="415">
        <f>E979+E978</f>
        <v>0</v>
      </c>
      <c r="F980" s="422"/>
    </row>
    <row r="981" spans="1:6" ht="23.25" thickBot="1" x14ac:dyDescent="0.25">
      <c r="A981" s="410" t="s">
        <v>34</v>
      </c>
      <c r="B981" s="974"/>
      <c r="C981" s="974"/>
      <c r="D981" s="974"/>
      <c r="E981" s="974"/>
      <c r="F981" s="422"/>
    </row>
    <row r="982" spans="1:6" ht="39" customHeight="1" thickBot="1" x14ac:dyDescent="0.25">
      <c r="A982" s="418" t="s">
        <v>1227</v>
      </c>
      <c r="B982" s="979" t="s">
        <v>1241</v>
      </c>
      <c r="C982" s="979"/>
      <c r="D982" s="979"/>
      <c r="E982" s="979"/>
      <c r="F982" s="422"/>
    </row>
    <row r="983" spans="1:6" ht="60" customHeight="1" thickBot="1" x14ac:dyDescent="0.25">
      <c r="A983" s="421" t="s">
        <v>1203</v>
      </c>
      <c r="B983" s="979" t="s">
        <v>1241</v>
      </c>
      <c r="C983" s="979"/>
      <c r="D983" s="979"/>
      <c r="E983" s="979"/>
      <c r="F983" s="422"/>
    </row>
    <row r="984" spans="1:6" ht="13.5" thickBot="1" x14ac:dyDescent="0.25">
      <c r="A984" s="410" t="s">
        <v>20</v>
      </c>
      <c r="B984" s="980"/>
      <c r="C984" s="980"/>
      <c r="D984" s="980"/>
      <c r="E984" s="980"/>
      <c r="F984" s="422"/>
    </row>
    <row r="985" spans="1:6" ht="13.5" thickBot="1" x14ac:dyDescent="0.25">
      <c r="A985" s="410" t="s">
        <v>21</v>
      </c>
      <c r="B985" s="974" t="s">
        <v>1206</v>
      </c>
      <c r="C985" s="974"/>
      <c r="D985" s="974"/>
      <c r="E985" s="974"/>
      <c r="F985" s="422"/>
    </row>
    <row r="986" spans="1:6" ht="13.5" thickBot="1" x14ac:dyDescent="0.25">
      <c r="A986" s="974"/>
      <c r="B986" s="411">
        <v>2018</v>
      </c>
      <c r="C986" s="411">
        <v>2019</v>
      </c>
      <c r="D986" s="411">
        <v>2020</v>
      </c>
      <c r="E986" s="411">
        <v>2021</v>
      </c>
      <c r="F986" s="422"/>
    </row>
    <row r="987" spans="1:6" ht="13.5" thickBot="1" x14ac:dyDescent="0.25">
      <c r="A987" s="974"/>
      <c r="B987" s="411" t="s">
        <v>10</v>
      </c>
      <c r="C987" s="411" t="s">
        <v>11</v>
      </c>
      <c r="D987" s="411" t="s">
        <v>11</v>
      </c>
      <c r="E987" s="411" t="s">
        <v>11</v>
      </c>
      <c r="F987" s="422"/>
    </row>
    <row r="988" spans="1:6" ht="13.5" thickBot="1" x14ac:dyDescent="0.25">
      <c r="A988" s="410" t="s">
        <v>23</v>
      </c>
      <c r="B988" s="412"/>
      <c r="C988" s="412"/>
      <c r="D988" s="412"/>
      <c r="E988" s="412"/>
      <c r="F988" s="422"/>
    </row>
    <row r="989" spans="1:6" ht="13.5" thickBot="1" x14ac:dyDescent="0.25">
      <c r="A989" s="410" t="s">
        <v>24</v>
      </c>
      <c r="B989" s="412">
        <f>B999</f>
        <v>0</v>
      </c>
      <c r="C989" s="412">
        <f>C999</f>
        <v>34230</v>
      </c>
      <c r="D989" s="412">
        <f>D999</f>
        <v>5689</v>
      </c>
      <c r="E989" s="412">
        <f>E999</f>
        <v>0</v>
      </c>
      <c r="F989" s="422"/>
    </row>
    <row r="990" spans="1:6" ht="13.5" thickBot="1" x14ac:dyDescent="0.25">
      <c r="A990" s="410" t="s">
        <v>25</v>
      </c>
      <c r="B990" s="412" t="e">
        <f>B989/B988</f>
        <v>#DIV/0!</v>
      </c>
      <c r="C990" s="412" t="e">
        <f>C989/C988</f>
        <v>#DIV/0!</v>
      </c>
      <c r="D990" s="412" t="e">
        <f>D989/D988</f>
        <v>#DIV/0!</v>
      </c>
      <c r="E990" s="412" t="e">
        <f>E989/E988</f>
        <v>#DIV/0!</v>
      </c>
      <c r="F990" s="422"/>
    </row>
    <row r="991" spans="1:6" ht="13.5" thickBot="1" x14ac:dyDescent="0.25">
      <c r="A991" s="410" t="s">
        <v>26</v>
      </c>
      <c r="B991" s="410" t="s">
        <v>27</v>
      </c>
      <c r="C991" s="413" t="e">
        <f t="shared" ref="C991:E993" si="47">C988/B988-1</f>
        <v>#DIV/0!</v>
      </c>
      <c r="D991" s="413" t="e">
        <f t="shared" si="47"/>
        <v>#DIV/0!</v>
      </c>
      <c r="E991" s="413" t="e">
        <f t="shared" si="47"/>
        <v>#DIV/0!</v>
      </c>
      <c r="F991" s="422"/>
    </row>
    <row r="992" spans="1:6" ht="13.5" thickBot="1" x14ac:dyDescent="0.25">
      <c r="A992" s="410" t="s">
        <v>28</v>
      </c>
      <c r="B992" s="410" t="s">
        <v>27</v>
      </c>
      <c r="C992" s="413" t="e">
        <f t="shared" si="47"/>
        <v>#DIV/0!</v>
      </c>
      <c r="D992" s="413">
        <f t="shared" si="47"/>
        <v>-0.83380075956763067</v>
      </c>
      <c r="E992" s="413">
        <f t="shared" si="47"/>
        <v>-1</v>
      </c>
      <c r="F992" s="422"/>
    </row>
    <row r="993" spans="1:6" ht="13.5" thickBot="1" x14ac:dyDescent="0.25">
      <c r="A993" s="410" t="s">
        <v>29</v>
      </c>
      <c r="B993" s="410" t="s">
        <v>27</v>
      </c>
      <c r="C993" s="413" t="e">
        <f t="shared" si="47"/>
        <v>#DIV/0!</v>
      </c>
      <c r="D993" s="413" t="e">
        <f t="shared" si="47"/>
        <v>#DIV/0!</v>
      </c>
      <c r="E993" s="413" t="e">
        <f t="shared" si="47"/>
        <v>#DIV/0!</v>
      </c>
      <c r="F993" s="422"/>
    </row>
    <row r="994" spans="1:6" ht="13.5" thickBot="1" x14ac:dyDescent="0.25">
      <c r="A994" s="975" t="s">
        <v>1106</v>
      </c>
      <c r="B994" s="975"/>
      <c r="C994" s="975"/>
      <c r="D994" s="975"/>
      <c r="E994" s="975"/>
      <c r="F994" s="422"/>
    </row>
    <row r="995" spans="1:6" ht="13.5" thickBot="1" x14ac:dyDescent="0.25">
      <c r="A995" s="974"/>
      <c r="B995" s="411">
        <v>2018</v>
      </c>
      <c r="C995" s="411">
        <v>2019</v>
      </c>
      <c r="D995" s="411">
        <v>2020</v>
      </c>
      <c r="E995" s="411">
        <v>2021</v>
      </c>
      <c r="F995" s="422"/>
    </row>
    <row r="996" spans="1:6" ht="13.5" thickBot="1" x14ac:dyDescent="0.25">
      <c r="A996" s="974"/>
      <c r="B996" s="411" t="s">
        <v>10</v>
      </c>
      <c r="C996" s="411" t="s">
        <v>11</v>
      </c>
      <c r="D996" s="411" t="s">
        <v>11</v>
      </c>
      <c r="E996" s="411" t="s">
        <v>11</v>
      </c>
      <c r="F996" s="422"/>
    </row>
    <row r="997" spans="1:6" ht="13.5" thickBot="1" x14ac:dyDescent="0.25">
      <c r="A997" s="414" t="s">
        <v>31</v>
      </c>
      <c r="B997" s="416"/>
      <c r="C997" s="416"/>
      <c r="D997" s="416"/>
      <c r="E997" s="416"/>
      <c r="F997" s="422"/>
    </row>
    <row r="998" spans="1:6" ht="13.5" thickBot="1" x14ac:dyDescent="0.25">
      <c r="A998" s="414" t="s">
        <v>32</v>
      </c>
      <c r="B998" s="412">
        <v>0</v>
      </c>
      <c r="C998" s="412">
        <v>34230</v>
      </c>
      <c r="D998" s="412">
        <v>5689</v>
      </c>
      <c r="E998" s="412">
        <v>0</v>
      </c>
      <c r="F998" s="422"/>
    </row>
    <row r="999" spans="1:6" ht="13.5" thickBot="1" x14ac:dyDescent="0.25">
      <c r="A999" s="417" t="s">
        <v>33</v>
      </c>
      <c r="B999" s="408">
        <f>B998+B997</f>
        <v>0</v>
      </c>
      <c r="C999" s="408">
        <f>C998+C997</f>
        <v>34230</v>
      </c>
      <c r="D999" s="415">
        <f>D998+D997</f>
        <v>5689</v>
      </c>
      <c r="E999" s="415">
        <f>E998+E997</f>
        <v>0</v>
      </c>
      <c r="F999" s="422"/>
    </row>
    <row r="1000" spans="1:6" ht="23.25" thickBot="1" x14ac:dyDescent="0.25">
      <c r="A1000" s="410" t="s">
        <v>34</v>
      </c>
      <c r="B1000" s="974"/>
      <c r="C1000" s="974"/>
      <c r="D1000" s="974"/>
      <c r="E1000" s="974"/>
      <c r="F1000" s="422"/>
    </row>
    <row r="1001" spans="1:6" ht="27.75" customHeight="1" thickBot="1" x14ac:dyDescent="0.25">
      <c r="A1001" s="418" t="s">
        <v>1227</v>
      </c>
      <c r="B1001" s="979" t="s">
        <v>1242</v>
      </c>
      <c r="C1001" s="979"/>
      <c r="D1001" s="979"/>
      <c r="E1001" s="979"/>
      <c r="F1001" s="422"/>
    </row>
    <row r="1002" spans="1:6" ht="34.5" customHeight="1" thickBot="1" x14ac:dyDescent="0.25">
      <c r="A1002" s="421" t="s">
        <v>1203</v>
      </c>
      <c r="B1002" s="979" t="s">
        <v>1242</v>
      </c>
      <c r="C1002" s="979"/>
      <c r="D1002" s="979"/>
      <c r="E1002" s="979"/>
      <c r="F1002" s="422"/>
    </row>
    <row r="1003" spans="1:6" ht="13.5" thickBot="1" x14ac:dyDescent="0.25">
      <c r="A1003" s="410" t="s">
        <v>20</v>
      </c>
      <c r="B1003" s="980"/>
      <c r="C1003" s="980"/>
      <c r="D1003" s="980"/>
      <c r="E1003" s="980"/>
      <c r="F1003" s="422"/>
    </row>
    <row r="1004" spans="1:6" ht="13.5" thickBot="1" x14ac:dyDescent="0.25">
      <c r="A1004" s="410" t="s">
        <v>21</v>
      </c>
      <c r="B1004" s="974" t="s">
        <v>1206</v>
      </c>
      <c r="C1004" s="974"/>
      <c r="D1004" s="974"/>
      <c r="E1004" s="974"/>
      <c r="F1004" s="422"/>
    </row>
    <row r="1005" spans="1:6" ht="13.5" thickBot="1" x14ac:dyDescent="0.25">
      <c r="A1005" s="974"/>
      <c r="B1005" s="411">
        <v>2018</v>
      </c>
      <c r="C1005" s="411">
        <v>2019</v>
      </c>
      <c r="D1005" s="411">
        <v>2020</v>
      </c>
      <c r="E1005" s="411">
        <v>2021</v>
      </c>
      <c r="F1005" s="422"/>
    </row>
    <row r="1006" spans="1:6" ht="13.5" thickBot="1" x14ac:dyDescent="0.25">
      <c r="A1006" s="974"/>
      <c r="B1006" s="411" t="s">
        <v>10</v>
      </c>
      <c r="C1006" s="411" t="s">
        <v>11</v>
      </c>
      <c r="D1006" s="411" t="s">
        <v>11</v>
      </c>
      <c r="E1006" s="411" t="s">
        <v>11</v>
      </c>
      <c r="F1006" s="422"/>
    </row>
    <row r="1007" spans="1:6" ht="13.5" thickBot="1" x14ac:dyDescent="0.25">
      <c r="A1007" s="410" t="s">
        <v>23</v>
      </c>
      <c r="B1007" s="412"/>
      <c r="C1007" s="412"/>
      <c r="D1007" s="412"/>
      <c r="E1007" s="412"/>
      <c r="F1007" s="422"/>
    </row>
    <row r="1008" spans="1:6" ht="13.5" thickBot="1" x14ac:dyDescent="0.25">
      <c r="A1008" s="410" t="s">
        <v>24</v>
      </c>
      <c r="B1008" s="412">
        <f>B1018</f>
        <v>0</v>
      </c>
      <c r="C1008" s="412">
        <f>C1018</f>
        <v>8937</v>
      </c>
      <c r="D1008" s="412">
        <f>D1018</f>
        <v>3830</v>
      </c>
      <c r="E1008" s="412">
        <f>E1018</f>
        <v>0</v>
      </c>
      <c r="F1008" s="422"/>
    </row>
    <row r="1009" spans="1:6" ht="13.5" thickBot="1" x14ac:dyDescent="0.25">
      <c r="A1009" s="410" t="s">
        <v>25</v>
      </c>
      <c r="B1009" s="412" t="e">
        <f>B1008/B1007</f>
        <v>#DIV/0!</v>
      </c>
      <c r="C1009" s="412" t="e">
        <f>C1008/C1007</f>
        <v>#DIV/0!</v>
      </c>
      <c r="D1009" s="412" t="e">
        <f>D1008/D1007</f>
        <v>#DIV/0!</v>
      </c>
      <c r="E1009" s="412" t="e">
        <f>E1008/E1007</f>
        <v>#DIV/0!</v>
      </c>
      <c r="F1009" s="422"/>
    </row>
    <row r="1010" spans="1:6" ht="13.5" thickBot="1" x14ac:dyDescent="0.25">
      <c r="A1010" s="410" t="s">
        <v>26</v>
      </c>
      <c r="B1010" s="410" t="s">
        <v>27</v>
      </c>
      <c r="C1010" s="413" t="e">
        <f t="shared" ref="C1010:E1012" si="48">C1007/B1007-1</f>
        <v>#DIV/0!</v>
      </c>
      <c r="D1010" s="413" t="e">
        <f t="shared" si="48"/>
        <v>#DIV/0!</v>
      </c>
      <c r="E1010" s="413" t="e">
        <f t="shared" si="48"/>
        <v>#DIV/0!</v>
      </c>
      <c r="F1010" s="422"/>
    </row>
    <row r="1011" spans="1:6" ht="13.5" thickBot="1" x14ac:dyDescent="0.25">
      <c r="A1011" s="410" t="s">
        <v>28</v>
      </c>
      <c r="B1011" s="410" t="s">
        <v>27</v>
      </c>
      <c r="C1011" s="413" t="e">
        <f t="shared" si="48"/>
        <v>#DIV/0!</v>
      </c>
      <c r="D1011" s="413">
        <f t="shared" si="48"/>
        <v>-0.57144455633881619</v>
      </c>
      <c r="E1011" s="413">
        <f t="shared" si="48"/>
        <v>-1</v>
      </c>
      <c r="F1011" s="422"/>
    </row>
    <row r="1012" spans="1:6" ht="13.5" thickBot="1" x14ac:dyDescent="0.25">
      <c r="A1012" s="410" t="s">
        <v>29</v>
      </c>
      <c r="B1012" s="410" t="s">
        <v>27</v>
      </c>
      <c r="C1012" s="413" t="e">
        <f t="shared" si="48"/>
        <v>#DIV/0!</v>
      </c>
      <c r="D1012" s="413" t="e">
        <f t="shared" si="48"/>
        <v>#DIV/0!</v>
      </c>
      <c r="E1012" s="413" t="e">
        <f t="shared" si="48"/>
        <v>#DIV/0!</v>
      </c>
      <c r="F1012" s="422"/>
    </row>
    <row r="1013" spans="1:6" ht="13.5" thickBot="1" x14ac:dyDescent="0.25">
      <c r="A1013" s="975" t="s">
        <v>1106</v>
      </c>
      <c r="B1013" s="975"/>
      <c r="C1013" s="975"/>
      <c r="D1013" s="975"/>
      <c r="E1013" s="975"/>
      <c r="F1013" s="422"/>
    </row>
    <row r="1014" spans="1:6" ht="13.5" thickBot="1" x14ac:dyDescent="0.25">
      <c r="A1014" s="974"/>
      <c r="B1014" s="411">
        <v>2018</v>
      </c>
      <c r="C1014" s="411">
        <v>2019</v>
      </c>
      <c r="D1014" s="411">
        <v>2020</v>
      </c>
      <c r="E1014" s="411">
        <v>2021</v>
      </c>
      <c r="F1014" s="422"/>
    </row>
    <row r="1015" spans="1:6" ht="13.5" thickBot="1" x14ac:dyDescent="0.25">
      <c r="A1015" s="974"/>
      <c r="B1015" s="411" t="s">
        <v>10</v>
      </c>
      <c r="C1015" s="411" t="s">
        <v>11</v>
      </c>
      <c r="D1015" s="411" t="s">
        <v>11</v>
      </c>
      <c r="E1015" s="411" t="s">
        <v>11</v>
      </c>
      <c r="F1015" s="422"/>
    </row>
    <row r="1016" spans="1:6" ht="13.5" thickBot="1" x14ac:dyDescent="0.25">
      <c r="A1016" s="414" t="s">
        <v>31</v>
      </c>
      <c r="B1016" s="416"/>
      <c r="C1016" s="416"/>
      <c r="D1016" s="416"/>
      <c r="E1016" s="416"/>
      <c r="F1016" s="422"/>
    </row>
    <row r="1017" spans="1:6" ht="13.5" thickBot="1" x14ac:dyDescent="0.25">
      <c r="A1017" s="414" t="s">
        <v>32</v>
      </c>
      <c r="B1017" s="412">
        <v>0</v>
      </c>
      <c r="C1017" s="412">
        <v>8937</v>
      </c>
      <c r="D1017" s="412">
        <v>3830</v>
      </c>
      <c r="E1017" s="412">
        <v>0</v>
      </c>
      <c r="F1017" s="422"/>
    </row>
    <row r="1018" spans="1:6" ht="13.5" thickBot="1" x14ac:dyDescent="0.25">
      <c r="A1018" s="417" t="s">
        <v>33</v>
      </c>
      <c r="B1018" s="408">
        <f>B1017+B1016</f>
        <v>0</v>
      </c>
      <c r="C1018" s="408">
        <f>C1017+C1016</f>
        <v>8937</v>
      </c>
      <c r="D1018" s="415">
        <f>D1017+D1016</f>
        <v>3830</v>
      </c>
      <c r="E1018" s="415">
        <f>E1017+E1016</f>
        <v>0</v>
      </c>
      <c r="F1018" s="422"/>
    </row>
    <row r="1019" spans="1:6" ht="23.25" thickBot="1" x14ac:dyDescent="0.25">
      <c r="A1019" s="410" t="s">
        <v>34</v>
      </c>
      <c r="B1019" s="974"/>
      <c r="C1019" s="974"/>
      <c r="D1019" s="974"/>
      <c r="E1019" s="974"/>
      <c r="F1019" s="422"/>
    </row>
    <row r="1020" spans="1:6" ht="13.5" customHeight="1" thickBot="1" x14ac:dyDescent="0.25">
      <c r="A1020" s="418" t="s">
        <v>1227</v>
      </c>
      <c r="B1020" s="979" t="s">
        <v>1243</v>
      </c>
      <c r="C1020" s="979"/>
      <c r="D1020" s="979"/>
      <c r="E1020" s="979"/>
      <c r="F1020" s="422"/>
    </row>
    <row r="1021" spans="1:6" ht="13.5" customHeight="1" thickBot="1" x14ac:dyDescent="0.25">
      <c r="A1021" s="421" t="s">
        <v>1203</v>
      </c>
      <c r="B1021" s="979" t="s">
        <v>1243</v>
      </c>
      <c r="C1021" s="979"/>
      <c r="D1021" s="979"/>
      <c r="E1021" s="979"/>
      <c r="F1021" s="422"/>
    </row>
    <row r="1022" spans="1:6" ht="13.5" thickBot="1" x14ac:dyDescent="0.25">
      <c r="A1022" s="410" t="s">
        <v>20</v>
      </c>
      <c r="B1022" s="980"/>
      <c r="C1022" s="980"/>
      <c r="D1022" s="980"/>
      <c r="E1022" s="980"/>
      <c r="F1022" s="422"/>
    </row>
    <row r="1023" spans="1:6" ht="13.5" thickBot="1" x14ac:dyDescent="0.25">
      <c r="A1023" s="410" t="s">
        <v>21</v>
      </c>
      <c r="B1023" s="974" t="s">
        <v>1206</v>
      </c>
      <c r="C1023" s="974"/>
      <c r="D1023" s="974"/>
      <c r="E1023" s="974"/>
      <c r="F1023" s="422"/>
    </row>
    <row r="1024" spans="1:6" ht="13.5" thickBot="1" x14ac:dyDescent="0.25">
      <c r="A1024" s="974"/>
      <c r="B1024" s="411">
        <v>2018</v>
      </c>
      <c r="C1024" s="411">
        <v>2019</v>
      </c>
      <c r="D1024" s="411">
        <v>2020</v>
      </c>
      <c r="E1024" s="411">
        <v>2021</v>
      </c>
      <c r="F1024" s="422"/>
    </row>
    <row r="1025" spans="1:6" ht="13.5" thickBot="1" x14ac:dyDescent="0.25">
      <c r="A1025" s="974"/>
      <c r="B1025" s="411" t="s">
        <v>10</v>
      </c>
      <c r="C1025" s="411" t="s">
        <v>11</v>
      </c>
      <c r="D1025" s="411" t="s">
        <v>11</v>
      </c>
      <c r="E1025" s="411" t="s">
        <v>11</v>
      </c>
      <c r="F1025" s="422"/>
    </row>
    <row r="1026" spans="1:6" ht="13.5" thickBot="1" x14ac:dyDescent="0.25">
      <c r="A1026" s="410" t="s">
        <v>23</v>
      </c>
      <c r="B1026" s="412"/>
      <c r="C1026" s="412"/>
      <c r="D1026" s="412"/>
      <c r="E1026" s="412"/>
      <c r="F1026" s="422"/>
    </row>
    <row r="1027" spans="1:6" ht="13.5" thickBot="1" x14ac:dyDescent="0.25">
      <c r="A1027" s="410" t="s">
        <v>24</v>
      </c>
      <c r="B1027" s="412">
        <f>B1037</f>
        <v>0</v>
      </c>
      <c r="C1027" s="412">
        <f>C1037</f>
        <v>28429</v>
      </c>
      <c r="D1027" s="412">
        <f>D1037</f>
        <v>0</v>
      </c>
      <c r="E1027" s="412">
        <f>E1037</f>
        <v>0</v>
      </c>
      <c r="F1027" s="422"/>
    </row>
    <row r="1028" spans="1:6" ht="13.5" thickBot="1" x14ac:dyDescent="0.25">
      <c r="A1028" s="410" t="s">
        <v>25</v>
      </c>
      <c r="B1028" s="412" t="e">
        <f>B1027/B1026</f>
        <v>#DIV/0!</v>
      </c>
      <c r="C1028" s="412" t="e">
        <f>C1027/C1026</f>
        <v>#DIV/0!</v>
      </c>
      <c r="D1028" s="412" t="e">
        <f>D1027/D1026</f>
        <v>#DIV/0!</v>
      </c>
      <c r="E1028" s="412" t="e">
        <f>E1027/E1026</f>
        <v>#DIV/0!</v>
      </c>
      <c r="F1028" s="422"/>
    </row>
    <row r="1029" spans="1:6" ht="13.5" thickBot="1" x14ac:dyDescent="0.25">
      <c r="A1029" s="410" t="s">
        <v>26</v>
      </c>
      <c r="B1029" s="410" t="s">
        <v>27</v>
      </c>
      <c r="C1029" s="413" t="e">
        <f t="shared" ref="C1029:E1031" si="49">C1026/B1026-1</f>
        <v>#DIV/0!</v>
      </c>
      <c r="D1029" s="413" t="e">
        <f t="shared" si="49"/>
        <v>#DIV/0!</v>
      </c>
      <c r="E1029" s="413" t="e">
        <f t="shared" si="49"/>
        <v>#DIV/0!</v>
      </c>
      <c r="F1029" s="422"/>
    </row>
    <row r="1030" spans="1:6" ht="13.5" thickBot="1" x14ac:dyDescent="0.25">
      <c r="A1030" s="410" t="s">
        <v>28</v>
      </c>
      <c r="B1030" s="410" t="s">
        <v>27</v>
      </c>
      <c r="C1030" s="413" t="e">
        <f t="shared" si="49"/>
        <v>#DIV/0!</v>
      </c>
      <c r="D1030" s="413">
        <f t="shared" si="49"/>
        <v>-1</v>
      </c>
      <c r="E1030" s="413" t="e">
        <f t="shared" si="49"/>
        <v>#DIV/0!</v>
      </c>
      <c r="F1030" s="422"/>
    </row>
    <row r="1031" spans="1:6" ht="13.5" thickBot="1" x14ac:dyDescent="0.25">
      <c r="A1031" s="410" t="s">
        <v>29</v>
      </c>
      <c r="B1031" s="410" t="s">
        <v>27</v>
      </c>
      <c r="C1031" s="413" t="e">
        <f t="shared" si="49"/>
        <v>#DIV/0!</v>
      </c>
      <c r="D1031" s="413" t="e">
        <f t="shared" si="49"/>
        <v>#DIV/0!</v>
      </c>
      <c r="E1031" s="413" t="e">
        <f t="shared" si="49"/>
        <v>#DIV/0!</v>
      </c>
      <c r="F1031" s="422"/>
    </row>
    <row r="1032" spans="1:6" ht="13.5" thickBot="1" x14ac:dyDescent="0.25">
      <c r="A1032" s="975" t="s">
        <v>1106</v>
      </c>
      <c r="B1032" s="975"/>
      <c r="C1032" s="975"/>
      <c r="D1032" s="975"/>
      <c r="E1032" s="975"/>
      <c r="F1032" s="422"/>
    </row>
    <row r="1033" spans="1:6" ht="13.5" thickBot="1" x14ac:dyDescent="0.25">
      <c r="A1033" s="974"/>
      <c r="B1033" s="411">
        <v>2018</v>
      </c>
      <c r="C1033" s="411">
        <v>2019</v>
      </c>
      <c r="D1033" s="411">
        <v>2020</v>
      </c>
      <c r="E1033" s="411">
        <v>2021</v>
      </c>
      <c r="F1033" s="422"/>
    </row>
    <row r="1034" spans="1:6" ht="13.5" thickBot="1" x14ac:dyDescent="0.25">
      <c r="A1034" s="974"/>
      <c r="B1034" s="411" t="s">
        <v>10</v>
      </c>
      <c r="C1034" s="411" t="s">
        <v>11</v>
      </c>
      <c r="D1034" s="411" t="s">
        <v>11</v>
      </c>
      <c r="E1034" s="411" t="s">
        <v>11</v>
      </c>
      <c r="F1034" s="422"/>
    </row>
    <row r="1035" spans="1:6" ht="13.5" thickBot="1" x14ac:dyDescent="0.25">
      <c r="A1035" s="414" t="s">
        <v>31</v>
      </c>
      <c r="B1035" s="416"/>
      <c r="C1035" s="416"/>
      <c r="D1035" s="416"/>
      <c r="E1035" s="416"/>
      <c r="F1035" s="422"/>
    </row>
    <row r="1036" spans="1:6" ht="13.5" thickBot="1" x14ac:dyDescent="0.25">
      <c r="A1036" s="414" t="s">
        <v>32</v>
      </c>
      <c r="B1036" s="412">
        <v>0</v>
      </c>
      <c r="C1036" s="412">
        <v>28429</v>
      </c>
      <c r="D1036" s="412"/>
      <c r="E1036" s="412">
        <v>0</v>
      </c>
      <c r="F1036" s="422"/>
    </row>
    <row r="1037" spans="1:6" ht="13.5" thickBot="1" x14ac:dyDescent="0.25">
      <c r="A1037" s="417" t="s">
        <v>33</v>
      </c>
      <c r="B1037" s="408">
        <f>B1036+B1035</f>
        <v>0</v>
      </c>
      <c r="C1037" s="408">
        <f>C1036+C1035</f>
        <v>28429</v>
      </c>
      <c r="D1037" s="415">
        <f>D1036+D1035</f>
        <v>0</v>
      </c>
      <c r="E1037" s="415">
        <f>E1036+E1035</f>
        <v>0</v>
      </c>
      <c r="F1037" s="422"/>
    </row>
    <row r="1038" spans="1:6" ht="23.25" thickBot="1" x14ac:dyDescent="0.25">
      <c r="A1038" s="410" t="s">
        <v>34</v>
      </c>
      <c r="B1038" s="974"/>
      <c r="C1038" s="974"/>
      <c r="D1038" s="974"/>
      <c r="E1038" s="974"/>
      <c r="F1038" s="422"/>
    </row>
    <row r="1039" spans="1:6" ht="76.5" customHeight="1" thickBot="1" x14ac:dyDescent="0.25">
      <c r="A1039" s="424" t="s">
        <v>36</v>
      </c>
      <c r="B1039" s="976" t="s">
        <v>1244</v>
      </c>
      <c r="C1039" s="976"/>
      <c r="D1039" s="976"/>
      <c r="E1039" s="976"/>
      <c r="F1039" s="387"/>
    </row>
    <row r="1040" spans="1:6" ht="13.5" thickBot="1" x14ac:dyDescent="0.25">
      <c r="A1040" s="977" t="s">
        <v>37</v>
      </c>
      <c r="B1040" s="977"/>
      <c r="C1040" s="977"/>
      <c r="D1040" s="977"/>
      <c r="E1040" s="977"/>
      <c r="F1040" s="387"/>
    </row>
    <row r="1041" spans="1:6" ht="23.25" thickBot="1" x14ac:dyDescent="0.25">
      <c r="A1041" s="419" t="s">
        <v>1245</v>
      </c>
      <c r="B1041" s="425">
        <v>0.7</v>
      </c>
      <c r="C1041" s="425">
        <v>0.72</v>
      </c>
      <c r="D1041" s="425">
        <v>0.74</v>
      </c>
      <c r="E1041" s="425">
        <v>0.76</v>
      </c>
      <c r="F1041" s="387"/>
    </row>
    <row r="1042" spans="1:6" ht="13.5" thickBot="1" x14ac:dyDescent="0.25">
      <c r="A1042" s="975" t="s">
        <v>38</v>
      </c>
      <c r="B1042" s="975"/>
      <c r="C1042" s="975"/>
      <c r="D1042" s="975"/>
      <c r="E1042" s="975"/>
      <c r="F1042" s="387"/>
    </row>
    <row r="1043" spans="1:6" ht="13.5" thickBot="1" x14ac:dyDescent="0.25">
      <c r="A1043" s="978" t="s">
        <v>39</v>
      </c>
      <c r="B1043" s="978"/>
      <c r="C1043" s="978"/>
      <c r="D1043" s="978"/>
      <c r="E1043" s="978"/>
      <c r="F1043" s="387"/>
    </row>
    <row r="1044" spans="1:6" ht="24.75" customHeight="1" thickBot="1" x14ac:dyDescent="0.25">
      <c r="A1044" s="409" t="s">
        <v>1246</v>
      </c>
      <c r="B1044" s="973" t="s">
        <v>1247</v>
      </c>
      <c r="C1044" s="973"/>
      <c r="D1044" s="973"/>
      <c r="E1044" s="973"/>
      <c r="F1044" s="387"/>
    </row>
    <row r="1045" spans="1:6" ht="27" customHeight="1" thickBot="1" x14ac:dyDescent="0.25">
      <c r="A1045" s="410" t="s">
        <v>20</v>
      </c>
      <c r="B1045" s="973" t="s">
        <v>1248</v>
      </c>
      <c r="C1045" s="973"/>
      <c r="D1045" s="973"/>
      <c r="E1045" s="973"/>
      <c r="F1045" s="387"/>
    </row>
    <row r="1046" spans="1:6" ht="13.5" thickBot="1" x14ac:dyDescent="0.25">
      <c r="A1046" s="410" t="s">
        <v>21</v>
      </c>
      <c r="B1046" s="974" t="s">
        <v>40</v>
      </c>
      <c r="C1046" s="974"/>
      <c r="D1046" s="974"/>
      <c r="E1046" s="974"/>
      <c r="F1046" s="387"/>
    </row>
    <row r="1047" spans="1:6" ht="13.5" thickBot="1" x14ac:dyDescent="0.25">
      <c r="A1047" s="974"/>
      <c r="B1047" s="411">
        <v>2018</v>
      </c>
      <c r="C1047" s="411">
        <v>2019</v>
      </c>
      <c r="D1047" s="411">
        <v>2020</v>
      </c>
      <c r="E1047" s="411">
        <v>2021</v>
      </c>
      <c r="F1047" s="387"/>
    </row>
    <row r="1048" spans="1:6" ht="13.5" thickBot="1" x14ac:dyDescent="0.25">
      <c r="A1048" s="974"/>
      <c r="B1048" s="411" t="s">
        <v>10</v>
      </c>
      <c r="C1048" s="411" t="s">
        <v>11</v>
      </c>
      <c r="D1048" s="411" t="s">
        <v>11</v>
      </c>
      <c r="E1048" s="411" t="s">
        <v>11</v>
      </c>
      <c r="F1048" s="387"/>
    </row>
    <row r="1049" spans="1:6" ht="13.5" thickBot="1" x14ac:dyDescent="0.25">
      <c r="A1049" s="410" t="s">
        <v>23</v>
      </c>
      <c r="B1049" s="412">
        <v>17</v>
      </c>
      <c r="C1049" s="412">
        <v>17</v>
      </c>
      <c r="D1049" s="412">
        <v>17</v>
      </c>
      <c r="E1049" s="412">
        <v>17</v>
      </c>
      <c r="F1049" s="387"/>
    </row>
    <row r="1050" spans="1:6" ht="13.5" thickBot="1" x14ac:dyDescent="0.25">
      <c r="A1050" s="410" t="s">
        <v>24</v>
      </c>
      <c r="B1050" s="412">
        <v>93900</v>
      </c>
      <c r="C1050" s="412">
        <v>100000</v>
      </c>
      <c r="D1050" s="412">
        <v>102000</v>
      </c>
      <c r="E1050" s="412">
        <v>103000</v>
      </c>
      <c r="F1050" s="387"/>
    </row>
    <row r="1051" spans="1:6" ht="13.5" thickBot="1" x14ac:dyDescent="0.25">
      <c r="A1051" s="410" t="s">
        <v>25</v>
      </c>
      <c r="B1051" s="412">
        <f>B1050/B1049</f>
        <v>5523.5294117647063</v>
      </c>
      <c r="C1051" s="412">
        <f>C1050/C1049</f>
        <v>5882.3529411764703</v>
      </c>
      <c r="D1051" s="412">
        <f>D1050/D1049</f>
        <v>6000</v>
      </c>
      <c r="E1051" s="412">
        <f>E1050/E1049</f>
        <v>6058.8235294117649</v>
      </c>
      <c r="F1051" s="387"/>
    </row>
    <row r="1052" spans="1:6" ht="13.5" thickBot="1" x14ac:dyDescent="0.25">
      <c r="A1052" s="410" t="s">
        <v>26</v>
      </c>
      <c r="B1052" s="410" t="s">
        <v>27</v>
      </c>
      <c r="C1052" s="413">
        <f>C1049/B1049-1</f>
        <v>0</v>
      </c>
      <c r="D1052" s="413">
        <f t="shared" ref="D1052:E1054" si="50">D1049/C1049-1</f>
        <v>0</v>
      </c>
      <c r="E1052" s="413">
        <f t="shared" si="50"/>
        <v>0</v>
      </c>
      <c r="F1052" s="426"/>
    </row>
    <row r="1053" spans="1:6" ht="13.5" thickBot="1" x14ac:dyDescent="0.25">
      <c r="A1053" s="410" t="s">
        <v>28</v>
      </c>
      <c r="B1053" s="410" t="s">
        <v>27</v>
      </c>
      <c r="C1053" s="413">
        <f>C1050/B1050-1</f>
        <v>6.4962726304579332E-2</v>
      </c>
      <c r="D1053" s="413">
        <f t="shared" si="50"/>
        <v>2.0000000000000018E-2</v>
      </c>
      <c r="E1053" s="413">
        <f t="shared" si="50"/>
        <v>9.8039215686274161E-3</v>
      </c>
      <c r="F1053" s="387"/>
    </row>
    <row r="1054" spans="1:6" ht="13.5" thickBot="1" x14ac:dyDescent="0.25">
      <c r="A1054" s="410" t="s">
        <v>29</v>
      </c>
      <c r="B1054" s="410" t="s">
        <v>27</v>
      </c>
      <c r="C1054" s="413">
        <f>C1051/B1051-1</f>
        <v>6.496272630457911E-2</v>
      </c>
      <c r="D1054" s="413">
        <f t="shared" si="50"/>
        <v>2.0000000000000018E-2</v>
      </c>
      <c r="E1054" s="413">
        <f t="shared" si="50"/>
        <v>9.8039215686274161E-3</v>
      </c>
      <c r="F1054" s="387"/>
    </row>
    <row r="1055" spans="1:6" ht="13.5" thickBot="1" x14ac:dyDescent="0.25">
      <c r="A1055" s="975" t="s">
        <v>1106</v>
      </c>
      <c r="B1055" s="975"/>
      <c r="C1055" s="975"/>
      <c r="D1055" s="975"/>
      <c r="E1055" s="975"/>
      <c r="F1055" s="387"/>
    </row>
    <row r="1056" spans="1:6" ht="13.5" thickBot="1" x14ac:dyDescent="0.25">
      <c r="A1056" s="974"/>
      <c r="B1056" s="411">
        <v>2018</v>
      </c>
      <c r="C1056" s="411">
        <v>2019</v>
      </c>
      <c r="D1056" s="411">
        <v>2020</v>
      </c>
      <c r="E1056" s="411">
        <v>2021</v>
      </c>
      <c r="F1056" s="387"/>
    </row>
    <row r="1057" spans="1:6" ht="13.5" thickBot="1" x14ac:dyDescent="0.25">
      <c r="A1057" s="974"/>
      <c r="B1057" s="411" t="s">
        <v>10</v>
      </c>
      <c r="C1057" s="411" t="s">
        <v>11</v>
      </c>
      <c r="D1057" s="411" t="s">
        <v>11</v>
      </c>
      <c r="E1057" s="411" t="s">
        <v>11</v>
      </c>
      <c r="F1057" s="387"/>
    </row>
    <row r="1058" spans="1:6" ht="13.5" thickBot="1" x14ac:dyDescent="0.25">
      <c r="A1058" s="414" t="s">
        <v>41</v>
      </c>
      <c r="B1058" s="416">
        <v>9900</v>
      </c>
      <c r="C1058" s="416">
        <v>9900</v>
      </c>
      <c r="D1058" s="416">
        <v>9900</v>
      </c>
      <c r="E1058" s="416">
        <v>9900</v>
      </c>
      <c r="F1058" s="387"/>
    </row>
    <row r="1059" spans="1:6" ht="24.75" thickBot="1" x14ac:dyDescent="0.25">
      <c r="A1059" s="427" t="s">
        <v>153</v>
      </c>
      <c r="B1059" s="415"/>
      <c r="C1059" s="428"/>
      <c r="D1059" s="428"/>
      <c r="E1059" s="428"/>
      <c r="F1059" s="387"/>
    </row>
    <row r="1060" spans="1:6" ht="24.75" thickBot="1" x14ac:dyDescent="0.25">
      <c r="A1060" s="427" t="s">
        <v>1249</v>
      </c>
      <c r="B1060" s="415"/>
      <c r="C1060" s="429"/>
      <c r="D1060" s="429"/>
      <c r="E1060" s="429"/>
      <c r="F1060" s="387"/>
    </row>
    <row r="1061" spans="1:6" ht="13.5" thickBot="1" x14ac:dyDescent="0.25">
      <c r="A1061" s="414" t="s">
        <v>42</v>
      </c>
      <c r="B1061" s="416">
        <v>2000</v>
      </c>
      <c r="C1061" s="416">
        <v>2000</v>
      </c>
      <c r="D1061" s="416">
        <v>2000</v>
      </c>
      <c r="E1061" s="416">
        <v>2000</v>
      </c>
      <c r="F1061" s="387"/>
    </row>
    <row r="1062" spans="1:6" ht="36.75" thickBot="1" x14ac:dyDescent="0.25">
      <c r="A1062" s="427" t="s">
        <v>155</v>
      </c>
      <c r="B1062" s="415"/>
      <c r="C1062" s="416"/>
      <c r="D1062" s="416"/>
      <c r="E1062" s="416"/>
      <c r="F1062" s="387"/>
    </row>
    <row r="1063" spans="1:6" ht="36.75" thickBot="1" x14ac:dyDescent="0.25">
      <c r="A1063" s="427" t="s">
        <v>1250</v>
      </c>
      <c r="B1063" s="415"/>
      <c r="C1063" s="416"/>
      <c r="D1063" s="416"/>
      <c r="E1063" s="416"/>
      <c r="F1063" s="387"/>
    </row>
    <row r="1064" spans="1:6" ht="13.5" thickBot="1" x14ac:dyDescent="0.25">
      <c r="A1064" s="414" t="s">
        <v>43</v>
      </c>
      <c r="B1064" s="415">
        <v>82000</v>
      </c>
      <c r="C1064" s="416">
        <v>88100</v>
      </c>
      <c r="D1064" s="416">
        <v>90100</v>
      </c>
      <c r="E1064" s="416">
        <v>91100</v>
      </c>
      <c r="F1064" s="387"/>
    </row>
    <row r="1065" spans="1:6" ht="24.75" thickBot="1" x14ac:dyDescent="0.25">
      <c r="A1065" s="427" t="s">
        <v>157</v>
      </c>
      <c r="B1065" s="415"/>
      <c r="C1065" s="416"/>
      <c r="D1065" s="416"/>
      <c r="E1065" s="416"/>
      <c r="F1065" s="387"/>
    </row>
    <row r="1066" spans="1:6" ht="24.75" thickBot="1" x14ac:dyDescent="0.25">
      <c r="A1066" s="427" t="s">
        <v>1251</v>
      </c>
      <c r="B1066" s="415"/>
      <c r="C1066" s="416"/>
      <c r="D1066" s="416"/>
      <c r="E1066" s="416"/>
      <c r="F1066" s="387"/>
    </row>
    <row r="1067" spans="1:6" ht="13.5" thickBot="1" x14ac:dyDescent="0.25">
      <c r="A1067" s="414" t="s">
        <v>44</v>
      </c>
      <c r="B1067" s="415"/>
      <c r="C1067" s="416"/>
      <c r="D1067" s="416"/>
      <c r="E1067" s="416"/>
      <c r="F1067" s="387"/>
    </row>
    <row r="1068" spans="1:6" ht="24.75" thickBot="1" x14ac:dyDescent="0.25">
      <c r="A1068" s="427" t="s">
        <v>160</v>
      </c>
      <c r="B1068" s="415"/>
      <c r="C1068" s="416"/>
      <c r="D1068" s="416"/>
      <c r="E1068" s="416"/>
      <c r="F1068" s="387"/>
    </row>
    <row r="1069" spans="1:6" ht="24.75" thickBot="1" x14ac:dyDescent="0.25">
      <c r="A1069" s="427" t="s">
        <v>1252</v>
      </c>
      <c r="B1069" s="415"/>
      <c r="C1069" s="416"/>
      <c r="D1069" s="416"/>
      <c r="E1069" s="416"/>
      <c r="F1069" s="387"/>
    </row>
    <row r="1070" spans="1:6" ht="13.5" thickBot="1" x14ac:dyDescent="0.25">
      <c r="A1070" s="414" t="s">
        <v>45</v>
      </c>
      <c r="B1070" s="415"/>
      <c r="C1070" s="416"/>
      <c r="D1070" s="416"/>
      <c r="E1070" s="416"/>
      <c r="F1070" s="387"/>
    </row>
    <row r="1071" spans="1:6" ht="24.75" thickBot="1" x14ac:dyDescent="0.25">
      <c r="A1071" s="427" t="s">
        <v>162</v>
      </c>
      <c r="B1071" s="415"/>
      <c r="C1071" s="416"/>
      <c r="D1071" s="416"/>
      <c r="E1071" s="416"/>
      <c r="F1071" s="387"/>
    </row>
    <row r="1072" spans="1:6" ht="24.75" thickBot="1" x14ac:dyDescent="0.25">
      <c r="A1072" s="427" t="s">
        <v>1253</v>
      </c>
      <c r="B1072" s="415"/>
      <c r="C1072" s="416"/>
      <c r="D1072" s="416"/>
      <c r="E1072" s="416"/>
      <c r="F1072" s="387"/>
    </row>
    <row r="1073" spans="1:6" ht="13.5" thickBot="1" x14ac:dyDescent="0.25">
      <c r="A1073" s="414" t="s">
        <v>46</v>
      </c>
      <c r="B1073" s="415"/>
      <c r="C1073" s="416"/>
      <c r="D1073" s="416"/>
      <c r="E1073" s="416"/>
      <c r="F1073" s="387"/>
    </row>
    <row r="1074" spans="1:6" ht="24.75" thickBot="1" x14ac:dyDescent="0.25">
      <c r="A1074" s="427" t="s">
        <v>164</v>
      </c>
      <c r="B1074" s="415"/>
      <c r="C1074" s="416"/>
      <c r="D1074" s="416"/>
      <c r="E1074" s="416"/>
      <c r="F1074" s="387"/>
    </row>
    <row r="1075" spans="1:6" ht="24.75" thickBot="1" x14ac:dyDescent="0.25">
      <c r="A1075" s="427" t="s">
        <v>1254</v>
      </c>
      <c r="B1075" s="415"/>
      <c r="C1075" s="416"/>
      <c r="D1075" s="416"/>
      <c r="E1075" s="416"/>
      <c r="F1075" s="387"/>
    </row>
    <row r="1076" spans="1:6" ht="13.5" thickBot="1" x14ac:dyDescent="0.25">
      <c r="A1076" s="414" t="s">
        <v>47</v>
      </c>
      <c r="B1076" s="415"/>
      <c r="C1076" s="416"/>
      <c r="D1076" s="416"/>
      <c r="E1076" s="416"/>
      <c r="F1076" s="387"/>
    </row>
    <row r="1077" spans="1:6" ht="24.75" thickBot="1" x14ac:dyDescent="0.25">
      <c r="A1077" s="427" t="s">
        <v>166</v>
      </c>
      <c r="B1077" s="415"/>
      <c r="C1077" s="416"/>
      <c r="D1077" s="416"/>
      <c r="E1077" s="416"/>
      <c r="F1077" s="387"/>
    </row>
    <row r="1078" spans="1:6" ht="36.75" thickBot="1" x14ac:dyDescent="0.25">
      <c r="A1078" s="427" t="s">
        <v>1255</v>
      </c>
      <c r="B1078" s="415"/>
      <c r="C1078" s="416"/>
      <c r="D1078" s="416"/>
      <c r="E1078" s="416"/>
      <c r="F1078" s="387"/>
    </row>
    <row r="1079" spans="1:6" ht="13.5" thickBot="1" x14ac:dyDescent="0.25">
      <c r="A1079" s="417" t="s">
        <v>33</v>
      </c>
      <c r="B1079" s="430">
        <f>B1076+B1073+B1070+B1067+B1064+B1061+B1058</f>
        <v>93900</v>
      </c>
      <c r="C1079" s="430">
        <f>C1076+C1073+C1070+C1067+C1064+C1061+C1058</f>
        <v>100000</v>
      </c>
      <c r="D1079" s="430">
        <f>D1076+D1073+D1070+D1067+D1064+D1061+D1058</f>
        <v>102000</v>
      </c>
      <c r="E1079" s="430">
        <f>E1076+E1073+E1070+E1067+E1064+E1061+E1058</f>
        <v>103000</v>
      </c>
      <c r="F1079" s="387"/>
    </row>
    <row r="1080" spans="1:6" ht="13.5" thickBot="1" x14ac:dyDescent="0.25">
      <c r="A1080" s="974" t="s">
        <v>1256</v>
      </c>
      <c r="B1080" s="974"/>
      <c r="C1080" s="974"/>
      <c r="D1080" s="974"/>
      <c r="E1080" s="974"/>
      <c r="F1080" s="387"/>
    </row>
    <row r="1081" spans="1:6" ht="13.5" thickBot="1" x14ac:dyDescent="0.25">
      <c r="A1081" s="974"/>
      <c r="B1081" s="974"/>
      <c r="C1081" s="974"/>
      <c r="D1081" s="974"/>
      <c r="E1081" s="974"/>
      <c r="F1081" s="387"/>
    </row>
    <row r="1082" spans="1:6" ht="13.5" thickBot="1" x14ac:dyDescent="0.25">
      <c r="A1082" s="974"/>
      <c r="B1082" s="974"/>
      <c r="C1082" s="974"/>
      <c r="D1082" s="974"/>
      <c r="E1082" s="974"/>
      <c r="F1082" s="387"/>
    </row>
    <row r="1083" spans="1:6" ht="13.5" thickBot="1" x14ac:dyDescent="0.25">
      <c r="A1083" s="431" t="s">
        <v>48</v>
      </c>
      <c r="B1083" s="432">
        <f>IF(B1079-B1050=0,0,"Error")</f>
        <v>0</v>
      </c>
      <c r="C1083" s="432">
        <f>IF(C1079-C1050=0,0,"Error")</f>
        <v>0</v>
      </c>
      <c r="D1083" s="432">
        <f>IF(D1079-D1050=0,0,"Error")</f>
        <v>0</v>
      </c>
      <c r="E1083" s="432">
        <f>IF(E1079-E1050=0,0,"Error")</f>
        <v>0</v>
      </c>
      <c r="F1083" s="387"/>
    </row>
  </sheetData>
  <mergeCells count="457">
    <mergeCell ref="A9:E11"/>
    <mergeCell ref="B12:E12"/>
    <mergeCell ref="A13:A14"/>
    <mergeCell ref="B16:E16"/>
    <mergeCell ref="A17:E17"/>
    <mergeCell ref="A19:E19"/>
    <mergeCell ref="A2:E2"/>
    <mergeCell ref="A3:E3"/>
    <mergeCell ref="B5:E5"/>
    <mergeCell ref="B6:E6"/>
    <mergeCell ref="B7:E7"/>
    <mergeCell ref="A8:E8"/>
    <mergeCell ref="A34:A35"/>
    <mergeCell ref="A39:A41"/>
    <mergeCell ref="B39:E41"/>
    <mergeCell ref="B42:E42"/>
    <mergeCell ref="B43:E43"/>
    <mergeCell ref="B44:E44"/>
    <mergeCell ref="B21:E21"/>
    <mergeCell ref="B22:E22"/>
    <mergeCell ref="B23:E23"/>
    <mergeCell ref="B24:E24"/>
    <mergeCell ref="A25:A26"/>
    <mergeCell ref="A33:E33"/>
    <mergeCell ref="B63:E63"/>
    <mergeCell ref="B64:E64"/>
    <mergeCell ref="B65:E65"/>
    <mergeCell ref="B66:E66"/>
    <mergeCell ref="A67:A68"/>
    <mergeCell ref="A75:E75"/>
    <mergeCell ref="B45:E45"/>
    <mergeCell ref="A46:A47"/>
    <mergeCell ref="A54:E54"/>
    <mergeCell ref="A55:A56"/>
    <mergeCell ref="A60:A62"/>
    <mergeCell ref="B60:E62"/>
    <mergeCell ref="B87:E87"/>
    <mergeCell ref="A88:A89"/>
    <mergeCell ref="A96:E96"/>
    <mergeCell ref="A97:A98"/>
    <mergeCell ref="A102:A104"/>
    <mergeCell ref="B102:E104"/>
    <mergeCell ref="A76:A77"/>
    <mergeCell ref="A81:A83"/>
    <mergeCell ref="B81:E83"/>
    <mergeCell ref="B84:E84"/>
    <mergeCell ref="B85:E85"/>
    <mergeCell ref="B86:E86"/>
    <mergeCell ref="A118:A119"/>
    <mergeCell ref="A123:A125"/>
    <mergeCell ref="B123:E125"/>
    <mergeCell ref="B126:E126"/>
    <mergeCell ref="B127:E127"/>
    <mergeCell ref="B128:E128"/>
    <mergeCell ref="B105:E105"/>
    <mergeCell ref="B106:E106"/>
    <mergeCell ref="B107:E107"/>
    <mergeCell ref="B108:E108"/>
    <mergeCell ref="A109:A110"/>
    <mergeCell ref="A117:E117"/>
    <mergeCell ref="B147:E147"/>
    <mergeCell ref="B148:E148"/>
    <mergeCell ref="B149:E149"/>
    <mergeCell ref="B150:E150"/>
    <mergeCell ref="A151:A152"/>
    <mergeCell ref="A159:E159"/>
    <mergeCell ref="B129:E129"/>
    <mergeCell ref="A130:A131"/>
    <mergeCell ref="A138:E138"/>
    <mergeCell ref="A139:A140"/>
    <mergeCell ref="A144:A146"/>
    <mergeCell ref="B144:E146"/>
    <mergeCell ref="B171:E171"/>
    <mergeCell ref="A172:A173"/>
    <mergeCell ref="A180:E180"/>
    <mergeCell ref="A181:A182"/>
    <mergeCell ref="A186:A188"/>
    <mergeCell ref="B186:E188"/>
    <mergeCell ref="A160:A161"/>
    <mergeCell ref="A165:A167"/>
    <mergeCell ref="B165:E167"/>
    <mergeCell ref="B168:E168"/>
    <mergeCell ref="B169:E169"/>
    <mergeCell ref="B170:E170"/>
    <mergeCell ref="A202:A203"/>
    <mergeCell ref="A207:A209"/>
    <mergeCell ref="B207:E209"/>
    <mergeCell ref="B210:E210"/>
    <mergeCell ref="B211:E211"/>
    <mergeCell ref="B212:E212"/>
    <mergeCell ref="B189:E189"/>
    <mergeCell ref="B190:E190"/>
    <mergeCell ref="B191:E191"/>
    <mergeCell ref="B192:E192"/>
    <mergeCell ref="A193:A194"/>
    <mergeCell ref="A201:E201"/>
    <mergeCell ref="B231:E231"/>
    <mergeCell ref="B232:E232"/>
    <mergeCell ref="B233:E233"/>
    <mergeCell ref="B234:E234"/>
    <mergeCell ref="A235:A236"/>
    <mergeCell ref="A243:E243"/>
    <mergeCell ref="B213:E213"/>
    <mergeCell ref="A214:A215"/>
    <mergeCell ref="A222:E222"/>
    <mergeCell ref="A223:A224"/>
    <mergeCell ref="A228:A230"/>
    <mergeCell ref="B228:E230"/>
    <mergeCell ref="B255:E255"/>
    <mergeCell ref="A256:A257"/>
    <mergeCell ref="A264:E264"/>
    <mergeCell ref="A265:A266"/>
    <mergeCell ref="A270:A272"/>
    <mergeCell ref="B270:E272"/>
    <mergeCell ref="A244:A245"/>
    <mergeCell ref="A249:A251"/>
    <mergeCell ref="B249:E251"/>
    <mergeCell ref="B252:E252"/>
    <mergeCell ref="B253:E253"/>
    <mergeCell ref="B254:E254"/>
    <mergeCell ref="A286:A287"/>
    <mergeCell ref="A291:A293"/>
    <mergeCell ref="B291:E293"/>
    <mergeCell ref="B294:E294"/>
    <mergeCell ref="B295:E295"/>
    <mergeCell ref="B296:E296"/>
    <mergeCell ref="B273:E273"/>
    <mergeCell ref="B274:E274"/>
    <mergeCell ref="B275:E275"/>
    <mergeCell ref="B276:E276"/>
    <mergeCell ref="A277:A278"/>
    <mergeCell ref="A285:E285"/>
    <mergeCell ref="B315:E315"/>
    <mergeCell ref="B316:E316"/>
    <mergeCell ref="B317:E317"/>
    <mergeCell ref="B318:E318"/>
    <mergeCell ref="A319:A320"/>
    <mergeCell ref="A327:E327"/>
    <mergeCell ref="B297:E297"/>
    <mergeCell ref="A298:A299"/>
    <mergeCell ref="A306:E306"/>
    <mergeCell ref="A307:A308"/>
    <mergeCell ref="A312:A314"/>
    <mergeCell ref="B312:E314"/>
    <mergeCell ref="B339:E339"/>
    <mergeCell ref="A340:A341"/>
    <mergeCell ref="A348:E348"/>
    <mergeCell ref="A349:A350"/>
    <mergeCell ref="A354:A356"/>
    <mergeCell ref="B354:E356"/>
    <mergeCell ref="A328:A329"/>
    <mergeCell ref="A333:A335"/>
    <mergeCell ref="B333:E335"/>
    <mergeCell ref="B336:E336"/>
    <mergeCell ref="B337:E337"/>
    <mergeCell ref="B338:E338"/>
    <mergeCell ref="A370:A371"/>
    <mergeCell ref="A375:A377"/>
    <mergeCell ref="B375:E377"/>
    <mergeCell ref="B378:E378"/>
    <mergeCell ref="B379:E379"/>
    <mergeCell ref="B380:E380"/>
    <mergeCell ref="B357:E357"/>
    <mergeCell ref="B358:E358"/>
    <mergeCell ref="B359:E359"/>
    <mergeCell ref="B360:E360"/>
    <mergeCell ref="A361:A362"/>
    <mergeCell ref="A369:E369"/>
    <mergeCell ref="B399:E399"/>
    <mergeCell ref="B400:E400"/>
    <mergeCell ref="B401:E401"/>
    <mergeCell ref="B402:E402"/>
    <mergeCell ref="A403:A404"/>
    <mergeCell ref="A411:E411"/>
    <mergeCell ref="B381:E381"/>
    <mergeCell ref="A382:A383"/>
    <mergeCell ref="A390:E390"/>
    <mergeCell ref="A391:A392"/>
    <mergeCell ref="A396:A398"/>
    <mergeCell ref="B396:E398"/>
    <mergeCell ref="B423:E423"/>
    <mergeCell ref="A424:A425"/>
    <mergeCell ref="A432:E432"/>
    <mergeCell ref="A433:A434"/>
    <mergeCell ref="A438:A440"/>
    <mergeCell ref="B438:E440"/>
    <mergeCell ref="A412:A413"/>
    <mergeCell ref="A417:A419"/>
    <mergeCell ref="B417:E419"/>
    <mergeCell ref="B420:E420"/>
    <mergeCell ref="B421:E421"/>
    <mergeCell ref="B422:E422"/>
    <mergeCell ref="A454:A455"/>
    <mergeCell ref="A459:A461"/>
    <mergeCell ref="B459:E461"/>
    <mergeCell ref="B462:E462"/>
    <mergeCell ref="B463:E463"/>
    <mergeCell ref="B464:E464"/>
    <mergeCell ref="B441:E441"/>
    <mergeCell ref="B442:E442"/>
    <mergeCell ref="B443:E443"/>
    <mergeCell ref="B444:E444"/>
    <mergeCell ref="A445:A446"/>
    <mergeCell ref="A453:E453"/>
    <mergeCell ref="B483:E483"/>
    <mergeCell ref="B484:E484"/>
    <mergeCell ref="B485:E485"/>
    <mergeCell ref="B486:E486"/>
    <mergeCell ref="A487:A488"/>
    <mergeCell ref="A495:E495"/>
    <mergeCell ref="B465:E465"/>
    <mergeCell ref="A466:A467"/>
    <mergeCell ref="A474:E474"/>
    <mergeCell ref="A475:A476"/>
    <mergeCell ref="A480:A482"/>
    <mergeCell ref="B480:E482"/>
    <mergeCell ref="B507:E507"/>
    <mergeCell ref="A508:A509"/>
    <mergeCell ref="A516:E516"/>
    <mergeCell ref="A517:A518"/>
    <mergeCell ref="A522:A524"/>
    <mergeCell ref="B522:E524"/>
    <mergeCell ref="A496:A497"/>
    <mergeCell ref="A501:A503"/>
    <mergeCell ref="B501:E503"/>
    <mergeCell ref="B504:E504"/>
    <mergeCell ref="B505:E505"/>
    <mergeCell ref="B506:E506"/>
    <mergeCell ref="A538:A539"/>
    <mergeCell ref="A543:A545"/>
    <mergeCell ref="B543:E545"/>
    <mergeCell ref="B546:E546"/>
    <mergeCell ref="B547:E547"/>
    <mergeCell ref="B548:E548"/>
    <mergeCell ref="B525:E525"/>
    <mergeCell ref="B526:E526"/>
    <mergeCell ref="B527:E527"/>
    <mergeCell ref="B528:E528"/>
    <mergeCell ref="A529:A530"/>
    <mergeCell ref="A537:E537"/>
    <mergeCell ref="B567:E567"/>
    <mergeCell ref="B568:E568"/>
    <mergeCell ref="B569:E569"/>
    <mergeCell ref="B570:E570"/>
    <mergeCell ref="A571:A572"/>
    <mergeCell ref="A579:E579"/>
    <mergeCell ref="B549:E549"/>
    <mergeCell ref="A550:A551"/>
    <mergeCell ref="A558:E558"/>
    <mergeCell ref="A559:A560"/>
    <mergeCell ref="A564:A566"/>
    <mergeCell ref="B564:E566"/>
    <mergeCell ref="B591:E591"/>
    <mergeCell ref="A592:A593"/>
    <mergeCell ref="A600:E600"/>
    <mergeCell ref="A601:A602"/>
    <mergeCell ref="A606:A608"/>
    <mergeCell ref="B606:E608"/>
    <mergeCell ref="A580:A581"/>
    <mergeCell ref="A585:A587"/>
    <mergeCell ref="B585:E587"/>
    <mergeCell ref="B588:E588"/>
    <mergeCell ref="B589:E589"/>
    <mergeCell ref="B590:E590"/>
    <mergeCell ref="A622:A623"/>
    <mergeCell ref="A627:A629"/>
    <mergeCell ref="B627:E629"/>
    <mergeCell ref="B631:E631"/>
    <mergeCell ref="B632:E632"/>
    <mergeCell ref="B633:E633"/>
    <mergeCell ref="B609:E609"/>
    <mergeCell ref="B610:E610"/>
    <mergeCell ref="B611:E611"/>
    <mergeCell ref="B612:E612"/>
    <mergeCell ref="A613:A614"/>
    <mergeCell ref="A621:E621"/>
    <mergeCell ref="B652:E652"/>
    <mergeCell ref="B653:E653"/>
    <mergeCell ref="B654:E654"/>
    <mergeCell ref="B655:E655"/>
    <mergeCell ref="A656:A657"/>
    <mergeCell ref="A664:E664"/>
    <mergeCell ref="B634:E634"/>
    <mergeCell ref="A635:A636"/>
    <mergeCell ref="A643:E643"/>
    <mergeCell ref="A644:A645"/>
    <mergeCell ref="A649:A651"/>
    <mergeCell ref="B649:E651"/>
    <mergeCell ref="B676:E676"/>
    <mergeCell ref="A677:A678"/>
    <mergeCell ref="A685:E685"/>
    <mergeCell ref="A686:A687"/>
    <mergeCell ref="A691:A693"/>
    <mergeCell ref="B691:E693"/>
    <mergeCell ref="A665:A666"/>
    <mergeCell ref="A670:A672"/>
    <mergeCell ref="B670:E672"/>
    <mergeCell ref="B673:E673"/>
    <mergeCell ref="B674:E674"/>
    <mergeCell ref="B675:E675"/>
    <mergeCell ref="A707:A708"/>
    <mergeCell ref="A712:A714"/>
    <mergeCell ref="B712:E714"/>
    <mergeCell ref="B716:E716"/>
    <mergeCell ref="B717:E717"/>
    <mergeCell ref="B718:E718"/>
    <mergeCell ref="B694:E694"/>
    <mergeCell ref="B695:E695"/>
    <mergeCell ref="B696:E696"/>
    <mergeCell ref="B697:E697"/>
    <mergeCell ref="A698:A699"/>
    <mergeCell ref="A706:E706"/>
    <mergeCell ref="B736:E736"/>
    <mergeCell ref="B737:E737"/>
    <mergeCell ref="B738:E738"/>
    <mergeCell ref="A739:A740"/>
    <mergeCell ref="A747:E747"/>
    <mergeCell ref="A748:A749"/>
    <mergeCell ref="B719:E719"/>
    <mergeCell ref="A720:A721"/>
    <mergeCell ref="A728:E728"/>
    <mergeCell ref="A729:A730"/>
    <mergeCell ref="B734:E734"/>
    <mergeCell ref="B735:E735"/>
    <mergeCell ref="A766:E766"/>
    <mergeCell ref="A767:A768"/>
    <mergeCell ref="B772:E772"/>
    <mergeCell ref="B773:E773"/>
    <mergeCell ref="B774:E774"/>
    <mergeCell ref="B775:E775"/>
    <mergeCell ref="B753:E753"/>
    <mergeCell ref="B754:E754"/>
    <mergeCell ref="B755:E755"/>
    <mergeCell ref="B756:E756"/>
    <mergeCell ref="B757:E757"/>
    <mergeCell ref="A758:A759"/>
    <mergeCell ref="B793:E793"/>
    <mergeCell ref="B794:E794"/>
    <mergeCell ref="B795:E795"/>
    <mergeCell ref="A796:A797"/>
    <mergeCell ref="A804:E804"/>
    <mergeCell ref="A805:A806"/>
    <mergeCell ref="B776:E776"/>
    <mergeCell ref="A777:A778"/>
    <mergeCell ref="A785:E785"/>
    <mergeCell ref="A786:A787"/>
    <mergeCell ref="B791:E791"/>
    <mergeCell ref="B792:E792"/>
    <mergeCell ref="A823:E823"/>
    <mergeCell ref="A824:A825"/>
    <mergeCell ref="B829:E829"/>
    <mergeCell ref="B830:E830"/>
    <mergeCell ref="B831:E831"/>
    <mergeCell ref="B832:E832"/>
    <mergeCell ref="B810:E810"/>
    <mergeCell ref="B811:E811"/>
    <mergeCell ref="B812:E812"/>
    <mergeCell ref="B813:E813"/>
    <mergeCell ref="B814:E814"/>
    <mergeCell ref="A815:A816"/>
    <mergeCell ref="B850:E850"/>
    <mergeCell ref="B851:E851"/>
    <mergeCell ref="B852:E852"/>
    <mergeCell ref="A853:A854"/>
    <mergeCell ref="A861:E861"/>
    <mergeCell ref="A862:A863"/>
    <mergeCell ref="B833:E833"/>
    <mergeCell ref="A834:A835"/>
    <mergeCell ref="A842:E842"/>
    <mergeCell ref="A843:A844"/>
    <mergeCell ref="B848:E848"/>
    <mergeCell ref="B849:E849"/>
    <mergeCell ref="A880:E880"/>
    <mergeCell ref="A881:A882"/>
    <mergeCell ref="B886:E886"/>
    <mergeCell ref="B887:E887"/>
    <mergeCell ref="B888:E888"/>
    <mergeCell ref="B889:E889"/>
    <mergeCell ref="B867:E867"/>
    <mergeCell ref="B868:E868"/>
    <mergeCell ref="B869:E869"/>
    <mergeCell ref="B870:E870"/>
    <mergeCell ref="B871:E871"/>
    <mergeCell ref="A872:A873"/>
    <mergeCell ref="B907:E907"/>
    <mergeCell ref="B908:E908"/>
    <mergeCell ref="B909:E909"/>
    <mergeCell ref="A910:A911"/>
    <mergeCell ref="A918:E918"/>
    <mergeCell ref="A919:A920"/>
    <mergeCell ref="B890:E890"/>
    <mergeCell ref="A891:A892"/>
    <mergeCell ref="A899:E899"/>
    <mergeCell ref="A900:A901"/>
    <mergeCell ref="B905:E905"/>
    <mergeCell ref="B906:E906"/>
    <mergeCell ref="A937:E937"/>
    <mergeCell ref="A938:A939"/>
    <mergeCell ref="B943:E943"/>
    <mergeCell ref="B944:E944"/>
    <mergeCell ref="B945:E945"/>
    <mergeCell ref="B946:E946"/>
    <mergeCell ref="B924:E924"/>
    <mergeCell ref="B925:E925"/>
    <mergeCell ref="B926:E926"/>
    <mergeCell ref="B927:E927"/>
    <mergeCell ref="B928:E928"/>
    <mergeCell ref="A929:A930"/>
    <mergeCell ref="B964:E964"/>
    <mergeCell ref="B965:E965"/>
    <mergeCell ref="B966:E966"/>
    <mergeCell ref="A967:A968"/>
    <mergeCell ref="A975:E975"/>
    <mergeCell ref="A976:A977"/>
    <mergeCell ref="B947:E947"/>
    <mergeCell ref="A948:A949"/>
    <mergeCell ref="A956:E956"/>
    <mergeCell ref="A957:A958"/>
    <mergeCell ref="B962:E962"/>
    <mergeCell ref="B963:E963"/>
    <mergeCell ref="A994:E994"/>
    <mergeCell ref="A995:A996"/>
    <mergeCell ref="B1000:E1000"/>
    <mergeCell ref="B1001:E1001"/>
    <mergeCell ref="B1002:E1002"/>
    <mergeCell ref="B1003:E1003"/>
    <mergeCell ref="B981:E981"/>
    <mergeCell ref="B982:E982"/>
    <mergeCell ref="B983:E983"/>
    <mergeCell ref="B984:E984"/>
    <mergeCell ref="B985:E985"/>
    <mergeCell ref="A986:A987"/>
    <mergeCell ref="B1021:E1021"/>
    <mergeCell ref="B1022:E1022"/>
    <mergeCell ref="B1023:E1023"/>
    <mergeCell ref="A1024:A1025"/>
    <mergeCell ref="A1032:E1032"/>
    <mergeCell ref="A1033:A1034"/>
    <mergeCell ref="B1004:E1004"/>
    <mergeCell ref="A1005:A1006"/>
    <mergeCell ref="A1013:E1013"/>
    <mergeCell ref="A1014:A1015"/>
    <mergeCell ref="B1019:E1019"/>
    <mergeCell ref="B1020:E1020"/>
    <mergeCell ref="B1045:E1045"/>
    <mergeCell ref="B1046:E1046"/>
    <mergeCell ref="A1047:A1048"/>
    <mergeCell ref="A1055:E1055"/>
    <mergeCell ref="A1056:A1057"/>
    <mergeCell ref="A1080:A1082"/>
    <mergeCell ref="B1080:E1082"/>
    <mergeCell ref="B1038:E1038"/>
    <mergeCell ref="B1039:E1039"/>
    <mergeCell ref="A1040:E1040"/>
    <mergeCell ref="A1042:E1042"/>
    <mergeCell ref="A1043:E1043"/>
    <mergeCell ref="B1044:E1044"/>
  </mergeCells>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3:E306"/>
  <sheetViews>
    <sheetView view="pageBreakPreview" topLeftCell="A277" zoomScale="60" zoomScaleNormal="110" workbookViewId="0">
      <selection activeCell="F315" sqref="F315"/>
    </sheetView>
  </sheetViews>
  <sheetFormatPr defaultRowHeight="16.5" x14ac:dyDescent="0.3"/>
  <cols>
    <col min="1" max="1" width="32.5703125" style="996" customWidth="1"/>
    <col min="2" max="2" width="15.140625" style="995" customWidth="1"/>
    <col min="3" max="3" width="14" style="995" customWidth="1"/>
    <col min="4" max="4" width="11.85546875" style="995" customWidth="1"/>
    <col min="5" max="5" width="23.42578125" style="995" customWidth="1"/>
    <col min="6" max="16384" width="9.140625" style="994"/>
  </cols>
  <sheetData>
    <row r="3" spans="1:5" x14ac:dyDescent="0.3">
      <c r="A3" s="1154" t="s">
        <v>770</v>
      </c>
      <c r="B3" s="1154"/>
      <c r="C3" s="1154"/>
      <c r="D3" s="1154"/>
      <c r="E3" s="1154"/>
    </row>
    <row r="4" spans="1:5" ht="17.25" thickBot="1" x14ac:dyDescent="0.35"/>
    <row r="5" spans="1:5" ht="37.5" customHeight="1" thickBot="1" x14ac:dyDescent="0.35">
      <c r="A5" s="1148" t="s">
        <v>1</v>
      </c>
      <c r="B5" s="1153" t="s">
        <v>1309</v>
      </c>
      <c r="C5" s="1152"/>
      <c r="D5" s="1152"/>
      <c r="E5" s="1152"/>
    </row>
    <row r="6" spans="1:5" ht="17.25" thickBot="1" x14ac:dyDescent="0.35">
      <c r="A6" s="1148" t="s">
        <v>2</v>
      </c>
      <c r="B6" s="1151" t="s">
        <v>277</v>
      </c>
      <c r="C6" s="1150"/>
      <c r="D6" s="1150"/>
      <c r="E6" s="1149"/>
    </row>
    <row r="7" spans="1:5" ht="37.5" customHeight="1" thickBot="1" x14ac:dyDescent="0.35">
      <c r="A7" s="1148" t="s">
        <v>4</v>
      </c>
      <c r="B7" s="1140" t="s">
        <v>5</v>
      </c>
      <c r="C7" s="1139"/>
      <c r="D7" s="1139"/>
      <c r="E7" s="1138"/>
    </row>
    <row r="8" spans="1:5" ht="17.25" thickBot="1" x14ac:dyDescent="0.35">
      <c r="A8" s="1147" t="s">
        <v>6</v>
      </c>
      <c r="B8" s="1146"/>
      <c r="C8" s="1146"/>
      <c r="D8" s="1146"/>
      <c r="E8" s="1145"/>
    </row>
    <row r="9" spans="1:5" ht="17.25" thickBot="1" x14ac:dyDescent="0.35">
      <c r="A9" s="1137"/>
      <c r="B9" s="1136"/>
      <c r="C9" s="1136"/>
      <c r="D9" s="1136"/>
      <c r="E9" s="1135"/>
    </row>
    <row r="10" spans="1:5" ht="17.25" thickBot="1" x14ac:dyDescent="0.35">
      <c r="A10" s="1137"/>
      <c r="B10" s="1136"/>
      <c r="C10" s="1136"/>
      <c r="D10" s="1136"/>
      <c r="E10" s="1135"/>
    </row>
    <row r="11" spans="1:5" ht="17.25" thickBot="1" x14ac:dyDescent="0.35">
      <c r="A11" s="1137"/>
      <c r="B11" s="1136"/>
      <c r="C11" s="1136"/>
      <c r="D11" s="1136"/>
      <c r="E11" s="1135"/>
    </row>
    <row r="12" spans="1:5" ht="37.5" customHeight="1" thickBot="1" x14ac:dyDescent="0.35">
      <c r="A12" s="1144" t="s">
        <v>8</v>
      </c>
      <c r="B12" s="1139"/>
      <c r="C12" s="1124"/>
      <c r="D12" s="1124"/>
      <c r="E12" s="1123"/>
    </row>
    <row r="13" spans="1:5" x14ac:dyDescent="0.3">
      <c r="A13" s="1016" t="s">
        <v>9</v>
      </c>
      <c r="B13" s="1143">
        <v>2018</v>
      </c>
      <c r="C13" s="1143">
        <v>2019</v>
      </c>
      <c r="D13" s="1143">
        <v>2020</v>
      </c>
      <c r="E13" s="1143">
        <v>2021</v>
      </c>
    </row>
    <row r="14" spans="1:5" ht="17.25" thickBot="1" x14ac:dyDescent="0.35">
      <c r="A14" s="1014"/>
      <c r="B14" s="1142" t="s">
        <v>10</v>
      </c>
      <c r="C14" s="1142" t="s">
        <v>11</v>
      </c>
      <c r="D14" s="1142" t="s">
        <v>11</v>
      </c>
      <c r="E14" s="1142" t="s">
        <v>11</v>
      </c>
    </row>
    <row r="15" spans="1:5" ht="17.25" thickBot="1" x14ac:dyDescent="0.35">
      <c r="A15" s="1134" t="s">
        <v>12</v>
      </c>
      <c r="B15" s="1133" t="s">
        <v>13</v>
      </c>
      <c r="C15" s="1133" t="s">
        <v>14</v>
      </c>
      <c r="D15" s="1133" t="s">
        <v>14</v>
      </c>
      <c r="E15" s="1133" t="s">
        <v>14</v>
      </c>
    </row>
    <row r="16" spans="1:5" ht="17.25" thickBot="1" x14ac:dyDescent="0.35">
      <c r="A16" s="1022" t="s">
        <v>15</v>
      </c>
      <c r="B16" s="1133" t="s">
        <v>13</v>
      </c>
      <c r="C16" s="1133" t="s">
        <v>14</v>
      </c>
      <c r="D16" s="1133" t="s">
        <v>14</v>
      </c>
      <c r="E16" s="1133" t="s">
        <v>14</v>
      </c>
    </row>
    <row r="17" spans="1:5" ht="33.75" thickBot="1" x14ac:dyDescent="0.35">
      <c r="A17" s="1022" t="s">
        <v>16</v>
      </c>
      <c r="B17" s="1133" t="s">
        <v>13</v>
      </c>
      <c r="C17" s="1133" t="s">
        <v>14</v>
      </c>
      <c r="D17" s="1133" t="s">
        <v>14</v>
      </c>
      <c r="E17" s="1133" t="s">
        <v>14</v>
      </c>
    </row>
    <row r="18" spans="1:5" ht="53.25" customHeight="1" thickBot="1" x14ac:dyDescent="0.35">
      <c r="A18" s="1141" t="s">
        <v>17</v>
      </c>
      <c r="B18" s="1140" t="s">
        <v>1308</v>
      </c>
      <c r="C18" s="1139"/>
      <c r="D18" s="1139"/>
      <c r="E18" s="1138"/>
    </row>
    <row r="19" spans="1:5" ht="17.25" thickBot="1" x14ac:dyDescent="0.35">
      <c r="A19" s="1137" t="s">
        <v>18</v>
      </c>
      <c r="B19" s="1136"/>
      <c r="C19" s="1136"/>
      <c r="D19" s="1136"/>
      <c r="E19" s="1135"/>
    </row>
    <row r="20" spans="1:5" ht="17.25" thickBot="1" x14ac:dyDescent="0.35">
      <c r="A20" s="1134" t="s">
        <v>12</v>
      </c>
      <c r="B20" s="1133" t="s">
        <v>13</v>
      </c>
      <c r="C20" s="1133" t="s">
        <v>14</v>
      </c>
      <c r="D20" s="1133" t="s">
        <v>14</v>
      </c>
      <c r="E20" s="1133" t="s">
        <v>14</v>
      </c>
    </row>
    <row r="21" spans="1:5" ht="17.25" thickBot="1" x14ac:dyDescent="0.35">
      <c r="A21" s="1022" t="s">
        <v>15</v>
      </c>
      <c r="B21" s="1133" t="s">
        <v>13</v>
      </c>
      <c r="C21" s="1133" t="s">
        <v>14</v>
      </c>
      <c r="D21" s="1133" t="s">
        <v>14</v>
      </c>
      <c r="E21" s="1133" t="s">
        <v>14</v>
      </c>
    </row>
    <row r="22" spans="1:5" ht="33.75" thickBot="1" x14ac:dyDescent="0.35">
      <c r="A22" s="1022" t="s">
        <v>16</v>
      </c>
      <c r="B22" s="1133" t="s">
        <v>13</v>
      </c>
      <c r="C22" s="1133" t="s">
        <v>14</v>
      </c>
      <c r="D22" s="1133" t="s">
        <v>14</v>
      </c>
      <c r="E22" s="1133" t="s">
        <v>14</v>
      </c>
    </row>
    <row r="23" spans="1:5" ht="17.25" thickBot="1" x14ac:dyDescent="0.35">
      <c r="A23" s="1104" t="s">
        <v>19</v>
      </c>
      <c r="B23" s="1103"/>
      <c r="C23" s="1103"/>
      <c r="D23" s="1103"/>
      <c r="E23" s="1102"/>
    </row>
    <row r="24" spans="1:5" ht="17.25" thickBot="1" x14ac:dyDescent="0.35">
      <c r="A24" s="1104" t="s">
        <v>39</v>
      </c>
      <c r="B24" s="1103"/>
      <c r="C24" s="1103"/>
      <c r="D24" s="1103"/>
      <c r="E24" s="1102"/>
    </row>
    <row r="25" spans="1:5" ht="37.5" customHeight="1" thickBot="1" x14ac:dyDescent="0.35">
      <c r="A25" s="1132" t="s">
        <v>88</v>
      </c>
      <c r="B25" s="1131" t="s">
        <v>1307</v>
      </c>
      <c r="C25" s="1130"/>
      <c r="D25" s="1130"/>
      <c r="E25" s="1129"/>
    </row>
    <row r="26" spans="1:5" ht="33.75" customHeight="1" thickBot="1" x14ac:dyDescent="0.35">
      <c r="A26" s="1022" t="s">
        <v>20</v>
      </c>
      <c r="B26" s="1128" t="s">
        <v>1306</v>
      </c>
      <c r="C26" s="1127"/>
      <c r="D26" s="1127"/>
      <c r="E26" s="1126"/>
    </row>
    <row r="27" spans="1:5" ht="17.25" thickBot="1" x14ac:dyDescent="0.35">
      <c r="A27" s="1022" t="s">
        <v>21</v>
      </c>
      <c r="B27" s="1125" t="s">
        <v>40</v>
      </c>
      <c r="C27" s="1124"/>
      <c r="D27" s="1124"/>
      <c r="E27" s="1123"/>
    </row>
    <row r="28" spans="1:5" x14ac:dyDescent="0.3">
      <c r="A28" s="1016"/>
      <c r="B28" s="1015">
        <v>2018</v>
      </c>
      <c r="C28" s="1015">
        <v>2019</v>
      </c>
      <c r="D28" s="1015">
        <v>2020</v>
      </c>
      <c r="E28" s="1015">
        <v>2021</v>
      </c>
    </row>
    <row r="29" spans="1:5" ht="17.25" thickBot="1" x14ac:dyDescent="0.35">
      <c r="A29" s="1014"/>
      <c r="B29" s="1013" t="s">
        <v>10</v>
      </c>
      <c r="C29" s="1013" t="s">
        <v>11</v>
      </c>
      <c r="D29" s="1013" t="s">
        <v>11</v>
      </c>
      <c r="E29" s="1013" t="s">
        <v>11</v>
      </c>
    </row>
    <row r="30" spans="1:5" ht="17.25" thickBot="1" x14ac:dyDescent="0.35">
      <c r="A30" s="1022" t="s">
        <v>23</v>
      </c>
      <c r="B30" s="1023">
        <v>272</v>
      </c>
      <c r="C30" s="1023">
        <v>272</v>
      </c>
      <c r="D30" s="1023">
        <v>272</v>
      </c>
      <c r="E30" s="1023">
        <v>272</v>
      </c>
    </row>
    <row r="31" spans="1:5" ht="17.25" thickBot="1" x14ac:dyDescent="0.35">
      <c r="A31" s="1022" t="s">
        <v>24</v>
      </c>
      <c r="B31" s="1023">
        <v>640700</v>
      </c>
      <c r="C31" s="1023">
        <v>640700</v>
      </c>
      <c r="D31" s="1023">
        <v>640700</v>
      </c>
      <c r="E31" s="1023">
        <v>640700</v>
      </c>
    </row>
    <row r="32" spans="1:5" ht="17.25" thickBot="1" x14ac:dyDescent="0.35">
      <c r="A32" s="1022" t="s">
        <v>25</v>
      </c>
      <c r="B32" s="1023">
        <f>B31/B30</f>
        <v>2355.5147058823532</v>
      </c>
      <c r="C32" s="1023">
        <f>C31/C30</f>
        <v>2355.5147058823532</v>
      </c>
      <c r="D32" s="1023">
        <f>D31/D30</f>
        <v>2355.5147058823532</v>
      </c>
      <c r="E32" s="1023">
        <f>E31/E30</f>
        <v>2355.5147058823532</v>
      </c>
    </row>
    <row r="33" spans="1:5" ht="17.25" thickBot="1" x14ac:dyDescent="0.35">
      <c r="A33" s="1022" t="s">
        <v>26</v>
      </c>
      <c r="B33" s="1021" t="s">
        <v>27</v>
      </c>
      <c r="C33" s="1020">
        <f>C30/B30-1</f>
        <v>0</v>
      </c>
      <c r="D33" s="1020">
        <f>D30/C30-1</f>
        <v>0</v>
      </c>
      <c r="E33" s="1020">
        <f>E30/D30-1</f>
        <v>0</v>
      </c>
    </row>
    <row r="34" spans="1:5" ht="17.25" thickBot="1" x14ac:dyDescent="0.35">
      <c r="A34" s="1022" t="s">
        <v>28</v>
      </c>
      <c r="B34" s="1021" t="s">
        <v>27</v>
      </c>
      <c r="C34" s="1020">
        <f>C31/B31-1</f>
        <v>0</v>
      </c>
      <c r="D34" s="1020">
        <f>D31/C31-1</f>
        <v>0</v>
      </c>
      <c r="E34" s="1020">
        <f>E31/D31-1</f>
        <v>0</v>
      </c>
    </row>
    <row r="35" spans="1:5" ht="17.25" thickBot="1" x14ac:dyDescent="0.35">
      <c r="A35" s="1022" t="s">
        <v>29</v>
      </c>
      <c r="B35" s="1021" t="s">
        <v>27</v>
      </c>
      <c r="C35" s="1020">
        <f>C32/B32-1</f>
        <v>0</v>
      </c>
      <c r="D35" s="1020">
        <f>D32/C32-1</f>
        <v>0</v>
      </c>
      <c r="E35" s="1020">
        <f>E32/D32-1</f>
        <v>0</v>
      </c>
    </row>
    <row r="36" spans="1:5" ht="17.25" thickBot="1" x14ac:dyDescent="0.35">
      <c r="A36" s="1122" t="s">
        <v>1291</v>
      </c>
      <c r="B36" s="1121"/>
      <c r="C36" s="1121"/>
      <c r="D36" s="1121"/>
      <c r="E36" s="1120"/>
    </row>
    <row r="37" spans="1:5" x14ac:dyDescent="0.3">
      <c r="A37" s="1068"/>
      <c r="B37" s="1067">
        <v>2018</v>
      </c>
      <c r="C37" s="1067">
        <v>2019</v>
      </c>
      <c r="D37" s="1067">
        <v>2020</v>
      </c>
      <c r="E37" s="1067">
        <v>2021</v>
      </c>
    </row>
    <row r="38" spans="1:5" ht="17.25" thickBot="1" x14ac:dyDescent="0.35">
      <c r="A38" s="1066"/>
      <c r="B38" s="1065" t="s">
        <v>10</v>
      </c>
      <c r="C38" s="1065" t="s">
        <v>11</v>
      </c>
      <c r="D38" s="1065" t="s">
        <v>11</v>
      </c>
      <c r="E38" s="1065" t="s">
        <v>11</v>
      </c>
    </row>
    <row r="39" spans="1:5" ht="17.25" thickBot="1" x14ac:dyDescent="0.35">
      <c r="A39" s="1116" t="s">
        <v>41</v>
      </c>
      <c r="B39" s="1114">
        <v>310018</v>
      </c>
      <c r="C39" s="1114">
        <v>320018</v>
      </c>
      <c r="D39" s="1114">
        <v>320018</v>
      </c>
      <c r="E39" s="1114">
        <v>320018</v>
      </c>
    </row>
    <row r="40" spans="1:5" ht="47.25" customHeight="1" thickBot="1" x14ac:dyDescent="0.35">
      <c r="A40" s="1113" t="s">
        <v>153</v>
      </c>
      <c r="B40" s="1009"/>
      <c r="C40" s="1119"/>
      <c r="D40" s="1119"/>
      <c r="E40" s="1119"/>
    </row>
    <row r="41" spans="1:5" ht="43.5" customHeight="1" thickBot="1" x14ac:dyDescent="0.35">
      <c r="A41" s="1113" t="s">
        <v>1305</v>
      </c>
      <c r="B41" s="1009"/>
      <c r="C41" s="1118"/>
      <c r="D41" s="1118"/>
      <c r="E41" s="1118"/>
    </row>
    <row r="42" spans="1:5" ht="33.75" thickBot="1" x14ac:dyDescent="0.35">
      <c r="A42" s="1012" t="s">
        <v>42</v>
      </c>
      <c r="B42" s="1011">
        <v>52682</v>
      </c>
      <c r="C42" s="1011">
        <v>57682</v>
      </c>
      <c r="D42" s="1011">
        <v>57682</v>
      </c>
      <c r="E42" s="1011">
        <v>57682</v>
      </c>
    </row>
    <row r="43" spans="1:5" ht="66.75" thickBot="1" x14ac:dyDescent="0.35">
      <c r="A43" s="1113" t="s">
        <v>155</v>
      </c>
      <c r="B43" s="1009"/>
      <c r="C43" s="1011"/>
      <c r="D43" s="1011"/>
      <c r="E43" s="1011"/>
    </row>
    <row r="44" spans="1:5" ht="66.75" thickBot="1" x14ac:dyDescent="0.35">
      <c r="A44" s="1113" t="s">
        <v>1304</v>
      </c>
      <c r="B44" s="1009"/>
      <c r="C44" s="1011"/>
      <c r="D44" s="1011"/>
      <c r="E44" s="1011"/>
    </row>
    <row r="45" spans="1:5" ht="17.25" thickBot="1" x14ac:dyDescent="0.35">
      <c r="A45" s="1116" t="s">
        <v>43</v>
      </c>
      <c r="B45" s="1115">
        <v>220000</v>
      </c>
      <c r="C45" s="1114">
        <v>185000</v>
      </c>
      <c r="D45" s="1114">
        <v>185000</v>
      </c>
      <c r="E45" s="1114">
        <v>185000</v>
      </c>
    </row>
    <row r="46" spans="1:5" ht="50.25" thickBot="1" x14ac:dyDescent="0.35">
      <c r="A46" s="1113" t="s">
        <v>157</v>
      </c>
      <c r="B46" s="1009"/>
      <c r="C46" s="1011"/>
      <c r="D46" s="1011"/>
      <c r="E46" s="1011"/>
    </row>
    <row r="47" spans="1:5" ht="50.25" thickBot="1" x14ac:dyDescent="0.35">
      <c r="A47" s="1113" t="s">
        <v>1303</v>
      </c>
      <c r="B47" s="1009"/>
      <c r="C47" s="1011"/>
      <c r="D47" s="1011"/>
      <c r="E47" s="1011"/>
    </row>
    <row r="48" spans="1:5" ht="17.25" thickBot="1" x14ac:dyDescent="0.35">
      <c r="A48" s="1012" t="s">
        <v>44</v>
      </c>
      <c r="B48" s="1009"/>
      <c r="C48" s="1011"/>
      <c r="D48" s="1011"/>
      <c r="E48" s="1011"/>
    </row>
    <row r="49" spans="1:5" ht="50.25" thickBot="1" x14ac:dyDescent="0.35">
      <c r="A49" s="1113" t="s">
        <v>160</v>
      </c>
      <c r="B49" s="1009"/>
      <c r="C49" s="1011"/>
      <c r="D49" s="1011"/>
      <c r="E49" s="1011"/>
    </row>
    <row r="50" spans="1:5" ht="50.25" thickBot="1" x14ac:dyDescent="0.35">
      <c r="A50" s="1113" t="s">
        <v>1302</v>
      </c>
      <c r="B50" s="1009"/>
      <c r="C50" s="1011"/>
      <c r="D50" s="1011"/>
      <c r="E50" s="1011"/>
    </row>
    <row r="51" spans="1:5" ht="17.25" thickBot="1" x14ac:dyDescent="0.35">
      <c r="A51" s="1116" t="s">
        <v>45</v>
      </c>
      <c r="B51" s="1117">
        <v>80000</v>
      </c>
      <c r="C51" s="1114">
        <v>0</v>
      </c>
      <c r="D51" s="1114">
        <v>0</v>
      </c>
      <c r="E51" s="1114">
        <v>0</v>
      </c>
    </row>
    <row r="52" spans="1:5" ht="50.25" thickBot="1" x14ac:dyDescent="0.35">
      <c r="A52" s="1113" t="s">
        <v>162</v>
      </c>
      <c r="B52" s="1009"/>
      <c r="C52" s="1011"/>
      <c r="D52" s="1011"/>
      <c r="E52" s="1011"/>
    </row>
    <row r="53" spans="1:5" ht="50.25" thickBot="1" x14ac:dyDescent="0.35">
      <c r="A53" s="1113" t="s">
        <v>1301</v>
      </c>
      <c r="B53" s="1009"/>
      <c r="C53" s="1011"/>
      <c r="D53" s="1011"/>
      <c r="E53" s="1011"/>
    </row>
    <row r="54" spans="1:5" ht="17.25" thickBot="1" x14ac:dyDescent="0.35">
      <c r="A54" s="1116" t="s">
        <v>46</v>
      </c>
      <c r="B54" s="1115">
        <v>27000</v>
      </c>
      <c r="C54" s="1114">
        <v>28000</v>
      </c>
      <c r="D54" s="1114">
        <v>28000</v>
      </c>
      <c r="E54" s="1114">
        <v>28000</v>
      </c>
    </row>
    <row r="55" spans="1:5" ht="50.25" thickBot="1" x14ac:dyDescent="0.35">
      <c r="A55" s="1113" t="s">
        <v>164</v>
      </c>
      <c r="B55" s="1009"/>
      <c r="C55" s="1011"/>
      <c r="D55" s="1011"/>
      <c r="E55" s="1011"/>
    </row>
    <row r="56" spans="1:5" ht="50.25" thickBot="1" x14ac:dyDescent="0.35">
      <c r="A56" s="1113" t="s">
        <v>1300</v>
      </c>
      <c r="B56" s="1009"/>
      <c r="C56" s="1011"/>
      <c r="D56" s="1011"/>
      <c r="E56" s="1011"/>
    </row>
    <row r="57" spans="1:5" ht="33.75" thickBot="1" x14ac:dyDescent="0.35">
      <c r="A57" s="1116" t="s">
        <v>47</v>
      </c>
      <c r="B57" s="1115">
        <v>70000</v>
      </c>
      <c r="C57" s="1114">
        <v>50000</v>
      </c>
      <c r="D57" s="1114">
        <v>50000</v>
      </c>
      <c r="E57" s="1114">
        <v>50000</v>
      </c>
    </row>
    <row r="58" spans="1:5" ht="50.25" thickBot="1" x14ac:dyDescent="0.35">
      <c r="A58" s="1113" t="s">
        <v>166</v>
      </c>
      <c r="B58" s="1009"/>
      <c r="C58" s="1011"/>
      <c r="D58" s="1011"/>
      <c r="E58" s="1011"/>
    </row>
    <row r="59" spans="1:5" ht="50.25" thickBot="1" x14ac:dyDescent="0.35">
      <c r="A59" s="1113" t="s">
        <v>1299</v>
      </c>
      <c r="B59" s="1009"/>
      <c r="C59" s="1011"/>
      <c r="D59" s="1011"/>
      <c r="E59" s="1011"/>
    </row>
    <row r="60" spans="1:5" ht="17.25" thickBot="1" x14ac:dyDescent="0.35">
      <c r="A60" s="1112" t="s">
        <v>33</v>
      </c>
      <c r="B60" s="1111">
        <f>B57+B54+B51+B48+B45+B42+B39</f>
        <v>759700</v>
      </c>
      <c r="C60" s="1111">
        <f>C57+C54+C51+C48+C45+C42+C39</f>
        <v>640700</v>
      </c>
      <c r="D60" s="1111">
        <f>D57+D54+D51+D48+D45+D42+D39</f>
        <v>640700</v>
      </c>
      <c r="E60" s="1111">
        <f>E57+E54+E51+E48+E45+E42+E39</f>
        <v>640700</v>
      </c>
    </row>
    <row r="61" spans="1:5" x14ac:dyDescent="0.3">
      <c r="A61" s="1008" t="s">
        <v>1298</v>
      </c>
      <c r="B61" s="1110" t="s">
        <v>1297</v>
      </c>
      <c r="C61" s="1109"/>
      <c r="D61" s="1109"/>
      <c r="E61" s="1109"/>
    </row>
    <row r="62" spans="1:5" ht="21" customHeight="1" x14ac:dyDescent="0.3">
      <c r="A62" s="1004"/>
      <c r="B62" s="1108"/>
      <c r="C62" s="1107"/>
      <c r="D62" s="1107"/>
      <c r="E62" s="1107"/>
    </row>
    <row r="63" spans="1:5" ht="29.25" customHeight="1" thickBot="1" x14ac:dyDescent="0.35">
      <c r="A63" s="1000"/>
      <c r="B63" s="1106"/>
      <c r="C63" s="1105"/>
      <c r="D63" s="1105"/>
      <c r="E63" s="1105"/>
    </row>
    <row r="64" spans="1:5" ht="17.25" thickBot="1" x14ac:dyDescent="0.35">
      <c r="A64" s="1104" t="s">
        <v>191</v>
      </c>
      <c r="B64" s="1103"/>
      <c r="C64" s="1103"/>
      <c r="D64" s="1103"/>
      <c r="E64" s="1102"/>
    </row>
    <row r="65" spans="1:5" ht="17.25" thickBot="1" x14ac:dyDescent="0.35">
      <c r="A65" s="1104" t="s">
        <v>192</v>
      </c>
      <c r="B65" s="1103"/>
      <c r="C65" s="1103"/>
      <c r="D65" s="1103"/>
      <c r="E65" s="1102"/>
    </row>
    <row r="66" spans="1:5" ht="36" customHeight="1" thickBot="1" x14ac:dyDescent="0.35">
      <c r="A66" s="1101"/>
      <c r="B66" s="1100" t="s">
        <v>1296</v>
      </c>
      <c r="C66" s="1099"/>
      <c r="D66" s="1099"/>
      <c r="E66" s="1098"/>
    </row>
    <row r="67" spans="1:5" ht="42" customHeight="1" thickBot="1" x14ac:dyDescent="0.35">
      <c r="A67" s="1097" t="s">
        <v>1295</v>
      </c>
      <c r="B67" s="1096" t="s">
        <v>1294</v>
      </c>
      <c r="C67" s="1095"/>
      <c r="D67" s="1095"/>
      <c r="E67" s="1094"/>
    </row>
    <row r="68" spans="1:5" ht="32.25" customHeight="1" thickBot="1" x14ac:dyDescent="0.35">
      <c r="A68" s="1093" t="s">
        <v>20</v>
      </c>
      <c r="B68" s="1096" t="s">
        <v>1293</v>
      </c>
      <c r="C68" s="1095"/>
      <c r="D68" s="1095"/>
      <c r="E68" s="1094"/>
    </row>
    <row r="69" spans="1:5" ht="17.25" thickBot="1" x14ac:dyDescent="0.35">
      <c r="A69" s="1093" t="s">
        <v>21</v>
      </c>
      <c r="B69" s="1092" t="s">
        <v>1292</v>
      </c>
      <c r="C69" s="1091"/>
      <c r="D69" s="1091"/>
      <c r="E69" s="1090"/>
    </row>
    <row r="70" spans="1:5" x14ac:dyDescent="0.3">
      <c r="A70" s="1016"/>
      <c r="B70" s="1015">
        <v>2018</v>
      </c>
      <c r="C70" s="1015">
        <v>2019</v>
      </c>
      <c r="D70" s="1015">
        <v>2020</v>
      </c>
      <c r="E70" s="1015">
        <v>2021</v>
      </c>
    </row>
    <row r="71" spans="1:5" ht="17.25" thickBot="1" x14ac:dyDescent="0.35">
      <c r="A71" s="1014"/>
      <c r="B71" s="1013" t="s">
        <v>10</v>
      </c>
      <c r="C71" s="1013" t="s">
        <v>11</v>
      </c>
      <c r="D71" s="1013" t="s">
        <v>11</v>
      </c>
      <c r="E71" s="1013" t="s">
        <v>11</v>
      </c>
    </row>
    <row r="72" spans="1:5" ht="17.25" thickBot="1" x14ac:dyDescent="0.35">
      <c r="A72" s="1022" t="s">
        <v>23</v>
      </c>
      <c r="B72" s="1023">
        <v>1</v>
      </c>
      <c r="C72" s="1023">
        <v>0</v>
      </c>
      <c r="D72" s="1023">
        <v>0</v>
      </c>
      <c r="E72" s="1023">
        <v>0</v>
      </c>
    </row>
    <row r="73" spans="1:5" ht="17.25" thickBot="1" x14ac:dyDescent="0.35">
      <c r="A73" s="1022" t="s">
        <v>24</v>
      </c>
      <c r="B73" s="1023">
        <v>800</v>
      </c>
      <c r="C73" s="1023">
        <v>0</v>
      </c>
      <c r="D73" s="1023">
        <v>0</v>
      </c>
      <c r="E73" s="1023">
        <v>0</v>
      </c>
    </row>
    <row r="74" spans="1:5" ht="17.25" thickBot="1" x14ac:dyDescent="0.35">
      <c r="A74" s="1022" t="s">
        <v>25</v>
      </c>
      <c r="B74" s="1023">
        <f>B73/B72</f>
        <v>800</v>
      </c>
      <c r="C74" s="1023">
        <v>0</v>
      </c>
      <c r="D74" s="1023">
        <v>0</v>
      </c>
      <c r="E74" s="1023">
        <v>0</v>
      </c>
    </row>
    <row r="75" spans="1:5" ht="17.25" thickBot="1" x14ac:dyDescent="0.35">
      <c r="A75" s="1022" t="s">
        <v>26</v>
      </c>
      <c r="B75" s="1021" t="s">
        <v>27</v>
      </c>
      <c r="C75" s="1011">
        <v>0</v>
      </c>
      <c r="D75" s="1011">
        <v>0</v>
      </c>
      <c r="E75" s="1011">
        <v>0</v>
      </c>
    </row>
    <row r="76" spans="1:5" ht="17.25" thickBot="1" x14ac:dyDescent="0.35">
      <c r="A76" s="1022" t="s">
        <v>28</v>
      </c>
      <c r="B76" s="1021" t="s">
        <v>27</v>
      </c>
      <c r="C76" s="1011">
        <v>0</v>
      </c>
      <c r="D76" s="1011">
        <v>0</v>
      </c>
      <c r="E76" s="1011">
        <v>0</v>
      </c>
    </row>
    <row r="77" spans="1:5" ht="17.25" thickBot="1" x14ac:dyDescent="0.35">
      <c r="A77" s="1022" t="s">
        <v>29</v>
      </c>
      <c r="B77" s="1021" t="s">
        <v>27</v>
      </c>
      <c r="C77" s="1011">
        <v>0</v>
      </c>
      <c r="D77" s="1011">
        <v>0</v>
      </c>
      <c r="E77" s="1011">
        <v>0</v>
      </c>
    </row>
    <row r="78" spans="1:5" ht="17.25" thickBot="1" x14ac:dyDescent="0.35">
      <c r="A78" s="1019" t="s">
        <v>1291</v>
      </c>
      <c r="B78" s="1018"/>
      <c r="C78" s="1018"/>
      <c r="D78" s="1018"/>
      <c r="E78" s="1017"/>
    </row>
    <row r="79" spans="1:5" x14ac:dyDescent="0.3">
      <c r="A79" s="1016"/>
      <c r="B79" s="1015">
        <v>2018</v>
      </c>
      <c r="C79" s="1015">
        <v>2019</v>
      </c>
      <c r="D79" s="1015">
        <v>2020</v>
      </c>
      <c r="E79" s="1015">
        <v>2021</v>
      </c>
    </row>
    <row r="80" spans="1:5" ht="17.25" thickBot="1" x14ac:dyDescent="0.35">
      <c r="A80" s="1014"/>
      <c r="B80" s="1013" t="s">
        <v>10</v>
      </c>
      <c r="C80" s="1013" t="s">
        <v>11</v>
      </c>
      <c r="D80" s="1013" t="s">
        <v>11</v>
      </c>
      <c r="E80" s="1013" t="s">
        <v>11</v>
      </c>
    </row>
    <row r="81" spans="1:5" ht="17.25" thickBot="1" x14ac:dyDescent="0.35">
      <c r="A81" s="1012" t="s">
        <v>31</v>
      </c>
      <c r="B81" s="1011">
        <v>0</v>
      </c>
      <c r="C81" s="1011">
        <v>0</v>
      </c>
      <c r="D81" s="1011">
        <v>0</v>
      </c>
      <c r="E81" s="1011">
        <v>0</v>
      </c>
    </row>
    <row r="82" spans="1:5" ht="17.25" thickBot="1" x14ac:dyDescent="0.35">
      <c r="A82" s="1012" t="s">
        <v>32</v>
      </c>
      <c r="B82" s="1009">
        <v>800</v>
      </c>
      <c r="C82" s="1009">
        <v>0</v>
      </c>
      <c r="D82" s="1009">
        <v>0</v>
      </c>
      <c r="E82" s="1009">
        <f>E74</f>
        <v>0</v>
      </c>
    </row>
    <row r="83" spans="1:5" ht="17.25" thickBot="1" x14ac:dyDescent="0.35">
      <c r="A83" s="1035" t="s">
        <v>33</v>
      </c>
      <c r="B83" s="1009">
        <f>B82+B81</f>
        <v>800</v>
      </c>
      <c r="C83" s="1009">
        <f>C82+C81</f>
        <v>0</v>
      </c>
      <c r="D83" s="1009">
        <f>D82+D81</f>
        <v>0</v>
      </c>
      <c r="E83" s="1009">
        <f>E82+E81</f>
        <v>0</v>
      </c>
    </row>
    <row r="84" spans="1:5" x14ac:dyDescent="0.3">
      <c r="A84" s="1008" t="s">
        <v>34</v>
      </c>
      <c r="B84" s="1007"/>
      <c r="C84" s="1006"/>
      <c r="D84" s="1006"/>
      <c r="E84" s="1005"/>
    </row>
    <row r="85" spans="1:5" x14ac:dyDescent="0.3">
      <c r="A85" s="1004"/>
      <c r="B85" s="1003"/>
      <c r="C85" s="1002"/>
      <c r="D85" s="1002"/>
      <c r="E85" s="1001"/>
    </row>
    <row r="86" spans="1:5" ht="17.25" thickBot="1" x14ac:dyDescent="0.35">
      <c r="A86" s="1000"/>
      <c r="B86" s="999"/>
      <c r="C86" s="998"/>
      <c r="D86" s="998"/>
      <c r="E86" s="997"/>
    </row>
    <row r="87" spans="1:5" ht="17.25" thickBot="1" x14ac:dyDescent="0.35">
      <c r="A87" s="1085"/>
      <c r="B87" s="1034" t="s">
        <v>1290</v>
      </c>
      <c r="C87" s="1033"/>
      <c r="D87" s="1033"/>
      <c r="E87" s="1032"/>
    </row>
    <row r="88" spans="1:5" ht="17.25" thickBot="1" x14ac:dyDescent="0.35">
      <c r="A88" s="1031" t="s">
        <v>1289</v>
      </c>
      <c r="B88" s="1034" t="s">
        <v>1288</v>
      </c>
      <c r="C88" s="1033"/>
      <c r="D88" s="1033"/>
      <c r="E88" s="1032"/>
    </row>
    <row r="89" spans="1:5" ht="48.75" customHeight="1" thickBot="1" x14ac:dyDescent="0.35">
      <c r="A89" s="1027" t="s">
        <v>20</v>
      </c>
      <c r="B89" s="1081" t="s">
        <v>1287</v>
      </c>
      <c r="C89" s="1080"/>
      <c r="D89" s="1080"/>
      <c r="E89" s="1079"/>
    </row>
    <row r="90" spans="1:5" ht="17.25" thickBot="1" x14ac:dyDescent="0.35">
      <c r="A90" s="1027" t="s">
        <v>21</v>
      </c>
      <c r="B90" s="1089" t="s">
        <v>1286</v>
      </c>
      <c r="C90" s="1088"/>
      <c r="D90" s="1088"/>
      <c r="E90" s="1087"/>
    </row>
    <row r="91" spans="1:5" x14ac:dyDescent="0.3">
      <c r="A91" s="1016"/>
      <c r="B91" s="1015">
        <v>2018</v>
      </c>
      <c r="C91" s="1015">
        <v>2019</v>
      </c>
      <c r="D91" s="1015">
        <v>2020</v>
      </c>
      <c r="E91" s="1015">
        <v>2021</v>
      </c>
    </row>
    <row r="92" spans="1:5" ht="17.25" thickBot="1" x14ac:dyDescent="0.35">
      <c r="A92" s="1014"/>
      <c r="B92" s="1013" t="s">
        <v>10</v>
      </c>
      <c r="C92" s="1013" t="s">
        <v>11</v>
      </c>
      <c r="D92" s="1013" t="s">
        <v>11</v>
      </c>
      <c r="E92" s="1013" t="s">
        <v>11</v>
      </c>
    </row>
    <row r="93" spans="1:5" ht="17.25" thickBot="1" x14ac:dyDescent="0.35">
      <c r="A93" s="1022" t="s">
        <v>23</v>
      </c>
      <c r="B93" s="1023">
        <v>15</v>
      </c>
      <c r="C93" s="1023">
        <v>3</v>
      </c>
      <c r="D93" s="1023">
        <v>5</v>
      </c>
      <c r="E93" s="1023">
        <v>0</v>
      </c>
    </row>
    <row r="94" spans="1:5" ht="17.25" thickBot="1" x14ac:dyDescent="0.35">
      <c r="A94" s="1086" t="s">
        <v>24</v>
      </c>
      <c r="B94" s="1083">
        <v>25000</v>
      </c>
      <c r="C94" s="1083">
        <v>1000</v>
      </c>
      <c r="D94" s="1083">
        <v>6000</v>
      </c>
      <c r="E94" s="1083">
        <v>0</v>
      </c>
    </row>
    <row r="95" spans="1:5" ht="17.25" thickBot="1" x14ac:dyDescent="0.35">
      <c r="A95" s="1022" t="s">
        <v>25</v>
      </c>
      <c r="B95" s="1023">
        <f>B94/B93</f>
        <v>1666.6666666666667</v>
      </c>
      <c r="C95" s="1023">
        <f>C94/C93</f>
        <v>333.33333333333331</v>
      </c>
      <c r="D95" s="1023">
        <f>D94/D93</f>
        <v>1200</v>
      </c>
      <c r="E95" s="1023" t="e">
        <f>E94/E93</f>
        <v>#DIV/0!</v>
      </c>
    </row>
    <row r="96" spans="1:5" ht="17.25" thickBot="1" x14ac:dyDescent="0.35">
      <c r="A96" s="1022" t="s">
        <v>26</v>
      </c>
      <c r="B96" s="1021" t="s">
        <v>27</v>
      </c>
      <c r="C96" s="1020">
        <f>C93/B93-1</f>
        <v>-0.8</v>
      </c>
      <c r="D96" s="1020">
        <f>D93/C93-1</f>
        <v>0.66666666666666674</v>
      </c>
      <c r="E96" s="1020">
        <f>E93/D93-1</f>
        <v>-1</v>
      </c>
    </row>
    <row r="97" spans="1:5" ht="17.25" thickBot="1" x14ac:dyDescent="0.35">
      <c r="A97" s="1022" t="s">
        <v>28</v>
      </c>
      <c r="B97" s="1021" t="s">
        <v>27</v>
      </c>
      <c r="C97" s="1020">
        <f>C94/B94-1</f>
        <v>-0.96</v>
      </c>
      <c r="D97" s="1020">
        <f>D94/C94-1</f>
        <v>5</v>
      </c>
      <c r="E97" s="1020">
        <f>E94/D94-1</f>
        <v>-1</v>
      </c>
    </row>
    <row r="98" spans="1:5" ht="17.25" thickBot="1" x14ac:dyDescent="0.35">
      <c r="A98" s="1022" t="s">
        <v>29</v>
      </c>
      <c r="B98" s="1021" t="s">
        <v>27</v>
      </c>
      <c r="C98" s="1020">
        <f>C95/B95-1</f>
        <v>-0.8</v>
      </c>
      <c r="D98" s="1020">
        <f>D95/C95-1</f>
        <v>2.6</v>
      </c>
      <c r="E98" s="1020" t="e">
        <f>E95/D95-1</f>
        <v>#DIV/0!</v>
      </c>
    </row>
    <row r="99" spans="1:5" ht="17.25" thickBot="1" x14ac:dyDescent="0.35">
      <c r="A99" s="1019" t="s">
        <v>1285</v>
      </c>
      <c r="B99" s="1018"/>
      <c r="C99" s="1018"/>
      <c r="D99" s="1018"/>
      <c r="E99" s="1017"/>
    </row>
    <row r="100" spans="1:5" x14ac:dyDescent="0.3">
      <c r="A100" s="1016"/>
      <c r="B100" s="1015">
        <v>2018</v>
      </c>
      <c r="C100" s="1015">
        <v>2019</v>
      </c>
      <c r="D100" s="1015">
        <v>2020</v>
      </c>
      <c r="E100" s="1015">
        <v>2021</v>
      </c>
    </row>
    <row r="101" spans="1:5" ht="17.25" thickBot="1" x14ac:dyDescent="0.35">
      <c r="A101" s="1014"/>
      <c r="B101" s="1013" t="s">
        <v>10</v>
      </c>
      <c r="C101" s="1013" t="s">
        <v>11</v>
      </c>
      <c r="D101" s="1013" t="s">
        <v>11</v>
      </c>
      <c r="E101" s="1013" t="s">
        <v>11</v>
      </c>
    </row>
    <row r="102" spans="1:5" ht="17.25" thickBot="1" x14ac:dyDescent="0.35">
      <c r="A102" s="1012" t="s">
        <v>31</v>
      </c>
      <c r="B102" s="1011">
        <v>0</v>
      </c>
      <c r="C102" s="1011">
        <v>0</v>
      </c>
      <c r="D102" s="1011">
        <v>0</v>
      </c>
      <c r="E102" s="1011">
        <v>0</v>
      </c>
    </row>
    <row r="103" spans="1:5" ht="17.25" thickBot="1" x14ac:dyDescent="0.35">
      <c r="A103" s="1012" t="s">
        <v>32</v>
      </c>
      <c r="B103" s="1009">
        <f>B94</f>
        <v>25000</v>
      </c>
      <c r="C103" s="1009">
        <f>C94</f>
        <v>1000</v>
      </c>
      <c r="D103" s="1009">
        <f>D94</f>
        <v>6000</v>
      </c>
      <c r="E103" s="1009">
        <f>E94</f>
        <v>0</v>
      </c>
    </row>
    <row r="104" spans="1:5" ht="17.25" thickBot="1" x14ac:dyDescent="0.35">
      <c r="A104" s="1035" t="s">
        <v>98</v>
      </c>
      <c r="B104" s="1009">
        <f>B103+B102</f>
        <v>25000</v>
      </c>
      <c r="C104" s="1009">
        <f>C103+C102</f>
        <v>1000</v>
      </c>
      <c r="D104" s="1009">
        <f>D103+D102</f>
        <v>6000</v>
      </c>
      <c r="E104" s="1009">
        <f>E103+E102</f>
        <v>0</v>
      </c>
    </row>
    <row r="105" spans="1:5" x14ac:dyDescent="0.3">
      <c r="A105" s="1008" t="s">
        <v>307</v>
      </c>
      <c r="B105" s="1007" t="s">
        <v>139</v>
      </c>
      <c r="C105" s="1006"/>
      <c r="D105" s="1006"/>
      <c r="E105" s="1005"/>
    </row>
    <row r="106" spans="1:5" x14ac:dyDescent="0.3">
      <c r="A106" s="1004"/>
      <c r="B106" s="1003"/>
      <c r="C106" s="1002"/>
      <c r="D106" s="1002"/>
      <c r="E106" s="1001"/>
    </row>
    <row r="107" spans="1:5" ht="17.25" thickBot="1" x14ac:dyDescent="0.35">
      <c r="A107" s="1000"/>
      <c r="B107" s="999"/>
      <c r="C107" s="998"/>
      <c r="D107" s="998"/>
      <c r="E107" s="997"/>
    </row>
    <row r="108" spans="1:5" ht="17.25" thickBot="1" x14ac:dyDescent="0.35">
      <c r="A108" s="1085"/>
      <c r="B108" s="1034" t="s">
        <v>1273</v>
      </c>
      <c r="C108" s="1033"/>
      <c r="D108" s="1033"/>
      <c r="E108" s="1032"/>
    </row>
    <row r="109" spans="1:5" ht="17.25" thickBot="1" x14ac:dyDescent="0.35">
      <c r="A109" s="1031" t="s">
        <v>1284</v>
      </c>
      <c r="B109" s="1034" t="s">
        <v>1277</v>
      </c>
      <c r="C109" s="1033"/>
      <c r="D109" s="1033"/>
      <c r="E109" s="1032"/>
    </row>
    <row r="110" spans="1:5" ht="17.25" thickBot="1" x14ac:dyDescent="0.35">
      <c r="A110" s="1027" t="s">
        <v>20</v>
      </c>
      <c r="B110" s="1081" t="s">
        <v>1283</v>
      </c>
      <c r="C110" s="1080"/>
      <c r="D110" s="1080"/>
      <c r="E110" s="1079"/>
    </row>
    <row r="111" spans="1:5" ht="17.25" thickBot="1" x14ac:dyDescent="0.35">
      <c r="A111" s="1027" t="s">
        <v>21</v>
      </c>
      <c r="B111" s="1071">
        <v>1</v>
      </c>
      <c r="C111" s="1070"/>
      <c r="D111" s="1070"/>
      <c r="E111" s="1069"/>
    </row>
    <row r="112" spans="1:5" x14ac:dyDescent="0.3">
      <c r="A112" s="1016"/>
      <c r="B112" s="1015">
        <v>2018</v>
      </c>
      <c r="C112" s="1015">
        <v>2019</v>
      </c>
      <c r="D112" s="1015">
        <v>2020</v>
      </c>
      <c r="E112" s="1015">
        <v>2021</v>
      </c>
    </row>
    <row r="113" spans="1:5" ht="17.25" thickBot="1" x14ac:dyDescent="0.35">
      <c r="A113" s="1014"/>
      <c r="B113" s="1013" t="s">
        <v>10</v>
      </c>
      <c r="C113" s="1013" t="s">
        <v>11</v>
      </c>
      <c r="D113" s="1013" t="s">
        <v>11</v>
      </c>
      <c r="E113" s="1013" t="s">
        <v>11</v>
      </c>
    </row>
    <row r="114" spans="1:5" ht="17.25" thickBot="1" x14ac:dyDescent="0.35">
      <c r="A114" s="1022" t="s">
        <v>23</v>
      </c>
      <c r="B114" s="1023">
        <v>1</v>
      </c>
      <c r="C114" s="1023">
        <v>0</v>
      </c>
      <c r="D114" s="1023">
        <v>0</v>
      </c>
      <c r="E114" s="1023">
        <v>0</v>
      </c>
    </row>
    <row r="115" spans="1:5" ht="17.25" thickBot="1" x14ac:dyDescent="0.35">
      <c r="A115" s="1084" t="s">
        <v>24</v>
      </c>
      <c r="B115" s="1083">
        <v>9100</v>
      </c>
      <c r="C115" s="1083">
        <v>0</v>
      </c>
      <c r="D115" s="1083">
        <v>0</v>
      </c>
      <c r="E115" s="1083">
        <v>0</v>
      </c>
    </row>
    <row r="116" spans="1:5" ht="17.25" thickBot="1" x14ac:dyDescent="0.35">
      <c r="A116" s="1022" t="s">
        <v>25</v>
      </c>
      <c r="B116" s="1023">
        <f>B115/B114</f>
        <v>9100</v>
      </c>
      <c r="C116" s="1023">
        <v>0</v>
      </c>
      <c r="D116" s="1023" t="e">
        <f>D115/D114</f>
        <v>#DIV/0!</v>
      </c>
      <c r="E116" s="1023" t="e">
        <f>E115/E114</f>
        <v>#DIV/0!</v>
      </c>
    </row>
    <row r="117" spans="1:5" ht="17.25" thickBot="1" x14ac:dyDescent="0.35">
      <c r="A117" s="1022" t="s">
        <v>26</v>
      </c>
      <c r="B117" s="1021" t="s">
        <v>27</v>
      </c>
      <c r="C117" s="1082">
        <f>C116/B116-1</f>
        <v>-1</v>
      </c>
      <c r="D117" s="1082" t="e">
        <f>D116/C116-1</f>
        <v>#DIV/0!</v>
      </c>
      <c r="E117" s="1082" t="e">
        <f>E116/D116-1</f>
        <v>#DIV/0!</v>
      </c>
    </row>
    <row r="118" spans="1:5" ht="17.25" thickBot="1" x14ac:dyDescent="0.35">
      <c r="A118" s="1022" t="s">
        <v>28</v>
      </c>
      <c r="B118" s="1021" t="s">
        <v>27</v>
      </c>
      <c r="C118" s="1082" t="e">
        <f>C117/B117-1</f>
        <v>#VALUE!</v>
      </c>
      <c r="D118" s="1082" t="e">
        <f>D117/C117-1</f>
        <v>#DIV/0!</v>
      </c>
      <c r="E118" s="1082" t="e">
        <f>E117/D117-1</f>
        <v>#DIV/0!</v>
      </c>
    </row>
    <row r="119" spans="1:5" ht="17.25" thickBot="1" x14ac:dyDescent="0.35">
      <c r="A119" s="1022" t="s">
        <v>29</v>
      </c>
      <c r="B119" s="1021" t="s">
        <v>27</v>
      </c>
      <c r="C119" s="1082" t="e">
        <f>C118/B118-1</f>
        <v>#VALUE!</v>
      </c>
      <c r="D119" s="1082" t="e">
        <f>D118/C118-1</f>
        <v>#DIV/0!</v>
      </c>
      <c r="E119" s="1082" t="e">
        <f>E118/D118-1</f>
        <v>#DIV/0!</v>
      </c>
    </row>
    <row r="120" spans="1:5" ht="17.25" thickBot="1" x14ac:dyDescent="0.35">
      <c r="A120" s="1019" t="s">
        <v>1282</v>
      </c>
      <c r="B120" s="1018"/>
      <c r="C120" s="1018"/>
      <c r="D120" s="1018"/>
      <c r="E120" s="1017"/>
    </row>
    <row r="121" spans="1:5" x14ac:dyDescent="0.3">
      <c r="A121" s="1016"/>
      <c r="B121" s="1015">
        <v>2018</v>
      </c>
      <c r="C121" s="1015">
        <v>2019</v>
      </c>
      <c r="D121" s="1015">
        <v>2020</v>
      </c>
      <c r="E121" s="1015">
        <v>2021</v>
      </c>
    </row>
    <row r="122" spans="1:5" ht="17.25" thickBot="1" x14ac:dyDescent="0.35">
      <c r="A122" s="1014"/>
      <c r="B122" s="1013" t="s">
        <v>10</v>
      </c>
      <c r="C122" s="1013" t="s">
        <v>11</v>
      </c>
      <c r="D122" s="1013" t="s">
        <v>11</v>
      </c>
      <c r="E122" s="1013" t="s">
        <v>11</v>
      </c>
    </row>
    <row r="123" spans="1:5" ht="17.25" thickBot="1" x14ac:dyDescent="0.35">
      <c r="A123" s="1012" t="s">
        <v>31</v>
      </c>
      <c r="B123" s="1011"/>
      <c r="C123" s="1011"/>
      <c r="D123" s="1011"/>
      <c r="E123" s="1011"/>
    </row>
    <row r="124" spans="1:5" ht="17.25" thickBot="1" x14ac:dyDescent="0.35">
      <c r="A124" s="1012" t="s">
        <v>32</v>
      </c>
      <c r="B124" s="1009">
        <f>B115</f>
        <v>9100</v>
      </c>
      <c r="C124" s="1009">
        <f>C115</f>
        <v>0</v>
      </c>
      <c r="D124" s="1009">
        <f>D115</f>
        <v>0</v>
      </c>
      <c r="E124" s="1009">
        <f>E115</f>
        <v>0</v>
      </c>
    </row>
    <row r="125" spans="1:5" ht="17.25" thickBot="1" x14ac:dyDescent="0.35">
      <c r="A125" s="1035" t="s">
        <v>107</v>
      </c>
      <c r="B125" s="1009">
        <f>B124+B123</f>
        <v>9100</v>
      </c>
      <c r="C125" s="1009">
        <f>C124+C123</f>
        <v>0</v>
      </c>
      <c r="D125" s="1009">
        <f>D124+D123</f>
        <v>0</v>
      </c>
      <c r="E125" s="1009">
        <f>E124+E123</f>
        <v>0</v>
      </c>
    </row>
    <row r="126" spans="1:5" x14ac:dyDescent="0.3">
      <c r="A126" s="1008" t="s">
        <v>307</v>
      </c>
      <c r="B126" s="1007" t="s">
        <v>139</v>
      </c>
      <c r="C126" s="1006"/>
      <c r="D126" s="1006"/>
      <c r="E126" s="1005"/>
    </row>
    <row r="127" spans="1:5" x14ac:dyDescent="0.3">
      <c r="A127" s="1004"/>
      <c r="B127" s="1003"/>
      <c r="C127" s="1002"/>
      <c r="D127" s="1002"/>
      <c r="E127" s="1001"/>
    </row>
    <row r="128" spans="1:5" ht="17.25" thickBot="1" x14ac:dyDescent="0.35">
      <c r="A128" s="1000"/>
      <c r="B128" s="999"/>
      <c r="C128" s="998"/>
      <c r="D128" s="998"/>
      <c r="E128" s="997"/>
    </row>
    <row r="129" spans="1:5" ht="17.25" thickBot="1" x14ac:dyDescent="0.35">
      <c r="A129" s="1031" t="s">
        <v>1281</v>
      </c>
      <c r="B129" s="1034" t="s">
        <v>1277</v>
      </c>
      <c r="C129" s="1033"/>
      <c r="D129" s="1033"/>
      <c r="E129" s="1032"/>
    </row>
    <row r="130" spans="1:5" ht="17.25" thickBot="1" x14ac:dyDescent="0.35">
      <c r="A130" s="1027" t="s">
        <v>20</v>
      </c>
      <c r="B130" s="1081" t="s">
        <v>1280</v>
      </c>
      <c r="C130" s="1080"/>
      <c r="D130" s="1080"/>
      <c r="E130" s="1079"/>
    </row>
    <row r="131" spans="1:5" ht="17.25" thickBot="1" x14ac:dyDescent="0.35">
      <c r="A131" s="1027" t="s">
        <v>21</v>
      </c>
      <c r="B131" s="1078">
        <v>1</v>
      </c>
      <c r="C131" s="1077"/>
      <c r="D131" s="1077"/>
      <c r="E131" s="1076"/>
    </row>
    <row r="132" spans="1:5" x14ac:dyDescent="0.3">
      <c r="A132" s="1016"/>
      <c r="B132" s="1015">
        <v>2018</v>
      </c>
      <c r="C132" s="1015">
        <v>2019</v>
      </c>
      <c r="D132" s="1015">
        <v>2020</v>
      </c>
      <c r="E132" s="1015">
        <v>2021</v>
      </c>
    </row>
    <row r="133" spans="1:5" ht="17.25" thickBot="1" x14ac:dyDescent="0.35">
      <c r="A133" s="1014"/>
      <c r="B133" s="1013" t="s">
        <v>10</v>
      </c>
      <c r="C133" s="1013" t="s">
        <v>11</v>
      </c>
      <c r="D133" s="1013" t="s">
        <v>11</v>
      </c>
      <c r="E133" s="1013" t="s">
        <v>11</v>
      </c>
    </row>
    <row r="134" spans="1:5" ht="17.25" thickBot="1" x14ac:dyDescent="0.35">
      <c r="A134" s="1022" t="s">
        <v>23</v>
      </c>
      <c r="B134" s="1023">
        <v>1</v>
      </c>
      <c r="C134" s="1023">
        <v>0</v>
      </c>
      <c r="D134" s="1023">
        <v>0</v>
      </c>
      <c r="E134" s="1023"/>
    </row>
    <row r="135" spans="1:5" ht="17.25" thickBot="1" x14ac:dyDescent="0.35">
      <c r="A135" s="1022" t="s">
        <v>24</v>
      </c>
      <c r="B135" s="1023">
        <v>15000</v>
      </c>
      <c r="C135" s="1023">
        <v>0</v>
      </c>
      <c r="D135" s="1023">
        <v>0</v>
      </c>
      <c r="E135" s="1023">
        <v>0</v>
      </c>
    </row>
    <row r="136" spans="1:5" ht="17.25" thickBot="1" x14ac:dyDescent="0.35">
      <c r="A136" s="1022" t="s">
        <v>25</v>
      </c>
      <c r="B136" s="1023">
        <f>B135/B134</f>
        <v>15000</v>
      </c>
      <c r="C136" s="1023" t="e">
        <f>C135/C134</f>
        <v>#DIV/0!</v>
      </c>
      <c r="D136" s="1023" t="e">
        <f>D135/D134</f>
        <v>#DIV/0!</v>
      </c>
      <c r="E136" s="1023" t="e">
        <f>E135/E134</f>
        <v>#DIV/0!</v>
      </c>
    </row>
    <row r="137" spans="1:5" ht="17.25" thickBot="1" x14ac:dyDescent="0.35">
      <c r="A137" s="1022" t="s">
        <v>26</v>
      </c>
      <c r="B137" s="1021" t="s">
        <v>27</v>
      </c>
      <c r="C137" s="1020">
        <f>C134/B134-1</f>
        <v>-1</v>
      </c>
      <c r="D137" s="1020" t="e">
        <f>D134/C134-1</f>
        <v>#DIV/0!</v>
      </c>
      <c r="E137" s="1020" t="e">
        <f>E134/D134-1</f>
        <v>#DIV/0!</v>
      </c>
    </row>
    <row r="138" spans="1:5" ht="17.25" thickBot="1" x14ac:dyDescent="0.35">
      <c r="A138" s="1022" t="s">
        <v>28</v>
      </c>
      <c r="B138" s="1021" t="s">
        <v>27</v>
      </c>
      <c r="C138" s="1020">
        <f>C135/B135-1</f>
        <v>-1</v>
      </c>
      <c r="D138" s="1020" t="e">
        <f>D135/C135-1</f>
        <v>#DIV/0!</v>
      </c>
      <c r="E138" s="1020" t="e">
        <f>E135/D135-1</f>
        <v>#DIV/0!</v>
      </c>
    </row>
    <row r="139" spans="1:5" ht="17.25" thickBot="1" x14ac:dyDescent="0.35">
      <c r="A139" s="1022" t="s">
        <v>29</v>
      </c>
      <c r="B139" s="1021" t="s">
        <v>27</v>
      </c>
      <c r="C139" s="1020" t="e">
        <f>C136/B136-1</f>
        <v>#DIV/0!</v>
      </c>
      <c r="D139" s="1020" t="e">
        <f>D136/C136-1</f>
        <v>#DIV/0!</v>
      </c>
      <c r="E139" s="1020" t="e">
        <f>E136/D136-1</f>
        <v>#DIV/0!</v>
      </c>
    </row>
    <row r="140" spans="1:5" ht="17.25" thickBot="1" x14ac:dyDescent="0.35">
      <c r="A140" s="1019" t="s">
        <v>1279</v>
      </c>
      <c r="B140" s="1018"/>
      <c r="C140" s="1018"/>
      <c r="D140" s="1018"/>
      <c r="E140" s="1017"/>
    </row>
    <row r="141" spans="1:5" x14ac:dyDescent="0.3">
      <c r="A141" s="1016"/>
      <c r="B141" s="1015">
        <v>2018</v>
      </c>
      <c r="C141" s="1015">
        <v>2019</v>
      </c>
      <c r="D141" s="1015">
        <v>2020</v>
      </c>
      <c r="E141" s="1015">
        <v>2021</v>
      </c>
    </row>
    <row r="142" spans="1:5" ht="17.25" thickBot="1" x14ac:dyDescent="0.35">
      <c r="A142" s="1014"/>
      <c r="B142" s="1013" t="s">
        <v>10</v>
      </c>
      <c r="C142" s="1013" t="s">
        <v>11</v>
      </c>
      <c r="D142" s="1013" t="s">
        <v>11</v>
      </c>
      <c r="E142" s="1013" t="s">
        <v>11</v>
      </c>
    </row>
    <row r="143" spans="1:5" ht="17.25" thickBot="1" x14ac:dyDescent="0.35">
      <c r="A143" s="1012" t="s">
        <v>31</v>
      </c>
      <c r="B143" s="1011"/>
      <c r="C143" s="1011"/>
      <c r="D143" s="1011"/>
      <c r="E143" s="1011"/>
    </row>
    <row r="144" spans="1:5" ht="17.25" thickBot="1" x14ac:dyDescent="0.35">
      <c r="A144" s="1012" t="s">
        <v>32</v>
      </c>
      <c r="B144" s="1009">
        <f>B135</f>
        <v>15000</v>
      </c>
      <c r="C144" s="1009">
        <f>C135</f>
        <v>0</v>
      </c>
      <c r="D144" s="1009">
        <f>D135</f>
        <v>0</v>
      </c>
      <c r="E144" s="1009">
        <f>E135</f>
        <v>0</v>
      </c>
    </row>
    <row r="145" spans="1:5" ht="17.25" thickBot="1" x14ac:dyDescent="0.35">
      <c r="A145" s="1035" t="s">
        <v>115</v>
      </c>
      <c r="B145" s="1009">
        <f>B144+B143</f>
        <v>15000</v>
      </c>
      <c r="C145" s="1009">
        <f>C144+C143</f>
        <v>0</v>
      </c>
      <c r="D145" s="1009">
        <f>D144+D143</f>
        <v>0</v>
      </c>
      <c r="E145" s="1009">
        <f>E144+E143</f>
        <v>0</v>
      </c>
    </row>
    <row r="146" spans="1:5" x14ac:dyDescent="0.3">
      <c r="A146" s="1008" t="s">
        <v>34</v>
      </c>
      <c r="B146" s="1007"/>
      <c r="C146" s="1006"/>
      <c r="D146" s="1006"/>
      <c r="E146" s="1005"/>
    </row>
    <row r="147" spans="1:5" x14ac:dyDescent="0.3">
      <c r="A147" s="1004"/>
      <c r="B147" s="1003"/>
      <c r="C147" s="1002"/>
      <c r="D147" s="1002"/>
      <c r="E147" s="1001"/>
    </row>
    <row r="148" spans="1:5" ht="17.25" thickBot="1" x14ac:dyDescent="0.35">
      <c r="A148" s="1000"/>
      <c r="B148" s="999"/>
      <c r="C148" s="998"/>
      <c r="D148" s="998"/>
      <c r="E148" s="997"/>
    </row>
    <row r="149" spans="1:5" ht="17.25" thickBot="1" x14ac:dyDescent="0.35">
      <c r="A149" s="1031" t="s">
        <v>1278</v>
      </c>
      <c r="B149" s="1075" t="s">
        <v>1277</v>
      </c>
      <c r="C149" s="1074"/>
      <c r="D149" s="1074"/>
      <c r="E149" s="1073"/>
    </row>
    <row r="150" spans="1:5" ht="17.25" thickBot="1" x14ac:dyDescent="0.35">
      <c r="A150" s="1072" t="s">
        <v>20</v>
      </c>
      <c r="B150" s="1075" t="s">
        <v>1276</v>
      </c>
      <c r="C150" s="1074"/>
      <c r="D150" s="1074"/>
      <c r="E150" s="1073"/>
    </row>
    <row r="151" spans="1:5" ht="17.25" thickBot="1" x14ac:dyDescent="0.35">
      <c r="A151" s="1072" t="s">
        <v>21</v>
      </c>
      <c r="B151" s="1071">
        <v>1</v>
      </c>
      <c r="C151" s="1070"/>
      <c r="D151" s="1070"/>
      <c r="E151" s="1069"/>
    </row>
    <row r="152" spans="1:5" x14ac:dyDescent="0.3">
      <c r="A152" s="1068"/>
      <c r="B152" s="1067">
        <v>2018</v>
      </c>
      <c r="C152" s="1067">
        <v>2019</v>
      </c>
      <c r="D152" s="1067">
        <v>2020</v>
      </c>
      <c r="E152" s="1067">
        <v>2021</v>
      </c>
    </row>
    <row r="153" spans="1:5" ht="17.25" thickBot="1" x14ac:dyDescent="0.35">
      <c r="A153" s="1066"/>
      <c r="B153" s="1065" t="s">
        <v>10</v>
      </c>
      <c r="C153" s="1065" t="s">
        <v>11</v>
      </c>
      <c r="D153" s="1065" t="s">
        <v>11</v>
      </c>
      <c r="E153" s="1065" t="s">
        <v>11</v>
      </c>
    </row>
    <row r="154" spans="1:5" ht="17.25" thickBot="1" x14ac:dyDescent="0.35">
      <c r="A154" s="1063" t="s">
        <v>23</v>
      </c>
      <c r="B154" s="1064">
        <v>0</v>
      </c>
      <c r="C154" s="1064">
        <v>1</v>
      </c>
      <c r="D154" s="1064">
        <v>1</v>
      </c>
      <c r="E154" s="1064">
        <v>0</v>
      </c>
    </row>
    <row r="155" spans="1:5" ht="17.25" thickBot="1" x14ac:dyDescent="0.35">
      <c r="A155" s="1063" t="s">
        <v>24</v>
      </c>
      <c r="B155" s="1064">
        <v>0</v>
      </c>
      <c r="C155" s="1064">
        <v>2000</v>
      </c>
      <c r="D155" s="1064">
        <v>6000</v>
      </c>
      <c r="E155" s="1064">
        <v>0</v>
      </c>
    </row>
    <row r="156" spans="1:5" ht="17.25" thickBot="1" x14ac:dyDescent="0.35">
      <c r="A156" s="1063" t="s">
        <v>25</v>
      </c>
      <c r="B156" s="1064" t="e">
        <f>B155/B154</f>
        <v>#DIV/0!</v>
      </c>
      <c r="C156" s="1064">
        <f>C155/C154</f>
        <v>2000</v>
      </c>
      <c r="D156" s="1064">
        <f>D155/D154</f>
        <v>6000</v>
      </c>
      <c r="E156" s="1064" t="e">
        <f>E155/E154</f>
        <v>#DIV/0!</v>
      </c>
    </row>
    <row r="157" spans="1:5" ht="17.25" thickBot="1" x14ac:dyDescent="0.35">
      <c r="A157" s="1063" t="s">
        <v>26</v>
      </c>
      <c r="B157" s="1062" t="s">
        <v>27</v>
      </c>
      <c r="C157" s="1061" t="e">
        <f>C154/B154-1</f>
        <v>#DIV/0!</v>
      </c>
      <c r="D157" s="1061">
        <f>D154/C154-1</f>
        <v>0</v>
      </c>
      <c r="E157" s="1061">
        <f>E154/D154-1</f>
        <v>-1</v>
      </c>
    </row>
    <row r="158" spans="1:5" ht="17.25" thickBot="1" x14ac:dyDescent="0.35">
      <c r="A158" s="1063" t="s">
        <v>28</v>
      </c>
      <c r="B158" s="1062" t="s">
        <v>27</v>
      </c>
      <c r="C158" s="1061" t="e">
        <f>C155/B155-1</f>
        <v>#DIV/0!</v>
      </c>
      <c r="D158" s="1061">
        <f>D155/C155-1</f>
        <v>2</v>
      </c>
      <c r="E158" s="1061">
        <f>E155/D155-1</f>
        <v>-1</v>
      </c>
    </row>
    <row r="159" spans="1:5" ht="17.25" thickBot="1" x14ac:dyDescent="0.35">
      <c r="A159" s="1063" t="s">
        <v>29</v>
      </c>
      <c r="B159" s="1062" t="s">
        <v>27</v>
      </c>
      <c r="C159" s="1061" t="e">
        <f>C156/B156-1</f>
        <v>#DIV/0!</v>
      </c>
      <c r="D159" s="1061">
        <f>D156/C156-1</f>
        <v>2</v>
      </c>
      <c r="E159" s="1061" t="e">
        <f>E156/D156-1</f>
        <v>#DIV/0!</v>
      </c>
    </row>
    <row r="160" spans="1:5" ht="17.25" thickBot="1" x14ac:dyDescent="0.35">
      <c r="A160" s="1060" t="s">
        <v>1275</v>
      </c>
      <c r="B160" s="1059"/>
      <c r="C160" s="1059"/>
      <c r="D160" s="1059"/>
      <c r="E160" s="1058"/>
    </row>
    <row r="161" spans="1:5" x14ac:dyDescent="0.3">
      <c r="A161" s="1057"/>
      <c r="B161" s="1056">
        <v>2018</v>
      </c>
      <c r="C161" s="1056">
        <v>2019</v>
      </c>
      <c r="D161" s="1056">
        <v>2020</v>
      </c>
      <c r="E161" s="1056">
        <v>2021</v>
      </c>
    </row>
    <row r="162" spans="1:5" ht="17.25" thickBot="1" x14ac:dyDescent="0.35">
      <c r="A162" s="1055"/>
      <c r="B162" s="1054" t="s">
        <v>10</v>
      </c>
      <c r="C162" s="1054" t="s">
        <v>11</v>
      </c>
      <c r="D162" s="1054" t="s">
        <v>11</v>
      </c>
      <c r="E162" s="1054" t="s">
        <v>11</v>
      </c>
    </row>
    <row r="163" spans="1:5" ht="17.25" thickBot="1" x14ac:dyDescent="0.35">
      <c r="A163" s="1052" t="s">
        <v>31</v>
      </c>
      <c r="B163" s="1053">
        <v>0</v>
      </c>
      <c r="C163" s="1053">
        <v>0</v>
      </c>
      <c r="D163" s="1053">
        <v>0</v>
      </c>
      <c r="E163" s="1053">
        <v>0</v>
      </c>
    </row>
    <row r="164" spans="1:5" ht="17.25" thickBot="1" x14ac:dyDescent="0.35">
      <c r="A164" s="1052" t="s">
        <v>32</v>
      </c>
      <c r="B164" s="1050">
        <f>B155</f>
        <v>0</v>
      </c>
      <c r="C164" s="1050">
        <f>C155</f>
        <v>2000</v>
      </c>
      <c r="D164" s="1050">
        <f>D155</f>
        <v>6000</v>
      </c>
      <c r="E164" s="1050">
        <f>E155</f>
        <v>0</v>
      </c>
    </row>
    <row r="165" spans="1:5" ht="17.25" thickBot="1" x14ac:dyDescent="0.35">
      <c r="A165" s="1051" t="s">
        <v>123</v>
      </c>
      <c r="B165" s="1050">
        <f>B164+B163</f>
        <v>0</v>
      </c>
      <c r="C165" s="1050">
        <f>C164+C163</f>
        <v>2000</v>
      </c>
      <c r="D165" s="1050">
        <f>D164+D163</f>
        <v>6000</v>
      </c>
      <c r="E165" s="1050">
        <f>E164+E163</f>
        <v>0</v>
      </c>
    </row>
    <row r="166" spans="1:5" ht="17.25" thickBot="1" x14ac:dyDescent="0.35">
      <c r="A166" s="1049"/>
      <c r="B166" s="1048"/>
      <c r="C166" s="1047"/>
      <c r="D166" s="1047"/>
      <c r="E166" s="1046"/>
    </row>
    <row r="167" spans="1:5" ht="17.25" thickBot="1" x14ac:dyDescent="0.35">
      <c r="A167" s="1027" t="s">
        <v>198</v>
      </c>
      <c r="B167" s="1034" t="s">
        <v>276</v>
      </c>
      <c r="C167" s="1033"/>
      <c r="D167" s="1033"/>
      <c r="E167" s="1032"/>
    </row>
    <row r="168" spans="1:5" ht="33.75" thickBot="1" x14ac:dyDescent="0.35">
      <c r="A168" s="1031" t="s">
        <v>1274</v>
      </c>
      <c r="B168" s="1034" t="s">
        <v>1273</v>
      </c>
      <c r="C168" s="1033"/>
      <c r="D168" s="1033"/>
      <c r="E168" s="1032"/>
    </row>
    <row r="169" spans="1:5" ht="39.75" customHeight="1" thickBot="1" x14ac:dyDescent="0.35">
      <c r="A169" s="1027" t="s">
        <v>20</v>
      </c>
      <c r="B169" s="1030" t="s">
        <v>1272</v>
      </c>
      <c r="C169" s="1029"/>
      <c r="D169" s="1029"/>
      <c r="E169" s="1028"/>
    </row>
    <row r="170" spans="1:5" ht="17.25" thickBot="1" x14ac:dyDescent="0.35">
      <c r="A170" s="1027" t="s">
        <v>21</v>
      </c>
      <c r="B170" s="1026" t="s">
        <v>1258</v>
      </c>
      <c r="C170" s="1025"/>
      <c r="D170" s="1025"/>
      <c r="E170" s="1024"/>
    </row>
    <row r="171" spans="1:5" x14ac:dyDescent="0.3">
      <c r="A171" s="1016"/>
      <c r="B171" s="1015">
        <v>2018</v>
      </c>
      <c r="C171" s="1015">
        <v>2019</v>
      </c>
      <c r="D171" s="1015">
        <v>2020</v>
      </c>
      <c r="E171" s="1015">
        <v>2021</v>
      </c>
    </row>
    <row r="172" spans="1:5" ht="17.25" thickBot="1" x14ac:dyDescent="0.35">
      <c r="A172" s="1014"/>
      <c r="B172" s="1013" t="s">
        <v>10</v>
      </c>
      <c r="C172" s="1013" t="s">
        <v>11</v>
      </c>
      <c r="D172" s="1013" t="s">
        <v>11</v>
      </c>
      <c r="E172" s="1013" t="s">
        <v>11</v>
      </c>
    </row>
    <row r="173" spans="1:5" ht="17.25" thickBot="1" x14ac:dyDescent="0.35">
      <c r="A173" s="1022" t="s">
        <v>23</v>
      </c>
      <c r="B173" s="1023">
        <v>1</v>
      </c>
      <c r="C173" s="1023">
        <v>0</v>
      </c>
      <c r="D173" s="1023">
        <v>0</v>
      </c>
      <c r="E173" s="1023">
        <v>0</v>
      </c>
    </row>
    <row r="174" spans="1:5" ht="17.25" thickBot="1" x14ac:dyDescent="0.35">
      <c r="A174" s="1022" t="s">
        <v>24</v>
      </c>
      <c r="B174" s="1023">
        <v>1387</v>
      </c>
      <c r="C174" s="1023">
        <v>0</v>
      </c>
      <c r="D174" s="1023">
        <v>0</v>
      </c>
      <c r="E174" s="1023">
        <v>0</v>
      </c>
    </row>
    <row r="175" spans="1:5" ht="17.25" thickBot="1" x14ac:dyDescent="0.35">
      <c r="A175" s="1022" t="s">
        <v>25</v>
      </c>
      <c r="B175" s="1023">
        <f>B174/B173</f>
        <v>1387</v>
      </c>
      <c r="C175" s="1023" t="e">
        <f>C174/C173</f>
        <v>#DIV/0!</v>
      </c>
      <c r="D175" s="1023" t="e">
        <f>D174/D173</f>
        <v>#DIV/0!</v>
      </c>
      <c r="E175" s="1023" t="e">
        <f>E174/E173</f>
        <v>#DIV/0!</v>
      </c>
    </row>
    <row r="176" spans="1:5" ht="17.25" thickBot="1" x14ac:dyDescent="0.35">
      <c r="A176" s="1022" t="s">
        <v>26</v>
      </c>
      <c r="B176" s="1021" t="s">
        <v>27</v>
      </c>
      <c r="C176" s="1020">
        <f>C173/B173-1</f>
        <v>-1</v>
      </c>
      <c r="D176" s="1020" t="e">
        <f>D173/C173-1</f>
        <v>#DIV/0!</v>
      </c>
      <c r="E176" s="1020" t="e">
        <f>E173/D173-1</f>
        <v>#DIV/0!</v>
      </c>
    </row>
    <row r="177" spans="1:5" ht="17.25" thickBot="1" x14ac:dyDescent="0.35">
      <c r="A177" s="1022" t="s">
        <v>28</v>
      </c>
      <c r="B177" s="1021" t="s">
        <v>27</v>
      </c>
      <c r="C177" s="1020">
        <f>C174/B174-1</f>
        <v>-1</v>
      </c>
      <c r="D177" s="1020" t="e">
        <f>D174/C174-1</f>
        <v>#DIV/0!</v>
      </c>
      <c r="E177" s="1020" t="e">
        <f>E174/D174-1</f>
        <v>#DIV/0!</v>
      </c>
    </row>
    <row r="178" spans="1:5" ht="17.25" thickBot="1" x14ac:dyDescent="0.35">
      <c r="A178" s="1022" t="s">
        <v>29</v>
      </c>
      <c r="B178" s="1021" t="s">
        <v>27</v>
      </c>
      <c r="C178" s="1020" t="e">
        <f>C175/B175-1</f>
        <v>#DIV/0!</v>
      </c>
      <c r="D178" s="1020" t="e">
        <f>D175/C175-1</f>
        <v>#DIV/0!</v>
      </c>
      <c r="E178" s="1020" t="e">
        <f>E175/D175-1</f>
        <v>#DIV/0!</v>
      </c>
    </row>
    <row r="179" spans="1:5" ht="17.25" thickBot="1" x14ac:dyDescent="0.35">
      <c r="A179" s="1019" t="s">
        <v>1271</v>
      </c>
      <c r="B179" s="1018"/>
      <c r="C179" s="1018"/>
      <c r="D179" s="1018"/>
      <c r="E179" s="1017"/>
    </row>
    <row r="180" spans="1:5" x14ac:dyDescent="0.3">
      <c r="A180" s="1016"/>
      <c r="B180" s="1015">
        <v>2018</v>
      </c>
      <c r="C180" s="1015">
        <v>2019</v>
      </c>
      <c r="D180" s="1015">
        <v>2020</v>
      </c>
      <c r="E180" s="1015">
        <v>2021</v>
      </c>
    </row>
    <row r="181" spans="1:5" ht="17.25" thickBot="1" x14ac:dyDescent="0.35">
      <c r="A181" s="1014"/>
      <c r="B181" s="1013" t="s">
        <v>10</v>
      </c>
      <c r="C181" s="1013" t="s">
        <v>11</v>
      </c>
      <c r="D181" s="1013" t="s">
        <v>11</v>
      </c>
      <c r="E181" s="1013" t="s">
        <v>11</v>
      </c>
    </row>
    <row r="182" spans="1:5" ht="17.25" thickBot="1" x14ac:dyDescent="0.35">
      <c r="A182" s="1012" t="s">
        <v>31</v>
      </c>
      <c r="B182" s="1011"/>
      <c r="C182" s="1011"/>
      <c r="D182" s="1011"/>
      <c r="E182" s="1011"/>
    </row>
    <row r="183" spans="1:5" ht="17.25" thickBot="1" x14ac:dyDescent="0.35">
      <c r="A183" s="1012" t="s">
        <v>32</v>
      </c>
      <c r="B183" s="1009">
        <f>B174</f>
        <v>1387</v>
      </c>
      <c r="C183" s="1011">
        <v>0</v>
      </c>
      <c r="D183" s="1011">
        <v>0</v>
      </c>
      <c r="E183" s="1011">
        <v>0</v>
      </c>
    </row>
    <row r="184" spans="1:5" ht="17.25" thickBot="1" x14ac:dyDescent="0.35">
      <c r="A184" s="1035" t="s">
        <v>132</v>
      </c>
      <c r="B184" s="1009">
        <f>B183+B182</f>
        <v>1387</v>
      </c>
      <c r="C184" s="1009">
        <f>C183+C182</f>
        <v>0</v>
      </c>
      <c r="D184" s="1009">
        <f>D183+D182</f>
        <v>0</v>
      </c>
      <c r="E184" s="1009">
        <f>E183+E182</f>
        <v>0</v>
      </c>
    </row>
    <row r="185" spans="1:5" x14ac:dyDescent="0.3">
      <c r="A185" s="1008" t="s">
        <v>307</v>
      </c>
      <c r="B185" s="1007"/>
      <c r="C185" s="1006"/>
      <c r="D185" s="1006"/>
      <c r="E185" s="1005"/>
    </row>
    <row r="186" spans="1:5" x14ac:dyDescent="0.3">
      <c r="A186" s="1004"/>
      <c r="B186" s="1003"/>
      <c r="C186" s="1002"/>
      <c r="D186" s="1002"/>
      <c r="E186" s="1001"/>
    </row>
    <row r="187" spans="1:5" ht="17.25" thickBot="1" x14ac:dyDescent="0.35">
      <c r="A187" s="1000"/>
      <c r="B187" s="999"/>
      <c r="C187" s="998"/>
      <c r="D187" s="998"/>
      <c r="E187" s="997"/>
    </row>
    <row r="188" spans="1:5" ht="17.25" thickBot="1" x14ac:dyDescent="0.35">
      <c r="A188" s="1045"/>
      <c r="B188" s="1044"/>
      <c r="C188" s="1043"/>
      <c r="D188" s="1043"/>
      <c r="E188" s="1042"/>
    </row>
    <row r="189" spans="1:5" ht="17.25" thickBot="1" x14ac:dyDescent="0.35">
      <c r="A189" s="1027" t="s">
        <v>198</v>
      </c>
      <c r="B189" s="1041" t="s">
        <v>276</v>
      </c>
      <c r="C189" s="1040"/>
      <c r="D189" s="1040"/>
      <c r="E189" s="1039"/>
    </row>
    <row r="190" spans="1:5" ht="49.5" customHeight="1" thickBot="1" x14ac:dyDescent="0.35">
      <c r="A190" s="1031" t="s">
        <v>1270</v>
      </c>
      <c r="B190" s="1038" t="s">
        <v>1264</v>
      </c>
      <c r="C190" s="1037"/>
      <c r="D190" s="1037"/>
      <c r="E190" s="1036"/>
    </row>
    <row r="191" spans="1:5" ht="43.5" customHeight="1" thickBot="1" x14ac:dyDescent="0.35">
      <c r="A191" s="1027" t="s">
        <v>20</v>
      </c>
      <c r="B191" s="1026" t="s">
        <v>1269</v>
      </c>
      <c r="C191" s="1025"/>
      <c r="D191" s="1025"/>
      <c r="E191" s="1024"/>
    </row>
    <row r="192" spans="1:5" ht="17.25" thickBot="1" x14ac:dyDescent="0.35">
      <c r="A192" s="1027" t="s">
        <v>21</v>
      </c>
      <c r="B192" s="1026" t="s">
        <v>1258</v>
      </c>
      <c r="C192" s="1025"/>
      <c r="D192" s="1025"/>
      <c r="E192" s="1024"/>
    </row>
    <row r="193" spans="1:5" x14ac:dyDescent="0.3">
      <c r="A193" s="1016"/>
      <c r="B193" s="1015">
        <v>2018</v>
      </c>
      <c r="C193" s="1015">
        <v>2019</v>
      </c>
      <c r="D193" s="1015">
        <v>2020</v>
      </c>
      <c r="E193" s="1015">
        <v>2021</v>
      </c>
    </row>
    <row r="194" spans="1:5" ht="17.25" thickBot="1" x14ac:dyDescent="0.35">
      <c r="A194" s="1014"/>
      <c r="B194" s="1013" t="s">
        <v>10</v>
      </c>
      <c r="C194" s="1013" t="s">
        <v>11</v>
      </c>
      <c r="D194" s="1013" t="s">
        <v>11</v>
      </c>
      <c r="E194" s="1013" t="s">
        <v>11</v>
      </c>
    </row>
    <row r="195" spans="1:5" ht="17.25" thickBot="1" x14ac:dyDescent="0.35">
      <c r="A195" s="1022" t="s">
        <v>23</v>
      </c>
      <c r="B195" s="1023"/>
      <c r="C195" s="1023">
        <v>1</v>
      </c>
      <c r="D195" s="1023">
        <v>0</v>
      </c>
      <c r="E195" s="1023"/>
    </row>
    <row r="196" spans="1:5" ht="17.25" thickBot="1" x14ac:dyDescent="0.35">
      <c r="A196" s="1022" t="s">
        <v>24</v>
      </c>
      <c r="B196" s="1023">
        <v>0</v>
      </c>
      <c r="C196" s="1023">
        <v>2500</v>
      </c>
      <c r="D196" s="1023">
        <v>0</v>
      </c>
      <c r="E196" s="1023">
        <v>0</v>
      </c>
    </row>
    <row r="197" spans="1:5" ht="17.25" thickBot="1" x14ac:dyDescent="0.35">
      <c r="A197" s="1022" t="s">
        <v>25</v>
      </c>
      <c r="B197" s="1023" t="e">
        <f>B196/B195</f>
        <v>#DIV/0!</v>
      </c>
      <c r="C197" s="1023">
        <f>C196/C195</f>
        <v>2500</v>
      </c>
      <c r="D197" s="1023" t="e">
        <f>D196/D195</f>
        <v>#DIV/0!</v>
      </c>
      <c r="E197" s="1023" t="e">
        <f>E196/E195</f>
        <v>#DIV/0!</v>
      </c>
    </row>
    <row r="198" spans="1:5" ht="17.25" thickBot="1" x14ac:dyDescent="0.35">
      <c r="A198" s="1022" t="s">
        <v>26</v>
      </c>
      <c r="B198" s="1021" t="s">
        <v>27</v>
      </c>
      <c r="C198" s="1020" t="e">
        <f>C195/B195-1</f>
        <v>#DIV/0!</v>
      </c>
      <c r="D198" s="1020">
        <f>D195/C195-1</f>
        <v>-1</v>
      </c>
      <c r="E198" s="1020" t="e">
        <f>E195/D195-1</f>
        <v>#DIV/0!</v>
      </c>
    </row>
    <row r="199" spans="1:5" ht="17.25" thickBot="1" x14ac:dyDescent="0.35">
      <c r="A199" s="1022" t="s">
        <v>28</v>
      </c>
      <c r="B199" s="1021" t="s">
        <v>27</v>
      </c>
      <c r="C199" s="1020" t="e">
        <f>C196/B196-1</f>
        <v>#DIV/0!</v>
      </c>
      <c r="D199" s="1020">
        <f>D196/C196-1</f>
        <v>-1</v>
      </c>
      <c r="E199" s="1020" t="e">
        <f>E196/D196-1</f>
        <v>#DIV/0!</v>
      </c>
    </row>
    <row r="200" spans="1:5" ht="17.25" thickBot="1" x14ac:dyDescent="0.35">
      <c r="A200" s="1022" t="s">
        <v>29</v>
      </c>
      <c r="B200" s="1021" t="s">
        <v>27</v>
      </c>
      <c r="C200" s="1020" t="e">
        <f>C197/B197-1</f>
        <v>#DIV/0!</v>
      </c>
      <c r="D200" s="1020" t="e">
        <f>D197/C197-1</f>
        <v>#DIV/0!</v>
      </c>
      <c r="E200" s="1020" t="e">
        <f>E197/D197-1</f>
        <v>#DIV/0!</v>
      </c>
    </row>
    <row r="201" spans="1:5" ht="17.25" thickBot="1" x14ac:dyDescent="0.35">
      <c r="A201" s="1019" t="s">
        <v>1268</v>
      </c>
      <c r="B201" s="1018"/>
      <c r="C201" s="1018"/>
      <c r="D201" s="1018"/>
      <c r="E201" s="1017"/>
    </row>
    <row r="202" spans="1:5" x14ac:dyDescent="0.3">
      <c r="A202" s="1016"/>
      <c r="B202" s="1015">
        <v>2018</v>
      </c>
      <c r="C202" s="1015">
        <v>2019</v>
      </c>
      <c r="D202" s="1015">
        <v>2020</v>
      </c>
      <c r="E202" s="1015">
        <v>2021</v>
      </c>
    </row>
    <row r="203" spans="1:5" ht="17.25" thickBot="1" x14ac:dyDescent="0.35">
      <c r="A203" s="1014"/>
      <c r="B203" s="1013" t="s">
        <v>10</v>
      </c>
      <c r="C203" s="1013" t="s">
        <v>11</v>
      </c>
      <c r="D203" s="1013" t="s">
        <v>11</v>
      </c>
      <c r="E203" s="1013" t="s">
        <v>11</v>
      </c>
    </row>
    <row r="204" spans="1:5" ht="17.25" thickBot="1" x14ac:dyDescent="0.35">
      <c r="A204" s="1012" t="s">
        <v>31</v>
      </c>
      <c r="B204" s="1011"/>
      <c r="C204" s="1011"/>
      <c r="D204" s="1011"/>
      <c r="E204" s="1011"/>
    </row>
    <row r="205" spans="1:5" ht="17.25" thickBot="1" x14ac:dyDescent="0.35">
      <c r="A205" s="1012" t="s">
        <v>32</v>
      </c>
      <c r="B205" s="1009">
        <f>B196</f>
        <v>0</v>
      </c>
      <c r="C205" s="1011">
        <f>C196</f>
        <v>2500</v>
      </c>
      <c r="D205" s="1011">
        <f>D196</f>
        <v>0</v>
      </c>
      <c r="E205" s="1011">
        <f>E196</f>
        <v>0</v>
      </c>
    </row>
    <row r="206" spans="1:5" ht="17.25" thickBot="1" x14ac:dyDescent="0.35">
      <c r="A206" s="1035" t="s">
        <v>141</v>
      </c>
      <c r="B206" s="1009">
        <f>B205+B204</f>
        <v>0</v>
      </c>
      <c r="C206" s="1009">
        <f>C205+C204</f>
        <v>2500</v>
      </c>
      <c r="D206" s="1009">
        <f>D205+D204</f>
        <v>0</v>
      </c>
      <c r="E206" s="1009">
        <f>E205+E204</f>
        <v>0</v>
      </c>
    </row>
    <row r="207" spans="1:5" x14ac:dyDescent="0.3">
      <c r="A207" s="1008" t="s">
        <v>307</v>
      </c>
      <c r="B207" s="1007"/>
      <c r="C207" s="1006"/>
      <c r="D207" s="1006"/>
      <c r="E207" s="1005"/>
    </row>
    <row r="208" spans="1:5" x14ac:dyDescent="0.3">
      <c r="A208" s="1004"/>
      <c r="B208" s="1003"/>
      <c r="C208" s="1002"/>
      <c r="D208" s="1002"/>
      <c r="E208" s="1001"/>
    </row>
    <row r="209" spans="1:5" ht="17.25" thickBot="1" x14ac:dyDescent="0.35">
      <c r="A209" s="1000"/>
      <c r="B209" s="999"/>
      <c r="C209" s="998"/>
      <c r="D209" s="998"/>
      <c r="E209" s="997"/>
    </row>
    <row r="210" spans="1:5" ht="17.25" thickBot="1" x14ac:dyDescent="0.35">
      <c r="A210" s="1027" t="s">
        <v>198</v>
      </c>
      <c r="B210" s="1034" t="s">
        <v>276</v>
      </c>
      <c r="C210" s="1033"/>
      <c r="D210" s="1033"/>
      <c r="E210" s="1032"/>
    </row>
    <row r="211" spans="1:5" ht="17.25" thickBot="1" x14ac:dyDescent="0.35">
      <c r="A211" s="1031" t="s">
        <v>1267</v>
      </c>
      <c r="B211" s="1030" t="s">
        <v>1264</v>
      </c>
      <c r="C211" s="1029"/>
      <c r="D211" s="1029"/>
      <c r="E211" s="1028"/>
    </row>
    <row r="212" spans="1:5" ht="17.25" thickBot="1" x14ac:dyDescent="0.35">
      <c r="A212" s="1027" t="s">
        <v>20</v>
      </c>
      <c r="B212" s="1030" t="s">
        <v>1266</v>
      </c>
      <c r="C212" s="1029"/>
      <c r="D212" s="1029"/>
      <c r="E212" s="1028"/>
    </row>
    <row r="213" spans="1:5" ht="17.25" thickBot="1" x14ac:dyDescent="0.35">
      <c r="A213" s="1027" t="s">
        <v>21</v>
      </c>
      <c r="B213" s="1026" t="s">
        <v>1258</v>
      </c>
      <c r="C213" s="1025"/>
      <c r="D213" s="1025"/>
      <c r="E213" s="1024"/>
    </row>
    <row r="214" spans="1:5" x14ac:dyDescent="0.3">
      <c r="A214" s="1016"/>
      <c r="B214" s="1015">
        <v>2018</v>
      </c>
      <c r="C214" s="1015">
        <v>2019</v>
      </c>
      <c r="D214" s="1015">
        <v>2020</v>
      </c>
      <c r="E214" s="1015">
        <v>2021</v>
      </c>
    </row>
    <row r="215" spans="1:5" ht="17.25" thickBot="1" x14ac:dyDescent="0.35">
      <c r="A215" s="1014"/>
      <c r="B215" s="1013" t="s">
        <v>10</v>
      </c>
      <c r="C215" s="1013" t="s">
        <v>11</v>
      </c>
      <c r="D215" s="1013" t="s">
        <v>11</v>
      </c>
      <c r="E215" s="1013" t="s">
        <v>11</v>
      </c>
    </row>
    <row r="216" spans="1:5" ht="17.25" thickBot="1" x14ac:dyDescent="0.35">
      <c r="A216" s="1022" t="s">
        <v>23</v>
      </c>
      <c r="B216" s="1023"/>
      <c r="C216" s="1023">
        <v>1</v>
      </c>
      <c r="D216" s="1023">
        <v>0</v>
      </c>
      <c r="E216" s="1023">
        <v>0</v>
      </c>
    </row>
    <row r="217" spans="1:5" ht="17.25" thickBot="1" x14ac:dyDescent="0.35">
      <c r="A217" s="1022" t="s">
        <v>24</v>
      </c>
      <c r="B217" s="1023">
        <v>0</v>
      </c>
      <c r="C217" s="1023">
        <v>1000</v>
      </c>
      <c r="D217" s="1023">
        <v>0</v>
      </c>
      <c r="E217" s="1023">
        <v>0</v>
      </c>
    </row>
    <row r="218" spans="1:5" ht="17.25" thickBot="1" x14ac:dyDescent="0.35">
      <c r="A218" s="1022" t="s">
        <v>25</v>
      </c>
      <c r="B218" s="1023" t="e">
        <f>B217/B216</f>
        <v>#DIV/0!</v>
      </c>
      <c r="C218" s="1023">
        <f>C217/C216</f>
        <v>1000</v>
      </c>
      <c r="D218" s="1023" t="e">
        <f>D217/D216</f>
        <v>#DIV/0!</v>
      </c>
      <c r="E218" s="1023" t="e">
        <f>E217/E216</f>
        <v>#DIV/0!</v>
      </c>
    </row>
    <row r="219" spans="1:5" ht="17.25" thickBot="1" x14ac:dyDescent="0.35">
      <c r="A219" s="1022" t="s">
        <v>26</v>
      </c>
      <c r="B219" s="1021" t="s">
        <v>27</v>
      </c>
      <c r="C219" s="1020" t="e">
        <f>C216/B216-1</f>
        <v>#DIV/0!</v>
      </c>
      <c r="D219" s="1020">
        <f>D216/C216-1</f>
        <v>-1</v>
      </c>
      <c r="E219" s="1020" t="e">
        <f>E216/D216-1</f>
        <v>#DIV/0!</v>
      </c>
    </row>
    <row r="220" spans="1:5" ht="17.25" thickBot="1" x14ac:dyDescent="0.35">
      <c r="A220" s="1022" t="s">
        <v>28</v>
      </c>
      <c r="B220" s="1021" t="s">
        <v>27</v>
      </c>
      <c r="C220" s="1020" t="e">
        <f>C217/B217-1</f>
        <v>#DIV/0!</v>
      </c>
      <c r="D220" s="1020">
        <f>D217/C217-1</f>
        <v>-1</v>
      </c>
      <c r="E220" s="1020" t="e">
        <f>E217/D217-1</f>
        <v>#DIV/0!</v>
      </c>
    </row>
    <row r="221" spans="1:5" ht="17.25" thickBot="1" x14ac:dyDescent="0.35">
      <c r="A221" s="1022" t="s">
        <v>29</v>
      </c>
      <c r="B221" s="1021" t="s">
        <v>27</v>
      </c>
      <c r="C221" s="1020" t="e">
        <f>C218/B218-1</f>
        <v>#DIV/0!</v>
      </c>
      <c r="D221" s="1020" t="e">
        <f>D218/C218-1</f>
        <v>#DIV/0!</v>
      </c>
      <c r="E221" s="1020" t="e">
        <f>E218/D218-1</f>
        <v>#DIV/0!</v>
      </c>
    </row>
    <row r="222" spans="1:5" ht="17.25" thickBot="1" x14ac:dyDescent="0.35">
      <c r="A222" s="1019" t="s">
        <v>1257</v>
      </c>
      <c r="B222" s="1018"/>
      <c r="C222" s="1018"/>
      <c r="D222" s="1018"/>
      <c r="E222" s="1017"/>
    </row>
    <row r="223" spans="1:5" x14ac:dyDescent="0.3">
      <c r="A223" s="1016"/>
      <c r="B223" s="1015">
        <v>2018</v>
      </c>
      <c r="C223" s="1015">
        <v>2019</v>
      </c>
      <c r="D223" s="1015">
        <v>2020</v>
      </c>
      <c r="E223" s="1015">
        <v>2021</v>
      </c>
    </row>
    <row r="224" spans="1:5" ht="17.25" thickBot="1" x14ac:dyDescent="0.35">
      <c r="A224" s="1014"/>
      <c r="B224" s="1013" t="s">
        <v>10</v>
      </c>
      <c r="C224" s="1013" t="s">
        <v>11</v>
      </c>
      <c r="D224" s="1013" t="s">
        <v>11</v>
      </c>
      <c r="E224" s="1013" t="s">
        <v>11</v>
      </c>
    </row>
    <row r="225" spans="1:5" ht="17.25" thickBot="1" x14ac:dyDescent="0.35">
      <c r="A225" s="1012" t="s">
        <v>31</v>
      </c>
      <c r="B225" s="1011"/>
      <c r="C225" s="1011"/>
      <c r="D225" s="1011"/>
      <c r="E225" s="1011"/>
    </row>
    <row r="226" spans="1:5" ht="17.25" thickBot="1" x14ac:dyDescent="0.35">
      <c r="A226" s="1012" t="s">
        <v>32</v>
      </c>
      <c r="B226" s="1009">
        <f>B217</f>
        <v>0</v>
      </c>
      <c r="C226" s="1011">
        <f>C217</f>
        <v>1000</v>
      </c>
      <c r="D226" s="1011">
        <f>D217</f>
        <v>0</v>
      </c>
      <c r="E226" s="1011">
        <f>E217</f>
        <v>0</v>
      </c>
    </row>
    <row r="227" spans="1:5" ht="17.25" thickBot="1" x14ac:dyDescent="0.35">
      <c r="A227" s="1010" t="s">
        <v>149</v>
      </c>
      <c r="B227" s="1009">
        <f>B226+B225</f>
        <v>0</v>
      </c>
      <c r="C227" s="1009">
        <f>C226+C225</f>
        <v>1000</v>
      </c>
      <c r="D227" s="1009">
        <f>D226+D225</f>
        <v>0</v>
      </c>
      <c r="E227" s="1009">
        <f>E226+E225</f>
        <v>0</v>
      </c>
    </row>
    <row r="228" spans="1:5" x14ac:dyDescent="0.3">
      <c r="A228" s="1008" t="s">
        <v>307</v>
      </c>
      <c r="B228" s="1007"/>
      <c r="C228" s="1006"/>
      <c r="D228" s="1006"/>
      <c r="E228" s="1005"/>
    </row>
    <row r="229" spans="1:5" x14ac:dyDescent="0.3">
      <c r="A229" s="1004"/>
      <c r="B229" s="1003"/>
      <c r="C229" s="1002"/>
      <c r="D229" s="1002"/>
      <c r="E229" s="1001"/>
    </row>
    <row r="230" spans="1:5" x14ac:dyDescent="0.3">
      <c r="A230" s="1004"/>
      <c r="B230" s="1003"/>
      <c r="C230" s="1002"/>
      <c r="D230" s="1002"/>
      <c r="E230" s="1001"/>
    </row>
    <row r="231" spans="1:5" x14ac:dyDescent="0.3">
      <c r="A231" s="1004"/>
      <c r="B231" s="1003"/>
      <c r="C231" s="1002"/>
      <c r="D231" s="1002"/>
      <c r="E231" s="1001"/>
    </row>
    <row r="232" spans="1:5" ht="18.75" customHeight="1" x14ac:dyDescent="0.3">
      <c r="A232" s="1004"/>
      <c r="B232" s="1003"/>
      <c r="C232" s="1002"/>
      <c r="D232" s="1002"/>
      <c r="E232" s="1001"/>
    </row>
    <row r="233" spans="1:5" ht="17.25" thickBot="1" x14ac:dyDescent="0.35">
      <c r="A233" s="1000"/>
      <c r="B233" s="999"/>
      <c r="C233" s="998"/>
      <c r="D233" s="998"/>
      <c r="E233" s="997"/>
    </row>
    <row r="234" spans="1:5" ht="17.25" thickBot="1" x14ac:dyDescent="0.35">
      <c r="A234" s="1027" t="s">
        <v>198</v>
      </c>
      <c r="B234" s="1034" t="s">
        <v>276</v>
      </c>
      <c r="C234" s="1033"/>
      <c r="D234" s="1033"/>
      <c r="E234" s="1032"/>
    </row>
    <row r="235" spans="1:5" ht="17.25" thickBot="1" x14ac:dyDescent="0.35">
      <c r="A235" s="1031" t="s">
        <v>1265</v>
      </c>
      <c r="B235" s="1030" t="s">
        <v>1264</v>
      </c>
      <c r="C235" s="1029"/>
      <c r="D235" s="1029"/>
      <c r="E235" s="1028"/>
    </row>
    <row r="236" spans="1:5" ht="17.25" thickBot="1" x14ac:dyDescent="0.35">
      <c r="A236" s="1027" t="s">
        <v>20</v>
      </c>
      <c r="B236" s="1030" t="s">
        <v>1263</v>
      </c>
      <c r="C236" s="1029"/>
      <c r="D236" s="1029"/>
      <c r="E236" s="1028"/>
    </row>
    <row r="237" spans="1:5" ht="17.25" thickBot="1" x14ac:dyDescent="0.35">
      <c r="A237" s="1027" t="s">
        <v>21</v>
      </c>
      <c r="B237" s="1026" t="s">
        <v>1258</v>
      </c>
      <c r="C237" s="1025"/>
      <c r="D237" s="1025"/>
      <c r="E237" s="1024"/>
    </row>
    <row r="238" spans="1:5" x14ac:dyDescent="0.3">
      <c r="A238" s="1016"/>
      <c r="B238" s="1015">
        <v>2018</v>
      </c>
      <c r="C238" s="1015">
        <v>2019</v>
      </c>
      <c r="D238" s="1015">
        <v>2020</v>
      </c>
      <c r="E238" s="1015">
        <v>2021</v>
      </c>
    </row>
    <row r="239" spans="1:5" ht="17.25" thickBot="1" x14ac:dyDescent="0.35">
      <c r="A239" s="1014"/>
      <c r="B239" s="1013" t="s">
        <v>10</v>
      </c>
      <c r="C239" s="1013" t="s">
        <v>11</v>
      </c>
      <c r="D239" s="1013" t="s">
        <v>11</v>
      </c>
      <c r="E239" s="1013" t="s">
        <v>11</v>
      </c>
    </row>
    <row r="240" spans="1:5" ht="17.25" thickBot="1" x14ac:dyDescent="0.35">
      <c r="A240" s="1022" t="s">
        <v>23</v>
      </c>
      <c r="B240" s="1023">
        <v>0</v>
      </c>
      <c r="C240" s="1023">
        <v>1</v>
      </c>
      <c r="D240" s="1023">
        <v>0</v>
      </c>
      <c r="E240" s="1023">
        <v>0</v>
      </c>
    </row>
    <row r="241" spans="1:5" ht="17.25" thickBot="1" x14ac:dyDescent="0.35">
      <c r="A241" s="1022" t="s">
        <v>24</v>
      </c>
      <c r="B241" s="1023">
        <v>0</v>
      </c>
      <c r="C241" s="1023">
        <v>1000</v>
      </c>
      <c r="D241" s="1023">
        <v>0</v>
      </c>
      <c r="E241" s="1023">
        <v>0</v>
      </c>
    </row>
    <row r="242" spans="1:5" ht="17.25" thickBot="1" x14ac:dyDescent="0.35">
      <c r="A242" s="1022" t="s">
        <v>25</v>
      </c>
      <c r="B242" s="1023" t="e">
        <f>B241/B240</f>
        <v>#DIV/0!</v>
      </c>
      <c r="C242" s="1023">
        <f>C241/C240</f>
        <v>1000</v>
      </c>
      <c r="D242" s="1023" t="e">
        <f>D241/D240</f>
        <v>#DIV/0!</v>
      </c>
      <c r="E242" s="1023" t="e">
        <f>E241/E240</f>
        <v>#DIV/0!</v>
      </c>
    </row>
    <row r="243" spans="1:5" ht="17.25" thickBot="1" x14ac:dyDescent="0.35">
      <c r="A243" s="1022" t="s">
        <v>26</v>
      </c>
      <c r="B243" s="1021" t="s">
        <v>27</v>
      </c>
      <c r="C243" s="1020" t="e">
        <f>C240/B240-1</f>
        <v>#DIV/0!</v>
      </c>
      <c r="D243" s="1020">
        <f>D240/C240-1</f>
        <v>-1</v>
      </c>
      <c r="E243" s="1020" t="e">
        <f>E240/D240-1</f>
        <v>#DIV/0!</v>
      </c>
    </row>
    <row r="244" spans="1:5" ht="17.25" thickBot="1" x14ac:dyDescent="0.35">
      <c r="A244" s="1022" t="s">
        <v>28</v>
      </c>
      <c r="B244" s="1021" t="s">
        <v>27</v>
      </c>
      <c r="C244" s="1020" t="e">
        <f>C241/B241-1</f>
        <v>#DIV/0!</v>
      </c>
      <c r="D244" s="1020">
        <f>D241/C241-1</f>
        <v>-1</v>
      </c>
      <c r="E244" s="1020" t="e">
        <f>E241/D241-1</f>
        <v>#DIV/0!</v>
      </c>
    </row>
    <row r="245" spans="1:5" ht="17.25" thickBot="1" x14ac:dyDescent="0.35">
      <c r="A245" s="1022" t="s">
        <v>29</v>
      </c>
      <c r="B245" s="1021" t="s">
        <v>27</v>
      </c>
      <c r="C245" s="1020" t="e">
        <f>C242/B242-1</f>
        <v>#DIV/0!</v>
      </c>
      <c r="D245" s="1020" t="e">
        <f>D242/C242-1</f>
        <v>#DIV/0!</v>
      </c>
      <c r="E245" s="1020" t="e">
        <f>E242/D242-1</f>
        <v>#DIV/0!</v>
      </c>
    </row>
    <row r="246" spans="1:5" ht="17.25" thickBot="1" x14ac:dyDescent="0.35">
      <c r="A246" s="1019" t="s">
        <v>1257</v>
      </c>
      <c r="B246" s="1018"/>
      <c r="C246" s="1018"/>
      <c r="D246" s="1018"/>
      <c r="E246" s="1017"/>
    </row>
    <row r="247" spans="1:5" x14ac:dyDescent="0.3">
      <c r="A247" s="1016"/>
      <c r="B247" s="1015">
        <v>2018</v>
      </c>
      <c r="C247" s="1015">
        <v>2019</v>
      </c>
      <c r="D247" s="1015">
        <v>2020</v>
      </c>
      <c r="E247" s="1015">
        <v>2021</v>
      </c>
    </row>
    <row r="248" spans="1:5" ht="17.25" thickBot="1" x14ac:dyDescent="0.35">
      <c r="A248" s="1014"/>
      <c r="B248" s="1013" t="s">
        <v>10</v>
      </c>
      <c r="C248" s="1013" t="s">
        <v>11</v>
      </c>
      <c r="D248" s="1013" t="s">
        <v>11</v>
      </c>
      <c r="E248" s="1013" t="s">
        <v>11</v>
      </c>
    </row>
    <row r="249" spans="1:5" ht="17.25" thickBot="1" x14ac:dyDescent="0.35">
      <c r="A249" s="1012" t="s">
        <v>31</v>
      </c>
      <c r="B249" s="1011"/>
      <c r="C249" s="1011"/>
      <c r="D249" s="1011"/>
      <c r="E249" s="1011"/>
    </row>
    <row r="250" spans="1:5" ht="17.25" thickBot="1" x14ac:dyDescent="0.35">
      <c r="A250" s="1012" t="s">
        <v>32</v>
      </c>
      <c r="B250" s="1009">
        <f>B241</f>
        <v>0</v>
      </c>
      <c r="C250" s="1011">
        <f>C241</f>
        <v>1000</v>
      </c>
      <c r="D250" s="1011">
        <f>D241</f>
        <v>0</v>
      </c>
      <c r="E250" s="1011">
        <f>E241</f>
        <v>0</v>
      </c>
    </row>
    <row r="251" spans="1:5" ht="17.25" thickBot="1" x14ac:dyDescent="0.35">
      <c r="A251" s="1010" t="s">
        <v>168</v>
      </c>
      <c r="B251" s="1009">
        <f>B250+B249</f>
        <v>0</v>
      </c>
      <c r="C251" s="1009">
        <f>C250+C249</f>
        <v>1000</v>
      </c>
      <c r="D251" s="1009">
        <f>D250+D249</f>
        <v>0</v>
      </c>
      <c r="E251" s="1009">
        <f>E250+E249</f>
        <v>0</v>
      </c>
    </row>
    <row r="252" spans="1:5" x14ac:dyDescent="0.3">
      <c r="A252" s="1008" t="s">
        <v>307</v>
      </c>
      <c r="B252" s="1007"/>
      <c r="C252" s="1006"/>
      <c r="D252" s="1006"/>
      <c r="E252" s="1005"/>
    </row>
    <row r="253" spans="1:5" x14ac:dyDescent="0.3">
      <c r="A253" s="1004"/>
      <c r="B253" s="1003"/>
      <c r="C253" s="1002"/>
      <c r="D253" s="1002"/>
      <c r="E253" s="1001"/>
    </row>
    <row r="254" spans="1:5" x14ac:dyDescent="0.3">
      <c r="A254" s="1004"/>
      <c r="B254" s="1003"/>
      <c r="C254" s="1002"/>
      <c r="D254" s="1002"/>
      <c r="E254" s="1001"/>
    </row>
    <row r="255" spans="1:5" x14ac:dyDescent="0.3">
      <c r="A255" s="1004"/>
      <c r="B255" s="1003"/>
      <c r="C255" s="1002"/>
      <c r="D255" s="1002"/>
      <c r="E255" s="1001"/>
    </row>
    <row r="256" spans="1:5" x14ac:dyDescent="0.3">
      <c r="A256" s="1004"/>
      <c r="B256" s="1003"/>
      <c r="C256" s="1002"/>
      <c r="D256" s="1002"/>
      <c r="E256" s="1001"/>
    </row>
    <row r="257" spans="1:5" x14ac:dyDescent="0.3">
      <c r="A257" s="1004"/>
      <c r="B257" s="1003"/>
      <c r="C257" s="1002"/>
      <c r="D257" s="1002"/>
      <c r="E257" s="1001"/>
    </row>
    <row r="258" spans="1:5" ht="17.25" thickBot="1" x14ac:dyDescent="0.35">
      <c r="A258" s="1000"/>
      <c r="B258" s="999"/>
      <c r="C258" s="998"/>
      <c r="D258" s="998"/>
      <c r="E258" s="997"/>
    </row>
    <row r="259" spans="1:5" ht="17.25" thickBot="1" x14ac:dyDescent="0.35">
      <c r="A259" s="1027" t="s">
        <v>198</v>
      </c>
      <c r="B259" s="1034" t="s">
        <v>276</v>
      </c>
      <c r="C259" s="1033"/>
      <c r="D259" s="1033"/>
      <c r="E259" s="1032"/>
    </row>
    <row r="260" spans="1:5" ht="17.25" thickBot="1" x14ac:dyDescent="0.35">
      <c r="A260" s="1031" t="s">
        <v>1262</v>
      </c>
      <c r="B260" s="1030" t="s">
        <v>1261</v>
      </c>
      <c r="C260" s="1029"/>
      <c r="D260" s="1029"/>
      <c r="E260" s="1028"/>
    </row>
    <row r="261" spans="1:5" ht="17.25" thickBot="1" x14ac:dyDescent="0.35">
      <c r="A261" s="1027" t="s">
        <v>20</v>
      </c>
      <c r="B261" s="1030" t="s">
        <v>1261</v>
      </c>
      <c r="C261" s="1029"/>
      <c r="D261" s="1029"/>
      <c r="E261" s="1028"/>
    </row>
    <row r="262" spans="1:5" ht="17.25" thickBot="1" x14ac:dyDescent="0.35">
      <c r="A262" s="1027" t="s">
        <v>21</v>
      </c>
      <c r="B262" s="1026" t="s">
        <v>1258</v>
      </c>
      <c r="C262" s="1025"/>
      <c r="D262" s="1025"/>
      <c r="E262" s="1024"/>
    </row>
    <row r="263" spans="1:5" x14ac:dyDescent="0.3">
      <c r="A263" s="1016"/>
      <c r="B263" s="1015">
        <v>2018</v>
      </c>
      <c r="C263" s="1015">
        <v>2019</v>
      </c>
      <c r="D263" s="1015">
        <v>2020</v>
      </c>
      <c r="E263" s="1015">
        <v>2021</v>
      </c>
    </row>
    <row r="264" spans="1:5" ht="17.25" thickBot="1" x14ac:dyDescent="0.35">
      <c r="A264" s="1014"/>
      <c r="B264" s="1013" t="s">
        <v>10</v>
      </c>
      <c r="C264" s="1013" t="s">
        <v>11</v>
      </c>
      <c r="D264" s="1013" t="s">
        <v>11</v>
      </c>
      <c r="E264" s="1013" t="s">
        <v>11</v>
      </c>
    </row>
    <row r="265" spans="1:5" ht="17.25" thickBot="1" x14ac:dyDescent="0.35">
      <c r="A265" s="1022" t="s">
        <v>23</v>
      </c>
      <c r="B265" s="1023"/>
      <c r="C265" s="1023">
        <v>1</v>
      </c>
      <c r="D265" s="1023">
        <v>1</v>
      </c>
      <c r="E265" s="1023">
        <v>1</v>
      </c>
    </row>
    <row r="266" spans="1:5" ht="17.25" thickBot="1" x14ac:dyDescent="0.35">
      <c r="A266" s="1022" t="s">
        <v>24</v>
      </c>
      <c r="B266" s="1023">
        <v>0</v>
      </c>
      <c r="C266" s="1023">
        <v>100</v>
      </c>
      <c r="D266" s="1023">
        <v>1000</v>
      </c>
      <c r="E266" s="1023">
        <v>1000</v>
      </c>
    </row>
    <row r="267" spans="1:5" ht="17.25" thickBot="1" x14ac:dyDescent="0.35">
      <c r="A267" s="1022" t="s">
        <v>25</v>
      </c>
      <c r="B267" s="1023" t="e">
        <f>B266/B265</f>
        <v>#DIV/0!</v>
      </c>
      <c r="C267" s="1023">
        <f>C266/C265</f>
        <v>100</v>
      </c>
      <c r="D267" s="1023">
        <f>D266/D265</f>
        <v>1000</v>
      </c>
      <c r="E267" s="1023">
        <f>E266/E265</f>
        <v>1000</v>
      </c>
    </row>
    <row r="268" spans="1:5" ht="17.25" thickBot="1" x14ac:dyDescent="0.35">
      <c r="A268" s="1022" t="s">
        <v>26</v>
      </c>
      <c r="B268" s="1021" t="s">
        <v>27</v>
      </c>
      <c r="C268" s="1020" t="e">
        <f>C265/B265-1</f>
        <v>#DIV/0!</v>
      </c>
      <c r="D268" s="1020">
        <f>D265/C265-1</f>
        <v>0</v>
      </c>
      <c r="E268" s="1020">
        <f>E265/D265-1</f>
        <v>0</v>
      </c>
    </row>
    <row r="269" spans="1:5" ht="17.25" thickBot="1" x14ac:dyDescent="0.35">
      <c r="A269" s="1022" t="s">
        <v>28</v>
      </c>
      <c r="B269" s="1021" t="s">
        <v>27</v>
      </c>
      <c r="C269" s="1020" t="e">
        <f>C266/B266-1</f>
        <v>#DIV/0!</v>
      </c>
      <c r="D269" s="1020">
        <f>D266/C266-1</f>
        <v>9</v>
      </c>
      <c r="E269" s="1020">
        <f>E266/D266-1</f>
        <v>0</v>
      </c>
    </row>
    <row r="270" spans="1:5" ht="17.25" thickBot="1" x14ac:dyDescent="0.35">
      <c r="A270" s="1022" t="s">
        <v>29</v>
      </c>
      <c r="B270" s="1021" t="s">
        <v>27</v>
      </c>
      <c r="C270" s="1020" t="e">
        <f>C267/B267-1</f>
        <v>#DIV/0!</v>
      </c>
      <c r="D270" s="1020">
        <f>D267/C267-1</f>
        <v>9</v>
      </c>
      <c r="E270" s="1020">
        <f>E267/D267-1</f>
        <v>0</v>
      </c>
    </row>
    <row r="271" spans="1:5" ht="17.25" thickBot="1" x14ac:dyDescent="0.35">
      <c r="A271" s="1019" t="s">
        <v>1257</v>
      </c>
      <c r="B271" s="1018"/>
      <c r="C271" s="1018"/>
      <c r="D271" s="1018"/>
      <c r="E271" s="1017"/>
    </row>
    <row r="272" spans="1:5" x14ac:dyDescent="0.3">
      <c r="A272" s="1016"/>
      <c r="B272" s="1015">
        <v>2018</v>
      </c>
      <c r="C272" s="1015">
        <v>2019</v>
      </c>
      <c r="D272" s="1015">
        <v>2020</v>
      </c>
      <c r="E272" s="1015">
        <v>2021</v>
      </c>
    </row>
    <row r="273" spans="1:5" ht="17.25" thickBot="1" x14ac:dyDescent="0.35">
      <c r="A273" s="1014"/>
      <c r="B273" s="1013" t="s">
        <v>10</v>
      </c>
      <c r="C273" s="1013" t="s">
        <v>11</v>
      </c>
      <c r="D273" s="1013" t="s">
        <v>11</v>
      </c>
      <c r="E273" s="1013" t="s">
        <v>11</v>
      </c>
    </row>
    <row r="274" spans="1:5" ht="17.25" thickBot="1" x14ac:dyDescent="0.35">
      <c r="A274" s="1012" t="s">
        <v>31</v>
      </c>
      <c r="B274" s="1011"/>
      <c r="C274" s="1011"/>
      <c r="D274" s="1011"/>
      <c r="E274" s="1011"/>
    </row>
    <row r="275" spans="1:5" ht="17.25" thickBot="1" x14ac:dyDescent="0.35">
      <c r="A275" s="1012" t="s">
        <v>32</v>
      </c>
      <c r="B275" s="1009">
        <f>B266</f>
        <v>0</v>
      </c>
      <c r="C275" s="1011">
        <f>C266</f>
        <v>100</v>
      </c>
      <c r="D275" s="1011">
        <f>D266</f>
        <v>1000</v>
      </c>
      <c r="E275" s="1011">
        <f>E266</f>
        <v>1000</v>
      </c>
    </row>
    <row r="276" spans="1:5" ht="17.25" thickBot="1" x14ac:dyDescent="0.35">
      <c r="A276" s="1010" t="s">
        <v>172</v>
      </c>
      <c r="B276" s="1009">
        <f>B275+B274</f>
        <v>0</v>
      </c>
      <c r="C276" s="1009">
        <f>C275+C274</f>
        <v>100</v>
      </c>
      <c r="D276" s="1009">
        <f>D275+D274</f>
        <v>1000</v>
      </c>
      <c r="E276" s="1009">
        <f>E275+E274</f>
        <v>1000</v>
      </c>
    </row>
    <row r="277" spans="1:5" x14ac:dyDescent="0.3">
      <c r="A277" s="1008" t="s">
        <v>307</v>
      </c>
      <c r="B277" s="1007"/>
      <c r="C277" s="1006"/>
      <c r="D277" s="1006"/>
      <c r="E277" s="1005"/>
    </row>
    <row r="278" spans="1:5" x14ac:dyDescent="0.3">
      <c r="A278" s="1004"/>
      <c r="B278" s="1003"/>
      <c r="C278" s="1002"/>
      <c r="D278" s="1002"/>
      <c r="E278" s="1001"/>
    </row>
    <row r="279" spans="1:5" x14ac:dyDescent="0.3">
      <c r="A279" s="1004"/>
      <c r="B279" s="1003"/>
      <c r="C279" s="1002"/>
      <c r="D279" s="1002"/>
      <c r="E279" s="1001"/>
    </row>
    <row r="280" spans="1:5" x14ac:dyDescent="0.3">
      <c r="A280" s="1004"/>
      <c r="B280" s="1003"/>
      <c r="C280" s="1002"/>
      <c r="D280" s="1002"/>
      <c r="E280" s="1001"/>
    </row>
    <row r="281" spans="1:5" x14ac:dyDescent="0.3">
      <c r="A281" s="1004"/>
      <c r="B281" s="1003"/>
      <c r="C281" s="1002"/>
      <c r="D281" s="1002"/>
      <c r="E281" s="1001"/>
    </row>
    <row r="282" spans="1:5" x14ac:dyDescent="0.3">
      <c r="A282" s="1004"/>
      <c r="B282" s="1003"/>
      <c r="C282" s="1002"/>
      <c r="D282" s="1002"/>
      <c r="E282" s="1001"/>
    </row>
    <row r="283" spans="1:5" ht="17.25" thickBot="1" x14ac:dyDescent="0.35">
      <c r="A283" s="1000"/>
      <c r="B283" s="999"/>
      <c r="C283" s="998"/>
      <c r="D283" s="998"/>
      <c r="E283" s="997"/>
    </row>
    <row r="284" spans="1:5" ht="17.25" thickBot="1" x14ac:dyDescent="0.35">
      <c r="A284" s="1027" t="s">
        <v>198</v>
      </c>
      <c r="B284" s="1034" t="s">
        <v>276</v>
      </c>
      <c r="C284" s="1033"/>
      <c r="D284" s="1033"/>
      <c r="E284" s="1032"/>
    </row>
    <row r="285" spans="1:5" ht="17.25" thickBot="1" x14ac:dyDescent="0.35">
      <c r="A285" s="1031" t="s">
        <v>1260</v>
      </c>
      <c r="B285" s="1030" t="s">
        <v>1259</v>
      </c>
      <c r="C285" s="1029"/>
      <c r="D285" s="1029"/>
      <c r="E285" s="1028"/>
    </row>
    <row r="286" spans="1:5" ht="17.25" thickBot="1" x14ac:dyDescent="0.35">
      <c r="A286" s="1027" t="s">
        <v>20</v>
      </c>
      <c r="B286" s="1030" t="s">
        <v>1259</v>
      </c>
      <c r="C286" s="1029"/>
      <c r="D286" s="1029"/>
      <c r="E286" s="1028"/>
    </row>
    <row r="287" spans="1:5" ht="17.25" thickBot="1" x14ac:dyDescent="0.35">
      <c r="A287" s="1027" t="s">
        <v>21</v>
      </c>
      <c r="B287" s="1026" t="s">
        <v>1258</v>
      </c>
      <c r="C287" s="1025"/>
      <c r="D287" s="1025"/>
      <c r="E287" s="1024"/>
    </row>
    <row r="288" spans="1:5" x14ac:dyDescent="0.3">
      <c r="A288" s="1016"/>
      <c r="B288" s="1015">
        <v>2018</v>
      </c>
      <c r="C288" s="1015">
        <v>2019</v>
      </c>
      <c r="D288" s="1015">
        <v>2020</v>
      </c>
      <c r="E288" s="1015">
        <v>2021</v>
      </c>
    </row>
    <row r="289" spans="1:5" ht="17.25" thickBot="1" x14ac:dyDescent="0.35">
      <c r="A289" s="1014"/>
      <c r="B289" s="1013" t="s">
        <v>10</v>
      </c>
      <c r="C289" s="1013" t="s">
        <v>11</v>
      </c>
      <c r="D289" s="1013" t="s">
        <v>11</v>
      </c>
      <c r="E289" s="1013" t="s">
        <v>11</v>
      </c>
    </row>
    <row r="290" spans="1:5" ht="17.25" thickBot="1" x14ac:dyDescent="0.35">
      <c r="A290" s="1022" t="s">
        <v>23</v>
      </c>
      <c r="B290" s="1023"/>
      <c r="C290" s="1023">
        <v>1</v>
      </c>
      <c r="D290" s="1023">
        <v>1</v>
      </c>
      <c r="E290" s="1023">
        <v>1</v>
      </c>
    </row>
    <row r="291" spans="1:5" ht="17.25" thickBot="1" x14ac:dyDescent="0.35">
      <c r="A291" s="1022" t="s">
        <v>24</v>
      </c>
      <c r="B291" s="1023">
        <v>0</v>
      </c>
      <c r="C291" s="1023">
        <v>5400</v>
      </c>
      <c r="D291" s="1023">
        <v>0</v>
      </c>
      <c r="E291" s="1023">
        <v>0</v>
      </c>
    </row>
    <row r="292" spans="1:5" ht="17.25" thickBot="1" x14ac:dyDescent="0.35">
      <c r="A292" s="1022" t="s">
        <v>25</v>
      </c>
      <c r="B292" s="1023" t="e">
        <f>B291/B290</f>
        <v>#DIV/0!</v>
      </c>
      <c r="C292" s="1023">
        <f>C291/C290</f>
        <v>5400</v>
      </c>
      <c r="D292" s="1023">
        <f>D291/D290</f>
        <v>0</v>
      </c>
      <c r="E292" s="1023">
        <f>E291/E290</f>
        <v>0</v>
      </c>
    </row>
    <row r="293" spans="1:5" ht="17.25" thickBot="1" x14ac:dyDescent="0.35">
      <c r="A293" s="1022" t="s">
        <v>26</v>
      </c>
      <c r="B293" s="1021" t="s">
        <v>27</v>
      </c>
      <c r="C293" s="1020" t="e">
        <f>C290/B290-1</f>
        <v>#DIV/0!</v>
      </c>
      <c r="D293" s="1020">
        <f>D290/C290-1</f>
        <v>0</v>
      </c>
      <c r="E293" s="1020">
        <f>E290/D290-1</f>
        <v>0</v>
      </c>
    </row>
    <row r="294" spans="1:5" ht="17.25" thickBot="1" x14ac:dyDescent="0.35">
      <c r="A294" s="1022" t="s">
        <v>28</v>
      </c>
      <c r="B294" s="1021" t="s">
        <v>27</v>
      </c>
      <c r="C294" s="1020" t="e">
        <f>C291/B291-1</f>
        <v>#DIV/0!</v>
      </c>
      <c r="D294" s="1020">
        <f>D291/C291-1</f>
        <v>-1</v>
      </c>
      <c r="E294" s="1020" t="e">
        <f>E291/D291-1</f>
        <v>#DIV/0!</v>
      </c>
    </row>
    <row r="295" spans="1:5" ht="17.25" thickBot="1" x14ac:dyDescent="0.35">
      <c r="A295" s="1022" t="s">
        <v>29</v>
      </c>
      <c r="B295" s="1021" t="s">
        <v>27</v>
      </c>
      <c r="C295" s="1020" t="e">
        <f>C292/B292-1</f>
        <v>#DIV/0!</v>
      </c>
      <c r="D295" s="1020">
        <f>D292/C292-1</f>
        <v>-1</v>
      </c>
      <c r="E295" s="1020" t="e">
        <f>E292/D292-1</f>
        <v>#DIV/0!</v>
      </c>
    </row>
    <row r="296" spans="1:5" ht="17.25" thickBot="1" x14ac:dyDescent="0.35">
      <c r="A296" s="1019" t="s">
        <v>1257</v>
      </c>
      <c r="B296" s="1018"/>
      <c r="C296" s="1018"/>
      <c r="D296" s="1018"/>
      <c r="E296" s="1017"/>
    </row>
    <row r="297" spans="1:5" x14ac:dyDescent="0.3">
      <c r="A297" s="1016"/>
      <c r="B297" s="1015">
        <v>2018</v>
      </c>
      <c r="C297" s="1015">
        <v>2019</v>
      </c>
      <c r="D297" s="1015">
        <v>2020</v>
      </c>
      <c r="E297" s="1015">
        <v>2021</v>
      </c>
    </row>
    <row r="298" spans="1:5" ht="17.25" thickBot="1" x14ac:dyDescent="0.35">
      <c r="A298" s="1014"/>
      <c r="B298" s="1013" t="s">
        <v>10</v>
      </c>
      <c r="C298" s="1013" t="s">
        <v>11</v>
      </c>
      <c r="D298" s="1013" t="s">
        <v>11</v>
      </c>
      <c r="E298" s="1013" t="s">
        <v>11</v>
      </c>
    </row>
    <row r="299" spans="1:5" ht="17.25" thickBot="1" x14ac:dyDescent="0.35">
      <c r="A299" s="1012" t="s">
        <v>31</v>
      </c>
      <c r="B299" s="1011"/>
      <c r="C299" s="1011"/>
      <c r="D299" s="1011"/>
      <c r="E299" s="1011"/>
    </row>
    <row r="300" spans="1:5" ht="17.25" thickBot="1" x14ac:dyDescent="0.35">
      <c r="A300" s="1012" t="s">
        <v>32</v>
      </c>
      <c r="B300" s="1009">
        <f>B291</f>
        <v>0</v>
      </c>
      <c r="C300" s="1011">
        <f>C291</f>
        <v>5400</v>
      </c>
      <c r="D300" s="1011">
        <f>D291</f>
        <v>0</v>
      </c>
      <c r="E300" s="1011">
        <f>E291</f>
        <v>0</v>
      </c>
    </row>
    <row r="301" spans="1:5" ht="17.25" thickBot="1" x14ac:dyDescent="0.35">
      <c r="A301" s="1010" t="s">
        <v>174</v>
      </c>
      <c r="B301" s="1009">
        <f>B300+B299</f>
        <v>0</v>
      </c>
      <c r="C301" s="1009">
        <f>C300+C299</f>
        <v>5400</v>
      </c>
      <c r="D301" s="1009">
        <f>D300+D299</f>
        <v>0</v>
      </c>
      <c r="E301" s="1009">
        <f>E300+E299</f>
        <v>0</v>
      </c>
    </row>
    <row r="302" spans="1:5" x14ac:dyDescent="0.3">
      <c r="A302" s="1008" t="s">
        <v>307</v>
      </c>
      <c r="B302" s="1007"/>
      <c r="C302" s="1006"/>
      <c r="D302" s="1006"/>
      <c r="E302" s="1005"/>
    </row>
    <row r="303" spans="1:5" x14ac:dyDescent="0.3">
      <c r="A303" s="1004"/>
      <c r="B303" s="1003"/>
      <c r="C303" s="1002"/>
      <c r="D303" s="1002"/>
      <c r="E303" s="1001"/>
    </row>
    <row r="304" spans="1:5" x14ac:dyDescent="0.3">
      <c r="A304" s="1004"/>
      <c r="B304" s="1003"/>
      <c r="C304" s="1002"/>
      <c r="D304" s="1002"/>
      <c r="E304" s="1001"/>
    </row>
    <row r="305" spans="1:5" x14ac:dyDescent="0.3">
      <c r="A305" s="1004"/>
      <c r="B305" s="1003"/>
      <c r="C305" s="1002"/>
      <c r="D305" s="1002"/>
      <c r="E305" s="1001"/>
    </row>
    <row r="306" spans="1:5" ht="17.25" thickBot="1" x14ac:dyDescent="0.35">
      <c r="A306" s="1000"/>
      <c r="B306" s="999"/>
      <c r="C306" s="998"/>
      <c r="D306" s="998"/>
      <c r="E306" s="997"/>
    </row>
  </sheetData>
  <mergeCells count="116">
    <mergeCell ref="B287:E287"/>
    <mergeCell ref="A288:A289"/>
    <mergeCell ref="A296:E296"/>
    <mergeCell ref="A297:A298"/>
    <mergeCell ref="A302:A306"/>
    <mergeCell ref="B302:E306"/>
    <mergeCell ref="A272:A273"/>
    <mergeCell ref="A277:A283"/>
    <mergeCell ref="B277:E283"/>
    <mergeCell ref="B284:E284"/>
    <mergeCell ref="B285:E285"/>
    <mergeCell ref="B286:E286"/>
    <mergeCell ref="B259:E259"/>
    <mergeCell ref="B260:E260"/>
    <mergeCell ref="B261:E261"/>
    <mergeCell ref="B262:E262"/>
    <mergeCell ref="A263:A264"/>
    <mergeCell ref="A271:E271"/>
    <mergeCell ref="B237:E237"/>
    <mergeCell ref="A238:A239"/>
    <mergeCell ref="A246:E246"/>
    <mergeCell ref="A247:A248"/>
    <mergeCell ref="A252:A258"/>
    <mergeCell ref="B252:E258"/>
    <mergeCell ref="A223:A224"/>
    <mergeCell ref="A228:A233"/>
    <mergeCell ref="B228:E233"/>
    <mergeCell ref="B234:E234"/>
    <mergeCell ref="B235:E235"/>
    <mergeCell ref="B236:E236"/>
    <mergeCell ref="B210:E210"/>
    <mergeCell ref="B211:E211"/>
    <mergeCell ref="B212:E212"/>
    <mergeCell ref="B213:E213"/>
    <mergeCell ref="A214:A215"/>
    <mergeCell ref="A222:E222"/>
    <mergeCell ref="B192:E192"/>
    <mergeCell ref="A193:A194"/>
    <mergeCell ref="A201:E201"/>
    <mergeCell ref="A202:A203"/>
    <mergeCell ref="A207:A209"/>
    <mergeCell ref="B207:E209"/>
    <mergeCell ref="A180:A181"/>
    <mergeCell ref="A185:A187"/>
    <mergeCell ref="B185:E187"/>
    <mergeCell ref="B189:E189"/>
    <mergeCell ref="B190:E190"/>
    <mergeCell ref="B191:E191"/>
    <mergeCell ref="B167:E167"/>
    <mergeCell ref="B168:E168"/>
    <mergeCell ref="B169:E169"/>
    <mergeCell ref="B170:E170"/>
    <mergeCell ref="A171:A172"/>
    <mergeCell ref="A179:E179"/>
    <mergeCell ref="A160:E160"/>
    <mergeCell ref="A161:A162"/>
    <mergeCell ref="A146:A148"/>
    <mergeCell ref="B146:E148"/>
    <mergeCell ref="B149:E149"/>
    <mergeCell ref="B150:E150"/>
    <mergeCell ref="B151:E151"/>
    <mergeCell ref="A152:A153"/>
    <mergeCell ref="B129:E129"/>
    <mergeCell ref="B130:E130"/>
    <mergeCell ref="B131:E131"/>
    <mergeCell ref="A132:A133"/>
    <mergeCell ref="A140:E140"/>
    <mergeCell ref="A141:A142"/>
    <mergeCell ref="B111:E111"/>
    <mergeCell ref="A112:A113"/>
    <mergeCell ref="A120:E120"/>
    <mergeCell ref="A121:A122"/>
    <mergeCell ref="A126:A128"/>
    <mergeCell ref="B126:E128"/>
    <mergeCell ref="A100:A101"/>
    <mergeCell ref="A105:A107"/>
    <mergeCell ref="B105:E107"/>
    <mergeCell ref="B108:E108"/>
    <mergeCell ref="B109:E109"/>
    <mergeCell ref="B110:E110"/>
    <mergeCell ref="B87:E87"/>
    <mergeCell ref="B88:E88"/>
    <mergeCell ref="B89:E89"/>
    <mergeCell ref="B90:E90"/>
    <mergeCell ref="A91:A92"/>
    <mergeCell ref="A99:E99"/>
    <mergeCell ref="B68:E68"/>
    <mergeCell ref="B69:E69"/>
    <mergeCell ref="A70:A71"/>
    <mergeCell ref="A78:E78"/>
    <mergeCell ref="A79:A80"/>
    <mergeCell ref="A84:A86"/>
    <mergeCell ref="B84:E86"/>
    <mergeCell ref="A64:E64"/>
    <mergeCell ref="A65:E65"/>
    <mergeCell ref="B66:E66"/>
    <mergeCell ref="B67:E67"/>
    <mergeCell ref="B26:E26"/>
    <mergeCell ref="B27:E27"/>
    <mergeCell ref="A28:A29"/>
    <mergeCell ref="A36:E36"/>
    <mergeCell ref="A37:A38"/>
    <mergeCell ref="A61:A63"/>
    <mergeCell ref="B61:E63"/>
    <mergeCell ref="A13:A14"/>
    <mergeCell ref="B18:E18"/>
    <mergeCell ref="A19:E19"/>
    <mergeCell ref="A23:E23"/>
    <mergeCell ref="A24:E24"/>
    <mergeCell ref="B25:E25"/>
    <mergeCell ref="A3:E3"/>
    <mergeCell ref="B6:E6"/>
    <mergeCell ref="B7:E7"/>
    <mergeCell ref="A8:E8"/>
    <mergeCell ref="A9:E11"/>
    <mergeCell ref="B12:E1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928"/>
  <sheetViews>
    <sheetView view="pageBreakPreview" topLeftCell="A700" zoomScale="60" zoomScaleNormal="100" workbookViewId="0">
      <selection activeCell="J733" sqref="J733"/>
    </sheetView>
  </sheetViews>
  <sheetFormatPr defaultRowHeight="15.75" x14ac:dyDescent="0.25"/>
  <cols>
    <col min="1" max="1" width="27.28515625" style="68" customWidth="1"/>
    <col min="2" max="2" width="21.42578125" style="68" customWidth="1"/>
    <col min="3" max="3" width="24.28515625" style="68" customWidth="1"/>
    <col min="4" max="4" width="17.42578125" style="68" customWidth="1"/>
    <col min="5" max="5" width="25.28515625" style="68" customWidth="1"/>
    <col min="6" max="6" width="22.140625" style="68" hidden="1" customWidth="1"/>
    <col min="7" max="7" width="18.42578125" style="68" customWidth="1"/>
    <col min="8" max="8" width="11" style="68" customWidth="1"/>
    <col min="9" max="9" width="11" style="68" bestFit="1" customWidth="1"/>
    <col min="10" max="16384" width="9.140625" style="68"/>
  </cols>
  <sheetData>
    <row r="2" spans="1:6" ht="18" customHeight="1" x14ac:dyDescent="0.25">
      <c r="A2" s="558" t="s">
        <v>1033</v>
      </c>
      <c r="B2" s="558"/>
      <c r="C2" s="558"/>
      <c r="D2" s="558"/>
      <c r="E2" s="558"/>
      <c r="F2" s="326"/>
    </row>
    <row r="3" spans="1:6" ht="18" customHeight="1" x14ac:dyDescent="0.25">
      <c r="A3" s="559" t="s">
        <v>1011</v>
      </c>
      <c r="B3" s="559"/>
      <c r="C3" s="559"/>
      <c r="D3" s="559"/>
      <c r="E3" s="559"/>
      <c r="F3" s="155"/>
    </row>
    <row r="4" spans="1:6" ht="16.5" thickBot="1" x14ac:dyDescent="0.3"/>
    <row r="5" spans="1:6" ht="32.25" thickBot="1" x14ac:dyDescent="0.3">
      <c r="A5" s="69" t="s">
        <v>1</v>
      </c>
      <c r="B5" s="560" t="s">
        <v>308</v>
      </c>
      <c r="C5" s="560"/>
      <c r="D5" s="560"/>
      <c r="E5" s="560"/>
    </row>
    <row r="6" spans="1:6" ht="24.75" customHeight="1" thickBot="1" x14ac:dyDescent="0.3">
      <c r="A6" s="69" t="s">
        <v>2</v>
      </c>
      <c r="B6" s="561" t="s">
        <v>309</v>
      </c>
      <c r="C6" s="562"/>
      <c r="D6" s="562"/>
      <c r="E6" s="563"/>
    </row>
    <row r="7" spans="1:6" ht="32.25" thickBot="1" x14ac:dyDescent="0.3">
      <c r="A7" s="69" t="s">
        <v>4</v>
      </c>
      <c r="B7" s="521" t="s">
        <v>5</v>
      </c>
      <c r="C7" s="522"/>
      <c r="D7" s="522"/>
      <c r="E7" s="523"/>
    </row>
    <row r="8" spans="1:6" ht="28.5" customHeight="1" thickBot="1" x14ac:dyDescent="0.3">
      <c r="A8" s="564" t="s">
        <v>1034</v>
      </c>
      <c r="B8" s="565"/>
      <c r="C8" s="565"/>
      <c r="D8" s="565"/>
      <c r="E8" s="566"/>
    </row>
    <row r="9" spans="1:6" ht="7.5" customHeight="1" thickBot="1" x14ac:dyDescent="0.3">
      <c r="A9" s="550" t="s">
        <v>1035</v>
      </c>
      <c r="B9" s="551"/>
      <c r="C9" s="551"/>
      <c r="D9" s="551"/>
      <c r="E9" s="552"/>
    </row>
    <row r="10" spans="1:6" ht="15.75" customHeight="1" thickBot="1" x14ac:dyDescent="0.3">
      <c r="A10" s="550"/>
      <c r="B10" s="551"/>
      <c r="C10" s="551"/>
      <c r="D10" s="551"/>
      <c r="E10" s="552"/>
    </row>
    <row r="11" spans="1:6" ht="96.75" customHeight="1" thickBot="1" x14ac:dyDescent="0.3">
      <c r="A11" s="550"/>
      <c r="B11" s="551"/>
      <c r="C11" s="551"/>
      <c r="D11" s="551"/>
      <c r="E11" s="552"/>
    </row>
    <row r="12" spans="1:6" ht="71.25" customHeight="1" thickBot="1" x14ac:dyDescent="0.3">
      <c r="A12" s="327" t="s">
        <v>8</v>
      </c>
      <c r="B12" s="542" t="s">
        <v>1036</v>
      </c>
      <c r="C12" s="553"/>
      <c r="D12" s="553"/>
      <c r="E12" s="554"/>
    </row>
    <row r="13" spans="1:6" ht="23.25" customHeight="1" x14ac:dyDescent="0.25">
      <c r="A13" s="506" t="s">
        <v>76</v>
      </c>
      <c r="B13" s="328">
        <v>2018</v>
      </c>
      <c r="C13" s="328">
        <v>2019</v>
      </c>
      <c r="D13" s="328">
        <v>2020</v>
      </c>
      <c r="E13" s="328">
        <v>2021</v>
      </c>
    </row>
    <row r="14" spans="1:6" ht="16.5" thickBot="1" x14ac:dyDescent="0.3">
      <c r="A14" s="507"/>
      <c r="B14" s="329" t="s">
        <v>10</v>
      </c>
      <c r="C14" s="329" t="s">
        <v>11</v>
      </c>
      <c r="D14" s="329" t="s">
        <v>11</v>
      </c>
      <c r="E14" s="329" t="s">
        <v>11</v>
      </c>
    </row>
    <row r="15" spans="1:6" ht="32.25" thickBot="1" x14ac:dyDescent="0.3">
      <c r="A15" s="151" t="s">
        <v>1037</v>
      </c>
      <c r="B15" s="63">
        <v>1596365</v>
      </c>
      <c r="C15" s="330">
        <v>1767110</v>
      </c>
      <c r="D15" s="330">
        <v>1867110</v>
      </c>
      <c r="E15" s="330">
        <v>1967110</v>
      </c>
    </row>
    <row r="16" spans="1:6" ht="61.5" customHeight="1" thickBot="1" x14ac:dyDescent="0.3">
      <c r="A16" s="151" t="s">
        <v>1038</v>
      </c>
      <c r="B16" s="330">
        <v>15155041</v>
      </c>
      <c r="C16" s="330">
        <v>16185101</v>
      </c>
      <c r="D16" s="330">
        <v>18187839</v>
      </c>
      <c r="E16" s="330">
        <v>20338339</v>
      </c>
    </row>
    <row r="17" spans="1:11" ht="61.5" customHeight="1" thickBot="1" x14ac:dyDescent="0.3">
      <c r="A17" s="151" t="s">
        <v>1039</v>
      </c>
      <c r="B17" s="330">
        <v>15155041</v>
      </c>
      <c r="C17" s="330">
        <v>16185101</v>
      </c>
      <c r="D17" s="330">
        <v>18187839</v>
      </c>
      <c r="E17" s="330">
        <v>20338339</v>
      </c>
    </row>
    <row r="18" spans="1:11" ht="61.5" customHeight="1" thickBot="1" x14ac:dyDescent="0.3">
      <c r="A18" s="62" t="s">
        <v>1040</v>
      </c>
      <c r="B18" s="330">
        <v>15155041</v>
      </c>
      <c r="C18" s="330">
        <v>16185101</v>
      </c>
      <c r="D18" s="330">
        <v>18187839</v>
      </c>
      <c r="E18" s="330">
        <v>20338339</v>
      </c>
    </row>
    <row r="19" spans="1:11" ht="32.25" thickBot="1" x14ac:dyDescent="0.3">
      <c r="A19" s="331" t="s">
        <v>17</v>
      </c>
      <c r="B19" s="541" t="s">
        <v>1041</v>
      </c>
      <c r="C19" s="542"/>
      <c r="D19" s="542"/>
      <c r="E19" s="543"/>
    </row>
    <row r="20" spans="1:11" ht="23.25" customHeight="1" thickBot="1" x14ac:dyDescent="0.3">
      <c r="A20" s="521" t="s">
        <v>79</v>
      </c>
      <c r="B20" s="522"/>
      <c r="C20" s="522"/>
      <c r="D20" s="522"/>
      <c r="E20" s="523"/>
      <c r="H20" s="332"/>
      <c r="J20" s="332"/>
    </row>
    <row r="21" spans="1:11" ht="32.25" thickBot="1" x14ac:dyDescent="0.3">
      <c r="A21" s="151" t="s">
        <v>1042</v>
      </c>
      <c r="B21" s="63">
        <v>2152</v>
      </c>
      <c r="C21" s="63">
        <v>2152</v>
      </c>
      <c r="D21" s="63">
        <v>2152</v>
      </c>
      <c r="E21" s="63">
        <v>2152</v>
      </c>
    </row>
    <row r="22" spans="1:11" ht="16.5" thickBot="1" x14ac:dyDescent="0.3">
      <c r="A22" s="555" t="s">
        <v>19</v>
      </c>
      <c r="B22" s="556"/>
      <c r="C22" s="556"/>
      <c r="D22" s="556"/>
      <c r="E22" s="557"/>
    </row>
    <row r="23" spans="1:11" ht="27" customHeight="1" thickBot="1" x14ac:dyDescent="0.3">
      <c r="A23" s="567" t="s">
        <v>221</v>
      </c>
      <c r="B23" s="568"/>
      <c r="C23" s="568"/>
      <c r="D23" s="568"/>
      <c r="E23" s="569"/>
    </row>
    <row r="24" spans="1:11" ht="23.25" customHeight="1" thickBot="1" x14ac:dyDescent="0.3">
      <c r="A24" s="333" t="s">
        <v>88</v>
      </c>
      <c r="B24" s="518" t="s">
        <v>311</v>
      </c>
      <c r="C24" s="519"/>
      <c r="D24" s="519"/>
      <c r="E24" s="520"/>
      <c r="F24" s="334"/>
    </row>
    <row r="25" spans="1:11" ht="30" customHeight="1" thickBot="1" x14ac:dyDescent="0.3">
      <c r="A25" s="70" t="s">
        <v>20</v>
      </c>
      <c r="B25" s="503" t="s">
        <v>312</v>
      </c>
      <c r="C25" s="504"/>
      <c r="D25" s="504"/>
      <c r="E25" s="505"/>
      <c r="F25" s="334"/>
    </row>
    <row r="26" spans="1:11" ht="24" customHeight="1" thickBot="1" x14ac:dyDescent="0.3">
      <c r="A26" s="70" t="s">
        <v>21</v>
      </c>
      <c r="B26" s="518" t="s">
        <v>313</v>
      </c>
      <c r="C26" s="519"/>
      <c r="D26" s="519"/>
      <c r="E26" s="520"/>
      <c r="F26" s="335"/>
    </row>
    <row r="27" spans="1:11" ht="12.75" customHeight="1" x14ac:dyDescent="0.25">
      <c r="A27" s="506"/>
      <c r="B27" s="71">
        <v>2018</v>
      </c>
      <c r="C27" s="71">
        <v>2019</v>
      </c>
      <c r="D27" s="71">
        <v>2020</v>
      </c>
      <c r="E27" s="71">
        <v>2021</v>
      </c>
      <c r="F27" s="334"/>
    </row>
    <row r="28" spans="1:11" ht="27" customHeight="1" thickBot="1" x14ac:dyDescent="0.3">
      <c r="A28" s="507"/>
      <c r="B28" s="72" t="s">
        <v>10</v>
      </c>
      <c r="C28" s="72" t="s">
        <v>11</v>
      </c>
      <c r="D28" s="72" t="s">
        <v>11</v>
      </c>
      <c r="E28" s="72" t="s">
        <v>11</v>
      </c>
      <c r="F28" s="334"/>
    </row>
    <row r="29" spans="1:11" ht="28.5" customHeight="1" thickBot="1" x14ac:dyDescent="0.3">
      <c r="A29" s="70" t="s">
        <v>23</v>
      </c>
      <c r="B29" s="73">
        <v>754.37</v>
      </c>
      <c r="C29" s="73">
        <v>754.37</v>
      </c>
      <c r="D29" s="73">
        <v>754.37</v>
      </c>
      <c r="E29" s="73">
        <v>754.37</v>
      </c>
      <c r="F29" s="335"/>
      <c r="G29" s="332"/>
      <c r="H29" s="332"/>
    </row>
    <row r="30" spans="1:11" ht="69" customHeight="1" thickBot="1" x14ac:dyDescent="0.3">
      <c r="A30" s="70" t="s">
        <v>24</v>
      </c>
      <c r="B30" s="74">
        <v>756872</v>
      </c>
      <c r="C30" s="74">
        <v>772123</v>
      </c>
      <c r="D30" s="74">
        <v>894393</v>
      </c>
      <c r="E30" s="336">
        <v>781431</v>
      </c>
      <c r="F30" s="337" t="s">
        <v>1043</v>
      </c>
    </row>
    <row r="31" spans="1:11" ht="31.5" customHeight="1" thickBot="1" x14ac:dyDescent="0.3">
      <c r="A31" s="70" t="s">
        <v>25</v>
      </c>
      <c r="B31" s="74">
        <f>B30/B29</f>
        <v>1003.3166748412583</v>
      </c>
      <c r="C31" s="74">
        <f>C30/C29</f>
        <v>1023.5335445471055</v>
      </c>
      <c r="D31" s="74">
        <f>D30/D29</f>
        <v>1185.6158118695071</v>
      </c>
      <c r="E31" s="74">
        <f>E30/E29</f>
        <v>1035.8723172978778</v>
      </c>
      <c r="F31" s="338"/>
      <c r="G31" s="139"/>
      <c r="H31" s="139"/>
      <c r="I31" s="139"/>
      <c r="J31" s="139"/>
    </row>
    <row r="32" spans="1:11" ht="30" customHeight="1" thickBot="1" x14ac:dyDescent="0.3">
      <c r="A32" s="70" t="s">
        <v>26</v>
      </c>
      <c r="B32" s="154" t="s">
        <v>27</v>
      </c>
      <c r="C32" s="75">
        <f t="shared" ref="C32:E34" si="0">C29/B29-1</f>
        <v>0</v>
      </c>
      <c r="D32" s="75">
        <f t="shared" si="0"/>
        <v>0</v>
      </c>
      <c r="E32" s="75">
        <f t="shared" si="0"/>
        <v>0</v>
      </c>
      <c r="F32" s="338"/>
      <c r="G32" s="139"/>
      <c r="H32" s="139"/>
      <c r="I32" s="139"/>
      <c r="J32" s="139"/>
      <c r="K32" s="139"/>
    </row>
    <row r="33" spans="1:6" ht="32.25" thickBot="1" x14ac:dyDescent="0.3">
      <c r="A33" s="70" t="s">
        <v>28</v>
      </c>
      <c r="B33" s="154" t="s">
        <v>27</v>
      </c>
      <c r="C33" s="75">
        <f t="shared" si="0"/>
        <v>2.0150038579839213E-2</v>
      </c>
      <c r="D33" s="75">
        <f t="shared" si="0"/>
        <v>0.15835559878413163</v>
      </c>
      <c r="E33" s="75">
        <f t="shared" si="0"/>
        <v>-0.12630018347639127</v>
      </c>
      <c r="F33" s="334"/>
    </row>
    <row r="34" spans="1:6" ht="32.25" thickBot="1" x14ac:dyDescent="0.3">
      <c r="A34" s="70" t="s">
        <v>29</v>
      </c>
      <c r="B34" s="154" t="s">
        <v>27</v>
      </c>
      <c r="C34" s="75">
        <f t="shared" si="0"/>
        <v>2.0150038579838991E-2</v>
      </c>
      <c r="D34" s="75">
        <f t="shared" si="0"/>
        <v>0.15835559878413163</v>
      </c>
      <c r="E34" s="75">
        <f t="shared" si="0"/>
        <v>-0.12630018347639127</v>
      </c>
      <c r="F34" s="334"/>
    </row>
    <row r="35" spans="1:6" ht="22.5" customHeight="1" thickBot="1" x14ac:dyDescent="0.3">
      <c r="A35" s="503" t="s">
        <v>314</v>
      </c>
      <c r="B35" s="504"/>
      <c r="C35" s="504"/>
      <c r="D35" s="504"/>
      <c r="E35" s="505"/>
      <c r="F35" s="334"/>
    </row>
    <row r="36" spans="1:6" ht="12.75" customHeight="1" x14ac:dyDescent="0.25">
      <c r="A36" s="506"/>
      <c r="B36" s="71">
        <v>2018</v>
      </c>
      <c r="C36" s="71">
        <v>2019</v>
      </c>
      <c r="D36" s="71">
        <v>2020</v>
      </c>
      <c r="E36" s="71">
        <v>2021</v>
      </c>
      <c r="F36" s="334"/>
    </row>
    <row r="37" spans="1:6" ht="26.25" customHeight="1" thickBot="1" x14ac:dyDescent="0.3">
      <c r="A37" s="507"/>
      <c r="B37" s="72" t="s">
        <v>10</v>
      </c>
      <c r="C37" s="72" t="s">
        <v>11</v>
      </c>
      <c r="D37" s="72" t="s">
        <v>11</v>
      </c>
      <c r="E37" s="72" t="s">
        <v>11</v>
      </c>
      <c r="F37" s="334"/>
    </row>
    <row r="38" spans="1:6" ht="45.75" customHeight="1" thickBot="1" x14ac:dyDescent="0.3">
      <c r="A38" s="339" t="s">
        <v>41</v>
      </c>
      <c r="B38" s="340">
        <v>12415</v>
      </c>
      <c r="C38" s="340">
        <v>142579</v>
      </c>
      <c r="D38" s="340">
        <v>142579</v>
      </c>
      <c r="E38" s="340">
        <v>142579</v>
      </c>
      <c r="F38" s="341" t="s">
        <v>1044</v>
      </c>
    </row>
    <row r="39" spans="1:6" ht="48" customHeight="1" thickBot="1" x14ac:dyDescent="0.3">
      <c r="A39" s="339" t="s">
        <v>42</v>
      </c>
      <c r="B39" s="340">
        <v>2781</v>
      </c>
      <c r="C39" s="340">
        <v>23811</v>
      </c>
      <c r="D39" s="340">
        <v>23811</v>
      </c>
      <c r="E39" s="340">
        <v>23811</v>
      </c>
      <c r="F39" s="341" t="s">
        <v>1044</v>
      </c>
    </row>
    <row r="40" spans="1:6" ht="93" customHeight="1" thickBot="1" x14ac:dyDescent="0.3">
      <c r="A40" s="339" t="s">
        <v>43</v>
      </c>
      <c r="B40" s="342">
        <v>780422</v>
      </c>
      <c r="C40" s="74">
        <v>772151</v>
      </c>
      <c r="D40" s="74">
        <v>894421</v>
      </c>
      <c r="E40" s="74">
        <v>781459</v>
      </c>
      <c r="F40" s="337" t="s">
        <v>1045</v>
      </c>
    </row>
    <row r="41" spans="1:6" ht="26.25" customHeight="1" thickBot="1" x14ac:dyDescent="0.3">
      <c r="A41" s="339" t="s">
        <v>44</v>
      </c>
      <c r="B41" s="342"/>
      <c r="C41" s="340"/>
      <c r="D41" s="340"/>
      <c r="E41" s="340"/>
      <c r="F41" s="334"/>
    </row>
    <row r="42" spans="1:6" ht="32.25" thickBot="1" x14ac:dyDescent="0.3">
      <c r="A42" s="339" t="s">
        <v>45</v>
      </c>
      <c r="B42" s="342"/>
      <c r="C42" s="340"/>
      <c r="D42" s="340"/>
      <c r="E42" s="340"/>
      <c r="F42" s="334"/>
    </row>
    <row r="43" spans="1:6" ht="30.75" customHeight="1" thickBot="1" x14ac:dyDescent="0.3">
      <c r="A43" s="339" t="s">
        <v>46</v>
      </c>
      <c r="B43" s="342"/>
      <c r="C43" s="340"/>
      <c r="D43" s="340"/>
      <c r="E43" s="340"/>
      <c r="F43" s="334"/>
    </row>
    <row r="44" spans="1:6" ht="32.25" thickBot="1" x14ac:dyDescent="0.3">
      <c r="A44" s="339" t="s">
        <v>47</v>
      </c>
      <c r="B44" s="342">
        <v>3152</v>
      </c>
      <c r="C44" s="340"/>
      <c r="D44" s="340"/>
      <c r="E44" s="340"/>
      <c r="F44" s="334"/>
    </row>
    <row r="45" spans="1:6" ht="32.25" thickBot="1" x14ac:dyDescent="0.3">
      <c r="A45" s="343" t="s">
        <v>33</v>
      </c>
      <c r="B45" s="342">
        <f>B44+B43+B42+B41+B40+B39+B38</f>
        <v>798770</v>
      </c>
      <c r="C45" s="342">
        <f>C44+C43+C42+C41+C40+C39+C38</f>
        <v>938541</v>
      </c>
      <c r="D45" s="342">
        <f>D44+D43+D42+D41+D40+D39+D38</f>
        <v>1060811</v>
      </c>
      <c r="E45" s="342">
        <f>E44+E43+E42+E41+E40+E39+E38</f>
        <v>947849</v>
      </c>
      <c r="F45" s="334"/>
    </row>
    <row r="46" spans="1:6" ht="16.5" thickBot="1" x14ac:dyDescent="0.3">
      <c r="A46" s="344" t="s">
        <v>48</v>
      </c>
      <c r="B46" s="345" t="str">
        <f>IF(B45-B30=0,0,"Error")</f>
        <v>Error</v>
      </c>
      <c r="C46" s="345" t="str">
        <f>IF(C45-C30=0,0,"Error")</f>
        <v>Error</v>
      </c>
      <c r="D46" s="345" t="str">
        <f>IF(D45-D30=0,0,"Error")</f>
        <v>Error</v>
      </c>
      <c r="E46" s="345" t="str">
        <f>IF(E45-E30=0,0,"Error")</f>
        <v>Error</v>
      </c>
      <c r="F46" s="334"/>
    </row>
    <row r="47" spans="1:6" ht="25.5" customHeight="1" thickBot="1" x14ac:dyDescent="0.3">
      <c r="A47" s="547" t="s">
        <v>221</v>
      </c>
      <c r="B47" s="539"/>
      <c r="C47" s="539"/>
      <c r="D47" s="539"/>
      <c r="E47" s="540"/>
      <c r="F47" s="334"/>
    </row>
    <row r="48" spans="1:6" ht="30" customHeight="1" thickBot="1" x14ac:dyDescent="0.3">
      <c r="A48" s="333" t="s">
        <v>223</v>
      </c>
      <c r="B48" s="518" t="s">
        <v>311</v>
      </c>
      <c r="C48" s="519"/>
      <c r="D48" s="519"/>
      <c r="E48" s="520"/>
      <c r="F48" s="334"/>
    </row>
    <row r="49" spans="1:11" ht="26.25" customHeight="1" thickBot="1" x14ac:dyDescent="0.3">
      <c r="A49" s="70" t="s">
        <v>20</v>
      </c>
      <c r="B49" s="547" t="s">
        <v>315</v>
      </c>
      <c r="C49" s="539"/>
      <c r="D49" s="539"/>
      <c r="E49" s="540"/>
      <c r="F49" s="334"/>
    </row>
    <row r="50" spans="1:11" ht="16.5" thickBot="1" x14ac:dyDescent="0.3">
      <c r="A50" s="70" t="s">
        <v>21</v>
      </c>
      <c r="B50" s="518" t="s">
        <v>313</v>
      </c>
      <c r="C50" s="519"/>
      <c r="D50" s="519"/>
      <c r="E50" s="520"/>
      <c r="F50" s="334"/>
    </row>
    <row r="51" spans="1:11" ht="12.75" customHeight="1" x14ac:dyDescent="0.25">
      <c r="A51" s="506"/>
      <c r="B51" s="71">
        <v>2018</v>
      </c>
      <c r="C51" s="71">
        <v>2019</v>
      </c>
      <c r="D51" s="71">
        <v>2020</v>
      </c>
      <c r="E51" s="71">
        <v>2021</v>
      </c>
      <c r="F51" s="334"/>
    </row>
    <row r="52" spans="1:11" ht="19.5" customHeight="1" thickBot="1" x14ac:dyDescent="0.3">
      <c r="A52" s="507"/>
      <c r="B52" s="72" t="s">
        <v>10</v>
      </c>
      <c r="C52" s="72" t="s">
        <v>11</v>
      </c>
      <c r="D52" s="72" t="s">
        <v>11</v>
      </c>
      <c r="E52" s="72" t="s">
        <v>11</v>
      </c>
      <c r="F52" s="334"/>
    </row>
    <row r="53" spans="1:11" ht="33" customHeight="1" thickBot="1" x14ac:dyDescent="0.3">
      <c r="A53" s="70" t="s">
        <v>23</v>
      </c>
      <c r="B53" s="74">
        <v>630</v>
      </c>
      <c r="C53" s="74">
        <v>630</v>
      </c>
      <c r="D53" s="74">
        <v>630</v>
      </c>
      <c r="E53" s="74">
        <v>630</v>
      </c>
      <c r="F53" s="334"/>
    </row>
    <row r="54" spans="1:11" ht="61.5" thickBot="1" x14ac:dyDescent="0.3">
      <c r="A54" s="70" t="s">
        <v>24</v>
      </c>
      <c r="B54" s="74">
        <v>282430</v>
      </c>
      <c r="C54" s="74">
        <v>290934</v>
      </c>
      <c r="D54" s="74">
        <v>224960</v>
      </c>
      <c r="E54" s="74">
        <v>288340</v>
      </c>
      <c r="F54" s="337" t="s">
        <v>1043</v>
      </c>
    </row>
    <row r="55" spans="1:11" ht="24.75" customHeight="1" thickBot="1" x14ac:dyDescent="0.3">
      <c r="A55" s="70" t="s">
        <v>25</v>
      </c>
      <c r="B55" s="74">
        <f>B54/B53</f>
        <v>448.30158730158729</v>
      </c>
      <c r="C55" s="74">
        <f>C54/C53</f>
        <v>461.8</v>
      </c>
      <c r="D55" s="74">
        <f>D54/D53</f>
        <v>357.07936507936506</v>
      </c>
      <c r="E55" s="74">
        <f>E54/E53</f>
        <v>457.6825396825397</v>
      </c>
      <c r="F55" s="334"/>
    </row>
    <row r="56" spans="1:11" ht="27.75" customHeight="1" thickBot="1" x14ac:dyDescent="0.3">
      <c r="A56" s="70" t="s">
        <v>26</v>
      </c>
      <c r="B56" s="154" t="s">
        <v>27</v>
      </c>
      <c r="C56" s="75">
        <f t="shared" ref="C56:E58" si="1">C53/B53-1</f>
        <v>0</v>
      </c>
      <c r="D56" s="75">
        <f t="shared" si="1"/>
        <v>0</v>
      </c>
      <c r="E56" s="75">
        <f t="shared" si="1"/>
        <v>0</v>
      </c>
      <c r="F56" s="334"/>
      <c r="G56" s="139"/>
      <c r="H56" s="139"/>
      <c r="I56" s="139"/>
      <c r="J56" s="139"/>
      <c r="K56" s="139"/>
    </row>
    <row r="57" spans="1:11" ht="32.25" thickBot="1" x14ac:dyDescent="0.3">
      <c r="A57" s="70" t="s">
        <v>28</v>
      </c>
      <c r="B57" s="154" t="s">
        <v>27</v>
      </c>
      <c r="C57" s="75">
        <f t="shared" si="1"/>
        <v>3.0110115780901392E-2</v>
      </c>
      <c r="D57" s="75">
        <f t="shared" si="1"/>
        <v>-0.22676620814342774</v>
      </c>
      <c r="E57" s="75">
        <f t="shared" si="1"/>
        <v>0.28173897581792318</v>
      </c>
      <c r="F57" s="334"/>
    </row>
    <row r="58" spans="1:11" ht="32.25" thickBot="1" x14ac:dyDescent="0.3">
      <c r="A58" s="70" t="s">
        <v>29</v>
      </c>
      <c r="B58" s="154" t="s">
        <v>27</v>
      </c>
      <c r="C58" s="75">
        <f t="shared" si="1"/>
        <v>3.0110115780901614E-2</v>
      </c>
      <c r="D58" s="75">
        <f t="shared" si="1"/>
        <v>-0.22676620814342774</v>
      </c>
      <c r="E58" s="75">
        <f t="shared" si="1"/>
        <v>0.2817389758179234</v>
      </c>
      <c r="F58" s="334"/>
    </row>
    <row r="59" spans="1:11" ht="28.5" customHeight="1" thickBot="1" x14ac:dyDescent="0.3">
      <c r="A59" s="503" t="s">
        <v>316</v>
      </c>
      <c r="B59" s="504"/>
      <c r="C59" s="504"/>
      <c r="D59" s="504"/>
      <c r="E59" s="505"/>
      <c r="F59" s="334"/>
    </row>
    <row r="60" spans="1:11" ht="12.75" customHeight="1" x14ac:dyDescent="0.25">
      <c r="A60" s="506"/>
      <c r="B60" s="71">
        <v>2018</v>
      </c>
      <c r="C60" s="71">
        <v>2019</v>
      </c>
      <c r="D60" s="71">
        <v>2020</v>
      </c>
      <c r="E60" s="71">
        <v>2021</v>
      </c>
      <c r="F60" s="334"/>
    </row>
    <row r="61" spans="1:11" ht="28.5" customHeight="1" thickBot="1" x14ac:dyDescent="0.3">
      <c r="A61" s="507"/>
      <c r="B61" s="72" t="s">
        <v>10</v>
      </c>
      <c r="C61" s="72" t="s">
        <v>11</v>
      </c>
      <c r="D61" s="72" t="s">
        <v>11</v>
      </c>
      <c r="E61" s="72" t="s">
        <v>11</v>
      </c>
      <c r="F61" s="334"/>
    </row>
    <row r="62" spans="1:11" ht="51.75" customHeight="1" thickBot="1" x14ac:dyDescent="0.3">
      <c r="A62" s="339" t="s">
        <v>41</v>
      </c>
      <c r="B62" s="340">
        <v>14355</v>
      </c>
      <c r="C62" s="340">
        <v>142579</v>
      </c>
      <c r="D62" s="340">
        <v>142579</v>
      </c>
      <c r="E62" s="340">
        <v>142579</v>
      </c>
      <c r="F62" s="341" t="s">
        <v>1044</v>
      </c>
    </row>
    <row r="63" spans="1:11" ht="60" customHeight="1" thickBot="1" x14ac:dyDescent="0.3">
      <c r="A63" s="339" t="s">
        <v>42</v>
      </c>
      <c r="B63" s="340">
        <v>2386</v>
      </c>
      <c r="C63" s="340">
        <v>23811</v>
      </c>
      <c r="D63" s="340">
        <v>23811</v>
      </c>
      <c r="E63" s="340">
        <v>23811</v>
      </c>
      <c r="F63" s="341" t="s">
        <v>1044</v>
      </c>
    </row>
    <row r="64" spans="1:11" ht="93" customHeight="1" thickBot="1" x14ac:dyDescent="0.3">
      <c r="A64" s="339" t="s">
        <v>43</v>
      </c>
      <c r="B64" s="342">
        <v>329430</v>
      </c>
      <c r="C64" s="340">
        <v>290954</v>
      </c>
      <c r="D64" s="340">
        <v>224982</v>
      </c>
      <c r="E64" s="340">
        <v>288363</v>
      </c>
      <c r="F64" s="337" t="s">
        <v>1045</v>
      </c>
    </row>
    <row r="65" spans="1:11" ht="30" customHeight="1" thickBot="1" x14ac:dyDescent="0.3">
      <c r="A65" s="339" t="s">
        <v>44</v>
      </c>
      <c r="B65" s="342"/>
      <c r="C65" s="340"/>
      <c r="D65" s="340"/>
      <c r="E65" s="340"/>
      <c r="F65" s="334"/>
    </row>
    <row r="66" spans="1:11" ht="32.25" thickBot="1" x14ac:dyDescent="0.3">
      <c r="A66" s="339" t="s">
        <v>45</v>
      </c>
      <c r="B66" s="342"/>
      <c r="C66" s="340"/>
      <c r="D66" s="340"/>
      <c r="E66" s="340"/>
      <c r="F66" s="334"/>
    </row>
    <row r="67" spans="1:11" ht="31.5" customHeight="1" thickBot="1" x14ac:dyDescent="0.3">
      <c r="A67" s="339" t="s">
        <v>46</v>
      </c>
      <c r="B67" s="342"/>
      <c r="C67" s="340"/>
      <c r="D67" s="340"/>
      <c r="E67" s="340"/>
      <c r="F67" s="334"/>
    </row>
    <row r="68" spans="1:11" ht="32.25" thickBot="1" x14ac:dyDescent="0.3">
      <c r="A68" s="339" t="s">
        <v>47</v>
      </c>
      <c r="B68" s="342">
        <v>1407</v>
      </c>
      <c r="C68" s="340"/>
      <c r="D68" s="340"/>
      <c r="E68" s="340"/>
      <c r="F68" s="334"/>
    </row>
    <row r="69" spans="1:11" ht="32.25" thickBot="1" x14ac:dyDescent="0.3">
      <c r="A69" s="343" t="s">
        <v>98</v>
      </c>
      <c r="B69" s="342">
        <f>B68+B67+B66+B65+B64+B63+B62</f>
        <v>347578</v>
      </c>
      <c r="C69" s="342">
        <f>C68+C67+C66+C65+C64+C63+C62</f>
        <v>457344</v>
      </c>
      <c r="D69" s="342">
        <f>D68+D67+D66+D65+D64+D63+D62</f>
        <v>391372</v>
      </c>
      <c r="E69" s="342">
        <f>E68+E67+E66+E65+E64+E63+E62</f>
        <v>454753</v>
      </c>
      <c r="F69" s="334"/>
    </row>
    <row r="70" spans="1:11" ht="29.25" customHeight="1" thickBot="1" x14ac:dyDescent="0.3">
      <c r="A70" s="344" t="s">
        <v>48</v>
      </c>
      <c r="B70" s="345" t="str">
        <f>IF(B69-B54=0,0,"Error")</f>
        <v>Error</v>
      </c>
      <c r="C70" s="345" t="str">
        <f>IF(C69-C54=0,0,"Error")</f>
        <v>Error</v>
      </c>
      <c r="D70" s="345" t="str">
        <f>IF(D69-D54=0,0,"Error")</f>
        <v>Error</v>
      </c>
      <c r="E70" s="345" t="str">
        <f>IF(E69-E54=0,0,"Error")</f>
        <v>Error</v>
      </c>
      <c r="F70" s="334"/>
    </row>
    <row r="71" spans="1:11" ht="22.5" customHeight="1" thickBot="1" x14ac:dyDescent="0.3">
      <c r="A71" s="547" t="s">
        <v>221</v>
      </c>
      <c r="B71" s="539"/>
      <c r="C71" s="539"/>
      <c r="D71" s="539"/>
      <c r="E71" s="540"/>
      <c r="F71" s="334"/>
    </row>
    <row r="72" spans="1:11" ht="29.25" customHeight="1" thickBot="1" x14ac:dyDescent="0.3">
      <c r="A72" s="333" t="s">
        <v>226</v>
      </c>
      <c r="B72" s="518" t="s">
        <v>311</v>
      </c>
      <c r="C72" s="519"/>
      <c r="D72" s="519"/>
      <c r="E72" s="520"/>
      <c r="F72" s="334"/>
    </row>
    <row r="73" spans="1:11" ht="31.5" customHeight="1" thickBot="1" x14ac:dyDescent="0.3">
      <c r="A73" s="70" t="s">
        <v>20</v>
      </c>
      <c r="B73" s="547" t="s">
        <v>317</v>
      </c>
      <c r="C73" s="539"/>
      <c r="D73" s="539"/>
      <c r="E73" s="540"/>
      <c r="F73" s="334"/>
    </row>
    <row r="74" spans="1:11" ht="20.25" customHeight="1" thickBot="1" x14ac:dyDescent="0.3">
      <c r="A74" s="70" t="s">
        <v>21</v>
      </c>
      <c r="B74" s="518" t="s">
        <v>313</v>
      </c>
      <c r="C74" s="519"/>
      <c r="D74" s="519"/>
      <c r="E74" s="520"/>
      <c r="F74" s="334"/>
    </row>
    <row r="75" spans="1:11" ht="20.25" customHeight="1" x14ac:dyDescent="0.25">
      <c r="A75" s="506"/>
      <c r="B75" s="71">
        <v>2018</v>
      </c>
      <c r="C75" s="71">
        <v>2019</v>
      </c>
      <c r="D75" s="71">
        <v>2020</v>
      </c>
      <c r="E75" s="71">
        <v>2021</v>
      </c>
      <c r="F75" s="334"/>
    </row>
    <row r="76" spans="1:11" ht="21.75" customHeight="1" thickBot="1" x14ac:dyDescent="0.3">
      <c r="A76" s="507"/>
      <c r="B76" s="72" t="s">
        <v>10</v>
      </c>
      <c r="C76" s="72" t="s">
        <v>11</v>
      </c>
      <c r="D76" s="72" t="s">
        <v>11</v>
      </c>
      <c r="E76" s="72" t="s">
        <v>11</v>
      </c>
      <c r="F76" s="334"/>
    </row>
    <row r="77" spans="1:11" ht="26.25" customHeight="1" thickBot="1" x14ac:dyDescent="0.3">
      <c r="A77" s="70" t="s">
        <v>23</v>
      </c>
      <c r="B77" s="76">
        <v>767.7</v>
      </c>
      <c r="C77" s="76">
        <v>767.7</v>
      </c>
      <c r="D77" s="76">
        <v>767.7</v>
      </c>
      <c r="E77" s="76">
        <v>767.7</v>
      </c>
      <c r="F77" s="334"/>
    </row>
    <row r="78" spans="1:11" ht="81.75" customHeight="1" thickBot="1" x14ac:dyDescent="0.3">
      <c r="A78" s="70" t="s">
        <v>24</v>
      </c>
      <c r="B78" s="74">
        <v>191872</v>
      </c>
      <c r="C78" s="74">
        <v>290927</v>
      </c>
      <c r="D78" s="74">
        <v>453630</v>
      </c>
      <c r="E78" s="74">
        <v>635461</v>
      </c>
      <c r="F78" s="337" t="s">
        <v>1043</v>
      </c>
    </row>
    <row r="79" spans="1:11" ht="27" customHeight="1" thickBot="1" x14ac:dyDescent="0.3">
      <c r="A79" s="70" t="s">
        <v>25</v>
      </c>
      <c r="B79" s="74">
        <f>B78/B77</f>
        <v>249.93096261560504</v>
      </c>
      <c r="C79" s="74">
        <f>C78/C77</f>
        <v>378.95922886544218</v>
      </c>
      <c r="D79" s="74">
        <f>D78/D77</f>
        <v>590.89488081281752</v>
      </c>
      <c r="E79" s="74">
        <f>E78/E77</f>
        <v>827.74651556597621</v>
      </c>
      <c r="F79" s="334"/>
    </row>
    <row r="80" spans="1:11" ht="24" customHeight="1" thickBot="1" x14ac:dyDescent="0.3">
      <c r="A80" s="70" t="s">
        <v>26</v>
      </c>
      <c r="B80" s="154" t="s">
        <v>27</v>
      </c>
      <c r="C80" s="75">
        <f t="shared" ref="C80:E82" si="2">C77/B77-1</f>
        <v>0</v>
      </c>
      <c r="D80" s="75">
        <f t="shared" si="2"/>
        <v>0</v>
      </c>
      <c r="E80" s="75">
        <f t="shared" si="2"/>
        <v>0</v>
      </c>
      <c r="F80" s="334"/>
      <c r="G80" s="139"/>
      <c r="H80" s="139"/>
      <c r="I80" s="139"/>
      <c r="J80" s="139"/>
      <c r="K80" s="139"/>
    </row>
    <row r="81" spans="1:6" ht="32.25" thickBot="1" x14ac:dyDescent="0.3">
      <c r="A81" s="70" t="s">
        <v>28</v>
      </c>
      <c r="B81" s="154" t="s">
        <v>27</v>
      </c>
      <c r="C81" s="75">
        <f t="shared" si="2"/>
        <v>0.51625562875250175</v>
      </c>
      <c r="D81" s="75">
        <f t="shared" si="2"/>
        <v>0.5592571332327354</v>
      </c>
      <c r="E81" s="75">
        <f t="shared" si="2"/>
        <v>0.40083548266208147</v>
      </c>
      <c r="F81" s="334"/>
    </row>
    <row r="82" spans="1:6" ht="32.25" thickBot="1" x14ac:dyDescent="0.3">
      <c r="A82" s="70" t="s">
        <v>29</v>
      </c>
      <c r="B82" s="154" t="s">
        <v>27</v>
      </c>
      <c r="C82" s="75">
        <f t="shared" si="2"/>
        <v>0.51625562875250153</v>
      </c>
      <c r="D82" s="75">
        <f t="shared" si="2"/>
        <v>0.55925713323273563</v>
      </c>
      <c r="E82" s="75">
        <f t="shared" si="2"/>
        <v>0.40083548266208124</v>
      </c>
      <c r="F82" s="334"/>
    </row>
    <row r="83" spans="1:6" ht="22.5" customHeight="1" thickBot="1" x14ac:dyDescent="0.3">
      <c r="A83" s="503" t="s">
        <v>318</v>
      </c>
      <c r="B83" s="504"/>
      <c r="C83" s="504"/>
      <c r="D83" s="504"/>
      <c r="E83" s="505"/>
      <c r="F83" s="334"/>
    </row>
    <row r="84" spans="1:6" ht="12.75" customHeight="1" x14ac:dyDescent="0.25">
      <c r="A84" s="506"/>
      <c r="B84" s="71">
        <v>2018</v>
      </c>
      <c r="C84" s="71">
        <v>2019</v>
      </c>
      <c r="D84" s="71">
        <v>2020</v>
      </c>
      <c r="E84" s="71">
        <v>2021</v>
      </c>
      <c r="F84" s="334"/>
    </row>
    <row r="85" spans="1:6" ht="26.25" customHeight="1" thickBot="1" x14ac:dyDescent="0.3">
      <c r="A85" s="507"/>
      <c r="B85" s="72" t="s">
        <v>10</v>
      </c>
      <c r="C85" s="72" t="s">
        <v>11</v>
      </c>
      <c r="D85" s="72" t="s">
        <v>11</v>
      </c>
      <c r="E85" s="72" t="s">
        <v>11</v>
      </c>
      <c r="F85" s="334"/>
    </row>
    <row r="86" spans="1:6" ht="49.5" customHeight="1" thickBot="1" x14ac:dyDescent="0.3">
      <c r="A86" s="339" t="s">
        <v>41</v>
      </c>
      <c r="B86" s="340">
        <v>13648</v>
      </c>
      <c r="C86" s="340">
        <v>142579</v>
      </c>
      <c r="D86" s="340">
        <v>142579</v>
      </c>
      <c r="E86" s="340">
        <v>142579</v>
      </c>
      <c r="F86" s="341" t="s">
        <v>1044</v>
      </c>
    </row>
    <row r="87" spans="1:6" ht="63.75" thickBot="1" x14ac:dyDescent="0.3">
      <c r="A87" s="339" t="s">
        <v>42</v>
      </c>
      <c r="B87" s="340">
        <v>2288</v>
      </c>
      <c r="C87" s="340">
        <v>23811</v>
      </c>
      <c r="D87" s="340">
        <v>23811</v>
      </c>
      <c r="E87" s="340">
        <v>23811</v>
      </c>
      <c r="F87" s="341" t="s">
        <v>1044</v>
      </c>
    </row>
    <row r="88" spans="1:6" ht="111" customHeight="1" thickBot="1" x14ac:dyDescent="0.3">
      <c r="A88" s="339" t="s">
        <v>43</v>
      </c>
      <c r="B88" s="342">
        <v>208891</v>
      </c>
      <c r="C88" s="340">
        <v>290950</v>
      </c>
      <c r="D88" s="340">
        <v>453653</v>
      </c>
      <c r="E88" s="340">
        <v>635485</v>
      </c>
      <c r="F88" s="337" t="s">
        <v>1045</v>
      </c>
    </row>
    <row r="89" spans="1:6" ht="24.75" customHeight="1" thickBot="1" x14ac:dyDescent="0.3">
      <c r="A89" s="339" t="s">
        <v>44</v>
      </c>
      <c r="B89" s="342"/>
      <c r="C89" s="340"/>
      <c r="D89" s="340"/>
      <c r="E89" s="340"/>
      <c r="F89" s="334"/>
    </row>
    <row r="90" spans="1:6" ht="32.25" thickBot="1" x14ac:dyDescent="0.3">
      <c r="A90" s="339" t="s">
        <v>45</v>
      </c>
      <c r="B90" s="342"/>
      <c r="C90" s="340"/>
      <c r="D90" s="340"/>
      <c r="E90" s="340"/>
      <c r="F90" s="334"/>
    </row>
    <row r="91" spans="1:6" ht="26.25" customHeight="1" thickBot="1" x14ac:dyDescent="0.3">
      <c r="A91" s="339" t="s">
        <v>46</v>
      </c>
      <c r="B91" s="342"/>
      <c r="C91" s="340"/>
      <c r="D91" s="340"/>
      <c r="E91" s="340"/>
      <c r="F91" s="334"/>
    </row>
    <row r="92" spans="1:6" ht="32.25" thickBot="1" x14ac:dyDescent="0.3">
      <c r="A92" s="339" t="s">
        <v>47</v>
      </c>
      <c r="B92" s="342">
        <v>2112</v>
      </c>
      <c r="C92" s="340"/>
      <c r="D92" s="340"/>
      <c r="E92" s="340"/>
      <c r="F92" s="334"/>
    </row>
    <row r="93" spans="1:6" ht="32.25" thickBot="1" x14ac:dyDescent="0.3">
      <c r="A93" s="343" t="s">
        <v>107</v>
      </c>
      <c r="B93" s="342">
        <f>B92+B91+B90+B89+B88+B87+B86</f>
        <v>226939</v>
      </c>
      <c r="C93" s="342">
        <f>C92+C91+C90+C89+C88+C87+C86</f>
        <v>457340</v>
      </c>
      <c r="D93" s="342">
        <f>D92+D91+D90+D89+D88+D87+D86</f>
        <v>620043</v>
      </c>
      <c r="E93" s="342">
        <f>E92+E91+E90+E89+E88+E87+E86</f>
        <v>801875</v>
      </c>
      <c r="F93" s="334"/>
    </row>
    <row r="94" spans="1:6" ht="19.5" customHeight="1" thickBot="1" x14ac:dyDescent="0.3">
      <c r="A94" s="344" t="s">
        <v>48</v>
      </c>
      <c r="B94" s="345" t="str">
        <f>IF(B93-B78=0,0,"Error")</f>
        <v>Error</v>
      </c>
      <c r="C94" s="345" t="str">
        <f>IF(C93-C78=0,0,"Error")</f>
        <v>Error</v>
      </c>
      <c r="D94" s="345" t="str">
        <f>IF(D93-D78=0,0,"Error")</f>
        <v>Error</v>
      </c>
      <c r="E94" s="345" t="str">
        <f>IF(E93-E78=0,0,"Error")</f>
        <v>Error</v>
      </c>
      <c r="F94" s="334"/>
    </row>
    <row r="95" spans="1:6" ht="36.75" customHeight="1" thickBot="1" x14ac:dyDescent="0.3">
      <c r="A95" s="547" t="s">
        <v>221</v>
      </c>
      <c r="B95" s="539"/>
      <c r="C95" s="539"/>
      <c r="D95" s="539"/>
      <c r="E95" s="540"/>
      <c r="F95" s="334"/>
    </row>
    <row r="96" spans="1:6" ht="34.5" customHeight="1" thickBot="1" x14ac:dyDescent="0.3">
      <c r="A96" s="547" t="s">
        <v>221</v>
      </c>
      <c r="B96" s="539"/>
      <c r="C96" s="539"/>
      <c r="D96" s="539"/>
      <c r="E96" s="540"/>
      <c r="F96" s="334"/>
    </row>
    <row r="97" spans="1:11" ht="67.5" customHeight="1" thickBot="1" x14ac:dyDescent="0.3">
      <c r="A97" s="333" t="s">
        <v>227</v>
      </c>
      <c r="B97" s="503" t="s">
        <v>319</v>
      </c>
      <c r="C97" s="504"/>
      <c r="D97" s="504"/>
      <c r="E97" s="505"/>
      <c r="F97" s="334"/>
    </row>
    <row r="98" spans="1:11" ht="37.5" customHeight="1" thickBot="1" x14ac:dyDescent="0.3">
      <c r="A98" s="70" t="s">
        <v>20</v>
      </c>
      <c r="B98" s="503" t="s">
        <v>1046</v>
      </c>
      <c r="C98" s="504"/>
      <c r="D98" s="504"/>
      <c r="E98" s="505"/>
      <c r="F98" s="334"/>
    </row>
    <row r="99" spans="1:11" ht="30" customHeight="1" thickBot="1" x14ac:dyDescent="0.3">
      <c r="A99" s="70" t="s">
        <v>21</v>
      </c>
      <c r="B99" s="518" t="s">
        <v>313</v>
      </c>
      <c r="C99" s="519"/>
      <c r="D99" s="519"/>
      <c r="E99" s="520"/>
      <c r="F99" s="334"/>
    </row>
    <row r="100" spans="1:11" ht="12.75" customHeight="1" x14ac:dyDescent="0.25">
      <c r="A100" s="506"/>
      <c r="B100" s="71">
        <v>2018</v>
      </c>
      <c r="C100" s="71">
        <v>2019</v>
      </c>
      <c r="D100" s="71">
        <v>2020</v>
      </c>
      <c r="E100" s="71">
        <v>2021</v>
      </c>
      <c r="F100" s="334"/>
    </row>
    <row r="101" spans="1:11" ht="29.25" customHeight="1" thickBot="1" x14ac:dyDescent="0.3">
      <c r="A101" s="507"/>
      <c r="B101" s="72" t="s">
        <v>10</v>
      </c>
      <c r="C101" s="72" t="s">
        <v>11</v>
      </c>
      <c r="D101" s="72" t="s">
        <v>11</v>
      </c>
      <c r="E101" s="72" t="s">
        <v>11</v>
      </c>
      <c r="F101" s="334"/>
    </row>
    <row r="102" spans="1:11" ht="29.25" customHeight="1" thickBot="1" x14ac:dyDescent="0.3">
      <c r="A102" s="70" t="s">
        <v>23</v>
      </c>
      <c r="B102" s="76"/>
      <c r="C102" s="76"/>
      <c r="D102" s="76"/>
      <c r="E102" s="76"/>
      <c r="F102" s="334"/>
    </row>
    <row r="103" spans="1:11" ht="81" customHeight="1" thickBot="1" x14ac:dyDescent="0.3">
      <c r="A103" s="70" t="s">
        <v>24</v>
      </c>
      <c r="B103" s="74">
        <v>332750</v>
      </c>
      <c r="C103" s="74">
        <v>408465</v>
      </c>
      <c r="D103" s="74">
        <v>289463</v>
      </c>
      <c r="E103" s="74">
        <v>257209</v>
      </c>
      <c r="F103" s="337" t="s">
        <v>1047</v>
      </c>
    </row>
    <row r="104" spans="1:11" ht="21.75" customHeight="1" thickBot="1" x14ac:dyDescent="0.3">
      <c r="A104" s="70" t="s">
        <v>25</v>
      </c>
      <c r="B104" s="74" t="e">
        <f>B103/B102</f>
        <v>#DIV/0!</v>
      </c>
      <c r="C104" s="74" t="e">
        <f>C103/C102</f>
        <v>#DIV/0!</v>
      </c>
      <c r="D104" s="74" t="e">
        <f>D103/D102</f>
        <v>#DIV/0!</v>
      </c>
      <c r="E104" s="74" t="e">
        <f>E103/E102</f>
        <v>#DIV/0!</v>
      </c>
      <c r="F104" s="334"/>
    </row>
    <row r="105" spans="1:11" ht="29.25" customHeight="1" thickBot="1" x14ac:dyDescent="0.3">
      <c r="A105" s="70" t="s">
        <v>26</v>
      </c>
      <c r="B105" s="154" t="s">
        <v>27</v>
      </c>
      <c r="C105" s="75" t="e">
        <f t="shared" ref="C105:E107" si="3">C102/B102-1</f>
        <v>#DIV/0!</v>
      </c>
      <c r="D105" s="75" t="e">
        <f t="shared" si="3"/>
        <v>#DIV/0!</v>
      </c>
      <c r="E105" s="75" t="e">
        <f t="shared" si="3"/>
        <v>#DIV/0!</v>
      </c>
      <c r="F105" s="334"/>
      <c r="G105" s="139"/>
      <c r="H105" s="139"/>
      <c r="I105" s="139"/>
      <c r="J105" s="139"/>
      <c r="K105" s="139"/>
    </row>
    <row r="106" spans="1:11" ht="32.25" thickBot="1" x14ac:dyDescent="0.3">
      <c r="A106" s="70" t="s">
        <v>28</v>
      </c>
      <c r="B106" s="154" t="s">
        <v>27</v>
      </c>
      <c r="C106" s="75">
        <f t="shared" si="3"/>
        <v>0.22754320060105182</v>
      </c>
      <c r="D106" s="75">
        <f t="shared" si="3"/>
        <v>-0.29133952725447709</v>
      </c>
      <c r="E106" s="75">
        <f t="shared" si="3"/>
        <v>-0.11142702176098496</v>
      </c>
      <c r="F106" s="334"/>
    </row>
    <row r="107" spans="1:11" ht="32.25" thickBot="1" x14ac:dyDescent="0.3">
      <c r="A107" s="70" t="s">
        <v>29</v>
      </c>
      <c r="B107" s="154" t="s">
        <v>27</v>
      </c>
      <c r="C107" s="75" t="e">
        <f t="shared" si="3"/>
        <v>#DIV/0!</v>
      </c>
      <c r="D107" s="75" t="e">
        <f t="shared" si="3"/>
        <v>#DIV/0!</v>
      </c>
      <c r="E107" s="75" t="e">
        <f t="shared" si="3"/>
        <v>#DIV/0!</v>
      </c>
      <c r="F107" s="334"/>
    </row>
    <row r="108" spans="1:11" ht="30" customHeight="1" thickBot="1" x14ac:dyDescent="0.3">
      <c r="A108" s="503" t="s">
        <v>320</v>
      </c>
      <c r="B108" s="504"/>
      <c r="C108" s="504"/>
      <c r="D108" s="504"/>
      <c r="E108" s="505"/>
      <c r="F108" s="334"/>
    </row>
    <row r="109" spans="1:11" ht="24" customHeight="1" x14ac:dyDescent="0.25">
      <c r="A109" s="506"/>
      <c r="B109" s="71">
        <v>2018</v>
      </c>
      <c r="C109" s="71">
        <v>2019</v>
      </c>
      <c r="D109" s="71">
        <v>2020</v>
      </c>
      <c r="E109" s="71">
        <v>2021</v>
      </c>
      <c r="F109" s="334"/>
    </row>
    <row r="110" spans="1:11" ht="31.5" customHeight="1" thickBot="1" x14ac:dyDescent="0.3">
      <c r="A110" s="507"/>
      <c r="B110" s="72" t="s">
        <v>10</v>
      </c>
      <c r="C110" s="72" t="s">
        <v>11</v>
      </c>
      <c r="D110" s="72" t="s">
        <v>11</v>
      </c>
      <c r="E110" s="72" t="s">
        <v>11</v>
      </c>
      <c r="F110" s="334"/>
    </row>
    <row r="111" spans="1:11" ht="71.25" customHeight="1" thickBot="1" x14ac:dyDescent="0.3">
      <c r="A111" s="339" t="s">
        <v>41</v>
      </c>
      <c r="B111" s="340">
        <v>87313</v>
      </c>
      <c r="C111" s="340">
        <v>102594</v>
      </c>
      <c r="D111" s="340">
        <v>102594</v>
      </c>
      <c r="E111" s="340">
        <v>102594</v>
      </c>
      <c r="F111" s="341" t="s">
        <v>1048</v>
      </c>
    </row>
    <row r="112" spans="1:11" ht="67.5" customHeight="1" thickBot="1" x14ac:dyDescent="0.3">
      <c r="A112" s="339" t="s">
        <v>42</v>
      </c>
      <c r="B112" s="340">
        <v>15155</v>
      </c>
      <c r="C112" s="340">
        <v>17133</v>
      </c>
      <c r="D112" s="340">
        <v>17133</v>
      </c>
      <c r="E112" s="340">
        <v>17133</v>
      </c>
      <c r="F112" s="341" t="s">
        <v>1048</v>
      </c>
    </row>
    <row r="113" spans="1:10" ht="89.25" customHeight="1" thickBot="1" x14ac:dyDescent="0.3">
      <c r="A113" s="339" t="s">
        <v>43</v>
      </c>
      <c r="B113" s="342">
        <v>409626</v>
      </c>
      <c r="C113" s="340">
        <v>408555</v>
      </c>
      <c r="D113" s="340">
        <v>289553</v>
      </c>
      <c r="E113" s="340">
        <v>257303</v>
      </c>
      <c r="F113" s="337" t="s">
        <v>1045</v>
      </c>
    </row>
    <row r="114" spans="1:10" ht="26.25" customHeight="1" thickBot="1" x14ac:dyDescent="0.3">
      <c r="A114" s="339" t="s">
        <v>44</v>
      </c>
      <c r="B114" s="342"/>
      <c r="C114" s="340"/>
      <c r="D114" s="340"/>
      <c r="E114" s="340"/>
      <c r="F114" s="334"/>
    </row>
    <row r="115" spans="1:10" ht="32.25" thickBot="1" x14ac:dyDescent="0.3">
      <c r="A115" s="339" t="s">
        <v>45</v>
      </c>
      <c r="B115" s="342"/>
      <c r="C115" s="340"/>
      <c r="D115" s="340"/>
      <c r="E115" s="340"/>
      <c r="F115" s="334"/>
    </row>
    <row r="116" spans="1:10" ht="20.25" customHeight="1" thickBot="1" x14ac:dyDescent="0.3">
      <c r="A116" s="339" t="s">
        <v>46</v>
      </c>
      <c r="B116" s="342"/>
      <c r="C116" s="340"/>
      <c r="D116" s="340"/>
      <c r="E116" s="340"/>
      <c r="F116" s="334"/>
    </row>
    <row r="117" spans="1:10" ht="32.25" thickBot="1" x14ac:dyDescent="0.3">
      <c r="A117" s="339" t="s">
        <v>47</v>
      </c>
      <c r="B117" s="342">
        <v>5921</v>
      </c>
      <c r="C117" s="340"/>
      <c r="D117" s="340"/>
      <c r="E117" s="340"/>
      <c r="F117" s="334"/>
    </row>
    <row r="118" spans="1:10" ht="32.25" thickBot="1" x14ac:dyDescent="0.3">
      <c r="A118" s="343" t="s">
        <v>115</v>
      </c>
      <c r="B118" s="342">
        <f>B117+B116+B115+B114+B113+B112+B111</f>
        <v>518015</v>
      </c>
      <c r="C118" s="342">
        <f>C117+C116+C115+C114+C113+C112+C111</f>
        <v>528282</v>
      </c>
      <c r="D118" s="342">
        <f>D117+D116+D115+D114+D113+D112+D111</f>
        <v>409280</v>
      </c>
      <c r="E118" s="342">
        <f>E117+E116+E115+E114+E113+E112+E111</f>
        <v>377030</v>
      </c>
      <c r="F118" s="334"/>
    </row>
    <row r="119" spans="1:10" ht="25.5" customHeight="1" thickBot="1" x14ac:dyDescent="0.3">
      <c r="A119" s="344" t="s">
        <v>48</v>
      </c>
      <c r="B119" s="345" t="str">
        <f>IF(B118-B103=0,0,"Error")</f>
        <v>Error</v>
      </c>
      <c r="C119" s="345" t="str">
        <f>IF(C118-C103=0,0,"Error")</f>
        <v>Error</v>
      </c>
      <c r="D119" s="345" t="str">
        <f>IF(D118-D103=0,0,"Error")</f>
        <v>Error</v>
      </c>
      <c r="E119" s="345" t="str">
        <f>IF(E118-E103=0,0,"Error")</f>
        <v>Error</v>
      </c>
      <c r="F119" s="334"/>
    </row>
    <row r="120" spans="1:10" ht="36.75" customHeight="1" thickBot="1" x14ac:dyDescent="0.3">
      <c r="A120" s="503" t="s">
        <v>1049</v>
      </c>
      <c r="B120" s="539"/>
      <c r="C120" s="539"/>
      <c r="D120" s="539"/>
      <c r="E120" s="540"/>
      <c r="F120" s="334"/>
    </row>
    <row r="121" spans="1:10" s="346" customFormat="1" ht="26.25" customHeight="1" thickBot="1" x14ac:dyDescent="0.3">
      <c r="A121" s="463" t="s">
        <v>49</v>
      </c>
      <c r="B121" s="464"/>
      <c r="C121" s="464"/>
      <c r="D121" s="464"/>
      <c r="E121" s="465"/>
    </row>
    <row r="122" spans="1:10" ht="32.25" thickBot="1" x14ac:dyDescent="0.3">
      <c r="A122" s="331" t="s">
        <v>36</v>
      </c>
      <c r="B122" s="541" t="s">
        <v>1050</v>
      </c>
      <c r="C122" s="542"/>
      <c r="D122" s="542"/>
      <c r="E122" s="543"/>
    </row>
    <row r="123" spans="1:10" ht="23.25" customHeight="1" thickBot="1" x14ac:dyDescent="0.3">
      <c r="A123" s="521" t="s">
        <v>1051</v>
      </c>
      <c r="B123" s="522"/>
      <c r="C123" s="522"/>
      <c r="D123" s="522"/>
      <c r="E123" s="523"/>
      <c r="H123" s="332"/>
      <c r="J123" s="332"/>
    </row>
    <row r="124" spans="1:10" ht="51.75" customHeight="1" thickBot="1" x14ac:dyDescent="0.3">
      <c r="A124" s="151" t="s">
        <v>1052</v>
      </c>
      <c r="B124" s="63">
        <v>15155041</v>
      </c>
      <c r="C124" s="63">
        <v>16185101</v>
      </c>
      <c r="D124" s="63">
        <v>18187839</v>
      </c>
      <c r="E124" s="63">
        <v>20338339</v>
      </c>
      <c r="H124" s="332"/>
      <c r="J124" s="332"/>
    </row>
    <row r="125" spans="1:10" ht="29.25" customHeight="1" thickBot="1" x14ac:dyDescent="0.3">
      <c r="A125" s="547" t="s">
        <v>50</v>
      </c>
      <c r="B125" s="539"/>
      <c r="C125" s="539"/>
      <c r="D125" s="539"/>
      <c r="E125" s="540"/>
      <c r="F125" s="334"/>
    </row>
    <row r="126" spans="1:10" ht="52.5" customHeight="1" thickBot="1" x14ac:dyDescent="0.3">
      <c r="A126" s="70" t="s">
        <v>198</v>
      </c>
      <c r="B126" s="515" t="s">
        <v>321</v>
      </c>
      <c r="C126" s="516"/>
      <c r="D126" s="516"/>
      <c r="E126" s="517"/>
      <c r="F126" s="334"/>
    </row>
    <row r="127" spans="1:10" ht="32.25" customHeight="1" thickBot="1" x14ac:dyDescent="0.3">
      <c r="A127" s="333" t="s">
        <v>88</v>
      </c>
      <c r="B127" s="518" t="s">
        <v>322</v>
      </c>
      <c r="C127" s="519"/>
      <c r="D127" s="519"/>
      <c r="E127" s="520"/>
      <c r="F127" s="334"/>
    </row>
    <row r="128" spans="1:10" ht="27.75" customHeight="1" thickBot="1" x14ac:dyDescent="0.3">
      <c r="A128" s="70" t="s">
        <v>20</v>
      </c>
      <c r="B128" s="521" t="s">
        <v>323</v>
      </c>
      <c r="C128" s="522"/>
      <c r="D128" s="522"/>
      <c r="E128" s="523"/>
      <c r="F128" s="334"/>
    </row>
    <row r="129" spans="1:11" ht="20.25" customHeight="1" thickBot="1" x14ac:dyDescent="0.3">
      <c r="A129" s="70" t="s">
        <v>21</v>
      </c>
      <c r="B129" s="518" t="s">
        <v>324</v>
      </c>
      <c r="C129" s="519"/>
      <c r="D129" s="519"/>
      <c r="E129" s="520"/>
      <c r="F129" s="334"/>
    </row>
    <row r="130" spans="1:11" ht="12.75" customHeight="1" x14ac:dyDescent="0.25">
      <c r="A130" s="506"/>
      <c r="B130" s="71">
        <v>2018</v>
      </c>
      <c r="C130" s="71">
        <v>2019</v>
      </c>
      <c r="D130" s="71">
        <v>2020</v>
      </c>
      <c r="E130" s="71">
        <v>2021</v>
      </c>
      <c r="F130" s="334"/>
    </row>
    <row r="131" spans="1:11" ht="18.75" customHeight="1" thickBot="1" x14ac:dyDescent="0.3">
      <c r="A131" s="507"/>
      <c r="B131" s="72" t="s">
        <v>10</v>
      </c>
      <c r="C131" s="72" t="s">
        <v>11</v>
      </c>
      <c r="D131" s="72" t="s">
        <v>11</v>
      </c>
      <c r="E131" s="72" t="s">
        <v>11</v>
      </c>
      <c r="F131" s="334"/>
    </row>
    <row r="132" spans="1:11" ht="16.5" thickBot="1" x14ac:dyDescent="0.3">
      <c r="A132" s="70" t="s">
        <v>23</v>
      </c>
      <c r="B132" s="73">
        <v>0.03</v>
      </c>
      <c r="C132" s="74"/>
      <c r="D132" s="74"/>
      <c r="E132" s="74"/>
      <c r="F132" s="334"/>
    </row>
    <row r="133" spans="1:11" ht="20.25" customHeight="1" thickBot="1" x14ac:dyDescent="0.3">
      <c r="A133" s="70" t="s">
        <v>24</v>
      </c>
      <c r="B133" s="74">
        <v>70758</v>
      </c>
      <c r="C133" s="74"/>
      <c r="D133" s="74"/>
      <c r="E133" s="74"/>
      <c r="F133" s="334"/>
    </row>
    <row r="134" spans="1:11" ht="22.5" customHeight="1" thickBot="1" x14ac:dyDescent="0.3">
      <c r="A134" s="70" t="s">
        <v>25</v>
      </c>
      <c r="B134" s="74">
        <f>B133/B132</f>
        <v>2358600</v>
      </c>
      <c r="C134" s="74" t="e">
        <f t="shared" ref="C134:E134" si="4">C133/C132</f>
        <v>#DIV/0!</v>
      </c>
      <c r="D134" s="74" t="e">
        <f t="shared" si="4"/>
        <v>#DIV/0!</v>
      </c>
      <c r="E134" s="74" t="e">
        <f t="shared" si="4"/>
        <v>#DIV/0!</v>
      </c>
      <c r="F134" s="334"/>
    </row>
    <row r="135" spans="1:11" ht="18" customHeight="1" thickBot="1" x14ac:dyDescent="0.3">
      <c r="A135" s="70" t="s">
        <v>26</v>
      </c>
      <c r="B135" s="154" t="s">
        <v>27</v>
      </c>
      <c r="C135" s="75">
        <f>C132/B132-1</f>
        <v>-1</v>
      </c>
      <c r="D135" s="75" t="e">
        <f t="shared" ref="D135:E137" si="5">D132/C132-1</f>
        <v>#DIV/0!</v>
      </c>
      <c r="E135" s="75" t="e">
        <f t="shared" si="5"/>
        <v>#DIV/0!</v>
      </c>
      <c r="F135" s="334"/>
      <c r="G135" s="139"/>
      <c r="H135" s="139"/>
      <c r="I135" s="139"/>
      <c r="J135" s="139"/>
      <c r="K135" s="139"/>
    </row>
    <row r="136" spans="1:11" ht="32.25" thickBot="1" x14ac:dyDescent="0.3">
      <c r="A136" s="70" t="s">
        <v>28</v>
      </c>
      <c r="B136" s="154" t="s">
        <v>27</v>
      </c>
      <c r="C136" s="75">
        <f>C133/B133-1</f>
        <v>-1</v>
      </c>
      <c r="D136" s="75" t="e">
        <f t="shared" si="5"/>
        <v>#DIV/0!</v>
      </c>
      <c r="E136" s="75" t="e">
        <f t="shared" si="5"/>
        <v>#DIV/0!</v>
      </c>
      <c r="F136" s="334"/>
    </row>
    <row r="137" spans="1:11" ht="32.25" thickBot="1" x14ac:dyDescent="0.3">
      <c r="A137" s="70" t="s">
        <v>29</v>
      </c>
      <c r="B137" s="154" t="s">
        <v>27</v>
      </c>
      <c r="C137" s="75" t="e">
        <f>C134/B134-1</f>
        <v>#DIV/0!</v>
      </c>
      <c r="D137" s="75" t="e">
        <f t="shared" si="5"/>
        <v>#DIV/0!</v>
      </c>
      <c r="E137" s="75" t="e">
        <f t="shared" si="5"/>
        <v>#DIV/0!</v>
      </c>
      <c r="F137" s="334"/>
    </row>
    <row r="138" spans="1:11" ht="26.25" customHeight="1" thickBot="1" x14ac:dyDescent="0.3">
      <c r="A138" s="503" t="s">
        <v>314</v>
      </c>
      <c r="B138" s="504"/>
      <c r="C138" s="504"/>
      <c r="D138" s="504"/>
      <c r="E138" s="505"/>
      <c r="F138" s="334"/>
    </row>
    <row r="139" spans="1:11" ht="12.75" customHeight="1" x14ac:dyDescent="0.25">
      <c r="A139" s="506"/>
      <c r="B139" s="71">
        <v>2018</v>
      </c>
      <c r="C139" s="71">
        <v>2019</v>
      </c>
      <c r="D139" s="71">
        <v>2020</v>
      </c>
      <c r="E139" s="71">
        <v>2021</v>
      </c>
      <c r="F139" s="334"/>
    </row>
    <row r="140" spans="1:11" ht="18.75" customHeight="1" thickBot="1" x14ac:dyDescent="0.3">
      <c r="A140" s="507"/>
      <c r="B140" s="72" t="s">
        <v>10</v>
      </c>
      <c r="C140" s="72" t="s">
        <v>11</v>
      </c>
      <c r="D140" s="72" t="s">
        <v>11</v>
      </c>
      <c r="E140" s="72" t="s">
        <v>11</v>
      </c>
      <c r="F140" s="334"/>
    </row>
    <row r="141" spans="1:11" ht="24" customHeight="1" thickBot="1" x14ac:dyDescent="0.3">
      <c r="A141" s="339" t="s">
        <v>31</v>
      </c>
      <c r="B141" s="340"/>
      <c r="C141" s="340"/>
      <c r="D141" s="340"/>
      <c r="E141" s="340"/>
      <c r="F141" s="334"/>
    </row>
    <row r="142" spans="1:11" ht="22.5" customHeight="1" thickBot="1" x14ac:dyDescent="0.3">
      <c r="A142" s="339" t="s">
        <v>32</v>
      </c>
      <c r="B142" s="342">
        <v>70758</v>
      </c>
      <c r="C142" s="340"/>
      <c r="D142" s="340"/>
      <c r="E142" s="340"/>
      <c r="F142" s="334"/>
    </row>
    <row r="143" spans="1:11" ht="32.25" thickBot="1" x14ac:dyDescent="0.3">
      <c r="A143" s="343" t="s">
        <v>33</v>
      </c>
      <c r="B143" s="342">
        <f>B142+B141</f>
        <v>70758</v>
      </c>
      <c r="C143" s="342">
        <f t="shared" ref="C143:E143" si="6">C142+C141</f>
        <v>0</v>
      </c>
      <c r="D143" s="342">
        <f t="shared" si="6"/>
        <v>0</v>
      </c>
      <c r="E143" s="342">
        <f t="shared" si="6"/>
        <v>0</v>
      </c>
      <c r="F143" s="334"/>
    </row>
    <row r="144" spans="1:11" ht="42.75" customHeight="1" thickBot="1" x14ac:dyDescent="0.3">
      <c r="A144" s="347" t="s">
        <v>198</v>
      </c>
      <c r="B144" s="515" t="s">
        <v>325</v>
      </c>
      <c r="C144" s="548"/>
      <c r="D144" s="548"/>
      <c r="E144" s="549"/>
      <c r="F144" s="334"/>
    </row>
    <row r="145" spans="1:11" ht="22.5" customHeight="1" thickBot="1" x14ac:dyDescent="0.3">
      <c r="A145" s="333" t="s">
        <v>223</v>
      </c>
      <c r="B145" s="518" t="s">
        <v>326</v>
      </c>
      <c r="C145" s="519"/>
      <c r="D145" s="519"/>
      <c r="E145" s="520"/>
      <c r="F145" s="334"/>
    </row>
    <row r="146" spans="1:11" ht="27.75" customHeight="1" thickBot="1" x14ac:dyDescent="0.3">
      <c r="A146" s="70" t="s">
        <v>20</v>
      </c>
      <c r="B146" s="518" t="s">
        <v>327</v>
      </c>
      <c r="C146" s="519"/>
      <c r="D146" s="519"/>
      <c r="E146" s="520"/>
      <c r="F146" s="334"/>
    </row>
    <row r="147" spans="1:11" ht="23.25" customHeight="1" thickBot="1" x14ac:dyDescent="0.3">
      <c r="A147" s="70" t="s">
        <v>21</v>
      </c>
      <c r="B147" s="518" t="s">
        <v>324</v>
      </c>
      <c r="C147" s="519"/>
      <c r="D147" s="519"/>
      <c r="E147" s="520"/>
      <c r="F147" s="334"/>
    </row>
    <row r="148" spans="1:11" ht="12.75" customHeight="1" x14ac:dyDescent="0.25">
      <c r="A148" s="506"/>
      <c r="B148" s="71">
        <v>2018</v>
      </c>
      <c r="C148" s="71">
        <v>2019</v>
      </c>
      <c r="D148" s="71">
        <v>2020</v>
      </c>
      <c r="E148" s="71">
        <v>2021</v>
      </c>
      <c r="F148" s="334"/>
    </row>
    <row r="149" spans="1:11" ht="22.5" customHeight="1" thickBot="1" x14ac:dyDescent="0.3">
      <c r="A149" s="507"/>
      <c r="B149" s="72" t="s">
        <v>10</v>
      </c>
      <c r="C149" s="72" t="s">
        <v>11</v>
      </c>
      <c r="D149" s="72" t="s">
        <v>11</v>
      </c>
      <c r="E149" s="72" t="s">
        <v>11</v>
      </c>
      <c r="F149" s="334"/>
    </row>
    <row r="150" spans="1:11" ht="21.75" customHeight="1" thickBot="1" x14ac:dyDescent="0.3">
      <c r="A150" s="70" t="s">
        <v>23</v>
      </c>
      <c r="B150" s="73">
        <v>0.47</v>
      </c>
      <c r="C150" s="73"/>
      <c r="D150" s="73"/>
      <c r="E150" s="73"/>
      <c r="F150" s="334"/>
    </row>
    <row r="151" spans="1:11" ht="25.5" customHeight="1" thickBot="1" x14ac:dyDescent="0.3">
      <c r="A151" s="70" t="s">
        <v>24</v>
      </c>
      <c r="B151" s="74">
        <v>786537</v>
      </c>
      <c r="C151" s="74"/>
      <c r="D151" s="74"/>
      <c r="E151" s="74"/>
      <c r="F151" s="334"/>
    </row>
    <row r="152" spans="1:11" ht="24.75" customHeight="1" thickBot="1" x14ac:dyDescent="0.3">
      <c r="A152" s="70" t="s">
        <v>25</v>
      </c>
      <c r="B152" s="74">
        <f>B151/B150</f>
        <v>1673482.9787234045</v>
      </c>
      <c r="C152" s="74" t="e">
        <f t="shared" ref="C152:E152" si="7">C151/C150</f>
        <v>#DIV/0!</v>
      </c>
      <c r="D152" s="74" t="e">
        <f t="shared" si="7"/>
        <v>#DIV/0!</v>
      </c>
      <c r="E152" s="74" t="e">
        <f t="shared" si="7"/>
        <v>#DIV/0!</v>
      </c>
      <c r="F152" s="334"/>
    </row>
    <row r="153" spans="1:11" ht="24" customHeight="1" thickBot="1" x14ac:dyDescent="0.3">
      <c r="A153" s="70" t="s">
        <v>26</v>
      </c>
      <c r="B153" s="154" t="s">
        <v>27</v>
      </c>
      <c r="C153" s="75">
        <f>C150/B150-1</f>
        <v>-1</v>
      </c>
      <c r="D153" s="75" t="e">
        <f t="shared" ref="D153:E155" si="8">D150/C150-1</f>
        <v>#DIV/0!</v>
      </c>
      <c r="E153" s="75" t="e">
        <f t="shared" si="8"/>
        <v>#DIV/0!</v>
      </c>
      <c r="F153" s="334"/>
      <c r="G153" s="139"/>
      <c r="H153" s="139"/>
      <c r="I153" s="139"/>
      <c r="J153" s="139"/>
      <c r="K153" s="139"/>
    </row>
    <row r="154" spans="1:11" ht="32.25" thickBot="1" x14ac:dyDescent="0.3">
      <c r="A154" s="70" t="s">
        <v>28</v>
      </c>
      <c r="B154" s="154" t="s">
        <v>27</v>
      </c>
      <c r="C154" s="75">
        <f>C151/B151-1</f>
        <v>-1</v>
      </c>
      <c r="D154" s="75" t="e">
        <f t="shared" si="8"/>
        <v>#DIV/0!</v>
      </c>
      <c r="E154" s="75" t="e">
        <f t="shared" si="8"/>
        <v>#DIV/0!</v>
      </c>
      <c r="F154" s="334"/>
    </row>
    <row r="155" spans="1:11" ht="32.25" thickBot="1" x14ac:dyDescent="0.3">
      <c r="A155" s="70" t="s">
        <v>29</v>
      </c>
      <c r="B155" s="154" t="s">
        <v>27</v>
      </c>
      <c r="C155" s="75" t="e">
        <f>C152/B152-1</f>
        <v>#DIV/0!</v>
      </c>
      <c r="D155" s="75" t="e">
        <f t="shared" si="8"/>
        <v>#DIV/0!</v>
      </c>
      <c r="E155" s="75" t="e">
        <f t="shared" si="8"/>
        <v>#DIV/0!</v>
      </c>
      <c r="F155" s="334"/>
    </row>
    <row r="156" spans="1:11" ht="31.5" customHeight="1" thickBot="1" x14ac:dyDescent="0.3">
      <c r="A156" s="503" t="s">
        <v>316</v>
      </c>
      <c r="B156" s="504"/>
      <c r="C156" s="504"/>
      <c r="D156" s="504"/>
      <c r="E156" s="505"/>
      <c r="F156" s="334"/>
    </row>
    <row r="157" spans="1:11" ht="21" customHeight="1" x14ac:dyDescent="0.25">
      <c r="A157" s="506"/>
      <c r="B157" s="71">
        <v>2018</v>
      </c>
      <c r="C157" s="71">
        <v>2019</v>
      </c>
      <c r="D157" s="71">
        <v>2020</v>
      </c>
      <c r="E157" s="71">
        <v>2021</v>
      </c>
      <c r="F157" s="334"/>
    </row>
    <row r="158" spans="1:11" ht="26.25" customHeight="1" thickBot="1" x14ac:dyDescent="0.3">
      <c r="A158" s="507"/>
      <c r="B158" s="72" t="s">
        <v>10</v>
      </c>
      <c r="C158" s="72" t="s">
        <v>11</v>
      </c>
      <c r="D158" s="72" t="s">
        <v>11</v>
      </c>
      <c r="E158" s="72" t="s">
        <v>11</v>
      </c>
      <c r="F158" s="334"/>
    </row>
    <row r="159" spans="1:11" ht="16.5" thickBot="1" x14ac:dyDescent="0.3">
      <c r="A159" s="339" t="s">
        <v>31</v>
      </c>
      <c r="B159" s="340"/>
      <c r="C159" s="340"/>
      <c r="D159" s="340"/>
      <c r="E159" s="340"/>
      <c r="F159" s="334"/>
    </row>
    <row r="160" spans="1:11" ht="16.5" thickBot="1" x14ac:dyDescent="0.3">
      <c r="A160" s="339" t="s">
        <v>32</v>
      </c>
      <c r="B160" s="342">
        <v>786537</v>
      </c>
      <c r="C160" s="340"/>
      <c r="D160" s="340"/>
      <c r="E160" s="340"/>
      <c r="F160" s="334"/>
    </row>
    <row r="161" spans="1:11" ht="32.25" thickBot="1" x14ac:dyDescent="0.3">
      <c r="A161" s="343" t="s">
        <v>98</v>
      </c>
      <c r="B161" s="342">
        <f>B160+B159</f>
        <v>786537</v>
      </c>
      <c r="C161" s="342">
        <f t="shared" ref="C161:E161" si="9">C160+C159</f>
        <v>0</v>
      </c>
      <c r="D161" s="342">
        <f t="shared" si="9"/>
        <v>0</v>
      </c>
      <c r="E161" s="342">
        <f t="shared" si="9"/>
        <v>0</v>
      </c>
      <c r="F161" s="334"/>
    </row>
    <row r="162" spans="1:11" ht="51.75" customHeight="1" thickBot="1" x14ac:dyDescent="0.3">
      <c r="A162" s="347" t="s">
        <v>198</v>
      </c>
      <c r="B162" s="515" t="s">
        <v>1053</v>
      </c>
      <c r="C162" s="516"/>
      <c r="D162" s="516"/>
      <c r="E162" s="517"/>
      <c r="F162" s="334"/>
    </row>
    <row r="163" spans="1:11" ht="20.25" customHeight="1" thickBot="1" x14ac:dyDescent="0.3">
      <c r="A163" s="333" t="s">
        <v>226</v>
      </c>
      <c r="B163" s="518" t="s">
        <v>322</v>
      </c>
      <c r="C163" s="519"/>
      <c r="D163" s="519"/>
      <c r="E163" s="520"/>
      <c r="F163" s="334"/>
    </row>
    <row r="164" spans="1:11" ht="27" customHeight="1" thickBot="1" x14ac:dyDescent="0.3">
      <c r="A164" s="70" t="s">
        <v>20</v>
      </c>
      <c r="B164" s="521" t="s">
        <v>328</v>
      </c>
      <c r="C164" s="522"/>
      <c r="D164" s="522"/>
      <c r="E164" s="523"/>
      <c r="F164" s="334"/>
    </row>
    <row r="165" spans="1:11" ht="26.25" customHeight="1" thickBot="1" x14ac:dyDescent="0.3">
      <c r="A165" s="70" t="s">
        <v>21</v>
      </c>
      <c r="B165" s="518" t="s">
        <v>329</v>
      </c>
      <c r="C165" s="519"/>
      <c r="D165" s="519"/>
      <c r="E165" s="520"/>
      <c r="F165" s="334"/>
    </row>
    <row r="166" spans="1:11" ht="12.75" customHeight="1" x14ac:dyDescent="0.25">
      <c r="A166" s="506"/>
      <c r="B166" s="71">
        <v>2018</v>
      </c>
      <c r="C166" s="71">
        <v>2019</v>
      </c>
      <c r="D166" s="71">
        <v>2020</v>
      </c>
      <c r="E166" s="71">
        <v>2021</v>
      </c>
      <c r="F166" s="334"/>
    </row>
    <row r="167" spans="1:11" ht="18" customHeight="1" thickBot="1" x14ac:dyDescent="0.3">
      <c r="A167" s="507"/>
      <c r="B167" s="72" t="s">
        <v>10</v>
      </c>
      <c r="C167" s="72" t="s">
        <v>11</v>
      </c>
      <c r="D167" s="72" t="s">
        <v>11</v>
      </c>
      <c r="E167" s="72" t="s">
        <v>11</v>
      </c>
      <c r="F167" s="334"/>
    </row>
    <row r="168" spans="1:11" ht="16.5" thickBot="1" x14ac:dyDescent="0.3">
      <c r="A168" s="70" t="s">
        <v>23</v>
      </c>
      <c r="B168" s="73">
        <v>1.75</v>
      </c>
      <c r="C168" s="73">
        <v>0.6</v>
      </c>
      <c r="D168" s="73">
        <v>0.67</v>
      </c>
      <c r="E168" s="73">
        <v>0.52</v>
      </c>
      <c r="F168" s="334"/>
    </row>
    <row r="169" spans="1:11" ht="16.5" thickBot="1" x14ac:dyDescent="0.3">
      <c r="A169" s="70" t="s">
        <v>24</v>
      </c>
      <c r="B169" s="74">
        <v>2862759</v>
      </c>
      <c r="C169" s="74">
        <v>1433097</v>
      </c>
      <c r="D169" s="74">
        <v>1490517</v>
      </c>
      <c r="E169" s="74">
        <v>1363982</v>
      </c>
      <c r="F169" s="334"/>
    </row>
    <row r="170" spans="1:11" ht="16.5" thickBot="1" x14ac:dyDescent="0.3">
      <c r="A170" s="70" t="s">
        <v>25</v>
      </c>
      <c r="B170" s="74">
        <f>B169/B168</f>
        <v>1635862.2857142857</v>
      </c>
      <c r="C170" s="74">
        <f t="shared" ref="C170:E170" si="10">C169/C168</f>
        <v>2388495</v>
      </c>
      <c r="D170" s="74">
        <f t="shared" si="10"/>
        <v>2224652.2388059702</v>
      </c>
      <c r="E170" s="74">
        <f t="shared" si="10"/>
        <v>2623042.3076923075</v>
      </c>
      <c r="F170" s="334"/>
    </row>
    <row r="171" spans="1:11" ht="16.5" thickBot="1" x14ac:dyDescent="0.3">
      <c r="A171" s="70" t="s">
        <v>26</v>
      </c>
      <c r="B171" s="154" t="s">
        <v>27</v>
      </c>
      <c r="C171" s="75">
        <f>C168/B168-1</f>
        <v>-0.65714285714285714</v>
      </c>
      <c r="D171" s="75">
        <f t="shared" ref="D171:E173" si="11">D168/C168-1</f>
        <v>0.1166666666666667</v>
      </c>
      <c r="E171" s="75">
        <f t="shared" si="11"/>
        <v>-0.22388059701492535</v>
      </c>
      <c r="F171" s="334"/>
      <c r="G171" s="139"/>
      <c r="H171" s="139"/>
      <c r="I171" s="139"/>
      <c r="J171" s="139"/>
      <c r="K171" s="139"/>
    </row>
    <row r="172" spans="1:11" ht="32.25" thickBot="1" x14ac:dyDescent="0.3">
      <c r="A172" s="70" t="s">
        <v>28</v>
      </c>
      <c r="B172" s="154" t="s">
        <v>27</v>
      </c>
      <c r="C172" s="75">
        <f>C169/B169-1</f>
        <v>-0.49940005428329803</v>
      </c>
      <c r="D172" s="75">
        <f t="shared" si="11"/>
        <v>4.0067071524118703E-2</v>
      </c>
      <c r="E172" s="75">
        <f t="shared" si="11"/>
        <v>-8.4893362504419589E-2</v>
      </c>
      <c r="F172" s="334"/>
    </row>
    <row r="173" spans="1:11" ht="32.25" thickBot="1" x14ac:dyDescent="0.3">
      <c r="A173" s="70" t="s">
        <v>29</v>
      </c>
      <c r="B173" s="154" t="s">
        <v>27</v>
      </c>
      <c r="C173" s="75">
        <f>C170/B170-1</f>
        <v>0.46008317500704732</v>
      </c>
      <c r="D173" s="75">
        <f t="shared" si="11"/>
        <v>-6.8596652366460842E-2</v>
      </c>
      <c r="E173" s="75">
        <f t="shared" si="11"/>
        <v>0.17907970600392087</v>
      </c>
      <c r="F173" s="334"/>
    </row>
    <row r="174" spans="1:11" ht="21" customHeight="1" thickBot="1" x14ac:dyDescent="0.3">
      <c r="A174" s="503" t="s">
        <v>318</v>
      </c>
      <c r="B174" s="504"/>
      <c r="C174" s="504"/>
      <c r="D174" s="504"/>
      <c r="E174" s="505"/>
      <c r="F174" s="334"/>
    </row>
    <row r="175" spans="1:11" ht="12.75" customHeight="1" x14ac:dyDescent="0.25">
      <c r="A175" s="506"/>
      <c r="B175" s="71">
        <v>2018</v>
      </c>
      <c r="C175" s="71">
        <v>2019</v>
      </c>
      <c r="D175" s="71">
        <v>2020</v>
      </c>
      <c r="E175" s="71">
        <v>2021</v>
      </c>
      <c r="F175" s="334"/>
    </row>
    <row r="176" spans="1:11" ht="27.75" customHeight="1" thickBot="1" x14ac:dyDescent="0.3">
      <c r="A176" s="507"/>
      <c r="B176" s="72" t="s">
        <v>10</v>
      </c>
      <c r="C176" s="72" t="s">
        <v>11</v>
      </c>
      <c r="D176" s="72" t="s">
        <v>11</v>
      </c>
      <c r="E176" s="72" t="s">
        <v>11</v>
      </c>
      <c r="F176" s="334"/>
    </row>
    <row r="177" spans="1:11" ht="16.5" thickBot="1" x14ac:dyDescent="0.3">
      <c r="A177" s="339" t="s">
        <v>31</v>
      </c>
      <c r="B177" s="340"/>
      <c r="C177" s="340"/>
      <c r="D177" s="340"/>
      <c r="E177" s="340"/>
      <c r="F177" s="334"/>
    </row>
    <row r="178" spans="1:11" ht="16.5" thickBot="1" x14ac:dyDescent="0.3">
      <c r="A178" s="339" t="s">
        <v>32</v>
      </c>
      <c r="B178" s="342">
        <v>2862759</v>
      </c>
      <c r="C178" s="340">
        <v>1433097</v>
      </c>
      <c r="D178" s="340">
        <v>1490517</v>
      </c>
      <c r="E178" s="340">
        <v>1363982</v>
      </c>
      <c r="F178" s="334"/>
    </row>
    <row r="179" spans="1:11" ht="22.5" customHeight="1" thickBot="1" x14ac:dyDescent="0.3">
      <c r="A179" s="343" t="s">
        <v>107</v>
      </c>
      <c r="B179" s="342">
        <f>B178+B177</f>
        <v>2862759</v>
      </c>
      <c r="C179" s="342">
        <f t="shared" ref="C179:E179" si="12">C178+C177</f>
        <v>1433097</v>
      </c>
      <c r="D179" s="342">
        <f t="shared" si="12"/>
        <v>1490517</v>
      </c>
      <c r="E179" s="342">
        <f t="shared" si="12"/>
        <v>1363982</v>
      </c>
      <c r="F179" s="334"/>
    </row>
    <row r="180" spans="1:11" ht="40.5" customHeight="1" thickBot="1" x14ac:dyDescent="0.3">
      <c r="A180" s="347" t="s">
        <v>198</v>
      </c>
      <c r="B180" s="503" t="s">
        <v>330</v>
      </c>
      <c r="C180" s="504"/>
      <c r="D180" s="504"/>
      <c r="E180" s="505"/>
      <c r="F180" s="334"/>
    </row>
    <row r="181" spans="1:11" ht="23.25" customHeight="1" thickBot="1" x14ac:dyDescent="0.3">
      <c r="A181" s="333" t="s">
        <v>227</v>
      </c>
      <c r="B181" s="518" t="s">
        <v>331</v>
      </c>
      <c r="C181" s="519"/>
      <c r="D181" s="519"/>
      <c r="E181" s="520"/>
      <c r="F181" s="334"/>
    </row>
    <row r="182" spans="1:11" ht="30.75" customHeight="1" thickBot="1" x14ac:dyDescent="0.3">
      <c r="A182" s="70" t="s">
        <v>20</v>
      </c>
      <c r="B182" s="521" t="s">
        <v>332</v>
      </c>
      <c r="C182" s="522"/>
      <c r="D182" s="522"/>
      <c r="E182" s="523"/>
      <c r="F182" s="334"/>
    </row>
    <row r="183" spans="1:11" ht="21" customHeight="1" thickBot="1" x14ac:dyDescent="0.3">
      <c r="A183" s="70" t="s">
        <v>21</v>
      </c>
      <c r="B183" s="518" t="s">
        <v>333</v>
      </c>
      <c r="C183" s="519"/>
      <c r="D183" s="519"/>
      <c r="E183" s="520"/>
      <c r="F183" s="334"/>
    </row>
    <row r="184" spans="1:11" ht="12.75" customHeight="1" x14ac:dyDescent="0.25">
      <c r="A184" s="506"/>
      <c r="B184" s="71">
        <v>2018</v>
      </c>
      <c r="C184" s="71">
        <v>2019</v>
      </c>
      <c r="D184" s="71">
        <v>2020</v>
      </c>
      <c r="E184" s="71">
        <v>2021</v>
      </c>
      <c r="F184" s="334"/>
    </row>
    <row r="185" spans="1:11" ht="22.5" customHeight="1" thickBot="1" x14ac:dyDescent="0.3">
      <c r="A185" s="507"/>
      <c r="B185" s="72" t="s">
        <v>10</v>
      </c>
      <c r="C185" s="72" t="s">
        <v>11</v>
      </c>
      <c r="D185" s="72" t="s">
        <v>11</v>
      </c>
      <c r="E185" s="72" t="s">
        <v>11</v>
      </c>
      <c r="F185" s="334"/>
    </row>
    <row r="186" spans="1:11" ht="27" customHeight="1" thickBot="1" x14ac:dyDescent="0.3">
      <c r="A186" s="70" t="s">
        <v>23</v>
      </c>
      <c r="B186" s="73">
        <v>0.44</v>
      </c>
      <c r="C186" s="73">
        <v>0.44</v>
      </c>
      <c r="D186" s="73">
        <v>0.44</v>
      </c>
      <c r="E186" s="73">
        <v>0.44</v>
      </c>
      <c r="F186" s="334"/>
    </row>
    <row r="187" spans="1:11" ht="24.75" customHeight="1" thickBot="1" x14ac:dyDescent="0.3">
      <c r="A187" s="70" t="s">
        <v>24</v>
      </c>
      <c r="B187" s="74">
        <v>1200200</v>
      </c>
      <c r="C187" s="74">
        <v>1200000</v>
      </c>
      <c r="D187" s="74">
        <v>1200000</v>
      </c>
      <c r="E187" s="74">
        <v>1200000</v>
      </c>
      <c r="F187" s="334"/>
    </row>
    <row r="188" spans="1:11" ht="23.25" customHeight="1" thickBot="1" x14ac:dyDescent="0.3">
      <c r="A188" s="70" t="s">
        <v>25</v>
      </c>
      <c r="B188" s="74">
        <f>B187/B186</f>
        <v>2727727.2727272729</v>
      </c>
      <c r="C188" s="74">
        <f t="shared" ref="C188:E188" si="13">C187/C186</f>
        <v>2727272.7272727271</v>
      </c>
      <c r="D188" s="74">
        <f t="shared" si="13"/>
        <v>2727272.7272727271</v>
      </c>
      <c r="E188" s="74">
        <f t="shared" si="13"/>
        <v>2727272.7272727271</v>
      </c>
      <c r="F188" s="334"/>
    </row>
    <row r="189" spans="1:11" ht="24" customHeight="1" thickBot="1" x14ac:dyDescent="0.3">
      <c r="A189" s="70" t="s">
        <v>26</v>
      </c>
      <c r="B189" s="154" t="s">
        <v>27</v>
      </c>
      <c r="C189" s="75">
        <f>C186/B186-1</f>
        <v>0</v>
      </c>
      <c r="D189" s="75">
        <f t="shared" ref="D189:E191" si="14">D186/C186-1</f>
        <v>0</v>
      </c>
      <c r="E189" s="75">
        <f t="shared" si="14"/>
        <v>0</v>
      </c>
      <c r="F189" s="334"/>
      <c r="G189" s="139"/>
      <c r="H189" s="139"/>
      <c r="I189" s="139"/>
      <c r="J189" s="139"/>
      <c r="K189" s="139"/>
    </row>
    <row r="190" spans="1:11" ht="25.5" customHeight="1" thickBot="1" x14ac:dyDescent="0.3">
      <c r="A190" s="70" t="s">
        <v>28</v>
      </c>
      <c r="B190" s="154" t="s">
        <v>27</v>
      </c>
      <c r="C190" s="75">
        <f>C187/B187-1</f>
        <v>-1.6663889351775651E-4</v>
      </c>
      <c r="D190" s="75">
        <f t="shared" si="14"/>
        <v>0</v>
      </c>
      <c r="E190" s="75">
        <f t="shared" si="14"/>
        <v>0</v>
      </c>
      <c r="F190" s="334"/>
    </row>
    <row r="191" spans="1:11" ht="26.25" customHeight="1" thickBot="1" x14ac:dyDescent="0.3">
      <c r="A191" s="70" t="s">
        <v>29</v>
      </c>
      <c r="B191" s="154" t="s">
        <v>27</v>
      </c>
      <c r="C191" s="75">
        <f>C188/B188-1</f>
        <v>-1.6663889351786754E-4</v>
      </c>
      <c r="D191" s="75">
        <f t="shared" si="14"/>
        <v>0</v>
      </c>
      <c r="E191" s="75">
        <f t="shared" si="14"/>
        <v>0</v>
      </c>
      <c r="F191" s="334"/>
    </row>
    <row r="192" spans="1:11" ht="16.5" thickBot="1" x14ac:dyDescent="0.3">
      <c r="A192" s="503" t="s">
        <v>334</v>
      </c>
      <c r="B192" s="504"/>
      <c r="C192" s="504"/>
      <c r="D192" s="504"/>
      <c r="E192" s="505"/>
      <c r="F192" s="334"/>
    </row>
    <row r="193" spans="1:11" ht="20.25" customHeight="1" x14ac:dyDescent="0.25">
      <c r="A193" s="506"/>
      <c r="B193" s="71">
        <v>2018</v>
      </c>
      <c r="C193" s="71">
        <v>2019</v>
      </c>
      <c r="D193" s="71">
        <v>2020</v>
      </c>
      <c r="E193" s="71">
        <v>2021</v>
      </c>
      <c r="F193" s="334"/>
    </row>
    <row r="194" spans="1:11" ht="20.25" customHeight="1" thickBot="1" x14ac:dyDescent="0.3">
      <c r="A194" s="507"/>
      <c r="B194" s="72" t="s">
        <v>10</v>
      </c>
      <c r="C194" s="72" t="s">
        <v>11</v>
      </c>
      <c r="D194" s="72" t="s">
        <v>11</v>
      </c>
      <c r="E194" s="72" t="s">
        <v>11</v>
      </c>
      <c r="F194" s="334"/>
    </row>
    <row r="195" spans="1:11" ht="22.5" customHeight="1" thickBot="1" x14ac:dyDescent="0.3">
      <c r="A195" s="339" t="s">
        <v>31</v>
      </c>
      <c r="B195" s="340"/>
      <c r="C195" s="340"/>
      <c r="D195" s="340"/>
      <c r="E195" s="340"/>
      <c r="F195" s="334"/>
    </row>
    <row r="196" spans="1:11" ht="18.75" customHeight="1" thickBot="1" x14ac:dyDescent="0.3">
      <c r="A196" s="339" t="s">
        <v>32</v>
      </c>
      <c r="B196" s="342">
        <v>1200200</v>
      </c>
      <c r="C196" s="340">
        <v>1200000</v>
      </c>
      <c r="D196" s="340">
        <v>1200000</v>
      </c>
      <c r="E196" s="340">
        <v>1200000</v>
      </c>
      <c r="F196" s="334"/>
    </row>
    <row r="197" spans="1:11" ht="32.25" thickBot="1" x14ac:dyDescent="0.3">
      <c r="A197" s="348" t="s">
        <v>115</v>
      </c>
      <c r="B197" s="342">
        <f>B196+B195</f>
        <v>1200200</v>
      </c>
      <c r="C197" s="342">
        <f t="shared" ref="C197:E197" si="15">C196+C195</f>
        <v>1200000</v>
      </c>
      <c r="D197" s="342">
        <f t="shared" si="15"/>
        <v>1200000</v>
      </c>
      <c r="E197" s="342">
        <f t="shared" si="15"/>
        <v>1200000</v>
      </c>
      <c r="F197" s="334"/>
    </row>
    <row r="198" spans="1:11" ht="32.25" thickBot="1" x14ac:dyDescent="0.3">
      <c r="A198" s="347" t="s">
        <v>198</v>
      </c>
      <c r="B198" s="515" t="s">
        <v>335</v>
      </c>
      <c r="C198" s="516"/>
      <c r="D198" s="516"/>
      <c r="E198" s="517"/>
      <c r="F198" s="334"/>
    </row>
    <row r="199" spans="1:11" ht="16.5" thickBot="1" x14ac:dyDescent="0.3">
      <c r="A199" s="333" t="s">
        <v>228</v>
      </c>
      <c r="B199" s="518" t="s">
        <v>322</v>
      </c>
      <c r="C199" s="519"/>
      <c r="D199" s="519"/>
      <c r="E199" s="520"/>
      <c r="F199" s="334"/>
    </row>
    <row r="200" spans="1:11" ht="17.25" customHeight="1" thickBot="1" x14ac:dyDescent="0.3">
      <c r="A200" s="70" t="s">
        <v>20</v>
      </c>
      <c r="B200" s="521" t="s">
        <v>328</v>
      </c>
      <c r="C200" s="522"/>
      <c r="D200" s="522"/>
      <c r="E200" s="523"/>
      <c r="F200" s="334"/>
    </row>
    <row r="201" spans="1:11" ht="16.5" thickBot="1" x14ac:dyDescent="0.3">
      <c r="A201" s="70" t="s">
        <v>21</v>
      </c>
      <c r="B201" s="518" t="s">
        <v>333</v>
      </c>
      <c r="C201" s="519"/>
      <c r="D201" s="519"/>
      <c r="E201" s="520"/>
      <c r="F201" s="334"/>
    </row>
    <row r="202" spans="1:11" ht="12.75" customHeight="1" x14ac:dyDescent="0.25">
      <c r="A202" s="506"/>
      <c r="B202" s="71">
        <v>2018</v>
      </c>
      <c r="C202" s="71">
        <v>2019</v>
      </c>
      <c r="D202" s="71">
        <v>2020</v>
      </c>
      <c r="E202" s="71">
        <v>2021</v>
      </c>
      <c r="F202" s="334"/>
    </row>
    <row r="203" spans="1:11" ht="18" customHeight="1" thickBot="1" x14ac:dyDescent="0.3">
      <c r="A203" s="507"/>
      <c r="B203" s="72" t="s">
        <v>10</v>
      </c>
      <c r="C203" s="72" t="s">
        <v>11</v>
      </c>
      <c r="D203" s="72" t="s">
        <v>11</v>
      </c>
      <c r="E203" s="72" t="s">
        <v>11</v>
      </c>
      <c r="F203" s="334"/>
    </row>
    <row r="204" spans="1:11" ht="16.5" thickBot="1" x14ac:dyDescent="0.3">
      <c r="A204" s="70" t="s">
        <v>23</v>
      </c>
      <c r="B204" s="73">
        <v>0.41</v>
      </c>
      <c r="C204" s="73">
        <v>0.6</v>
      </c>
      <c r="D204" s="73">
        <v>0.6</v>
      </c>
      <c r="E204" s="73">
        <v>0.35</v>
      </c>
      <c r="F204" s="334"/>
    </row>
    <row r="205" spans="1:11" ht="16.5" thickBot="1" x14ac:dyDescent="0.3">
      <c r="A205" s="70" t="s">
        <v>24</v>
      </c>
      <c r="B205" s="74">
        <v>178000</v>
      </c>
      <c r="C205" s="74">
        <v>214786</v>
      </c>
      <c r="D205" s="74">
        <v>214786</v>
      </c>
      <c r="E205" s="74">
        <v>130000</v>
      </c>
      <c r="F205" s="334"/>
    </row>
    <row r="206" spans="1:11" ht="16.5" thickBot="1" x14ac:dyDescent="0.3">
      <c r="A206" s="70" t="s">
        <v>25</v>
      </c>
      <c r="B206" s="74">
        <f>B205/B204</f>
        <v>434146.34146341466</v>
      </c>
      <c r="C206" s="74">
        <f t="shared" ref="C206:E206" si="16">C205/C204</f>
        <v>357976.66666666669</v>
      </c>
      <c r="D206" s="74">
        <f t="shared" si="16"/>
        <v>357976.66666666669</v>
      </c>
      <c r="E206" s="74">
        <f t="shared" si="16"/>
        <v>371428.57142857148</v>
      </c>
      <c r="F206" s="334"/>
    </row>
    <row r="207" spans="1:11" ht="25.5" customHeight="1" thickBot="1" x14ac:dyDescent="0.3">
      <c r="A207" s="70" t="s">
        <v>26</v>
      </c>
      <c r="B207" s="154" t="s">
        <v>27</v>
      </c>
      <c r="C207" s="75">
        <f>C204/B204-1</f>
        <v>0.46341463414634143</v>
      </c>
      <c r="D207" s="75">
        <f t="shared" ref="D207:E209" si="17">D204/C204-1</f>
        <v>0</v>
      </c>
      <c r="E207" s="75">
        <f t="shared" si="17"/>
        <v>-0.41666666666666663</v>
      </c>
      <c r="F207" s="334"/>
      <c r="G207" s="139"/>
      <c r="H207" s="139"/>
      <c r="I207" s="139"/>
      <c r="J207" s="139"/>
      <c r="K207" s="139"/>
    </row>
    <row r="208" spans="1:11" ht="32.25" thickBot="1" x14ac:dyDescent="0.3">
      <c r="A208" s="70" t="s">
        <v>28</v>
      </c>
      <c r="B208" s="154" t="s">
        <v>27</v>
      </c>
      <c r="C208" s="75">
        <f>C205/B205-1</f>
        <v>0.20666292134831465</v>
      </c>
      <c r="D208" s="75">
        <f t="shared" si="17"/>
        <v>0</v>
      </c>
      <c r="E208" s="75">
        <f t="shared" si="17"/>
        <v>-0.39474639874107254</v>
      </c>
      <c r="F208" s="334"/>
    </row>
    <row r="209" spans="1:6" ht="32.25" thickBot="1" x14ac:dyDescent="0.3">
      <c r="A209" s="70" t="s">
        <v>29</v>
      </c>
      <c r="B209" s="154" t="s">
        <v>27</v>
      </c>
      <c r="C209" s="75">
        <f>C206/B206-1</f>
        <v>-0.17544700374531841</v>
      </c>
      <c r="D209" s="75">
        <f t="shared" si="17"/>
        <v>0</v>
      </c>
      <c r="E209" s="75">
        <f t="shared" si="17"/>
        <v>3.7577602158161527E-2</v>
      </c>
      <c r="F209" s="334"/>
    </row>
    <row r="210" spans="1:6" ht="21" customHeight="1" thickBot="1" x14ac:dyDescent="0.3">
      <c r="A210" s="503" t="s">
        <v>336</v>
      </c>
      <c r="B210" s="504"/>
      <c r="C210" s="504"/>
      <c r="D210" s="504"/>
      <c r="E210" s="505"/>
      <c r="F210" s="334"/>
    </row>
    <row r="211" spans="1:6" ht="18.75" customHeight="1" x14ac:dyDescent="0.25">
      <c r="A211" s="506"/>
      <c r="B211" s="71">
        <v>2018</v>
      </c>
      <c r="C211" s="71">
        <v>2019</v>
      </c>
      <c r="D211" s="71">
        <v>2020</v>
      </c>
      <c r="E211" s="71">
        <v>2021</v>
      </c>
      <c r="F211" s="334"/>
    </row>
    <row r="212" spans="1:6" ht="21.75" customHeight="1" thickBot="1" x14ac:dyDescent="0.3">
      <c r="A212" s="507"/>
      <c r="B212" s="72" t="s">
        <v>10</v>
      </c>
      <c r="C212" s="72" t="s">
        <v>11</v>
      </c>
      <c r="D212" s="72" t="s">
        <v>11</v>
      </c>
      <c r="E212" s="72" t="s">
        <v>11</v>
      </c>
      <c r="F212" s="334"/>
    </row>
    <row r="213" spans="1:6" ht="16.5" thickBot="1" x14ac:dyDescent="0.3">
      <c r="A213" s="339" t="s">
        <v>31</v>
      </c>
      <c r="B213" s="340"/>
      <c r="C213" s="340"/>
      <c r="D213" s="340"/>
      <c r="E213" s="340"/>
      <c r="F213" s="334"/>
    </row>
    <row r="214" spans="1:6" ht="16.5" thickBot="1" x14ac:dyDescent="0.3">
      <c r="A214" s="339" t="s">
        <v>32</v>
      </c>
      <c r="B214" s="342">
        <v>178000</v>
      </c>
      <c r="C214" s="340">
        <v>214786</v>
      </c>
      <c r="D214" s="340">
        <v>214786</v>
      </c>
      <c r="E214" s="340">
        <v>130000</v>
      </c>
      <c r="F214" s="334"/>
    </row>
    <row r="215" spans="1:6" ht="32.25" thickBot="1" x14ac:dyDescent="0.3">
      <c r="A215" s="343" t="s">
        <v>123</v>
      </c>
      <c r="B215" s="342">
        <f>B214+B213</f>
        <v>178000</v>
      </c>
      <c r="C215" s="342">
        <f t="shared" ref="C215:E215" si="18">C214+C213</f>
        <v>214786</v>
      </c>
      <c r="D215" s="342">
        <f t="shared" si="18"/>
        <v>214786</v>
      </c>
      <c r="E215" s="342">
        <f t="shared" si="18"/>
        <v>130000</v>
      </c>
      <c r="F215" s="334"/>
    </row>
    <row r="216" spans="1:6" ht="44.25" customHeight="1" thickBot="1" x14ac:dyDescent="0.3">
      <c r="A216" s="347" t="s">
        <v>198</v>
      </c>
      <c r="B216" s="503" t="s">
        <v>337</v>
      </c>
      <c r="C216" s="504"/>
      <c r="D216" s="504"/>
      <c r="E216" s="505"/>
      <c r="F216" s="334"/>
    </row>
    <row r="217" spans="1:6" ht="16.5" thickBot="1" x14ac:dyDescent="0.3">
      <c r="A217" s="333" t="s">
        <v>229</v>
      </c>
      <c r="B217" s="518" t="s">
        <v>322</v>
      </c>
      <c r="C217" s="519"/>
      <c r="D217" s="519"/>
      <c r="E217" s="520"/>
      <c r="F217" s="334"/>
    </row>
    <row r="218" spans="1:6" ht="17.25" customHeight="1" thickBot="1" x14ac:dyDescent="0.3">
      <c r="A218" s="70" t="s">
        <v>20</v>
      </c>
      <c r="B218" s="521" t="s">
        <v>338</v>
      </c>
      <c r="C218" s="522"/>
      <c r="D218" s="522"/>
      <c r="E218" s="523"/>
      <c r="F218" s="334"/>
    </row>
    <row r="219" spans="1:6" ht="22.5" customHeight="1" thickBot="1" x14ac:dyDescent="0.3">
      <c r="A219" s="70" t="s">
        <v>21</v>
      </c>
      <c r="B219" s="518" t="s">
        <v>333</v>
      </c>
      <c r="C219" s="519"/>
      <c r="D219" s="519"/>
      <c r="E219" s="520"/>
      <c r="F219" s="334"/>
    </row>
    <row r="220" spans="1:6" ht="12.75" customHeight="1" x14ac:dyDescent="0.25">
      <c r="A220" s="506"/>
      <c r="B220" s="71">
        <v>2018</v>
      </c>
      <c r="C220" s="71">
        <v>2019</v>
      </c>
      <c r="D220" s="71">
        <v>2020</v>
      </c>
      <c r="E220" s="71">
        <v>2021</v>
      </c>
      <c r="F220" s="334"/>
    </row>
    <row r="221" spans="1:6" ht="24" customHeight="1" thickBot="1" x14ac:dyDescent="0.3">
      <c r="A221" s="507"/>
      <c r="B221" s="72" t="s">
        <v>10</v>
      </c>
      <c r="C221" s="72" t="s">
        <v>11</v>
      </c>
      <c r="D221" s="72" t="s">
        <v>11</v>
      </c>
      <c r="E221" s="72" t="s">
        <v>11</v>
      </c>
      <c r="F221" s="334"/>
    </row>
    <row r="222" spans="1:6" ht="21" customHeight="1" thickBot="1" x14ac:dyDescent="0.3">
      <c r="A222" s="70" t="s">
        <v>23</v>
      </c>
      <c r="B222" s="73">
        <v>2.94</v>
      </c>
      <c r="C222" s="73">
        <v>2.94</v>
      </c>
      <c r="D222" s="73">
        <v>2.94</v>
      </c>
      <c r="E222" s="73">
        <v>2.94</v>
      </c>
      <c r="F222" s="334"/>
    </row>
    <row r="223" spans="1:6" ht="16.5" thickBot="1" x14ac:dyDescent="0.3">
      <c r="A223" s="70" t="s">
        <v>24</v>
      </c>
      <c r="B223" s="74">
        <f>1592000+5067</f>
        <v>1597067</v>
      </c>
      <c r="C223" s="74">
        <v>1792000</v>
      </c>
      <c r="D223" s="74">
        <v>1792000</v>
      </c>
      <c r="E223" s="74">
        <v>1792000</v>
      </c>
      <c r="F223" s="334"/>
    </row>
    <row r="224" spans="1:6" ht="16.5" thickBot="1" x14ac:dyDescent="0.3">
      <c r="A224" s="70" t="s">
        <v>25</v>
      </c>
      <c r="B224" s="74">
        <f>B223/B222</f>
        <v>543220.06802721089</v>
      </c>
      <c r="C224" s="74">
        <f t="shared" ref="C224:E224" si="19">C223/C222</f>
        <v>609523.80952380958</v>
      </c>
      <c r="D224" s="74">
        <f t="shared" si="19"/>
        <v>609523.80952380958</v>
      </c>
      <c r="E224" s="74">
        <f t="shared" si="19"/>
        <v>609523.80952380958</v>
      </c>
      <c r="F224" s="334"/>
    </row>
    <row r="225" spans="1:11" ht="16.5" thickBot="1" x14ac:dyDescent="0.3">
      <c r="A225" s="70" t="s">
        <v>26</v>
      </c>
      <c r="B225" s="154" t="s">
        <v>27</v>
      </c>
      <c r="C225" s="75">
        <f>C222/B222-1</f>
        <v>0</v>
      </c>
      <c r="D225" s="75">
        <f t="shared" ref="D225:E227" si="20">D222/C222-1</f>
        <v>0</v>
      </c>
      <c r="E225" s="75">
        <f t="shared" si="20"/>
        <v>0</v>
      </c>
      <c r="F225" s="334"/>
      <c r="G225" s="139"/>
      <c r="H225" s="139"/>
      <c r="I225" s="139"/>
      <c r="J225" s="139"/>
      <c r="K225" s="139"/>
    </row>
    <row r="226" spans="1:11" ht="32.25" thickBot="1" x14ac:dyDescent="0.3">
      <c r="A226" s="70" t="s">
        <v>28</v>
      </c>
      <c r="B226" s="154" t="s">
        <v>27</v>
      </c>
      <c r="C226" s="75">
        <f>C223/B223-1</f>
        <v>0.12205687050073677</v>
      </c>
      <c r="D226" s="75">
        <f t="shared" si="20"/>
        <v>0</v>
      </c>
      <c r="E226" s="75">
        <f t="shared" si="20"/>
        <v>0</v>
      </c>
      <c r="F226" s="334"/>
    </row>
    <row r="227" spans="1:11" ht="32.25" thickBot="1" x14ac:dyDescent="0.3">
      <c r="A227" s="70" t="s">
        <v>29</v>
      </c>
      <c r="B227" s="154" t="s">
        <v>27</v>
      </c>
      <c r="C227" s="75">
        <f>C224/B224-1</f>
        <v>0.12205687050073677</v>
      </c>
      <c r="D227" s="75">
        <f t="shared" si="20"/>
        <v>0</v>
      </c>
      <c r="E227" s="75">
        <f t="shared" si="20"/>
        <v>0</v>
      </c>
      <c r="F227" s="334"/>
    </row>
    <row r="228" spans="1:11" ht="16.5" thickBot="1" x14ac:dyDescent="0.3">
      <c r="A228" s="503" t="s">
        <v>339</v>
      </c>
      <c r="B228" s="504"/>
      <c r="C228" s="504"/>
      <c r="D228" s="504"/>
      <c r="E228" s="505"/>
      <c r="F228" s="334"/>
    </row>
    <row r="229" spans="1:11" ht="15.75" customHeight="1" x14ac:dyDescent="0.25">
      <c r="A229" s="506"/>
      <c r="B229" s="71">
        <v>2018</v>
      </c>
      <c r="C229" s="71">
        <v>2019</v>
      </c>
      <c r="D229" s="71">
        <v>2020</v>
      </c>
      <c r="E229" s="71">
        <v>2021</v>
      </c>
      <c r="F229" s="334"/>
    </row>
    <row r="230" spans="1:11" ht="18.75" customHeight="1" thickBot="1" x14ac:dyDescent="0.3">
      <c r="A230" s="507"/>
      <c r="B230" s="72" t="s">
        <v>10</v>
      </c>
      <c r="C230" s="72" t="s">
        <v>11</v>
      </c>
      <c r="D230" s="72" t="s">
        <v>11</v>
      </c>
      <c r="E230" s="72" t="s">
        <v>11</v>
      </c>
      <c r="F230" s="334"/>
    </row>
    <row r="231" spans="1:11" ht="16.5" thickBot="1" x14ac:dyDescent="0.3">
      <c r="A231" s="339" t="s">
        <v>31</v>
      </c>
      <c r="B231" s="340"/>
      <c r="C231" s="340"/>
      <c r="D231" s="340"/>
      <c r="E231" s="340"/>
      <c r="F231" s="334"/>
    </row>
    <row r="232" spans="1:11" ht="16.5" thickBot="1" x14ac:dyDescent="0.3">
      <c r="A232" s="339" t="s">
        <v>32</v>
      </c>
      <c r="B232" s="342">
        <v>1597067</v>
      </c>
      <c r="C232" s="340">
        <v>1792000</v>
      </c>
      <c r="D232" s="340">
        <v>1792000</v>
      </c>
      <c r="E232" s="340">
        <v>1792000</v>
      </c>
      <c r="F232" s="334"/>
    </row>
    <row r="233" spans="1:11" ht="32.25" thickBot="1" x14ac:dyDescent="0.3">
      <c r="A233" s="343" t="s">
        <v>132</v>
      </c>
      <c r="B233" s="342">
        <f>B232+B231</f>
        <v>1597067</v>
      </c>
      <c r="C233" s="342">
        <f t="shared" ref="C233:E233" si="21">C232+C231</f>
        <v>1792000</v>
      </c>
      <c r="D233" s="342">
        <f t="shared" si="21"/>
        <v>1792000</v>
      </c>
      <c r="E233" s="342">
        <f t="shared" si="21"/>
        <v>1792000</v>
      </c>
      <c r="F233" s="334"/>
    </row>
    <row r="234" spans="1:11" ht="32.25" thickBot="1" x14ac:dyDescent="0.3">
      <c r="A234" s="347" t="s">
        <v>198</v>
      </c>
      <c r="B234" s="547" t="s">
        <v>340</v>
      </c>
      <c r="C234" s="539"/>
      <c r="D234" s="539"/>
      <c r="E234" s="540"/>
      <c r="F234" s="334"/>
    </row>
    <row r="235" spans="1:11" ht="16.5" thickBot="1" x14ac:dyDescent="0.3">
      <c r="A235" s="333" t="s">
        <v>230</v>
      </c>
      <c r="B235" s="518" t="s">
        <v>322</v>
      </c>
      <c r="C235" s="519"/>
      <c r="D235" s="519"/>
      <c r="E235" s="520"/>
      <c r="F235" s="334"/>
    </row>
    <row r="236" spans="1:11" ht="17.25" customHeight="1" thickBot="1" x14ac:dyDescent="0.3">
      <c r="A236" s="70" t="s">
        <v>20</v>
      </c>
      <c r="B236" s="521" t="s">
        <v>341</v>
      </c>
      <c r="C236" s="522"/>
      <c r="D236" s="522"/>
      <c r="E236" s="523"/>
      <c r="F236" s="334"/>
    </row>
    <row r="237" spans="1:11" ht="16.5" thickBot="1" x14ac:dyDescent="0.3">
      <c r="A237" s="70" t="s">
        <v>21</v>
      </c>
      <c r="B237" s="518" t="s">
        <v>333</v>
      </c>
      <c r="C237" s="519"/>
      <c r="D237" s="519"/>
      <c r="E237" s="520"/>
      <c r="F237" s="334"/>
    </row>
    <row r="238" spans="1:11" ht="12.75" customHeight="1" x14ac:dyDescent="0.25">
      <c r="A238" s="506"/>
      <c r="B238" s="71">
        <v>2018</v>
      </c>
      <c r="C238" s="71">
        <v>2019</v>
      </c>
      <c r="D238" s="71">
        <v>2020</v>
      </c>
      <c r="E238" s="71">
        <v>2021</v>
      </c>
      <c r="F238" s="334"/>
    </row>
    <row r="239" spans="1:11" ht="18" customHeight="1" thickBot="1" x14ac:dyDescent="0.3">
      <c r="A239" s="507"/>
      <c r="B239" s="72" t="s">
        <v>10</v>
      </c>
      <c r="C239" s="72" t="s">
        <v>11</v>
      </c>
      <c r="D239" s="72" t="s">
        <v>11</v>
      </c>
      <c r="E239" s="72" t="s">
        <v>11</v>
      </c>
      <c r="F239" s="334"/>
    </row>
    <row r="240" spans="1:11" ht="16.5" thickBot="1" x14ac:dyDescent="0.3">
      <c r="A240" s="70" t="s">
        <v>23</v>
      </c>
      <c r="B240" s="73">
        <v>0</v>
      </c>
      <c r="C240" s="73">
        <v>0.3</v>
      </c>
      <c r="D240" s="73">
        <v>0.3</v>
      </c>
      <c r="E240" s="73">
        <v>0.3</v>
      </c>
      <c r="F240" s="334"/>
    </row>
    <row r="241" spans="1:11" ht="16.5" thickBot="1" x14ac:dyDescent="0.3">
      <c r="A241" s="70" t="s">
        <v>24</v>
      </c>
      <c r="B241" s="74">
        <v>0</v>
      </c>
      <c r="C241" s="74">
        <v>440000</v>
      </c>
      <c r="D241" s="74">
        <v>440000</v>
      </c>
      <c r="E241" s="74">
        <v>440000</v>
      </c>
      <c r="F241" s="334"/>
    </row>
    <row r="242" spans="1:11" ht="16.5" thickBot="1" x14ac:dyDescent="0.3">
      <c r="A242" s="70" t="s">
        <v>25</v>
      </c>
      <c r="B242" s="74" t="e">
        <f>B241/B240</f>
        <v>#DIV/0!</v>
      </c>
      <c r="C242" s="74">
        <f t="shared" ref="C242:E242" si="22">C241/C240</f>
        <v>1466666.6666666667</v>
      </c>
      <c r="D242" s="74">
        <f t="shared" si="22"/>
        <v>1466666.6666666667</v>
      </c>
      <c r="E242" s="74">
        <f t="shared" si="22"/>
        <v>1466666.6666666667</v>
      </c>
      <c r="F242" s="334"/>
    </row>
    <row r="243" spans="1:11" ht="16.5" thickBot="1" x14ac:dyDescent="0.3">
      <c r="A243" s="70" t="s">
        <v>26</v>
      </c>
      <c r="B243" s="154" t="s">
        <v>27</v>
      </c>
      <c r="C243" s="75" t="e">
        <f>C240/B240-1</f>
        <v>#DIV/0!</v>
      </c>
      <c r="D243" s="75">
        <f t="shared" ref="D243:E245" si="23">D240/C240-1</f>
        <v>0</v>
      </c>
      <c r="E243" s="75">
        <f t="shared" si="23"/>
        <v>0</v>
      </c>
      <c r="F243" s="334"/>
      <c r="G243" s="139"/>
      <c r="H243" s="139"/>
      <c r="I243" s="139"/>
      <c r="J243" s="139"/>
      <c r="K243" s="139"/>
    </row>
    <row r="244" spans="1:11" ht="32.25" thickBot="1" x14ac:dyDescent="0.3">
      <c r="A244" s="70" t="s">
        <v>28</v>
      </c>
      <c r="B244" s="154" t="s">
        <v>27</v>
      </c>
      <c r="C244" s="75" t="e">
        <f>C241/B241-1</f>
        <v>#DIV/0!</v>
      </c>
      <c r="D244" s="75">
        <f t="shared" si="23"/>
        <v>0</v>
      </c>
      <c r="E244" s="75">
        <f t="shared" si="23"/>
        <v>0</v>
      </c>
      <c r="F244" s="334"/>
    </row>
    <row r="245" spans="1:11" ht="32.25" thickBot="1" x14ac:dyDescent="0.3">
      <c r="A245" s="70" t="s">
        <v>29</v>
      </c>
      <c r="B245" s="154" t="s">
        <v>27</v>
      </c>
      <c r="C245" s="75" t="e">
        <f>C242/B242-1</f>
        <v>#DIV/0!</v>
      </c>
      <c r="D245" s="75">
        <f t="shared" si="23"/>
        <v>0</v>
      </c>
      <c r="E245" s="75">
        <f t="shared" si="23"/>
        <v>0</v>
      </c>
      <c r="F245" s="334"/>
    </row>
    <row r="246" spans="1:11" ht="24" customHeight="1" thickBot="1" x14ac:dyDescent="0.3">
      <c r="A246" s="503" t="s">
        <v>342</v>
      </c>
      <c r="B246" s="504"/>
      <c r="C246" s="504"/>
      <c r="D246" s="504"/>
      <c r="E246" s="505"/>
      <c r="F246" s="334"/>
    </row>
    <row r="247" spans="1:11" ht="21" customHeight="1" x14ac:dyDescent="0.25">
      <c r="A247" s="506"/>
      <c r="B247" s="71">
        <v>2018</v>
      </c>
      <c r="C247" s="71">
        <v>2019</v>
      </c>
      <c r="D247" s="71">
        <v>2020</v>
      </c>
      <c r="E247" s="71">
        <v>2021</v>
      </c>
      <c r="F247" s="334"/>
    </row>
    <row r="248" spans="1:11" ht="22.5" customHeight="1" thickBot="1" x14ac:dyDescent="0.3">
      <c r="A248" s="507"/>
      <c r="B248" s="72" t="s">
        <v>10</v>
      </c>
      <c r="C248" s="72" t="s">
        <v>11</v>
      </c>
      <c r="D248" s="72" t="s">
        <v>11</v>
      </c>
      <c r="E248" s="72" t="s">
        <v>11</v>
      </c>
      <c r="F248" s="334"/>
    </row>
    <row r="249" spans="1:11" ht="16.5" thickBot="1" x14ac:dyDescent="0.3">
      <c r="A249" s="339" t="s">
        <v>31</v>
      </c>
      <c r="B249" s="340"/>
      <c r="C249" s="340"/>
      <c r="D249" s="340"/>
      <c r="E249" s="340"/>
      <c r="F249" s="334"/>
    </row>
    <row r="250" spans="1:11" ht="16.5" thickBot="1" x14ac:dyDescent="0.3">
      <c r="A250" s="339" t="s">
        <v>32</v>
      </c>
      <c r="B250" s="342">
        <v>0</v>
      </c>
      <c r="C250" s="340">
        <v>440000</v>
      </c>
      <c r="D250" s="340">
        <v>440000</v>
      </c>
      <c r="E250" s="340">
        <v>440000</v>
      </c>
      <c r="F250" s="334"/>
    </row>
    <row r="251" spans="1:11" ht="32.25" thickBot="1" x14ac:dyDescent="0.3">
      <c r="A251" s="343" t="s">
        <v>141</v>
      </c>
      <c r="B251" s="342">
        <f>B250+B249</f>
        <v>0</v>
      </c>
      <c r="C251" s="342">
        <f t="shared" ref="C251:E251" si="24">C250+C249</f>
        <v>440000</v>
      </c>
      <c r="D251" s="342">
        <f t="shared" si="24"/>
        <v>440000</v>
      </c>
      <c r="E251" s="342">
        <f t="shared" si="24"/>
        <v>440000</v>
      </c>
      <c r="F251" s="334"/>
    </row>
    <row r="252" spans="1:11" ht="32.25" thickBot="1" x14ac:dyDescent="0.3">
      <c r="A252" s="347" t="s">
        <v>198</v>
      </c>
      <c r="B252" s="503" t="s">
        <v>343</v>
      </c>
      <c r="C252" s="504"/>
      <c r="D252" s="504"/>
      <c r="E252" s="505"/>
      <c r="F252" s="334"/>
    </row>
    <row r="253" spans="1:11" ht="17.25" customHeight="1" thickBot="1" x14ac:dyDescent="0.3">
      <c r="A253" s="333" t="s">
        <v>232</v>
      </c>
      <c r="B253" s="518" t="s">
        <v>322</v>
      </c>
      <c r="C253" s="519"/>
      <c r="D253" s="519"/>
      <c r="E253" s="520"/>
      <c r="F253" s="334"/>
    </row>
    <row r="254" spans="1:11" ht="17.25" customHeight="1" thickBot="1" x14ac:dyDescent="0.3">
      <c r="A254" s="70" t="s">
        <v>20</v>
      </c>
      <c r="B254" s="521" t="s">
        <v>344</v>
      </c>
      <c r="C254" s="522"/>
      <c r="D254" s="522"/>
      <c r="E254" s="523"/>
      <c r="F254" s="334"/>
    </row>
    <row r="255" spans="1:11" ht="16.5" thickBot="1" x14ac:dyDescent="0.3">
      <c r="A255" s="70" t="s">
        <v>21</v>
      </c>
      <c r="B255" s="518" t="s">
        <v>333</v>
      </c>
      <c r="C255" s="519"/>
      <c r="D255" s="519"/>
      <c r="E255" s="520"/>
      <c r="F255" s="334"/>
    </row>
    <row r="256" spans="1:11" ht="12.75" customHeight="1" x14ac:dyDescent="0.25">
      <c r="A256" s="506"/>
      <c r="B256" s="71">
        <v>2018</v>
      </c>
      <c r="C256" s="71">
        <v>2019</v>
      </c>
      <c r="D256" s="71">
        <v>2020</v>
      </c>
      <c r="E256" s="71">
        <v>2021</v>
      </c>
      <c r="F256" s="334"/>
    </row>
    <row r="257" spans="1:11" ht="18.75" customHeight="1" thickBot="1" x14ac:dyDescent="0.3">
      <c r="A257" s="507"/>
      <c r="B257" s="72" t="s">
        <v>10</v>
      </c>
      <c r="C257" s="72" t="s">
        <v>11</v>
      </c>
      <c r="D257" s="72" t="s">
        <v>11</v>
      </c>
      <c r="E257" s="72" t="s">
        <v>11</v>
      </c>
      <c r="F257" s="334"/>
    </row>
    <row r="258" spans="1:11" ht="16.5" thickBot="1" x14ac:dyDescent="0.3">
      <c r="A258" s="70" t="s">
        <v>23</v>
      </c>
      <c r="B258" s="73">
        <v>0.28999999999999998</v>
      </c>
      <c r="C258" s="73">
        <v>0.33</v>
      </c>
      <c r="D258" s="73">
        <v>0.27</v>
      </c>
      <c r="E258" s="73">
        <v>0.28999999999999998</v>
      </c>
      <c r="F258" s="334"/>
    </row>
    <row r="259" spans="1:11" ht="16.5" thickBot="1" x14ac:dyDescent="0.3">
      <c r="A259" s="70" t="s">
        <v>24</v>
      </c>
      <c r="B259" s="74">
        <v>120000</v>
      </c>
      <c r="C259" s="74">
        <v>118826</v>
      </c>
      <c r="D259" s="74">
        <v>104028</v>
      </c>
      <c r="E259" s="74">
        <v>100000</v>
      </c>
      <c r="F259" s="334"/>
    </row>
    <row r="260" spans="1:11" ht="16.5" thickBot="1" x14ac:dyDescent="0.3">
      <c r="A260" s="70" t="s">
        <v>25</v>
      </c>
      <c r="B260" s="74">
        <f>B259/B258</f>
        <v>413793.10344827588</v>
      </c>
      <c r="C260" s="74">
        <f t="shared" ref="C260:E260" si="25">C259/C258</f>
        <v>360078.78787878784</v>
      </c>
      <c r="D260" s="74">
        <f t="shared" si="25"/>
        <v>385288.88888888888</v>
      </c>
      <c r="E260" s="74">
        <f t="shared" si="25"/>
        <v>344827.58620689658</v>
      </c>
      <c r="F260" s="334"/>
    </row>
    <row r="261" spans="1:11" ht="16.5" thickBot="1" x14ac:dyDescent="0.3">
      <c r="A261" s="70" t="s">
        <v>26</v>
      </c>
      <c r="B261" s="154" t="s">
        <v>27</v>
      </c>
      <c r="C261" s="75">
        <f>C258/B258-1</f>
        <v>0.13793103448275867</v>
      </c>
      <c r="D261" s="75">
        <f t="shared" ref="D261:E263" si="26">D258/C258-1</f>
        <v>-0.18181818181818177</v>
      </c>
      <c r="E261" s="75">
        <f t="shared" si="26"/>
        <v>7.4074074074073959E-2</v>
      </c>
      <c r="F261" s="334"/>
      <c r="G261" s="139"/>
      <c r="H261" s="139"/>
      <c r="I261" s="139"/>
      <c r="J261" s="139"/>
      <c r="K261" s="139"/>
    </row>
    <row r="262" spans="1:11" ht="32.25" thickBot="1" x14ac:dyDescent="0.3">
      <c r="A262" s="70" t="s">
        <v>28</v>
      </c>
      <c r="B262" s="154" t="s">
        <v>27</v>
      </c>
      <c r="C262" s="75">
        <f>C259/B259-1</f>
        <v>-9.7833333333333661E-3</v>
      </c>
      <c r="D262" s="75">
        <f t="shared" si="26"/>
        <v>-0.12453503442007641</v>
      </c>
      <c r="E262" s="75">
        <f t="shared" si="26"/>
        <v>-3.8720344522628514E-2</v>
      </c>
      <c r="F262" s="334"/>
    </row>
    <row r="263" spans="1:11" ht="32.25" thickBot="1" x14ac:dyDescent="0.3">
      <c r="A263" s="70" t="s">
        <v>29</v>
      </c>
      <c r="B263" s="154" t="s">
        <v>27</v>
      </c>
      <c r="C263" s="75">
        <f>C260/B260-1</f>
        <v>-0.12980959595959607</v>
      </c>
      <c r="D263" s="75">
        <f t="shared" si="26"/>
        <v>7.0012735708795626E-2</v>
      </c>
      <c r="E263" s="75">
        <f t="shared" si="26"/>
        <v>-0.10501549317624026</v>
      </c>
      <c r="F263" s="334"/>
    </row>
    <row r="264" spans="1:11" ht="16.5" thickBot="1" x14ac:dyDescent="0.3">
      <c r="A264" s="503" t="s">
        <v>345</v>
      </c>
      <c r="B264" s="504"/>
      <c r="C264" s="504"/>
      <c r="D264" s="504"/>
      <c r="E264" s="505"/>
      <c r="F264" s="334"/>
    </row>
    <row r="265" spans="1:11" ht="12.75" customHeight="1" x14ac:dyDescent="0.25">
      <c r="A265" s="506"/>
      <c r="B265" s="71">
        <v>2018</v>
      </c>
      <c r="C265" s="71">
        <v>2019</v>
      </c>
      <c r="D265" s="71">
        <v>2020</v>
      </c>
      <c r="E265" s="71">
        <v>2021</v>
      </c>
      <c r="F265" s="334"/>
    </row>
    <row r="266" spans="1:11" ht="18.75" customHeight="1" thickBot="1" x14ac:dyDescent="0.3">
      <c r="A266" s="507"/>
      <c r="B266" s="72" t="s">
        <v>10</v>
      </c>
      <c r="C266" s="72" t="s">
        <v>11</v>
      </c>
      <c r="D266" s="72" t="s">
        <v>11</v>
      </c>
      <c r="E266" s="72" t="s">
        <v>11</v>
      </c>
      <c r="F266" s="334"/>
    </row>
    <row r="267" spans="1:11" ht="16.5" thickBot="1" x14ac:dyDescent="0.3">
      <c r="A267" s="339" t="s">
        <v>31</v>
      </c>
      <c r="B267" s="340"/>
      <c r="C267" s="340"/>
      <c r="D267" s="340"/>
      <c r="E267" s="340"/>
      <c r="F267" s="334"/>
    </row>
    <row r="268" spans="1:11" ht="16.5" thickBot="1" x14ac:dyDescent="0.3">
      <c r="A268" s="339" t="s">
        <v>32</v>
      </c>
      <c r="B268" s="342">
        <v>120000</v>
      </c>
      <c r="C268" s="340">
        <v>118826</v>
      </c>
      <c r="D268" s="340">
        <v>104028</v>
      </c>
      <c r="E268" s="340">
        <v>100000</v>
      </c>
      <c r="F268" s="334"/>
    </row>
    <row r="269" spans="1:11" ht="32.25" thickBot="1" x14ac:dyDescent="0.3">
      <c r="A269" s="348" t="s">
        <v>149</v>
      </c>
      <c r="B269" s="342">
        <f>B268+B267</f>
        <v>120000</v>
      </c>
      <c r="C269" s="342">
        <f t="shared" ref="C269:E269" si="27">C268+C267</f>
        <v>118826</v>
      </c>
      <c r="D269" s="342">
        <f t="shared" si="27"/>
        <v>104028</v>
      </c>
      <c r="E269" s="342">
        <f t="shared" si="27"/>
        <v>100000</v>
      </c>
      <c r="F269" s="334"/>
    </row>
    <row r="270" spans="1:11" ht="35.25" customHeight="1" thickBot="1" x14ac:dyDescent="0.3">
      <c r="A270" s="347" t="s">
        <v>198</v>
      </c>
      <c r="B270" s="503" t="s">
        <v>346</v>
      </c>
      <c r="C270" s="504"/>
      <c r="D270" s="504"/>
      <c r="E270" s="505"/>
      <c r="F270" s="334"/>
    </row>
    <row r="271" spans="1:11" ht="15.75" customHeight="1" thickBot="1" x14ac:dyDescent="0.3">
      <c r="A271" s="333" t="s">
        <v>151</v>
      </c>
      <c r="B271" s="518" t="s">
        <v>322</v>
      </c>
      <c r="C271" s="519"/>
      <c r="D271" s="519"/>
      <c r="E271" s="520"/>
      <c r="F271" s="334"/>
    </row>
    <row r="272" spans="1:11" ht="16.5" thickBot="1" x14ac:dyDescent="0.3">
      <c r="A272" s="70" t="s">
        <v>20</v>
      </c>
      <c r="B272" s="521" t="s">
        <v>344</v>
      </c>
      <c r="C272" s="522"/>
      <c r="D272" s="522"/>
      <c r="E272" s="523"/>
      <c r="F272" s="334"/>
    </row>
    <row r="273" spans="1:6" ht="16.5" thickBot="1" x14ac:dyDescent="0.3">
      <c r="A273" s="70" t="s">
        <v>21</v>
      </c>
      <c r="B273" s="518" t="s">
        <v>333</v>
      </c>
      <c r="C273" s="519"/>
      <c r="D273" s="519"/>
      <c r="E273" s="520"/>
      <c r="F273" s="334"/>
    </row>
    <row r="274" spans="1:6" x14ac:dyDescent="0.25">
      <c r="A274" s="506"/>
      <c r="B274" s="71">
        <v>2018</v>
      </c>
      <c r="C274" s="71">
        <v>2019</v>
      </c>
      <c r="D274" s="71">
        <v>2020</v>
      </c>
      <c r="E274" s="71">
        <v>2021</v>
      </c>
      <c r="F274" s="334"/>
    </row>
    <row r="275" spans="1:6" ht="16.5" thickBot="1" x14ac:dyDescent="0.3">
      <c r="A275" s="507"/>
      <c r="B275" s="72" t="s">
        <v>10</v>
      </c>
      <c r="C275" s="72" t="s">
        <v>11</v>
      </c>
      <c r="D275" s="72" t="s">
        <v>11</v>
      </c>
      <c r="E275" s="72" t="s">
        <v>11</v>
      </c>
      <c r="F275" s="334"/>
    </row>
    <row r="276" spans="1:6" ht="16.5" thickBot="1" x14ac:dyDescent="0.3">
      <c r="A276" s="70" t="s">
        <v>23</v>
      </c>
      <c r="B276" s="73">
        <v>1.92</v>
      </c>
      <c r="C276" s="73"/>
      <c r="D276" s="73"/>
      <c r="E276" s="73"/>
      <c r="F276" s="334"/>
    </row>
    <row r="277" spans="1:6" ht="16.5" thickBot="1" x14ac:dyDescent="0.3">
      <c r="A277" s="70" t="s">
        <v>24</v>
      </c>
      <c r="B277" s="74">
        <v>446650</v>
      </c>
      <c r="C277" s="74"/>
      <c r="D277" s="74"/>
      <c r="E277" s="74"/>
      <c r="F277" s="334"/>
    </row>
    <row r="278" spans="1:6" ht="16.5" thickBot="1" x14ac:dyDescent="0.3">
      <c r="A278" s="70" t="s">
        <v>25</v>
      </c>
      <c r="B278" s="74">
        <f>B277/B276</f>
        <v>232630.20833333334</v>
      </c>
      <c r="C278" s="74" t="e">
        <f t="shared" ref="C278:E278" si="28">C277/C276</f>
        <v>#DIV/0!</v>
      </c>
      <c r="D278" s="74" t="e">
        <f t="shared" si="28"/>
        <v>#DIV/0!</v>
      </c>
      <c r="E278" s="74" t="e">
        <f t="shared" si="28"/>
        <v>#DIV/0!</v>
      </c>
      <c r="F278" s="334"/>
    </row>
    <row r="279" spans="1:6" ht="16.5" thickBot="1" x14ac:dyDescent="0.3">
      <c r="A279" s="70" t="s">
        <v>26</v>
      </c>
      <c r="B279" s="154" t="s">
        <v>27</v>
      </c>
      <c r="C279" s="75">
        <f>C276/B276-1</f>
        <v>-1</v>
      </c>
      <c r="D279" s="75" t="e">
        <f t="shared" ref="D279:E281" si="29">D276/C276-1</f>
        <v>#DIV/0!</v>
      </c>
      <c r="E279" s="75" t="e">
        <f t="shared" si="29"/>
        <v>#DIV/0!</v>
      </c>
      <c r="F279" s="334"/>
    </row>
    <row r="280" spans="1:6" ht="32.25" thickBot="1" x14ac:dyDescent="0.3">
      <c r="A280" s="70" t="s">
        <v>28</v>
      </c>
      <c r="B280" s="154" t="s">
        <v>27</v>
      </c>
      <c r="C280" s="75">
        <f>C277/B277-1</f>
        <v>-1</v>
      </c>
      <c r="D280" s="75" t="e">
        <f t="shared" si="29"/>
        <v>#DIV/0!</v>
      </c>
      <c r="E280" s="75" t="e">
        <f t="shared" si="29"/>
        <v>#DIV/0!</v>
      </c>
      <c r="F280" s="334"/>
    </row>
    <row r="281" spans="1:6" ht="32.25" thickBot="1" x14ac:dyDescent="0.3">
      <c r="A281" s="70" t="s">
        <v>29</v>
      </c>
      <c r="B281" s="154" t="s">
        <v>27</v>
      </c>
      <c r="C281" s="75" t="e">
        <f>C278/B278-1</f>
        <v>#DIV/0!</v>
      </c>
      <c r="D281" s="75" t="e">
        <f t="shared" si="29"/>
        <v>#DIV/0!</v>
      </c>
      <c r="E281" s="75" t="e">
        <f t="shared" si="29"/>
        <v>#DIV/0!</v>
      </c>
      <c r="F281" s="334"/>
    </row>
    <row r="282" spans="1:6" ht="16.5" thickBot="1" x14ac:dyDescent="0.3">
      <c r="A282" s="503" t="s">
        <v>347</v>
      </c>
      <c r="B282" s="504"/>
      <c r="C282" s="504"/>
      <c r="D282" s="504"/>
      <c r="E282" s="505"/>
      <c r="F282" s="334"/>
    </row>
    <row r="283" spans="1:6" x14ac:dyDescent="0.25">
      <c r="A283" s="506"/>
      <c r="B283" s="71">
        <v>2018</v>
      </c>
      <c r="C283" s="71">
        <v>2019</v>
      </c>
      <c r="D283" s="71">
        <v>2020</v>
      </c>
      <c r="E283" s="71">
        <v>2021</v>
      </c>
      <c r="F283" s="334"/>
    </row>
    <row r="284" spans="1:6" ht="16.5" thickBot="1" x14ac:dyDescent="0.3">
      <c r="A284" s="507"/>
      <c r="B284" s="72" t="s">
        <v>10</v>
      </c>
      <c r="C284" s="72" t="s">
        <v>11</v>
      </c>
      <c r="D284" s="72" t="s">
        <v>11</v>
      </c>
      <c r="E284" s="72" t="s">
        <v>11</v>
      </c>
      <c r="F284" s="334"/>
    </row>
    <row r="285" spans="1:6" ht="16.5" thickBot="1" x14ac:dyDescent="0.3">
      <c r="A285" s="339" t="s">
        <v>31</v>
      </c>
      <c r="B285" s="340"/>
      <c r="C285" s="340"/>
      <c r="D285" s="340"/>
      <c r="E285" s="340"/>
      <c r="F285" s="334"/>
    </row>
    <row r="286" spans="1:6" ht="16.5" thickBot="1" x14ac:dyDescent="0.3">
      <c r="A286" s="339" t="s">
        <v>32</v>
      </c>
      <c r="B286" s="342">
        <v>446650</v>
      </c>
      <c r="C286" s="340"/>
      <c r="D286" s="340"/>
      <c r="E286" s="340"/>
      <c r="F286" s="334"/>
    </row>
    <row r="287" spans="1:6" ht="32.25" thickBot="1" x14ac:dyDescent="0.3">
      <c r="A287" s="348" t="s">
        <v>168</v>
      </c>
      <c r="B287" s="342">
        <f>B286+B285</f>
        <v>446650</v>
      </c>
      <c r="C287" s="342">
        <f t="shared" ref="C287:E287" si="30">C286+C285</f>
        <v>0</v>
      </c>
      <c r="D287" s="342">
        <f t="shared" si="30"/>
        <v>0</v>
      </c>
      <c r="E287" s="342">
        <f t="shared" si="30"/>
        <v>0</v>
      </c>
      <c r="F287" s="334"/>
    </row>
    <row r="288" spans="1:6" ht="36" customHeight="1" thickBot="1" x14ac:dyDescent="0.3">
      <c r="A288" s="347" t="s">
        <v>198</v>
      </c>
      <c r="B288" s="503" t="s">
        <v>1054</v>
      </c>
      <c r="C288" s="504"/>
      <c r="D288" s="504"/>
      <c r="E288" s="505"/>
      <c r="F288" s="334"/>
    </row>
    <row r="289" spans="1:6" ht="21" customHeight="1" thickBot="1" x14ac:dyDescent="0.3">
      <c r="A289" s="333" t="s">
        <v>170</v>
      </c>
      <c r="B289" s="518" t="s">
        <v>322</v>
      </c>
      <c r="C289" s="519"/>
      <c r="D289" s="519"/>
      <c r="E289" s="520"/>
      <c r="F289" s="334"/>
    </row>
    <row r="290" spans="1:6" ht="16.5" thickBot="1" x14ac:dyDescent="0.3">
      <c r="A290" s="70" t="s">
        <v>20</v>
      </c>
      <c r="B290" s="521" t="s">
        <v>344</v>
      </c>
      <c r="C290" s="522"/>
      <c r="D290" s="522"/>
      <c r="E290" s="523"/>
      <c r="F290" s="334"/>
    </row>
    <row r="291" spans="1:6" ht="24" customHeight="1" thickBot="1" x14ac:dyDescent="0.3">
      <c r="A291" s="70" t="s">
        <v>21</v>
      </c>
      <c r="B291" s="518" t="s">
        <v>333</v>
      </c>
      <c r="C291" s="519"/>
      <c r="D291" s="519"/>
      <c r="E291" s="520"/>
      <c r="F291" s="334"/>
    </row>
    <row r="292" spans="1:6" x14ac:dyDescent="0.25">
      <c r="A292" s="506"/>
      <c r="B292" s="71">
        <v>2018</v>
      </c>
      <c r="C292" s="71">
        <v>2019</v>
      </c>
      <c r="D292" s="71">
        <v>2020</v>
      </c>
      <c r="E292" s="71">
        <v>2021</v>
      </c>
      <c r="F292" s="334"/>
    </row>
    <row r="293" spans="1:6" ht="16.5" thickBot="1" x14ac:dyDescent="0.3">
      <c r="A293" s="507"/>
      <c r="B293" s="72" t="s">
        <v>10</v>
      </c>
      <c r="C293" s="72" t="s">
        <v>11</v>
      </c>
      <c r="D293" s="72" t="s">
        <v>11</v>
      </c>
      <c r="E293" s="72" t="s">
        <v>11</v>
      </c>
      <c r="F293" s="334"/>
    </row>
    <row r="294" spans="1:6" ht="21.75" customHeight="1" thickBot="1" x14ac:dyDescent="0.3">
      <c r="A294" s="70" t="s">
        <v>23</v>
      </c>
      <c r="B294" s="73">
        <v>0.54</v>
      </c>
      <c r="C294" s="73">
        <v>0.54</v>
      </c>
      <c r="D294" s="73">
        <v>0.54</v>
      </c>
      <c r="E294" s="73">
        <v>0.54</v>
      </c>
      <c r="F294" s="334"/>
    </row>
    <row r="295" spans="1:6" ht="16.5" thickBot="1" x14ac:dyDescent="0.3">
      <c r="A295" s="70" t="s">
        <v>24</v>
      </c>
      <c r="B295" s="74">
        <v>573600</v>
      </c>
      <c r="C295" s="74">
        <v>573525</v>
      </c>
      <c r="D295" s="74">
        <v>573525</v>
      </c>
      <c r="E295" s="74">
        <v>573525</v>
      </c>
      <c r="F295" s="334"/>
    </row>
    <row r="296" spans="1:6" ht="16.5" thickBot="1" x14ac:dyDescent="0.3">
      <c r="A296" s="70" t="s">
        <v>25</v>
      </c>
      <c r="B296" s="74">
        <f>B295/B294</f>
        <v>1062222.2222222222</v>
      </c>
      <c r="C296" s="74">
        <f t="shared" ref="C296:E296" si="31">C295/C294</f>
        <v>1062083.3333333333</v>
      </c>
      <c r="D296" s="74">
        <f t="shared" si="31"/>
        <v>1062083.3333333333</v>
      </c>
      <c r="E296" s="74">
        <f t="shared" si="31"/>
        <v>1062083.3333333333</v>
      </c>
      <c r="F296" s="334"/>
    </row>
    <row r="297" spans="1:6" ht="16.5" thickBot="1" x14ac:dyDescent="0.3">
      <c r="A297" s="70" t="s">
        <v>26</v>
      </c>
      <c r="B297" s="154" t="s">
        <v>27</v>
      </c>
      <c r="C297" s="75">
        <f>C294/B294-1</f>
        <v>0</v>
      </c>
      <c r="D297" s="75">
        <f t="shared" ref="D297:E299" si="32">D294/C294-1</f>
        <v>0</v>
      </c>
      <c r="E297" s="75">
        <f t="shared" si="32"/>
        <v>0</v>
      </c>
      <c r="F297" s="334"/>
    </row>
    <row r="298" spans="1:6" ht="32.25" thickBot="1" x14ac:dyDescent="0.3">
      <c r="A298" s="70" t="s">
        <v>28</v>
      </c>
      <c r="B298" s="154" t="s">
        <v>27</v>
      </c>
      <c r="C298" s="75">
        <f>C295/B295-1</f>
        <v>-1.3075313807531241E-4</v>
      </c>
      <c r="D298" s="75">
        <f t="shared" si="32"/>
        <v>0</v>
      </c>
      <c r="E298" s="75">
        <f t="shared" si="32"/>
        <v>0</v>
      </c>
      <c r="F298" s="334"/>
    </row>
    <row r="299" spans="1:6" ht="32.25" thickBot="1" x14ac:dyDescent="0.3">
      <c r="A299" s="70" t="s">
        <v>29</v>
      </c>
      <c r="B299" s="154" t="s">
        <v>27</v>
      </c>
      <c r="C299" s="75">
        <f>C296/B296-1</f>
        <v>-1.3075313807542344E-4</v>
      </c>
      <c r="D299" s="75">
        <f t="shared" si="32"/>
        <v>0</v>
      </c>
      <c r="E299" s="75">
        <f t="shared" si="32"/>
        <v>0</v>
      </c>
      <c r="F299" s="334"/>
    </row>
    <row r="300" spans="1:6" ht="16.5" thickBot="1" x14ac:dyDescent="0.3">
      <c r="A300" s="503" t="s">
        <v>348</v>
      </c>
      <c r="B300" s="504"/>
      <c r="C300" s="504"/>
      <c r="D300" s="504"/>
      <c r="E300" s="505"/>
      <c r="F300" s="334"/>
    </row>
    <row r="301" spans="1:6" x14ac:dyDescent="0.25">
      <c r="A301" s="506"/>
      <c r="B301" s="71">
        <v>2018</v>
      </c>
      <c r="C301" s="71">
        <v>2019</v>
      </c>
      <c r="D301" s="71">
        <v>2020</v>
      </c>
      <c r="E301" s="71">
        <v>2021</v>
      </c>
      <c r="F301" s="334"/>
    </row>
    <row r="302" spans="1:6" ht="16.5" thickBot="1" x14ac:dyDescent="0.3">
      <c r="A302" s="507"/>
      <c r="B302" s="72" t="s">
        <v>10</v>
      </c>
      <c r="C302" s="72" t="s">
        <v>11</v>
      </c>
      <c r="D302" s="72" t="s">
        <v>11</v>
      </c>
      <c r="E302" s="72" t="s">
        <v>11</v>
      </c>
      <c r="F302" s="334"/>
    </row>
    <row r="303" spans="1:6" ht="16.5" thickBot="1" x14ac:dyDescent="0.3">
      <c r="A303" s="339" t="s">
        <v>31</v>
      </c>
      <c r="B303" s="340"/>
      <c r="C303" s="340"/>
      <c r="D303" s="340"/>
      <c r="E303" s="340"/>
      <c r="F303" s="334"/>
    </row>
    <row r="304" spans="1:6" ht="16.5" thickBot="1" x14ac:dyDescent="0.3">
      <c r="A304" s="339" t="s">
        <v>32</v>
      </c>
      <c r="B304" s="342">
        <v>573600</v>
      </c>
      <c r="C304" s="340">
        <v>573525</v>
      </c>
      <c r="D304" s="340">
        <v>573525</v>
      </c>
      <c r="E304" s="340">
        <v>573525</v>
      </c>
      <c r="F304" s="334"/>
    </row>
    <row r="305" spans="1:11" ht="32.25" thickBot="1" x14ac:dyDescent="0.3">
      <c r="A305" s="348" t="s">
        <v>172</v>
      </c>
      <c r="B305" s="342">
        <f>B304+B303</f>
        <v>573600</v>
      </c>
      <c r="C305" s="342">
        <f t="shared" ref="C305:E305" si="33">C304+C303</f>
        <v>573525</v>
      </c>
      <c r="D305" s="342">
        <f t="shared" si="33"/>
        <v>573525</v>
      </c>
      <c r="E305" s="342">
        <f t="shared" si="33"/>
        <v>573525</v>
      </c>
      <c r="F305" s="334"/>
    </row>
    <row r="306" spans="1:11" ht="37.5" customHeight="1" thickBot="1" x14ac:dyDescent="0.3">
      <c r="A306" s="347" t="s">
        <v>198</v>
      </c>
      <c r="B306" s="515" t="s">
        <v>1055</v>
      </c>
      <c r="C306" s="516"/>
      <c r="D306" s="516"/>
      <c r="E306" s="517"/>
      <c r="F306" s="334"/>
    </row>
    <row r="307" spans="1:11" ht="16.5" thickBot="1" x14ac:dyDescent="0.3">
      <c r="A307" s="333" t="s">
        <v>173</v>
      </c>
      <c r="B307" s="518" t="s">
        <v>349</v>
      </c>
      <c r="C307" s="519"/>
      <c r="D307" s="519"/>
      <c r="E307" s="520"/>
      <c r="F307" s="334"/>
    </row>
    <row r="308" spans="1:11" ht="17.25" customHeight="1" thickBot="1" x14ac:dyDescent="0.3">
      <c r="A308" s="70" t="s">
        <v>20</v>
      </c>
      <c r="B308" s="521" t="s">
        <v>350</v>
      </c>
      <c r="C308" s="522"/>
      <c r="D308" s="522"/>
      <c r="E308" s="523"/>
      <c r="F308" s="334"/>
    </row>
    <row r="309" spans="1:11" ht="16.5" thickBot="1" x14ac:dyDescent="0.3">
      <c r="A309" s="70" t="s">
        <v>21</v>
      </c>
      <c r="B309" s="518" t="s">
        <v>333</v>
      </c>
      <c r="C309" s="519"/>
      <c r="D309" s="519"/>
      <c r="E309" s="520"/>
      <c r="F309" s="334"/>
    </row>
    <row r="310" spans="1:11" ht="12.75" customHeight="1" x14ac:dyDescent="0.25">
      <c r="A310" s="506"/>
      <c r="B310" s="71">
        <v>2018</v>
      </c>
      <c r="C310" s="71">
        <v>2019</v>
      </c>
      <c r="D310" s="71">
        <v>2020</v>
      </c>
      <c r="E310" s="71">
        <v>2021</v>
      </c>
      <c r="F310" s="334"/>
    </row>
    <row r="311" spans="1:11" ht="19.5" customHeight="1" thickBot="1" x14ac:dyDescent="0.3">
      <c r="A311" s="507"/>
      <c r="B311" s="72" t="s">
        <v>10</v>
      </c>
      <c r="C311" s="72" t="s">
        <v>11</v>
      </c>
      <c r="D311" s="72" t="s">
        <v>11</v>
      </c>
      <c r="E311" s="72" t="s">
        <v>11</v>
      </c>
      <c r="F311" s="334"/>
    </row>
    <row r="312" spans="1:11" ht="24" customHeight="1" thickBot="1" x14ac:dyDescent="0.3">
      <c r="A312" s="70" t="s">
        <v>23</v>
      </c>
      <c r="B312" s="73">
        <v>6.95</v>
      </c>
      <c r="C312" s="73">
        <v>0.67</v>
      </c>
      <c r="D312" s="73">
        <v>0.67</v>
      </c>
      <c r="E312" s="73">
        <v>0.67</v>
      </c>
      <c r="F312" s="334"/>
    </row>
    <row r="313" spans="1:11" ht="16.5" thickBot="1" x14ac:dyDescent="0.3">
      <c r="A313" s="70" t="s">
        <v>24</v>
      </c>
      <c r="B313" s="74">
        <v>1149891</v>
      </c>
      <c r="C313" s="74">
        <v>54769</v>
      </c>
      <c r="D313" s="74">
        <v>54769</v>
      </c>
      <c r="E313" s="74">
        <v>54769</v>
      </c>
      <c r="F313" s="334"/>
    </row>
    <row r="314" spans="1:11" ht="16.5" thickBot="1" x14ac:dyDescent="0.3">
      <c r="A314" s="70" t="s">
        <v>25</v>
      </c>
      <c r="B314" s="74">
        <f>B313/B312</f>
        <v>165451.94244604316</v>
      </c>
      <c r="C314" s="74">
        <f t="shared" ref="C314:E314" si="34">C313/C312</f>
        <v>81744.776119402974</v>
      </c>
      <c r="D314" s="74">
        <f t="shared" si="34"/>
        <v>81744.776119402974</v>
      </c>
      <c r="E314" s="74">
        <f t="shared" si="34"/>
        <v>81744.776119402974</v>
      </c>
      <c r="F314" s="334"/>
    </row>
    <row r="315" spans="1:11" ht="16.5" thickBot="1" x14ac:dyDescent="0.3">
      <c r="A315" s="70" t="s">
        <v>26</v>
      </c>
      <c r="B315" s="154" t="s">
        <v>27</v>
      </c>
      <c r="C315" s="75">
        <f>C312/B312-1</f>
        <v>-0.90359712230215827</v>
      </c>
      <c r="D315" s="75">
        <f t="shared" ref="D315:E317" si="35">D312/C312-1</f>
        <v>0</v>
      </c>
      <c r="E315" s="75">
        <f t="shared" si="35"/>
        <v>0</v>
      </c>
      <c r="F315" s="334"/>
      <c r="G315" s="139"/>
      <c r="H315" s="139"/>
      <c r="I315" s="139"/>
      <c r="J315" s="139"/>
      <c r="K315" s="139"/>
    </row>
    <row r="316" spans="1:11" ht="32.25" thickBot="1" x14ac:dyDescent="0.3">
      <c r="A316" s="70" t="s">
        <v>28</v>
      </c>
      <c r="B316" s="154" t="s">
        <v>27</v>
      </c>
      <c r="C316" s="75">
        <f>C313/B313-1</f>
        <v>-0.95237026813845838</v>
      </c>
      <c r="D316" s="75">
        <f t="shared" si="35"/>
        <v>0</v>
      </c>
      <c r="E316" s="75">
        <f t="shared" si="35"/>
        <v>0</v>
      </c>
      <c r="F316" s="334"/>
    </row>
    <row r="317" spans="1:11" ht="32.25" thickBot="1" x14ac:dyDescent="0.3">
      <c r="A317" s="70" t="s">
        <v>29</v>
      </c>
      <c r="B317" s="154" t="s">
        <v>27</v>
      </c>
      <c r="C317" s="75">
        <f>C314/B314-1</f>
        <v>-0.50593039337654555</v>
      </c>
      <c r="D317" s="75">
        <f t="shared" si="35"/>
        <v>0</v>
      </c>
      <c r="E317" s="75">
        <f t="shared" si="35"/>
        <v>0</v>
      </c>
      <c r="F317" s="334"/>
    </row>
    <row r="318" spans="1:11" ht="16.5" thickBot="1" x14ac:dyDescent="0.3">
      <c r="A318" s="503" t="s">
        <v>351</v>
      </c>
      <c r="B318" s="504"/>
      <c r="C318" s="504"/>
      <c r="D318" s="504"/>
      <c r="E318" s="505"/>
      <c r="F318" s="334"/>
    </row>
    <row r="319" spans="1:11" ht="12.75" customHeight="1" x14ac:dyDescent="0.25">
      <c r="A319" s="506"/>
      <c r="B319" s="71">
        <v>2018</v>
      </c>
      <c r="C319" s="71">
        <v>2019</v>
      </c>
      <c r="D319" s="71">
        <v>2020</v>
      </c>
      <c r="E319" s="71">
        <v>2021</v>
      </c>
      <c r="F319" s="334"/>
    </row>
    <row r="320" spans="1:11" ht="21.75" customHeight="1" thickBot="1" x14ac:dyDescent="0.3">
      <c r="A320" s="507"/>
      <c r="B320" s="72" t="s">
        <v>10</v>
      </c>
      <c r="C320" s="72" t="s">
        <v>11</v>
      </c>
      <c r="D320" s="72" t="s">
        <v>11</v>
      </c>
      <c r="E320" s="72" t="s">
        <v>11</v>
      </c>
      <c r="F320" s="334"/>
    </row>
    <row r="321" spans="1:11" ht="16.5" thickBot="1" x14ac:dyDescent="0.3">
      <c r="A321" s="339" t="s">
        <v>31</v>
      </c>
      <c r="B321" s="340"/>
      <c r="C321" s="340"/>
      <c r="D321" s="340"/>
      <c r="E321" s="340"/>
      <c r="F321" s="334"/>
    </row>
    <row r="322" spans="1:11" ht="16.5" thickBot="1" x14ac:dyDescent="0.3">
      <c r="A322" s="339" t="s">
        <v>32</v>
      </c>
      <c r="B322" s="342">
        <v>1149891</v>
      </c>
      <c r="C322" s="340">
        <v>54769</v>
      </c>
      <c r="D322" s="340">
        <v>54769</v>
      </c>
      <c r="E322" s="340">
        <v>54769</v>
      </c>
      <c r="F322" s="334"/>
    </row>
    <row r="323" spans="1:11" ht="32.25" thickBot="1" x14ac:dyDescent="0.3">
      <c r="A323" s="343" t="s">
        <v>174</v>
      </c>
      <c r="B323" s="342">
        <f>B322+B321</f>
        <v>1149891</v>
      </c>
      <c r="C323" s="342">
        <f t="shared" ref="C323:E323" si="36">C322+C321</f>
        <v>54769</v>
      </c>
      <c r="D323" s="342">
        <f t="shared" si="36"/>
        <v>54769</v>
      </c>
      <c r="E323" s="342">
        <f t="shared" si="36"/>
        <v>54769</v>
      </c>
      <c r="F323" s="334"/>
    </row>
    <row r="324" spans="1:11" ht="37.5" customHeight="1" thickBot="1" x14ac:dyDescent="0.3">
      <c r="A324" s="347" t="s">
        <v>198</v>
      </c>
      <c r="B324" s="515" t="s">
        <v>352</v>
      </c>
      <c r="C324" s="516"/>
      <c r="D324" s="516"/>
      <c r="E324" s="517"/>
      <c r="F324" s="334"/>
    </row>
    <row r="325" spans="1:11" ht="26.25" customHeight="1" thickBot="1" x14ac:dyDescent="0.3">
      <c r="A325" s="333" t="s">
        <v>175</v>
      </c>
      <c r="B325" s="518" t="s">
        <v>353</v>
      </c>
      <c r="C325" s="519"/>
      <c r="D325" s="519"/>
      <c r="E325" s="520"/>
      <c r="F325" s="334"/>
    </row>
    <row r="326" spans="1:11" ht="25.5" customHeight="1" thickBot="1" x14ac:dyDescent="0.3">
      <c r="A326" s="70" t="s">
        <v>20</v>
      </c>
      <c r="B326" s="518" t="s">
        <v>354</v>
      </c>
      <c r="C326" s="519"/>
      <c r="D326" s="519"/>
      <c r="E326" s="520"/>
      <c r="F326" s="334"/>
    </row>
    <row r="327" spans="1:11" ht="21.75" customHeight="1" thickBot="1" x14ac:dyDescent="0.3">
      <c r="A327" s="70" t="s">
        <v>21</v>
      </c>
      <c r="B327" s="518" t="s">
        <v>333</v>
      </c>
      <c r="C327" s="519"/>
      <c r="D327" s="519"/>
      <c r="E327" s="520"/>
      <c r="F327" s="334"/>
    </row>
    <row r="328" spans="1:11" ht="12.75" customHeight="1" x14ac:dyDescent="0.25">
      <c r="A328" s="506"/>
      <c r="B328" s="71">
        <v>2018</v>
      </c>
      <c r="C328" s="71">
        <v>2019</v>
      </c>
      <c r="D328" s="71">
        <v>2020</v>
      </c>
      <c r="E328" s="71">
        <v>2021</v>
      </c>
      <c r="F328" s="334"/>
    </row>
    <row r="329" spans="1:11" ht="20.25" customHeight="1" thickBot="1" x14ac:dyDescent="0.3">
      <c r="A329" s="507"/>
      <c r="B329" s="72" t="s">
        <v>10</v>
      </c>
      <c r="C329" s="72" t="s">
        <v>11</v>
      </c>
      <c r="D329" s="72" t="s">
        <v>11</v>
      </c>
      <c r="E329" s="72" t="s">
        <v>11</v>
      </c>
      <c r="F329" s="334"/>
    </row>
    <row r="330" spans="1:11" ht="16.5" thickBot="1" x14ac:dyDescent="0.3">
      <c r="A330" s="70" t="s">
        <v>23</v>
      </c>
      <c r="B330" s="73">
        <v>8.43</v>
      </c>
      <c r="C330" s="73"/>
      <c r="D330" s="73"/>
      <c r="E330" s="73"/>
      <c r="F330" s="334"/>
    </row>
    <row r="331" spans="1:11" ht="16.5" thickBot="1" x14ac:dyDescent="0.3">
      <c r="A331" s="70" t="s">
        <v>24</v>
      </c>
      <c r="B331" s="74">
        <v>221985</v>
      </c>
      <c r="C331" s="74"/>
      <c r="D331" s="74"/>
      <c r="E331" s="74"/>
      <c r="F331" s="334"/>
    </row>
    <row r="332" spans="1:11" ht="16.5" thickBot="1" x14ac:dyDescent="0.3">
      <c r="A332" s="70" t="s">
        <v>25</v>
      </c>
      <c r="B332" s="74">
        <f>B331/B330</f>
        <v>26332.740213523131</v>
      </c>
      <c r="C332" s="74" t="e">
        <f t="shared" ref="C332:E332" si="37">C331/C330</f>
        <v>#DIV/0!</v>
      </c>
      <c r="D332" s="74" t="e">
        <f t="shared" si="37"/>
        <v>#DIV/0!</v>
      </c>
      <c r="E332" s="74" t="e">
        <f t="shared" si="37"/>
        <v>#DIV/0!</v>
      </c>
      <c r="F332" s="334"/>
    </row>
    <row r="333" spans="1:11" ht="16.5" thickBot="1" x14ac:dyDescent="0.3">
      <c r="A333" s="70" t="s">
        <v>26</v>
      </c>
      <c r="B333" s="154" t="s">
        <v>27</v>
      </c>
      <c r="C333" s="75">
        <f>C330/B330-1</f>
        <v>-1</v>
      </c>
      <c r="D333" s="75" t="e">
        <f t="shared" ref="D333:E335" si="38">D330/C330-1</f>
        <v>#DIV/0!</v>
      </c>
      <c r="E333" s="75" t="e">
        <f t="shared" si="38"/>
        <v>#DIV/0!</v>
      </c>
      <c r="F333" s="334"/>
      <c r="G333" s="139"/>
      <c r="H333" s="139"/>
      <c r="I333" s="139"/>
      <c r="J333" s="139"/>
      <c r="K333" s="139"/>
    </row>
    <row r="334" spans="1:11" ht="32.25" thickBot="1" x14ac:dyDescent="0.3">
      <c r="A334" s="70" t="s">
        <v>28</v>
      </c>
      <c r="B334" s="154" t="s">
        <v>27</v>
      </c>
      <c r="C334" s="75">
        <f>C331/B331-1</f>
        <v>-1</v>
      </c>
      <c r="D334" s="75" t="e">
        <f t="shared" si="38"/>
        <v>#DIV/0!</v>
      </c>
      <c r="E334" s="75" t="e">
        <f t="shared" si="38"/>
        <v>#DIV/0!</v>
      </c>
      <c r="F334" s="334"/>
    </row>
    <row r="335" spans="1:11" ht="32.25" thickBot="1" x14ac:dyDescent="0.3">
      <c r="A335" s="70" t="s">
        <v>29</v>
      </c>
      <c r="B335" s="154" t="s">
        <v>27</v>
      </c>
      <c r="C335" s="75" t="e">
        <f>C332/B332-1</f>
        <v>#DIV/0!</v>
      </c>
      <c r="D335" s="75" t="e">
        <f t="shared" si="38"/>
        <v>#DIV/0!</v>
      </c>
      <c r="E335" s="75" t="e">
        <f t="shared" si="38"/>
        <v>#DIV/0!</v>
      </c>
      <c r="F335" s="334"/>
    </row>
    <row r="336" spans="1:11" ht="16.5" thickBot="1" x14ac:dyDescent="0.3">
      <c r="A336" s="503" t="s">
        <v>355</v>
      </c>
      <c r="B336" s="504"/>
      <c r="C336" s="504"/>
      <c r="D336" s="504"/>
      <c r="E336" s="505"/>
      <c r="F336" s="334"/>
    </row>
    <row r="337" spans="1:11" ht="12.75" customHeight="1" x14ac:dyDescent="0.25">
      <c r="A337" s="506"/>
      <c r="B337" s="71">
        <v>2018</v>
      </c>
      <c r="C337" s="71">
        <v>2019</v>
      </c>
      <c r="D337" s="71">
        <v>2020</v>
      </c>
      <c r="E337" s="71">
        <v>2021</v>
      </c>
      <c r="F337" s="334"/>
    </row>
    <row r="338" spans="1:11" ht="27" customHeight="1" thickBot="1" x14ac:dyDescent="0.3">
      <c r="A338" s="507"/>
      <c r="B338" s="72" t="s">
        <v>10</v>
      </c>
      <c r="C338" s="72" t="s">
        <v>11</v>
      </c>
      <c r="D338" s="72" t="s">
        <v>11</v>
      </c>
      <c r="E338" s="72" t="s">
        <v>11</v>
      </c>
      <c r="F338" s="334"/>
    </row>
    <row r="339" spans="1:11" ht="16.5" thickBot="1" x14ac:dyDescent="0.3">
      <c r="A339" s="339" t="s">
        <v>31</v>
      </c>
      <c r="B339" s="340"/>
      <c r="C339" s="340"/>
      <c r="D339" s="340"/>
      <c r="E339" s="340"/>
      <c r="F339" s="334"/>
    </row>
    <row r="340" spans="1:11" ht="16.5" thickBot="1" x14ac:dyDescent="0.3">
      <c r="A340" s="339" t="s">
        <v>32</v>
      </c>
      <c r="B340" s="342">
        <v>221985</v>
      </c>
      <c r="C340" s="340"/>
      <c r="D340" s="340"/>
      <c r="E340" s="340"/>
      <c r="F340" s="334"/>
    </row>
    <row r="341" spans="1:11" ht="32.25" thickBot="1" x14ac:dyDescent="0.3">
      <c r="A341" s="343" t="s">
        <v>176</v>
      </c>
      <c r="B341" s="342">
        <f>B340+B339</f>
        <v>221985</v>
      </c>
      <c r="C341" s="342">
        <f t="shared" ref="C341:E341" si="39">C340+C339</f>
        <v>0</v>
      </c>
      <c r="D341" s="342">
        <f t="shared" si="39"/>
        <v>0</v>
      </c>
      <c r="E341" s="342">
        <f t="shared" si="39"/>
        <v>0</v>
      </c>
      <c r="F341" s="334"/>
    </row>
    <row r="342" spans="1:11" ht="35.25" customHeight="1" thickBot="1" x14ac:dyDescent="0.3">
      <c r="A342" s="347" t="s">
        <v>198</v>
      </c>
      <c r="B342" s="515" t="s">
        <v>356</v>
      </c>
      <c r="C342" s="516"/>
      <c r="D342" s="516"/>
      <c r="E342" s="517"/>
      <c r="F342" s="334"/>
    </row>
    <row r="343" spans="1:11" ht="16.5" thickBot="1" x14ac:dyDescent="0.3">
      <c r="A343" s="333" t="s">
        <v>177</v>
      </c>
      <c r="B343" s="518" t="s">
        <v>357</v>
      </c>
      <c r="C343" s="519"/>
      <c r="D343" s="519"/>
      <c r="E343" s="520"/>
      <c r="F343" s="334"/>
    </row>
    <row r="344" spans="1:11" ht="21.75" customHeight="1" thickBot="1" x14ac:dyDescent="0.3">
      <c r="A344" s="70" t="s">
        <v>20</v>
      </c>
      <c r="B344" s="518" t="s">
        <v>358</v>
      </c>
      <c r="C344" s="519"/>
      <c r="D344" s="519"/>
      <c r="E344" s="520"/>
      <c r="F344" s="334"/>
    </row>
    <row r="345" spans="1:11" ht="16.5" thickBot="1" x14ac:dyDescent="0.3">
      <c r="A345" s="70" t="s">
        <v>21</v>
      </c>
      <c r="B345" s="518" t="s">
        <v>324</v>
      </c>
      <c r="C345" s="519"/>
      <c r="D345" s="519"/>
      <c r="E345" s="520"/>
      <c r="F345" s="334"/>
    </row>
    <row r="346" spans="1:11" ht="12.75" customHeight="1" x14ac:dyDescent="0.25">
      <c r="A346" s="506"/>
      <c r="B346" s="71">
        <v>2018</v>
      </c>
      <c r="C346" s="71">
        <v>2019</v>
      </c>
      <c r="D346" s="71">
        <v>2020</v>
      </c>
      <c r="E346" s="71">
        <v>2021</v>
      </c>
      <c r="F346" s="334"/>
    </row>
    <row r="347" spans="1:11" ht="21.75" customHeight="1" thickBot="1" x14ac:dyDescent="0.3">
      <c r="A347" s="507"/>
      <c r="B347" s="72" t="s">
        <v>10</v>
      </c>
      <c r="C347" s="72" t="s">
        <v>11</v>
      </c>
      <c r="D347" s="72" t="s">
        <v>11</v>
      </c>
      <c r="E347" s="72" t="s">
        <v>11</v>
      </c>
      <c r="F347" s="334"/>
    </row>
    <row r="348" spans="1:11" ht="22.5" customHeight="1" thickBot="1" x14ac:dyDescent="0.3">
      <c r="A348" s="70" t="s">
        <v>23</v>
      </c>
      <c r="B348" s="73">
        <v>0.98</v>
      </c>
      <c r="C348" s="73">
        <v>0.54</v>
      </c>
      <c r="D348" s="73">
        <v>0.54</v>
      </c>
      <c r="E348" s="73">
        <v>0.45</v>
      </c>
      <c r="F348" s="334"/>
    </row>
    <row r="349" spans="1:11" ht="16.5" thickBot="1" x14ac:dyDescent="0.3">
      <c r="A349" s="70" t="s">
        <v>24</v>
      </c>
      <c r="B349" s="74">
        <v>188978</v>
      </c>
      <c r="C349" s="74">
        <v>88034</v>
      </c>
      <c r="D349" s="74">
        <v>88034</v>
      </c>
      <c r="E349" s="74">
        <v>81000</v>
      </c>
      <c r="F349" s="334"/>
    </row>
    <row r="350" spans="1:11" ht="16.5" thickBot="1" x14ac:dyDescent="0.3">
      <c r="A350" s="70" t="s">
        <v>25</v>
      </c>
      <c r="B350" s="74">
        <f>B349/B348</f>
        <v>192834.69387755104</v>
      </c>
      <c r="C350" s="74">
        <f t="shared" ref="C350:E350" si="40">C349/C348</f>
        <v>163025.92592592593</v>
      </c>
      <c r="D350" s="74">
        <f t="shared" si="40"/>
        <v>163025.92592592593</v>
      </c>
      <c r="E350" s="74">
        <f t="shared" si="40"/>
        <v>180000</v>
      </c>
      <c r="F350" s="334"/>
    </row>
    <row r="351" spans="1:11" ht="16.5" thickBot="1" x14ac:dyDescent="0.3">
      <c r="A351" s="70" t="s">
        <v>26</v>
      </c>
      <c r="B351" s="154" t="s">
        <v>27</v>
      </c>
      <c r="C351" s="75">
        <f>C348/B348-1</f>
        <v>-0.44897959183673464</v>
      </c>
      <c r="D351" s="75">
        <f t="shared" ref="D351:E353" si="41">D348/C348-1</f>
        <v>0</v>
      </c>
      <c r="E351" s="75">
        <f t="shared" si="41"/>
        <v>-0.16666666666666674</v>
      </c>
      <c r="F351" s="334"/>
      <c r="G351" s="139"/>
      <c r="H351" s="139"/>
      <c r="I351" s="139"/>
      <c r="J351" s="139"/>
      <c r="K351" s="139"/>
    </row>
    <row r="352" spans="1:11" ht="32.25" thickBot="1" x14ac:dyDescent="0.3">
      <c r="A352" s="70" t="s">
        <v>28</v>
      </c>
      <c r="B352" s="154" t="s">
        <v>27</v>
      </c>
      <c r="C352" s="75">
        <f>C349/B349-1</f>
        <v>-0.53415741514885329</v>
      </c>
      <c r="D352" s="75">
        <f t="shared" si="41"/>
        <v>0</v>
      </c>
      <c r="E352" s="75">
        <f t="shared" si="41"/>
        <v>-7.9900947361246755E-2</v>
      </c>
      <c r="F352" s="334"/>
    </row>
    <row r="353" spans="1:6" ht="32.25" thickBot="1" x14ac:dyDescent="0.3">
      <c r="A353" s="70" t="s">
        <v>29</v>
      </c>
      <c r="B353" s="154" t="s">
        <v>27</v>
      </c>
      <c r="C353" s="75">
        <f>C350/B350-1</f>
        <v>-0.15458197564051157</v>
      </c>
      <c r="D353" s="75">
        <f t="shared" si="41"/>
        <v>0</v>
      </c>
      <c r="E353" s="75">
        <f t="shared" si="41"/>
        <v>0.10411886316650376</v>
      </c>
      <c r="F353" s="334"/>
    </row>
    <row r="354" spans="1:6" ht="16.5" thickBot="1" x14ac:dyDescent="0.3">
      <c r="A354" s="503" t="s">
        <v>359</v>
      </c>
      <c r="B354" s="504"/>
      <c r="C354" s="504"/>
      <c r="D354" s="504"/>
      <c r="E354" s="505"/>
      <c r="F354" s="334"/>
    </row>
    <row r="355" spans="1:6" ht="12.75" customHeight="1" x14ac:dyDescent="0.25">
      <c r="A355" s="506"/>
      <c r="B355" s="71">
        <v>2018</v>
      </c>
      <c r="C355" s="71">
        <v>2019</v>
      </c>
      <c r="D355" s="71">
        <v>2020</v>
      </c>
      <c r="E355" s="71">
        <v>2021</v>
      </c>
      <c r="F355" s="334"/>
    </row>
    <row r="356" spans="1:6" ht="16.5" customHeight="1" thickBot="1" x14ac:dyDescent="0.3">
      <c r="A356" s="507"/>
      <c r="B356" s="72" t="s">
        <v>10</v>
      </c>
      <c r="C356" s="72" t="s">
        <v>11</v>
      </c>
      <c r="D356" s="72" t="s">
        <v>11</v>
      </c>
      <c r="E356" s="72" t="s">
        <v>11</v>
      </c>
      <c r="F356" s="334"/>
    </row>
    <row r="357" spans="1:6" ht="16.5" thickBot="1" x14ac:dyDescent="0.3">
      <c r="A357" s="339" t="s">
        <v>31</v>
      </c>
      <c r="B357" s="340"/>
      <c r="C357" s="340"/>
      <c r="D357" s="340"/>
      <c r="E357" s="340"/>
      <c r="F357" s="334"/>
    </row>
    <row r="358" spans="1:6" ht="16.5" thickBot="1" x14ac:dyDescent="0.3">
      <c r="A358" s="339" t="s">
        <v>32</v>
      </c>
      <c r="B358" s="342">
        <v>188978</v>
      </c>
      <c r="C358" s="340">
        <v>88034</v>
      </c>
      <c r="D358" s="340">
        <v>88034</v>
      </c>
      <c r="E358" s="340">
        <v>81000</v>
      </c>
      <c r="F358" s="334"/>
    </row>
    <row r="359" spans="1:6" ht="32.25" thickBot="1" x14ac:dyDescent="0.3">
      <c r="A359" s="343" t="s">
        <v>178</v>
      </c>
      <c r="B359" s="342">
        <f>B358+B357</f>
        <v>188978</v>
      </c>
      <c r="C359" s="342">
        <f t="shared" ref="C359:E359" si="42">C358+C357</f>
        <v>88034</v>
      </c>
      <c r="D359" s="342">
        <f t="shared" si="42"/>
        <v>88034</v>
      </c>
      <c r="E359" s="342">
        <f t="shared" si="42"/>
        <v>81000</v>
      </c>
      <c r="F359" s="334"/>
    </row>
    <row r="360" spans="1:6" ht="41.25" customHeight="1" thickBot="1" x14ac:dyDescent="0.3">
      <c r="A360" s="347" t="s">
        <v>198</v>
      </c>
      <c r="B360" s="515" t="s">
        <v>360</v>
      </c>
      <c r="C360" s="516"/>
      <c r="D360" s="516"/>
      <c r="E360" s="517"/>
      <c r="F360" s="334"/>
    </row>
    <row r="361" spans="1:6" ht="16.5" thickBot="1" x14ac:dyDescent="0.3">
      <c r="A361" s="333" t="s">
        <v>179</v>
      </c>
      <c r="B361" s="518" t="s">
        <v>361</v>
      </c>
      <c r="C361" s="519"/>
      <c r="D361" s="519"/>
      <c r="E361" s="520"/>
      <c r="F361" s="334"/>
    </row>
    <row r="362" spans="1:6" ht="24.75" customHeight="1" thickBot="1" x14ac:dyDescent="0.3">
      <c r="A362" s="70" t="s">
        <v>20</v>
      </c>
      <c r="B362" s="518" t="s">
        <v>362</v>
      </c>
      <c r="C362" s="519"/>
      <c r="D362" s="519"/>
      <c r="E362" s="520"/>
      <c r="F362" s="334"/>
    </row>
    <row r="363" spans="1:6" ht="16.5" thickBot="1" x14ac:dyDescent="0.3">
      <c r="A363" s="70" t="s">
        <v>21</v>
      </c>
      <c r="B363" s="518" t="s">
        <v>324</v>
      </c>
      <c r="C363" s="519"/>
      <c r="D363" s="519"/>
      <c r="E363" s="520"/>
      <c r="F363" s="334"/>
    </row>
    <row r="364" spans="1:6" ht="17.25" customHeight="1" x14ac:dyDescent="0.25">
      <c r="A364" s="506"/>
      <c r="B364" s="71">
        <v>2018</v>
      </c>
      <c r="C364" s="71">
        <v>2019</v>
      </c>
      <c r="D364" s="71">
        <v>2020</v>
      </c>
      <c r="E364" s="71">
        <v>2021</v>
      </c>
      <c r="F364" s="334"/>
    </row>
    <row r="365" spans="1:6" ht="18.75" customHeight="1" thickBot="1" x14ac:dyDescent="0.3">
      <c r="A365" s="507"/>
      <c r="B365" s="72" t="s">
        <v>10</v>
      </c>
      <c r="C365" s="72" t="s">
        <v>11</v>
      </c>
      <c r="D365" s="72" t="s">
        <v>11</v>
      </c>
      <c r="E365" s="72" t="s">
        <v>11</v>
      </c>
      <c r="F365" s="334"/>
    </row>
    <row r="366" spans="1:6" ht="16.5" thickBot="1" x14ac:dyDescent="0.3">
      <c r="A366" s="70" t="s">
        <v>23</v>
      </c>
      <c r="B366" s="73">
        <v>0.55000000000000004</v>
      </c>
      <c r="C366" s="73"/>
      <c r="D366" s="73"/>
      <c r="E366" s="73"/>
      <c r="F366" s="334"/>
    </row>
    <row r="367" spans="1:6" ht="16.5" thickBot="1" x14ac:dyDescent="0.3">
      <c r="A367" s="70" t="s">
        <v>24</v>
      </c>
      <c r="B367" s="74">
        <v>88703</v>
      </c>
      <c r="C367" s="74"/>
      <c r="D367" s="74"/>
      <c r="E367" s="74"/>
      <c r="F367" s="334"/>
    </row>
    <row r="368" spans="1:6" ht="16.5" thickBot="1" x14ac:dyDescent="0.3">
      <c r="A368" s="70" t="s">
        <v>25</v>
      </c>
      <c r="B368" s="74">
        <f>B367/B366</f>
        <v>161278.18181818179</v>
      </c>
      <c r="C368" s="74" t="e">
        <f t="shared" ref="C368:E368" si="43">C367/C366</f>
        <v>#DIV/0!</v>
      </c>
      <c r="D368" s="74" t="e">
        <f t="shared" si="43"/>
        <v>#DIV/0!</v>
      </c>
      <c r="E368" s="74" t="e">
        <f t="shared" si="43"/>
        <v>#DIV/0!</v>
      </c>
      <c r="F368" s="334"/>
    </row>
    <row r="369" spans="1:11" ht="16.5" thickBot="1" x14ac:dyDescent="0.3">
      <c r="A369" s="70" t="s">
        <v>26</v>
      </c>
      <c r="B369" s="154" t="s">
        <v>27</v>
      </c>
      <c r="C369" s="75">
        <f>C366/B366-1</f>
        <v>-1</v>
      </c>
      <c r="D369" s="75" t="e">
        <f t="shared" ref="D369:E371" si="44">D366/C366-1</f>
        <v>#DIV/0!</v>
      </c>
      <c r="E369" s="75" t="e">
        <f t="shared" si="44"/>
        <v>#DIV/0!</v>
      </c>
      <c r="F369" s="334"/>
      <c r="G369" s="139"/>
      <c r="H369" s="139"/>
      <c r="I369" s="139"/>
      <c r="J369" s="139"/>
      <c r="K369" s="139"/>
    </row>
    <row r="370" spans="1:11" ht="32.25" thickBot="1" x14ac:dyDescent="0.3">
      <c r="A370" s="70" t="s">
        <v>28</v>
      </c>
      <c r="B370" s="154" t="s">
        <v>27</v>
      </c>
      <c r="C370" s="75">
        <f>C367/B367-1</f>
        <v>-1</v>
      </c>
      <c r="D370" s="75" t="e">
        <f t="shared" si="44"/>
        <v>#DIV/0!</v>
      </c>
      <c r="E370" s="75" t="e">
        <f t="shared" si="44"/>
        <v>#DIV/0!</v>
      </c>
      <c r="F370" s="334"/>
    </row>
    <row r="371" spans="1:11" ht="32.25" thickBot="1" x14ac:dyDescent="0.3">
      <c r="A371" s="70" t="s">
        <v>29</v>
      </c>
      <c r="B371" s="154" t="s">
        <v>27</v>
      </c>
      <c r="C371" s="75" t="e">
        <f>C368/B368-1</f>
        <v>#DIV/0!</v>
      </c>
      <c r="D371" s="75" t="e">
        <f t="shared" si="44"/>
        <v>#DIV/0!</v>
      </c>
      <c r="E371" s="75" t="e">
        <f t="shared" si="44"/>
        <v>#DIV/0!</v>
      </c>
      <c r="F371" s="334"/>
    </row>
    <row r="372" spans="1:11" ht="16.5" thickBot="1" x14ac:dyDescent="0.3">
      <c r="A372" s="503" t="s">
        <v>363</v>
      </c>
      <c r="B372" s="504"/>
      <c r="C372" s="504"/>
      <c r="D372" s="504"/>
      <c r="E372" s="505"/>
      <c r="F372" s="334"/>
    </row>
    <row r="373" spans="1:11" ht="12.75" customHeight="1" x14ac:dyDescent="0.25">
      <c r="A373" s="506"/>
      <c r="B373" s="71">
        <v>2018</v>
      </c>
      <c r="C373" s="71">
        <v>2019</v>
      </c>
      <c r="D373" s="71">
        <v>2020</v>
      </c>
      <c r="E373" s="71">
        <v>2021</v>
      </c>
      <c r="F373" s="334"/>
    </row>
    <row r="374" spans="1:11" ht="22.5" customHeight="1" thickBot="1" x14ac:dyDescent="0.3">
      <c r="A374" s="507"/>
      <c r="B374" s="72" t="s">
        <v>10</v>
      </c>
      <c r="C374" s="72" t="s">
        <v>11</v>
      </c>
      <c r="D374" s="72" t="s">
        <v>11</v>
      </c>
      <c r="E374" s="72" t="s">
        <v>11</v>
      </c>
      <c r="F374" s="334"/>
    </row>
    <row r="375" spans="1:11" ht="16.5" thickBot="1" x14ac:dyDescent="0.3">
      <c r="A375" s="339" t="s">
        <v>31</v>
      </c>
      <c r="B375" s="340"/>
      <c r="C375" s="340"/>
      <c r="D375" s="340"/>
      <c r="E375" s="340"/>
      <c r="F375" s="334"/>
    </row>
    <row r="376" spans="1:11" ht="16.5" thickBot="1" x14ac:dyDescent="0.3">
      <c r="A376" s="339" t="s">
        <v>32</v>
      </c>
      <c r="B376" s="342">
        <v>88703</v>
      </c>
      <c r="C376" s="340"/>
      <c r="D376" s="340"/>
      <c r="E376" s="340"/>
      <c r="F376" s="334"/>
    </row>
    <row r="377" spans="1:11" ht="32.25" thickBot="1" x14ac:dyDescent="0.3">
      <c r="A377" s="343" t="s">
        <v>181</v>
      </c>
      <c r="B377" s="342">
        <f>B376+B375</f>
        <v>88703</v>
      </c>
      <c r="C377" s="342">
        <f t="shared" ref="C377:E377" si="45">C376+C375</f>
        <v>0</v>
      </c>
      <c r="D377" s="342">
        <f t="shared" si="45"/>
        <v>0</v>
      </c>
      <c r="E377" s="342">
        <f t="shared" si="45"/>
        <v>0</v>
      </c>
      <c r="F377" s="334"/>
    </row>
    <row r="378" spans="1:11" ht="32.25" thickBot="1" x14ac:dyDescent="0.3">
      <c r="A378" s="347" t="s">
        <v>198</v>
      </c>
      <c r="B378" s="544" t="s">
        <v>364</v>
      </c>
      <c r="C378" s="545"/>
      <c r="D378" s="545"/>
      <c r="E378" s="546"/>
      <c r="F378" s="334"/>
    </row>
    <row r="379" spans="1:11" ht="16.5" thickBot="1" x14ac:dyDescent="0.3">
      <c r="A379" s="333" t="s">
        <v>182</v>
      </c>
      <c r="B379" s="518" t="s">
        <v>361</v>
      </c>
      <c r="C379" s="519"/>
      <c r="D379" s="519"/>
      <c r="E379" s="520"/>
      <c r="F379" s="334"/>
    </row>
    <row r="380" spans="1:11" ht="17.25" customHeight="1" thickBot="1" x14ac:dyDescent="0.3">
      <c r="A380" s="70" t="s">
        <v>20</v>
      </c>
      <c r="B380" s="518" t="s">
        <v>365</v>
      </c>
      <c r="C380" s="519"/>
      <c r="D380" s="519"/>
      <c r="E380" s="520"/>
      <c r="F380" s="334"/>
    </row>
    <row r="381" spans="1:11" ht="16.5" thickBot="1" x14ac:dyDescent="0.3">
      <c r="A381" s="70" t="s">
        <v>21</v>
      </c>
      <c r="B381" s="518" t="s">
        <v>324</v>
      </c>
      <c r="C381" s="519"/>
      <c r="D381" s="519"/>
      <c r="E381" s="520"/>
      <c r="F381" s="334"/>
    </row>
    <row r="382" spans="1:11" ht="12.75" customHeight="1" x14ac:dyDescent="0.25">
      <c r="A382" s="506"/>
      <c r="B382" s="71">
        <v>2018</v>
      </c>
      <c r="C382" s="71">
        <v>2019</v>
      </c>
      <c r="D382" s="71">
        <v>2020</v>
      </c>
      <c r="E382" s="71">
        <v>2021</v>
      </c>
      <c r="F382" s="334"/>
    </row>
    <row r="383" spans="1:11" ht="17.25" customHeight="1" thickBot="1" x14ac:dyDescent="0.3">
      <c r="A383" s="507"/>
      <c r="B383" s="72" t="s">
        <v>10</v>
      </c>
      <c r="C383" s="72" t="s">
        <v>11</v>
      </c>
      <c r="D383" s="72" t="s">
        <v>11</v>
      </c>
      <c r="E383" s="72" t="s">
        <v>11</v>
      </c>
      <c r="F383" s="334"/>
    </row>
    <row r="384" spans="1:11" ht="22.5" customHeight="1" thickBot="1" x14ac:dyDescent="0.3">
      <c r="A384" s="70" t="s">
        <v>23</v>
      </c>
      <c r="B384" s="73">
        <v>0.83</v>
      </c>
      <c r="C384" s="73"/>
      <c r="D384" s="73"/>
      <c r="E384" s="73"/>
      <c r="F384" s="334"/>
    </row>
    <row r="385" spans="1:11" ht="16.5" thickBot="1" x14ac:dyDescent="0.3">
      <c r="A385" s="70" t="s">
        <v>24</v>
      </c>
      <c r="B385" s="74">
        <v>210973</v>
      </c>
      <c r="C385" s="74"/>
      <c r="D385" s="74"/>
      <c r="E385" s="74"/>
      <c r="F385" s="334"/>
    </row>
    <row r="386" spans="1:11" ht="16.5" thickBot="1" x14ac:dyDescent="0.3">
      <c r="A386" s="70" t="s">
        <v>25</v>
      </c>
      <c r="B386" s="74">
        <f>B385/B384</f>
        <v>254184.3373493976</v>
      </c>
      <c r="C386" s="74" t="e">
        <f t="shared" ref="C386:E386" si="46">C385/C384</f>
        <v>#DIV/0!</v>
      </c>
      <c r="D386" s="74" t="e">
        <f t="shared" si="46"/>
        <v>#DIV/0!</v>
      </c>
      <c r="E386" s="74" t="e">
        <f t="shared" si="46"/>
        <v>#DIV/0!</v>
      </c>
      <c r="F386" s="334"/>
    </row>
    <row r="387" spans="1:11" ht="16.5" thickBot="1" x14ac:dyDescent="0.3">
      <c r="A387" s="70" t="s">
        <v>26</v>
      </c>
      <c r="B387" s="154" t="s">
        <v>27</v>
      </c>
      <c r="C387" s="75">
        <f>C384/B384-1</f>
        <v>-1</v>
      </c>
      <c r="D387" s="75" t="e">
        <f t="shared" ref="D387:E389" si="47">D384/C384-1</f>
        <v>#DIV/0!</v>
      </c>
      <c r="E387" s="75" t="e">
        <f t="shared" si="47"/>
        <v>#DIV/0!</v>
      </c>
      <c r="F387" s="334"/>
      <c r="G387" s="139"/>
      <c r="H387" s="139"/>
      <c r="I387" s="139"/>
      <c r="J387" s="139"/>
      <c r="K387" s="139"/>
    </row>
    <row r="388" spans="1:11" ht="32.25" thickBot="1" x14ac:dyDescent="0.3">
      <c r="A388" s="70" t="s">
        <v>28</v>
      </c>
      <c r="B388" s="154" t="s">
        <v>27</v>
      </c>
      <c r="C388" s="75">
        <f>C385/B385-1</f>
        <v>-1</v>
      </c>
      <c r="D388" s="75" t="e">
        <f t="shared" si="47"/>
        <v>#DIV/0!</v>
      </c>
      <c r="E388" s="75" t="e">
        <f t="shared" si="47"/>
        <v>#DIV/0!</v>
      </c>
      <c r="F388" s="334"/>
    </row>
    <row r="389" spans="1:11" ht="32.25" thickBot="1" x14ac:dyDescent="0.3">
      <c r="A389" s="70" t="s">
        <v>29</v>
      </c>
      <c r="B389" s="154" t="s">
        <v>27</v>
      </c>
      <c r="C389" s="75" t="e">
        <f>C386/B386-1</f>
        <v>#DIV/0!</v>
      </c>
      <c r="D389" s="75" t="e">
        <f t="shared" si="47"/>
        <v>#DIV/0!</v>
      </c>
      <c r="E389" s="75" t="e">
        <f t="shared" si="47"/>
        <v>#DIV/0!</v>
      </c>
      <c r="F389" s="334"/>
    </row>
    <row r="390" spans="1:11" ht="22.5" customHeight="1" thickBot="1" x14ac:dyDescent="0.3">
      <c r="A390" s="503" t="s">
        <v>366</v>
      </c>
      <c r="B390" s="504"/>
      <c r="C390" s="504"/>
      <c r="D390" s="504"/>
      <c r="E390" s="505"/>
      <c r="F390" s="334"/>
    </row>
    <row r="391" spans="1:11" ht="12.75" customHeight="1" x14ac:dyDescent="0.25">
      <c r="A391" s="506"/>
      <c r="B391" s="71">
        <v>2018</v>
      </c>
      <c r="C391" s="71">
        <v>2019</v>
      </c>
      <c r="D391" s="71">
        <v>2020</v>
      </c>
      <c r="E391" s="71">
        <v>2021</v>
      </c>
      <c r="F391" s="334"/>
    </row>
    <row r="392" spans="1:11" ht="22.5" customHeight="1" thickBot="1" x14ac:dyDescent="0.3">
      <c r="A392" s="507"/>
      <c r="B392" s="72" t="s">
        <v>10</v>
      </c>
      <c r="C392" s="72" t="s">
        <v>11</v>
      </c>
      <c r="D392" s="72" t="s">
        <v>11</v>
      </c>
      <c r="E392" s="72" t="s">
        <v>11</v>
      </c>
      <c r="F392" s="334"/>
    </row>
    <row r="393" spans="1:11" ht="16.5" thickBot="1" x14ac:dyDescent="0.3">
      <c r="A393" s="339" t="s">
        <v>31</v>
      </c>
      <c r="B393" s="340"/>
      <c r="C393" s="340"/>
      <c r="D393" s="340"/>
      <c r="E393" s="340"/>
      <c r="F393" s="334"/>
    </row>
    <row r="394" spans="1:11" ht="16.5" thickBot="1" x14ac:dyDescent="0.3">
      <c r="A394" s="339" t="s">
        <v>32</v>
      </c>
      <c r="B394" s="342">
        <v>210973</v>
      </c>
      <c r="C394" s="340"/>
      <c r="D394" s="340"/>
      <c r="E394" s="340"/>
      <c r="F394" s="334"/>
    </row>
    <row r="395" spans="1:11" ht="32.25" thickBot="1" x14ac:dyDescent="0.3">
      <c r="A395" s="343" t="s">
        <v>184</v>
      </c>
      <c r="B395" s="342">
        <f>B394+B393</f>
        <v>210973</v>
      </c>
      <c r="C395" s="342">
        <f t="shared" ref="C395:E395" si="48">C394+C393</f>
        <v>0</v>
      </c>
      <c r="D395" s="342">
        <f t="shared" si="48"/>
        <v>0</v>
      </c>
      <c r="E395" s="342">
        <f t="shared" si="48"/>
        <v>0</v>
      </c>
      <c r="F395" s="334"/>
    </row>
    <row r="396" spans="1:11" ht="40.5" customHeight="1" thickBot="1" x14ac:dyDescent="0.3">
      <c r="A396" s="347" t="s">
        <v>198</v>
      </c>
      <c r="B396" s="515" t="s">
        <v>377</v>
      </c>
      <c r="C396" s="516"/>
      <c r="D396" s="516"/>
      <c r="E396" s="517"/>
      <c r="F396" s="334"/>
    </row>
    <row r="397" spans="1:11" ht="16.5" thickBot="1" x14ac:dyDescent="0.3">
      <c r="A397" s="333" t="s">
        <v>185</v>
      </c>
      <c r="B397" s="518" t="s">
        <v>379</v>
      </c>
      <c r="C397" s="519"/>
      <c r="D397" s="519"/>
      <c r="E397" s="520"/>
      <c r="F397" s="334"/>
    </row>
    <row r="398" spans="1:11" ht="24" customHeight="1" thickBot="1" x14ac:dyDescent="0.3">
      <c r="A398" s="70" t="s">
        <v>20</v>
      </c>
      <c r="B398" s="518" t="s">
        <v>354</v>
      </c>
      <c r="C398" s="519"/>
      <c r="D398" s="519"/>
      <c r="E398" s="520"/>
      <c r="F398" s="334"/>
    </row>
    <row r="399" spans="1:11" ht="16.5" thickBot="1" x14ac:dyDescent="0.3">
      <c r="A399" s="70" t="s">
        <v>21</v>
      </c>
      <c r="B399" s="518" t="s">
        <v>333</v>
      </c>
      <c r="C399" s="519"/>
      <c r="D399" s="519"/>
      <c r="E399" s="520"/>
      <c r="F399" s="334"/>
    </row>
    <row r="400" spans="1:11" ht="12.75" customHeight="1" x14ac:dyDescent="0.25">
      <c r="A400" s="506"/>
      <c r="B400" s="71">
        <v>2018</v>
      </c>
      <c r="C400" s="71">
        <v>2019</v>
      </c>
      <c r="D400" s="71">
        <v>2020</v>
      </c>
      <c r="E400" s="71">
        <v>2021</v>
      </c>
      <c r="F400" s="334"/>
    </row>
    <row r="401" spans="1:11" ht="19.5" customHeight="1" thickBot="1" x14ac:dyDescent="0.3">
      <c r="A401" s="507"/>
      <c r="B401" s="72" t="s">
        <v>10</v>
      </c>
      <c r="C401" s="72" t="s">
        <v>11</v>
      </c>
      <c r="D401" s="72" t="s">
        <v>11</v>
      </c>
      <c r="E401" s="72" t="s">
        <v>11</v>
      </c>
      <c r="F401" s="334"/>
    </row>
    <row r="402" spans="1:11" ht="22.5" customHeight="1" thickBot="1" x14ac:dyDescent="0.3">
      <c r="A402" s="70" t="s">
        <v>23</v>
      </c>
      <c r="B402" s="73">
        <v>0.8</v>
      </c>
      <c r="C402" s="74"/>
      <c r="D402" s="74"/>
      <c r="E402" s="74"/>
      <c r="F402" s="334"/>
    </row>
    <row r="403" spans="1:11" ht="16.5" thickBot="1" x14ac:dyDescent="0.3">
      <c r="A403" s="70" t="s">
        <v>24</v>
      </c>
      <c r="B403" s="74">
        <v>8631</v>
      </c>
      <c r="C403" s="74"/>
      <c r="D403" s="74"/>
      <c r="E403" s="74"/>
      <c r="F403" s="334"/>
    </row>
    <row r="404" spans="1:11" ht="16.5" thickBot="1" x14ac:dyDescent="0.3">
      <c r="A404" s="70" t="s">
        <v>25</v>
      </c>
      <c r="B404" s="74">
        <f>B403/B402</f>
        <v>10788.75</v>
      </c>
      <c r="C404" s="74" t="e">
        <f t="shared" ref="C404:E404" si="49">C403/C402</f>
        <v>#DIV/0!</v>
      </c>
      <c r="D404" s="74" t="e">
        <f t="shared" si="49"/>
        <v>#DIV/0!</v>
      </c>
      <c r="E404" s="74" t="e">
        <f t="shared" si="49"/>
        <v>#DIV/0!</v>
      </c>
      <c r="F404" s="334"/>
    </row>
    <row r="405" spans="1:11" ht="16.5" thickBot="1" x14ac:dyDescent="0.3">
      <c r="A405" s="70" t="s">
        <v>26</v>
      </c>
      <c r="B405" s="154" t="s">
        <v>27</v>
      </c>
      <c r="C405" s="75">
        <f>C402/B402-1</f>
        <v>-1</v>
      </c>
      <c r="D405" s="75" t="e">
        <f t="shared" ref="D405:E407" si="50">D402/C402-1</f>
        <v>#DIV/0!</v>
      </c>
      <c r="E405" s="75" t="e">
        <f t="shared" si="50"/>
        <v>#DIV/0!</v>
      </c>
      <c r="F405" s="334"/>
      <c r="G405" s="139"/>
      <c r="H405" s="139"/>
      <c r="I405" s="139"/>
      <c r="J405" s="139"/>
      <c r="K405" s="139"/>
    </row>
    <row r="406" spans="1:11" ht="32.25" thickBot="1" x14ac:dyDescent="0.3">
      <c r="A406" s="70" t="s">
        <v>28</v>
      </c>
      <c r="B406" s="154" t="s">
        <v>27</v>
      </c>
      <c r="C406" s="75">
        <f>C403/B403-1</f>
        <v>-1</v>
      </c>
      <c r="D406" s="75" t="e">
        <f t="shared" si="50"/>
        <v>#DIV/0!</v>
      </c>
      <c r="E406" s="75" t="e">
        <f t="shared" si="50"/>
        <v>#DIV/0!</v>
      </c>
      <c r="F406" s="334"/>
    </row>
    <row r="407" spans="1:11" ht="32.25" thickBot="1" x14ac:dyDescent="0.3">
      <c r="A407" s="70" t="s">
        <v>29</v>
      </c>
      <c r="B407" s="154" t="s">
        <v>27</v>
      </c>
      <c r="C407" s="75" t="e">
        <f>C404/B404-1</f>
        <v>#DIV/0!</v>
      </c>
      <c r="D407" s="75" t="e">
        <f t="shared" si="50"/>
        <v>#DIV/0!</v>
      </c>
      <c r="E407" s="75" t="e">
        <f t="shared" si="50"/>
        <v>#DIV/0!</v>
      </c>
      <c r="F407" s="334"/>
    </row>
    <row r="408" spans="1:11" ht="27" customHeight="1" thickBot="1" x14ac:dyDescent="0.3">
      <c r="A408" s="503" t="s">
        <v>370</v>
      </c>
      <c r="B408" s="504"/>
      <c r="C408" s="504"/>
      <c r="D408" s="504"/>
      <c r="E408" s="505"/>
      <c r="F408" s="334"/>
    </row>
    <row r="409" spans="1:11" ht="12.75" customHeight="1" x14ac:dyDescent="0.25">
      <c r="A409" s="506"/>
      <c r="B409" s="71">
        <v>2018</v>
      </c>
      <c r="C409" s="71">
        <v>2019</v>
      </c>
      <c r="D409" s="71">
        <v>2020</v>
      </c>
      <c r="E409" s="71">
        <v>2021</v>
      </c>
      <c r="F409" s="334"/>
    </row>
    <row r="410" spans="1:11" ht="20.25" customHeight="1" thickBot="1" x14ac:dyDescent="0.3">
      <c r="A410" s="507"/>
      <c r="B410" s="72" t="s">
        <v>10</v>
      </c>
      <c r="C410" s="72" t="s">
        <v>11</v>
      </c>
      <c r="D410" s="72" t="s">
        <v>11</v>
      </c>
      <c r="E410" s="72" t="s">
        <v>11</v>
      </c>
      <c r="F410" s="334"/>
    </row>
    <row r="411" spans="1:11" ht="16.5" thickBot="1" x14ac:dyDescent="0.3">
      <c r="A411" s="339" t="s">
        <v>31</v>
      </c>
      <c r="B411" s="340"/>
      <c r="C411" s="340"/>
      <c r="D411" s="340"/>
      <c r="E411" s="340"/>
      <c r="F411" s="334"/>
    </row>
    <row r="412" spans="1:11" ht="16.5" thickBot="1" x14ac:dyDescent="0.3">
      <c r="A412" s="339" t="s">
        <v>32</v>
      </c>
      <c r="B412" s="342">
        <v>8631</v>
      </c>
      <c r="C412" s="340"/>
      <c r="D412" s="340"/>
      <c r="E412" s="340"/>
      <c r="F412" s="334"/>
    </row>
    <row r="413" spans="1:11" ht="30" customHeight="1" thickBot="1" x14ac:dyDescent="0.3">
      <c r="A413" s="77" t="s">
        <v>186</v>
      </c>
      <c r="B413" s="78">
        <f>B412+B411</f>
        <v>8631</v>
      </c>
      <c r="C413" s="78">
        <f t="shared" ref="C413:E413" si="51">C412+C411</f>
        <v>0</v>
      </c>
      <c r="D413" s="78">
        <f t="shared" si="51"/>
        <v>0</v>
      </c>
      <c r="E413" s="78">
        <f t="shared" si="51"/>
        <v>0</v>
      </c>
      <c r="F413" s="334"/>
    </row>
    <row r="414" spans="1:11" ht="40.5" customHeight="1" thickBot="1" x14ac:dyDescent="0.3">
      <c r="A414" s="347" t="s">
        <v>198</v>
      </c>
      <c r="B414" s="515" t="s">
        <v>381</v>
      </c>
      <c r="C414" s="516"/>
      <c r="D414" s="516"/>
      <c r="E414" s="517"/>
      <c r="F414" s="334"/>
    </row>
    <row r="415" spans="1:11" ht="28.5" customHeight="1" thickBot="1" x14ac:dyDescent="0.3">
      <c r="A415" s="333" t="s">
        <v>187</v>
      </c>
      <c r="B415" s="518" t="s">
        <v>382</v>
      </c>
      <c r="C415" s="519"/>
      <c r="D415" s="519"/>
      <c r="E415" s="520"/>
      <c r="F415" s="334"/>
    </row>
    <row r="416" spans="1:11" ht="24" customHeight="1" thickBot="1" x14ac:dyDescent="0.3">
      <c r="A416" s="70" t="s">
        <v>20</v>
      </c>
      <c r="B416" s="518" t="s">
        <v>383</v>
      </c>
      <c r="C416" s="519"/>
      <c r="D416" s="519"/>
      <c r="E416" s="520"/>
      <c r="F416" s="334"/>
    </row>
    <row r="417" spans="1:11" ht="27" customHeight="1" thickBot="1" x14ac:dyDescent="0.3">
      <c r="A417" s="70" t="s">
        <v>21</v>
      </c>
      <c r="B417" s="518" t="s">
        <v>333</v>
      </c>
      <c r="C417" s="519"/>
      <c r="D417" s="519"/>
      <c r="E417" s="520"/>
      <c r="F417" s="334"/>
    </row>
    <row r="418" spans="1:11" ht="12.75" customHeight="1" x14ac:dyDescent="0.25">
      <c r="A418" s="506"/>
      <c r="B418" s="71">
        <v>2018</v>
      </c>
      <c r="C418" s="71">
        <v>2019</v>
      </c>
      <c r="D418" s="71">
        <v>2020</v>
      </c>
      <c r="E418" s="71">
        <v>2021</v>
      </c>
      <c r="F418" s="334"/>
    </row>
    <row r="419" spans="1:11" ht="19.5" customHeight="1" thickBot="1" x14ac:dyDescent="0.3">
      <c r="A419" s="507"/>
      <c r="B419" s="72" t="s">
        <v>10</v>
      </c>
      <c r="C419" s="72" t="s">
        <v>11</v>
      </c>
      <c r="D419" s="72" t="s">
        <v>11</v>
      </c>
      <c r="E419" s="72" t="s">
        <v>11</v>
      </c>
      <c r="F419" s="334"/>
    </row>
    <row r="420" spans="1:11" ht="22.5" customHeight="1" thickBot="1" x14ac:dyDescent="0.3">
      <c r="A420" s="70" t="s">
        <v>23</v>
      </c>
      <c r="B420" s="73">
        <v>0</v>
      </c>
      <c r="C420" s="73">
        <v>4.5999999999999996</v>
      </c>
      <c r="D420" s="73">
        <v>1.79</v>
      </c>
      <c r="E420" s="73">
        <v>1.79</v>
      </c>
      <c r="F420" s="334"/>
    </row>
    <row r="421" spans="1:11" ht="28.5" customHeight="1" thickBot="1" x14ac:dyDescent="0.3">
      <c r="A421" s="70" t="s">
        <v>24</v>
      </c>
      <c r="B421" s="74"/>
      <c r="C421" s="74">
        <v>180000</v>
      </c>
      <c r="D421" s="74">
        <v>70000</v>
      </c>
      <c r="E421" s="74">
        <v>70000</v>
      </c>
      <c r="F421" s="334"/>
    </row>
    <row r="422" spans="1:11" ht="36" customHeight="1" thickBot="1" x14ac:dyDescent="0.3">
      <c r="A422" s="70" t="s">
        <v>25</v>
      </c>
      <c r="B422" s="74" t="e">
        <f>B421/B420</f>
        <v>#DIV/0!</v>
      </c>
      <c r="C422" s="74">
        <f t="shared" ref="C422:E422" si="52">C421/C420</f>
        <v>39130.434782608696</v>
      </c>
      <c r="D422" s="74">
        <f t="shared" si="52"/>
        <v>39106.145251396651</v>
      </c>
      <c r="E422" s="74">
        <f t="shared" si="52"/>
        <v>39106.145251396651</v>
      </c>
      <c r="F422" s="334"/>
    </row>
    <row r="423" spans="1:11" ht="23.25" customHeight="1" thickBot="1" x14ac:dyDescent="0.3">
      <c r="A423" s="70" t="s">
        <v>26</v>
      </c>
      <c r="B423" s="154" t="s">
        <v>27</v>
      </c>
      <c r="C423" s="75" t="e">
        <f>C420/B420-1</f>
        <v>#DIV/0!</v>
      </c>
      <c r="D423" s="75">
        <f t="shared" ref="D423:E425" si="53">D420/C420-1</f>
        <v>-0.61086956521739122</v>
      </c>
      <c r="E423" s="75">
        <f t="shared" si="53"/>
        <v>0</v>
      </c>
      <c r="F423" s="334"/>
      <c r="G423" s="139"/>
      <c r="H423" s="139"/>
      <c r="I423" s="139"/>
      <c r="J423" s="139"/>
      <c r="K423" s="139"/>
    </row>
    <row r="424" spans="1:11" ht="32.25" thickBot="1" x14ac:dyDescent="0.3">
      <c r="A424" s="70" t="s">
        <v>28</v>
      </c>
      <c r="B424" s="154" t="s">
        <v>27</v>
      </c>
      <c r="C424" s="75" t="e">
        <f>C421/B421-1</f>
        <v>#DIV/0!</v>
      </c>
      <c r="D424" s="75">
        <f t="shared" si="53"/>
        <v>-0.61111111111111116</v>
      </c>
      <c r="E424" s="75">
        <f t="shared" si="53"/>
        <v>0</v>
      </c>
      <c r="F424" s="334"/>
    </row>
    <row r="425" spans="1:11" ht="32.25" thickBot="1" x14ac:dyDescent="0.3">
      <c r="A425" s="70" t="s">
        <v>29</v>
      </c>
      <c r="B425" s="154" t="s">
        <v>27</v>
      </c>
      <c r="C425" s="75" t="e">
        <f>C422/B422-1</f>
        <v>#DIV/0!</v>
      </c>
      <c r="D425" s="75">
        <f t="shared" si="53"/>
        <v>-6.2073246430782714E-4</v>
      </c>
      <c r="E425" s="75">
        <f t="shared" si="53"/>
        <v>0</v>
      </c>
      <c r="F425" s="334"/>
    </row>
    <row r="426" spans="1:11" ht="25.5" customHeight="1" thickBot="1" x14ac:dyDescent="0.3">
      <c r="A426" s="503" t="s">
        <v>372</v>
      </c>
      <c r="B426" s="504"/>
      <c r="C426" s="504"/>
      <c r="D426" s="504"/>
      <c r="E426" s="505"/>
      <c r="F426" s="334"/>
    </row>
    <row r="427" spans="1:11" ht="12.75" customHeight="1" x14ac:dyDescent="0.25">
      <c r="A427" s="506"/>
      <c r="B427" s="71">
        <v>2018</v>
      </c>
      <c r="C427" s="71">
        <v>2019</v>
      </c>
      <c r="D427" s="71">
        <v>2020</v>
      </c>
      <c r="E427" s="71">
        <v>2021</v>
      </c>
      <c r="F427" s="334"/>
    </row>
    <row r="428" spans="1:11" ht="20.25" customHeight="1" thickBot="1" x14ac:dyDescent="0.3">
      <c r="A428" s="507"/>
      <c r="B428" s="72" t="s">
        <v>10</v>
      </c>
      <c r="C428" s="72" t="s">
        <v>11</v>
      </c>
      <c r="D428" s="72" t="s">
        <v>11</v>
      </c>
      <c r="E428" s="72" t="s">
        <v>11</v>
      </c>
      <c r="F428" s="334"/>
    </row>
    <row r="429" spans="1:11" ht="16.5" thickBot="1" x14ac:dyDescent="0.3">
      <c r="A429" s="339" t="s">
        <v>31</v>
      </c>
      <c r="B429" s="340"/>
      <c r="C429" s="340"/>
      <c r="D429" s="340"/>
      <c r="E429" s="340"/>
      <c r="F429" s="334"/>
    </row>
    <row r="430" spans="1:11" ht="16.5" thickBot="1" x14ac:dyDescent="0.3">
      <c r="A430" s="339" t="s">
        <v>32</v>
      </c>
      <c r="B430" s="342"/>
      <c r="C430" s="340">
        <v>180000</v>
      </c>
      <c r="D430" s="340">
        <v>70000</v>
      </c>
      <c r="E430" s="340">
        <v>70000</v>
      </c>
      <c r="F430" s="334"/>
    </row>
    <row r="431" spans="1:11" ht="30" customHeight="1" thickBot="1" x14ac:dyDescent="0.3">
      <c r="A431" s="77" t="s">
        <v>188</v>
      </c>
      <c r="B431" s="78">
        <f>B430+B429</f>
        <v>0</v>
      </c>
      <c r="C431" s="78">
        <f t="shared" ref="C431:E431" si="54">C430+C429</f>
        <v>180000</v>
      </c>
      <c r="D431" s="78">
        <f t="shared" si="54"/>
        <v>70000</v>
      </c>
      <c r="E431" s="78">
        <f t="shared" si="54"/>
        <v>70000</v>
      </c>
      <c r="F431" s="334"/>
    </row>
    <row r="432" spans="1:11" ht="40.5" customHeight="1" thickBot="1" x14ac:dyDescent="0.3">
      <c r="A432" s="347" t="s">
        <v>198</v>
      </c>
      <c r="B432" s="515" t="s">
        <v>386</v>
      </c>
      <c r="C432" s="516"/>
      <c r="D432" s="516"/>
      <c r="E432" s="517"/>
      <c r="F432" s="334"/>
    </row>
    <row r="433" spans="1:11" ht="28.5" customHeight="1" thickBot="1" x14ac:dyDescent="0.3">
      <c r="A433" s="333" t="s">
        <v>189</v>
      </c>
      <c r="B433" s="518" t="s">
        <v>387</v>
      </c>
      <c r="C433" s="519"/>
      <c r="D433" s="519"/>
      <c r="E433" s="520"/>
      <c r="F433" s="334"/>
    </row>
    <row r="434" spans="1:11" ht="24" customHeight="1" thickBot="1" x14ac:dyDescent="0.3">
      <c r="A434" s="70" t="s">
        <v>20</v>
      </c>
      <c r="B434" s="518" t="s">
        <v>388</v>
      </c>
      <c r="C434" s="519"/>
      <c r="D434" s="519"/>
      <c r="E434" s="520"/>
      <c r="F434" s="334"/>
    </row>
    <row r="435" spans="1:11" ht="27" customHeight="1" thickBot="1" x14ac:dyDescent="0.3">
      <c r="A435" s="70" t="s">
        <v>21</v>
      </c>
      <c r="B435" s="518" t="s">
        <v>333</v>
      </c>
      <c r="C435" s="519"/>
      <c r="D435" s="519"/>
      <c r="E435" s="520"/>
      <c r="F435" s="334"/>
    </row>
    <row r="436" spans="1:11" ht="12.75" customHeight="1" x14ac:dyDescent="0.25">
      <c r="A436" s="506"/>
      <c r="B436" s="71">
        <v>2018</v>
      </c>
      <c r="C436" s="71">
        <v>2019</v>
      </c>
      <c r="D436" s="71">
        <v>2020</v>
      </c>
      <c r="E436" s="71">
        <v>2021</v>
      </c>
      <c r="F436" s="334"/>
    </row>
    <row r="437" spans="1:11" ht="19.5" customHeight="1" thickBot="1" x14ac:dyDescent="0.3">
      <c r="A437" s="507"/>
      <c r="B437" s="72" t="s">
        <v>10</v>
      </c>
      <c r="C437" s="72" t="s">
        <v>11</v>
      </c>
      <c r="D437" s="72" t="s">
        <v>11</v>
      </c>
      <c r="E437" s="72" t="s">
        <v>11</v>
      </c>
      <c r="F437" s="334"/>
    </row>
    <row r="438" spans="1:11" ht="22.5" customHeight="1" thickBot="1" x14ac:dyDescent="0.3">
      <c r="A438" s="70" t="s">
        <v>23</v>
      </c>
      <c r="B438" s="73">
        <v>1.1499999999999999</v>
      </c>
      <c r="C438" s="73"/>
      <c r="D438" s="73"/>
      <c r="E438" s="73"/>
      <c r="F438" s="334"/>
    </row>
    <row r="439" spans="1:11" ht="16.5" thickBot="1" x14ac:dyDescent="0.3">
      <c r="A439" s="70" t="s">
        <v>24</v>
      </c>
      <c r="B439" s="74">
        <v>12184</v>
      </c>
      <c r="C439" s="74"/>
      <c r="D439" s="74"/>
      <c r="E439" s="74"/>
      <c r="F439" s="334"/>
    </row>
    <row r="440" spans="1:11" ht="16.5" thickBot="1" x14ac:dyDescent="0.3">
      <c r="A440" s="70" t="s">
        <v>25</v>
      </c>
      <c r="B440" s="74">
        <f>B439/B438</f>
        <v>10594.782608695654</v>
      </c>
      <c r="C440" s="74" t="e">
        <f t="shared" ref="C440:E440" si="55">C439/C438</f>
        <v>#DIV/0!</v>
      </c>
      <c r="D440" s="74" t="e">
        <f t="shared" si="55"/>
        <v>#DIV/0!</v>
      </c>
      <c r="E440" s="74" t="e">
        <f t="shared" si="55"/>
        <v>#DIV/0!</v>
      </c>
      <c r="F440" s="334"/>
    </row>
    <row r="441" spans="1:11" ht="23.25" customHeight="1" thickBot="1" x14ac:dyDescent="0.3">
      <c r="A441" s="70" t="s">
        <v>26</v>
      </c>
      <c r="B441" s="154" t="s">
        <v>27</v>
      </c>
      <c r="C441" s="75">
        <f>C438/B438-1</f>
        <v>-1</v>
      </c>
      <c r="D441" s="75" t="e">
        <f t="shared" ref="D441:E443" si="56">D438/C438-1</f>
        <v>#DIV/0!</v>
      </c>
      <c r="E441" s="75" t="e">
        <f t="shared" si="56"/>
        <v>#DIV/0!</v>
      </c>
      <c r="F441" s="334"/>
      <c r="G441" s="139"/>
      <c r="H441" s="139"/>
      <c r="I441" s="139"/>
      <c r="J441" s="139"/>
      <c r="K441" s="139"/>
    </row>
    <row r="442" spans="1:11" ht="32.25" thickBot="1" x14ac:dyDescent="0.3">
      <c r="A442" s="70" t="s">
        <v>28</v>
      </c>
      <c r="B442" s="154" t="s">
        <v>27</v>
      </c>
      <c r="C442" s="75">
        <f>C439/B439-1</f>
        <v>-1</v>
      </c>
      <c r="D442" s="75" t="e">
        <f t="shared" si="56"/>
        <v>#DIV/0!</v>
      </c>
      <c r="E442" s="75" t="e">
        <f t="shared" si="56"/>
        <v>#DIV/0!</v>
      </c>
      <c r="F442" s="334"/>
    </row>
    <row r="443" spans="1:11" ht="32.25" thickBot="1" x14ac:dyDescent="0.3">
      <c r="A443" s="70" t="s">
        <v>29</v>
      </c>
      <c r="B443" s="154" t="s">
        <v>27</v>
      </c>
      <c r="C443" s="75" t="e">
        <f>C440/B440-1</f>
        <v>#DIV/0!</v>
      </c>
      <c r="D443" s="75" t="e">
        <f t="shared" si="56"/>
        <v>#DIV/0!</v>
      </c>
      <c r="E443" s="75" t="e">
        <f t="shared" si="56"/>
        <v>#DIV/0!</v>
      </c>
      <c r="F443" s="334"/>
    </row>
    <row r="444" spans="1:11" ht="25.5" customHeight="1" thickBot="1" x14ac:dyDescent="0.3">
      <c r="A444" s="503" t="s">
        <v>376</v>
      </c>
      <c r="B444" s="504"/>
      <c r="C444" s="504"/>
      <c r="D444" s="504"/>
      <c r="E444" s="505"/>
      <c r="F444" s="334"/>
    </row>
    <row r="445" spans="1:11" ht="12.75" customHeight="1" x14ac:dyDescent="0.25">
      <c r="A445" s="506"/>
      <c r="B445" s="71">
        <v>2018</v>
      </c>
      <c r="C445" s="71">
        <v>2019</v>
      </c>
      <c r="D445" s="71">
        <v>2020</v>
      </c>
      <c r="E445" s="71">
        <v>2021</v>
      </c>
      <c r="F445" s="334"/>
    </row>
    <row r="446" spans="1:11" ht="20.25" customHeight="1" thickBot="1" x14ac:dyDescent="0.3">
      <c r="A446" s="507"/>
      <c r="B446" s="72" t="s">
        <v>10</v>
      </c>
      <c r="C446" s="72" t="s">
        <v>11</v>
      </c>
      <c r="D446" s="72" t="s">
        <v>11</v>
      </c>
      <c r="E446" s="72" t="s">
        <v>11</v>
      </c>
      <c r="F446" s="334"/>
    </row>
    <row r="447" spans="1:11" ht="16.5" thickBot="1" x14ac:dyDescent="0.3">
      <c r="A447" s="339" t="s">
        <v>31</v>
      </c>
      <c r="B447" s="340"/>
      <c r="C447" s="340"/>
      <c r="D447" s="340"/>
      <c r="E447" s="340"/>
      <c r="F447" s="334"/>
    </row>
    <row r="448" spans="1:11" ht="16.5" thickBot="1" x14ac:dyDescent="0.3">
      <c r="A448" s="339" t="s">
        <v>32</v>
      </c>
      <c r="B448" s="342">
        <v>12184</v>
      </c>
      <c r="C448" s="340"/>
      <c r="D448" s="340"/>
      <c r="E448" s="340"/>
      <c r="F448" s="334"/>
    </row>
    <row r="449" spans="1:11" ht="30" customHeight="1" thickBot="1" x14ac:dyDescent="0.3">
      <c r="A449" s="77" t="s">
        <v>190</v>
      </c>
      <c r="B449" s="78">
        <f>B448+B447</f>
        <v>12184</v>
      </c>
      <c r="C449" s="78">
        <f t="shared" ref="C449:E449" si="57">C448+C447</f>
        <v>0</v>
      </c>
      <c r="D449" s="78">
        <f t="shared" si="57"/>
        <v>0</v>
      </c>
      <c r="E449" s="78">
        <f t="shared" si="57"/>
        <v>0</v>
      </c>
      <c r="F449" s="334"/>
    </row>
    <row r="450" spans="1:11" ht="40.5" customHeight="1" thickBot="1" x14ac:dyDescent="0.3">
      <c r="A450" s="347" t="s">
        <v>198</v>
      </c>
      <c r="B450" s="515" t="s">
        <v>390</v>
      </c>
      <c r="C450" s="516"/>
      <c r="D450" s="516"/>
      <c r="E450" s="517"/>
      <c r="F450" s="334"/>
    </row>
    <row r="451" spans="1:11" ht="28.5" customHeight="1" thickBot="1" x14ac:dyDescent="0.3">
      <c r="A451" s="333" t="s">
        <v>378</v>
      </c>
      <c r="B451" s="518" t="s">
        <v>387</v>
      </c>
      <c r="C451" s="519"/>
      <c r="D451" s="519"/>
      <c r="E451" s="520"/>
      <c r="F451" s="334"/>
    </row>
    <row r="452" spans="1:11" ht="24" customHeight="1" thickBot="1" x14ac:dyDescent="0.3">
      <c r="A452" s="70" t="s">
        <v>20</v>
      </c>
      <c r="B452" s="518" t="s">
        <v>391</v>
      </c>
      <c r="C452" s="519"/>
      <c r="D452" s="519"/>
      <c r="E452" s="520"/>
      <c r="F452" s="334"/>
    </row>
    <row r="453" spans="1:11" ht="27" customHeight="1" thickBot="1" x14ac:dyDescent="0.3">
      <c r="A453" s="70" t="s">
        <v>21</v>
      </c>
      <c r="B453" s="518" t="s">
        <v>333</v>
      </c>
      <c r="C453" s="519"/>
      <c r="D453" s="519"/>
      <c r="E453" s="520"/>
      <c r="F453" s="334"/>
    </row>
    <row r="454" spans="1:11" ht="12.75" customHeight="1" x14ac:dyDescent="0.25">
      <c r="A454" s="506"/>
      <c r="B454" s="71">
        <v>2018</v>
      </c>
      <c r="C454" s="71">
        <v>2019</v>
      </c>
      <c r="D454" s="71">
        <v>2020</v>
      </c>
      <c r="E454" s="71">
        <v>2021</v>
      </c>
      <c r="F454" s="334"/>
    </row>
    <row r="455" spans="1:11" ht="19.5" customHeight="1" thickBot="1" x14ac:dyDescent="0.3">
      <c r="A455" s="507"/>
      <c r="B455" s="72" t="s">
        <v>10</v>
      </c>
      <c r="C455" s="72" t="s">
        <v>11</v>
      </c>
      <c r="D455" s="72" t="s">
        <v>11</v>
      </c>
      <c r="E455" s="72" t="s">
        <v>11</v>
      </c>
      <c r="F455" s="334"/>
    </row>
    <row r="456" spans="1:11" ht="22.5" customHeight="1" thickBot="1" x14ac:dyDescent="0.3">
      <c r="A456" s="70" t="s">
        <v>23</v>
      </c>
      <c r="B456" s="73">
        <v>0.64</v>
      </c>
      <c r="C456" s="73"/>
      <c r="D456" s="73"/>
      <c r="E456" s="73"/>
      <c r="F456" s="334"/>
    </row>
    <row r="457" spans="1:11" ht="16.5" thickBot="1" x14ac:dyDescent="0.3">
      <c r="A457" s="70" t="s">
        <v>24</v>
      </c>
      <c r="B457" s="74">
        <v>9845</v>
      </c>
      <c r="C457" s="74"/>
      <c r="D457" s="74"/>
      <c r="E457" s="74"/>
      <c r="F457" s="334"/>
    </row>
    <row r="458" spans="1:11" ht="16.5" thickBot="1" x14ac:dyDescent="0.3">
      <c r="A458" s="70" t="s">
        <v>25</v>
      </c>
      <c r="B458" s="74">
        <f>B457/B456</f>
        <v>15382.8125</v>
      </c>
      <c r="C458" s="74" t="e">
        <f t="shared" ref="C458:E458" si="58">C457/C456</f>
        <v>#DIV/0!</v>
      </c>
      <c r="D458" s="74" t="e">
        <f t="shared" si="58"/>
        <v>#DIV/0!</v>
      </c>
      <c r="E458" s="74" t="e">
        <f t="shared" si="58"/>
        <v>#DIV/0!</v>
      </c>
      <c r="F458" s="334"/>
    </row>
    <row r="459" spans="1:11" ht="23.25" customHeight="1" thickBot="1" x14ac:dyDescent="0.3">
      <c r="A459" s="70" t="s">
        <v>26</v>
      </c>
      <c r="B459" s="154" t="s">
        <v>27</v>
      </c>
      <c r="C459" s="75">
        <f>C456/B456-1</f>
        <v>-1</v>
      </c>
      <c r="D459" s="75" t="e">
        <f t="shared" ref="D459:E461" si="59">D456/C456-1</f>
        <v>#DIV/0!</v>
      </c>
      <c r="E459" s="75" t="e">
        <f t="shared" si="59"/>
        <v>#DIV/0!</v>
      </c>
      <c r="F459" s="334"/>
      <c r="G459" s="139"/>
      <c r="H459" s="139"/>
      <c r="I459" s="139"/>
      <c r="J459" s="139"/>
      <c r="K459" s="139"/>
    </row>
    <row r="460" spans="1:11" ht="32.25" thickBot="1" x14ac:dyDescent="0.3">
      <c r="A460" s="70" t="s">
        <v>28</v>
      </c>
      <c r="B460" s="154" t="s">
        <v>27</v>
      </c>
      <c r="C460" s="75">
        <f>C457/B457-1</f>
        <v>-1</v>
      </c>
      <c r="D460" s="75" t="e">
        <f t="shared" si="59"/>
        <v>#DIV/0!</v>
      </c>
      <c r="E460" s="75" t="e">
        <f t="shared" si="59"/>
        <v>#DIV/0!</v>
      </c>
      <c r="F460" s="334"/>
    </row>
    <row r="461" spans="1:11" ht="32.25" thickBot="1" x14ac:dyDescent="0.3">
      <c r="A461" s="70" t="s">
        <v>29</v>
      </c>
      <c r="B461" s="154" t="s">
        <v>27</v>
      </c>
      <c r="C461" s="75" t="e">
        <f>C458/B458-1</f>
        <v>#DIV/0!</v>
      </c>
      <c r="D461" s="75" t="e">
        <f t="shared" si="59"/>
        <v>#DIV/0!</v>
      </c>
      <c r="E461" s="75" t="e">
        <f t="shared" si="59"/>
        <v>#DIV/0!</v>
      </c>
      <c r="F461" s="334"/>
    </row>
    <row r="462" spans="1:11" ht="25.5" customHeight="1" thickBot="1" x14ac:dyDescent="0.3">
      <c r="A462" s="503" t="s">
        <v>380</v>
      </c>
      <c r="B462" s="504"/>
      <c r="C462" s="504"/>
      <c r="D462" s="504"/>
      <c r="E462" s="505"/>
      <c r="F462" s="334"/>
    </row>
    <row r="463" spans="1:11" ht="12.75" customHeight="1" x14ac:dyDescent="0.25">
      <c r="A463" s="506"/>
      <c r="B463" s="71">
        <v>2018</v>
      </c>
      <c r="C463" s="71">
        <v>2019</v>
      </c>
      <c r="D463" s="71">
        <v>2020</v>
      </c>
      <c r="E463" s="71">
        <v>2021</v>
      </c>
      <c r="F463" s="334"/>
    </row>
    <row r="464" spans="1:11" ht="20.25" customHeight="1" thickBot="1" x14ac:dyDescent="0.3">
      <c r="A464" s="507"/>
      <c r="B464" s="72" t="s">
        <v>10</v>
      </c>
      <c r="C464" s="72" t="s">
        <v>11</v>
      </c>
      <c r="D464" s="72" t="s">
        <v>11</v>
      </c>
      <c r="E464" s="72" t="s">
        <v>11</v>
      </c>
      <c r="F464" s="334"/>
    </row>
    <row r="465" spans="1:11" ht="16.5" thickBot="1" x14ac:dyDescent="0.3">
      <c r="A465" s="339" t="s">
        <v>31</v>
      </c>
      <c r="B465" s="340"/>
      <c r="C465" s="340"/>
      <c r="D465" s="340"/>
      <c r="E465" s="340"/>
      <c r="F465" s="334"/>
    </row>
    <row r="466" spans="1:11" ht="16.5" thickBot="1" x14ac:dyDescent="0.3">
      <c r="A466" s="339" t="s">
        <v>32</v>
      </c>
      <c r="B466" s="342">
        <v>9845</v>
      </c>
      <c r="C466" s="340"/>
      <c r="D466" s="340"/>
      <c r="E466" s="340"/>
      <c r="F466" s="334"/>
    </row>
    <row r="467" spans="1:11" ht="30" customHeight="1" thickBot="1" x14ac:dyDescent="0.3">
      <c r="A467" s="77" t="s">
        <v>197</v>
      </c>
      <c r="B467" s="78">
        <f>B466+B465</f>
        <v>9845</v>
      </c>
      <c r="C467" s="78">
        <f t="shared" ref="C467:E467" si="60">C466+C465</f>
        <v>0</v>
      </c>
      <c r="D467" s="78">
        <f t="shared" si="60"/>
        <v>0</v>
      </c>
      <c r="E467" s="78">
        <f t="shared" si="60"/>
        <v>0</v>
      </c>
      <c r="F467" s="334"/>
    </row>
    <row r="468" spans="1:11" ht="40.5" customHeight="1" thickBot="1" x14ac:dyDescent="0.3">
      <c r="A468" s="347" t="s">
        <v>198</v>
      </c>
      <c r="B468" s="515" t="s">
        <v>1056</v>
      </c>
      <c r="C468" s="516"/>
      <c r="D468" s="516"/>
      <c r="E468" s="517"/>
      <c r="F468" s="334"/>
    </row>
    <row r="469" spans="1:11" ht="39.75" customHeight="1" thickBot="1" x14ac:dyDescent="0.3">
      <c r="A469" s="333" t="s">
        <v>234</v>
      </c>
      <c r="B469" s="521" t="s">
        <v>394</v>
      </c>
      <c r="C469" s="522"/>
      <c r="D469" s="522"/>
      <c r="E469" s="523"/>
      <c r="F469" s="334"/>
    </row>
    <row r="470" spans="1:11" ht="24" customHeight="1" thickBot="1" x14ac:dyDescent="0.3">
      <c r="A470" s="70" t="s">
        <v>20</v>
      </c>
      <c r="B470" s="518" t="s">
        <v>395</v>
      </c>
      <c r="C470" s="519"/>
      <c r="D470" s="519"/>
      <c r="E470" s="520"/>
      <c r="F470" s="334"/>
    </row>
    <row r="471" spans="1:11" ht="27" customHeight="1" thickBot="1" x14ac:dyDescent="0.3">
      <c r="A471" s="70" t="s">
        <v>21</v>
      </c>
      <c r="B471" s="518"/>
      <c r="C471" s="519"/>
      <c r="D471" s="519"/>
      <c r="E471" s="520"/>
      <c r="F471" s="334"/>
    </row>
    <row r="472" spans="1:11" ht="12.75" customHeight="1" x14ac:dyDescent="0.25">
      <c r="A472" s="506"/>
      <c r="B472" s="71">
        <v>2018</v>
      </c>
      <c r="C472" s="71">
        <v>2019</v>
      </c>
      <c r="D472" s="71">
        <v>2020</v>
      </c>
      <c r="E472" s="71">
        <v>2021</v>
      </c>
      <c r="F472" s="334"/>
    </row>
    <row r="473" spans="1:11" ht="19.5" customHeight="1" thickBot="1" x14ac:dyDescent="0.3">
      <c r="A473" s="507"/>
      <c r="B473" s="72" t="s">
        <v>10</v>
      </c>
      <c r="C473" s="72" t="s">
        <v>11</v>
      </c>
      <c r="D473" s="72" t="s">
        <v>11</v>
      </c>
      <c r="E473" s="72" t="s">
        <v>11</v>
      </c>
      <c r="F473" s="334"/>
    </row>
    <row r="474" spans="1:11" ht="22.5" customHeight="1" thickBot="1" x14ac:dyDescent="0.3">
      <c r="A474" s="70" t="s">
        <v>23</v>
      </c>
      <c r="B474" s="73"/>
      <c r="C474" s="73"/>
      <c r="D474" s="73"/>
      <c r="E474" s="73"/>
      <c r="F474" s="334"/>
    </row>
    <row r="475" spans="1:11" ht="16.5" thickBot="1" x14ac:dyDescent="0.3">
      <c r="A475" s="70" t="s">
        <v>24</v>
      </c>
      <c r="B475" s="74">
        <f>218472+96000</f>
        <v>314472</v>
      </c>
      <c r="C475" s="74">
        <v>278000</v>
      </c>
      <c r="D475" s="74">
        <v>106000</v>
      </c>
      <c r="E475" s="74"/>
      <c r="F475" s="334"/>
    </row>
    <row r="476" spans="1:11" ht="16.5" thickBot="1" x14ac:dyDescent="0.3">
      <c r="A476" s="70" t="s">
        <v>25</v>
      </c>
      <c r="B476" s="74" t="e">
        <f>B475/B474</f>
        <v>#DIV/0!</v>
      </c>
      <c r="C476" s="74" t="e">
        <f t="shared" ref="C476:E476" si="61">C475/C474</f>
        <v>#DIV/0!</v>
      </c>
      <c r="D476" s="74" t="e">
        <f t="shared" si="61"/>
        <v>#DIV/0!</v>
      </c>
      <c r="E476" s="74" t="e">
        <f t="shared" si="61"/>
        <v>#DIV/0!</v>
      </c>
      <c r="F476" s="334"/>
    </row>
    <row r="477" spans="1:11" ht="23.25" customHeight="1" thickBot="1" x14ac:dyDescent="0.3">
      <c r="A477" s="70" t="s">
        <v>26</v>
      </c>
      <c r="B477" s="154" t="s">
        <v>27</v>
      </c>
      <c r="C477" s="75" t="e">
        <f>C474/B474-1</f>
        <v>#DIV/0!</v>
      </c>
      <c r="D477" s="75" t="e">
        <f t="shared" ref="D477:E479" si="62">D474/C474-1</f>
        <v>#DIV/0!</v>
      </c>
      <c r="E477" s="75" t="e">
        <f t="shared" si="62"/>
        <v>#DIV/0!</v>
      </c>
      <c r="F477" s="334"/>
      <c r="G477" s="139"/>
      <c r="H477" s="139"/>
      <c r="I477" s="139"/>
      <c r="J477" s="139"/>
      <c r="K477" s="139"/>
    </row>
    <row r="478" spans="1:11" ht="32.25" thickBot="1" x14ac:dyDescent="0.3">
      <c r="A478" s="70" t="s">
        <v>28</v>
      </c>
      <c r="B478" s="154" t="s">
        <v>27</v>
      </c>
      <c r="C478" s="75">
        <f>C475/B475-1</f>
        <v>-0.11597852909003026</v>
      </c>
      <c r="D478" s="75">
        <f t="shared" si="62"/>
        <v>-0.61870503597122295</v>
      </c>
      <c r="E478" s="75">
        <f t="shared" si="62"/>
        <v>-1</v>
      </c>
      <c r="F478" s="334"/>
    </row>
    <row r="479" spans="1:11" ht="32.25" thickBot="1" x14ac:dyDescent="0.3">
      <c r="A479" s="70" t="s">
        <v>29</v>
      </c>
      <c r="B479" s="154" t="s">
        <v>27</v>
      </c>
      <c r="C479" s="75" t="e">
        <f>C476/B476-1</f>
        <v>#DIV/0!</v>
      </c>
      <c r="D479" s="75" t="e">
        <f t="shared" si="62"/>
        <v>#DIV/0!</v>
      </c>
      <c r="E479" s="75" t="e">
        <f t="shared" si="62"/>
        <v>#DIV/0!</v>
      </c>
      <c r="F479" s="334"/>
    </row>
    <row r="480" spans="1:11" ht="25.5" customHeight="1" thickBot="1" x14ac:dyDescent="0.3">
      <c r="A480" s="503" t="s">
        <v>384</v>
      </c>
      <c r="B480" s="504"/>
      <c r="C480" s="504"/>
      <c r="D480" s="504"/>
      <c r="E480" s="505"/>
      <c r="F480" s="334"/>
    </row>
    <row r="481" spans="1:11" ht="12.75" customHeight="1" x14ac:dyDescent="0.25">
      <c r="A481" s="506"/>
      <c r="B481" s="71">
        <v>2018</v>
      </c>
      <c r="C481" s="71">
        <v>2019</v>
      </c>
      <c r="D481" s="71">
        <v>2020</v>
      </c>
      <c r="E481" s="71">
        <v>2021</v>
      </c>
      <c r="F481" s="334"/>
    </row>
    <row r="482" spans="1:11" ht="20.25" customHeight="1" thickBot="1" x14ac:dyDescent="0.3">
      <c r="A482" s="507"/>
      <c r="B482" s="72" t="s">
        <v>10</v>
      </c>
      <c r="C482" s="72" t="s">
        <v>11</v>
      </c>
      <c r="D482" s="72" t="s">
        <v>11</v>
      </c>
      <c r="E482" s="72" t="s">
        <v>11</v>
      </c>
      <c r="F482" s="334"/>
    </row>
    <row r="483" spans="1:11" ht="16.5" thickBot="1" x14ac:dyDescent="0.3">
      <c r="A483" s="339" t="s">
        <v>31</v>
      </c>
      <c r="B483" s="340"/>
      <c r="C483" s="340"/>
      <c r="D483" s="340"/>
      <c r="E483" s="340"/>
      <c r="F483" s="334"/>
    </row>
    <row r="484" spans="1:11" ht="16.5" thickBot="1" x14ac:dyDescent="0.3">
      <c r="A484" s="339" t="s">
        <v>32</v>
      </c>
      <c r="B484" s="342">
        <v>218472</v>
      </c>
      <c r="C484" s="340">
        <v>278000</v>
      </c>
      <c r="D484" s="340">
        <v>106000</v>
      </c>
      <c r="E484" s="340"/>
      <c r="F484" s="334"/>
    </row>
    <row r="485" spans="1:11" ht="30" customHeight="1" x14ac:dyDescent="0.25">
      <c r="A485" s="77" t="s">
        <v>202</v>
      </c>
      <c r="B485" s="78">
        <f>B484+B483</f>
        <v>218472</v>
      </c>
      <c r="C485" s="78">
        <f t="shared" ref="C485:E485" si="63">C484+C483</f>
        <v>278000</v>
      </c>
      <c r="D485" s="78">
        <f t="shared" si="63"/>
        <v>106000</v>
      </c>
      <c r="E485" s="78">
        <f t="shared" si="63"/>
        <v>0</v>
      </c>
      <c r="F485" s="334"/>
    </row>
    <row r="486" spans="1:11" ht="16.5" thickBot="1" x14ac:dyDescent="0.3">
      <c r="A486" s="349"/>
      <c r="B486" s="342"/>
      <c r="C486" s="350"/>
      <c r="D486" s="350"/>
      <c r="E486" s="350"/>
      <c r="F486" s="334"/>
    </row>
    <row r="487" spans="1:11" ht="40.5" customHeight="1" thickBot="1" x14ac:dyDescent="0.3">
      <c r="A487" s="347" t="s">
        <v>198</v>
      </c>
      <c r="B487" s="515" t="s">
        <v>1057</v>
      </c>
      <c r="C487" s="516"/>
      <c r="D487" s="516"/>
      <c r="E487" s="517"/>
      <c r="F487" s="334"/>
    </row>
    <row r="488" spans="1:11" ht="39.75" customHeight="1" thickBot="1" x14ac:dyDescent="0.3">
      <c r="A488" s="333" t="s">
        <v>235</v>
      </c>
      <c r="B488" s="521" t="s">
        <v>397</v>
      </c>
      <c r="C488" s="522"/>
      <c r="D488" s="522"/>
      <c r="E488" s="523"/>
      <c r="F488" s="334"/>
    </row>
    <row r="489" spans="1:11" ht="24" customHeight="1" thickBot="1" x14ac:dyDescent="0.3">
      <c r="A489" s="70" t="s">
        <v>20</v>
      </c>
      <c r="B489" s="518" t="s">
        <v>398</v>
      </c>
      <c r="C489" s="519"/>
      <c r="D489" s="519"/>
      <c r="E489" s="520"/>
      <c r="F489" s="334"/>
    </row>
    <row r="490" spans="1:11" ht="27" customHeight="1" thickBot="1" x14ac:dyDescent="0.3">
      <c r="A490" s="70" t="s">
        <v>21</v>
      </c>
      <c r="B490" s="518"/>
      <c r="C490" s="519"/>
      <c r="D490" s="519"/>
      <c r="E490" s="520"/>
      <c r="F490" s="334"/>
    </row>
    <row r="491" spans="1:11" ht="12.75" customHeight="1" x14ac:dyDescent="0.25">
      <c r="A491" s="506"/>
      <c r="B491" s="71">
        <v>2018</v>
      </c>
      <c r="C491" s="71">
        <v>2019</v>
      </c>
      <c r="D491" s="71">
        <v>2020</v>
      </c>
      <c r="E491" s="71">
        <v>2021</v>
      </c>
      <c r="F491" s="334"/>
    </row>
    <row r="492" spans="1:11" ht="19.5" customHeight="1" thickBot="1" x14ac:dyDescent="0.3">
      <c r="A492" s="507"/>
      <c r="B492" s="72" t="s">
        <v>10</v>
      </c>
      <c r="C492" s="72" t="s">
        <v>11</v>
      </c>
      <c r="D492" s="72" t="s">
        <v>11</v>
      </c>
      <c r="E492" s="72" t="s">
        <v>11</v>
      </c>
      <c r="F492" s="334"/>
    </row>
    <row r="493" spans="1:11" ht="22.5" customHeight="1" thickBot="1" x14ac:dyDescent="0.3">
      <c r="A493" s="70" t="s">
        <v>23</v>
      </c>
      <c r="B493" s="73"/>
      <c r="C493" s="73"/>
      <c r="D493" s="73"/>
      <c r="E493" s="73"/>
      <c r="F493" s="334"/>
    </row>
    <row r="494" spans="1:11" ht="16.5" thickBot="1" x14ac:dyDescent="0.3">
      <c r="A494" s="70" t="s">
        <v>24</v>
      </c>
      <c r="B494" s="74">
        <v>28302</v>
      </c>
      <c r="C494" s="74"/>
      <c r="D494" s="74"/>
      <c r="E494" s="74"/>
      <c r="F494" s="334"/>
    </row>
    <row r="495" spans="1:11" ht="16.5" thickBot="1" x14ac:dyDescent="0.3">
      <c r="A495" s="70" t="s">
        <v>25</v>
      </c>
      <c r="B495" s="74" t="e">
        <f>B494/B493</f>
        <v>#DIV/0!</v>
      </c>
      <c r="C495" s="74" t="e">
        <f t="shared" ref="C495:E495" si="64">C494/C493</f>
        <v>#DIV/0!</v>
      </c>
      <c r="D495" s="74" t="e">
        <f t="shared" si="64"/>
        <v>#DIV/0!</v>
      </c>
      <c r="E495" s="74" t="e">
        <f t="shared" si="64"/>
        <v>#DIV/0!</v>
      </c>
      <c r="F495" s="334"/>
    </row>
    <row r="496" spans="1:11" ht="23.25" customHeight="1" thickBot="1" x14ac:dyDescent="0.3">
      <c r="A496" s="70" t="s">
        <v>26</v>
      </c>
      <c r="B496" s="154" t="s">
        <v>27</v>
      </c>
      <c r="C496" s="75" t="e">
        <f>C493/B493-1</f>
        <v>#DIV/0!</v>
      </c>
      <c r="D496" s="75" t="e">
        <f t="shared" ref="D496:E498" si="65">D493/C493-1</f>
        <v>#DIV/0!</v>
      </c>
      <c r="E496" s="75" t="e">
        <f t="shared" si="65"/>
        <v>#DIV/0!</v>
      </c>
      <c r="F496" s="334"/>
      <c r="G496" s="139"/>
      <c r="H496" s="139"/>
      <c r="I496" s="139"/>
      <c r="J496" s="139"/>
      <c r="K496" s="139"/>
    </row>
    <row r="497" spans="1:6" ht="32.25" thickBot="1" x14ac:dyDescent="0.3">
      <c r="A497" s="70" t="s">
        <v>28</v>
      </c>
      <c r="B497" s="154" t="s">
        <v>27</v>
      </c>
      <c r="C497" s="75">
        <f>C494/B494-1</f>
        <v>-1</v>
      </c>
      <c r="D497" s="75" t="e">
        <f t="shared" si="65"/>
        <v>#DIV/0!</v>
      </c>
      <c r="E497" s="75" t="e">
        <f t="shared" si="65"/>
        <v>#DIV/0!</v>
      </c>
      <c r="F497" s="334"/>
    </row>
    <row r="498" spans="1:6" ht="32.25" thickBot="1" x14ac:dyDescent="0.3">
      <c r="A498" s="70" t="s">
        <v>29</v>
      </c>
      <c r="B498" s="154" t="s">
        <v>27</v>
      </c>
      <c r="C498" s="75" t="e">
        <f>C495/B495-1</f>
        <v>#DIV/0!</v>
      </c>
      <c r="D498" s="75" t="e">
        <f t="shared" si="65"/>
        <v>#DIV/0!</v>
      </c>
      <c r="E498" s="75" t="e">
        <f t="shared" si="65"/>
        <v>#DIV/0!</v>
      </c>
      <c r="F498" s="334"/>
    </row>
    <row r="499" spans="1:6" ht="25.5" customHeight="1" thickBot="1" x14ac:dyDescent="0.3">
      <c r="A499" s="503" t="s">
        <v>385</v>
      </c>
      <c r="B499" s="504"/>
      <c r="C499" s="504"/>
      <c r="D499" s="504"/>
      <c r="E499" s="505"/>
      <c r="F499" s="334"/>
    </row>
    <row r="500" spans="1:6" ht="12.75" customHeight="1" x14ac:dyDescent="0.25">
      <c r="A500" s="506"/>
      <c r="B500" s="71">
        <v>2018</v>
      </c>
      <c r="C500" s="71">
        <v>2019</v>
      </c>
      <c r="D500" s="71">
        <v>2020</v>
      </c>
      <c r="E500" s="71">
        <v>2021</v>
      </c>
      <c r="F500" s="334"/>
    </row>
    <row r="501" spans="1:6" ht="20.25" customHeight="1" thickBot="1" x14ac:dyDescent="0.3">
      <c r="A501" s="507"/>
      <c r="B501" s="72" t="s">
        <v>10</v>
      </c>
      <c r="C501" s="72" t="s">
        <v>11</v>
      </c>
      <c r="D501" s="72" t="s">
        <v>11</v>
      </c>
      <c r="E501" s="72" t="s">
        <v>11</v>
      </c>
      <c r="F501" s="334"/>
    </row>
    <row r="502" spans="1:6" ht="16.5" thickBot="1" x14ac:dyDescent="0.3">
      <c r="A502" s="339" t="s">
        <v>31</v>
      </c>
      <c r="B502" s="340"/>
      <c r="C502" s="340"/>
      <c r="D502" s="340"/>
      <c r="E502" s="340"/>
      <c r="F502" s="334"/>
    </row>
    <row r="503" spans="1:6" ht="16.5" thickBot="1" x14ac:dyDescent="0.3">
      <c r="A503" s="339" t="s">
        <v>32</v>
      </c>
      <c r="B503" s="342">
        <v>28302</v>
      </c>
      <c r="C503" s="340"/>
      <c r="D503" s="340"/>
      <c r="E503" s="340"/>
      <c r="F503" s="334"/>
    </row>
    <row r="504" spans="1:6" ht="30" customHeight="1" x14ac:dyDescent="0.25">
      <c r="A504" s="77" t="s">
        <v>207</v>
      </c>
      <c r="B504" s="78">
        <f>B503+B502</f>
        <v>28302</v>
      </c>
      <c r="C504" s="78">
        <f t="shared" ref="C504:E504" si="66">C503+C502</f>
        <v>0</v>
      </c>
      <c r="D504" s="78">
        <f t="shared" si="66"/>
        <v>0</v>
      </c>
      <c r="E504" s="78">
        <f t="shared" si="66"/>
        <v>0</v>
      </c>
      <c r="F504" s="334"/>
    </row>
    <row r="505" spans="1:6" ht="16.5" thickBot="1" x14ac:dyDescent="0.3">
      <c r="A505" s="349"/>
      <c r="B505" s="342"/>
      <c r="C505" s="350"/>
      <c r="D505" s="350"/>
      <c r="E505" s="350"/>
      <c r="F505" s="334"/>
    </row>
    <row r="506" spans="1:6" ht="81.75" customHeight="1" thickBot="1" x14ac:dyDescent="0.3">
      <c r="A506" s="347" t="s">
        <v>198</v>
      </c>
      <c r="B506" s="515" t="s">
        <v>399</v>
      </c>
      <c r="C506" s="516"/>
      <c r="D506" s="516"/>
      <c r="E506" s="517"/>
      <c r="F506" s="334"/>
    </row>
    <row r="507" spans="1:6" ht="39.75" customHeight="1" thickBot="1" x14ac:dyDescent="0.3">
      <c r="A507" s="333" t="s">
        <v>212</v>
      </c>
      <c r="B507" s="521" t="s">
        <v>400</v>
      </c>
      <c r="C507" s="522"/>
      <c r="D507" s="522"/>
      <c r="E507" s="523"/>
      <c r="F507" s="334"/>
    </row>
    <row r="508" spans="1:6" ht="36.75" customHeight="1" thickBot="1" x14ac:dyDescent="0.3">
      <c r="A508" s="70" t="s">
        <v>20</v>
      </c>
      <c r="B508" s="521" t="s">
        <v>401</v>
      </c>
      <c r="C508" s="522"/>
      <c r="D508" s="522"/>
      <c r="E508" s="523"/>
      <c r="F508" s="334"/>
    </row>
    <row r="509" spans="1:6" ht="33.75" customHeight="1" thickBot="1" x14ac:dyDescent="0.3">
      <c r="A509" s="70" t="s">
        <v>21</v>
      </c>
      <c r="B509" s="518"/>
      <c r="C509" s="519"/>
      <c r="D509" s="519"/>
      <c r="E509" s="520"/>
      <c r="F509" s="334"/>
    </row>
    <row r="510" spans="1:6" ht="12.75" customHeight="1" x14ac:dyDescent="0.25">
      <c r="A510" s="506"/>
      <c r="B510" s="71">
        <v>2018</v>
      </c>
      <c r="C510" s="71">
        <v>2019</v>
      </c>
      <c r="D510" s="71">
        <v>2020</v>
      </c>
      <c r="E510" s="71">
        <v>2021</v>
      </c>
      <c r="F510" s="334"/>
    </row>
    <row r="511" spans="1:6" ht="19.5" customHeight="1" thickBot="1" x14ac:dyDescent="0.3">
      <c r="A511" s="507"/>
      <c r="B511" s="72" t="s">
        <v>10</v>
      </c>
      <c r="C511" s="72" t="s">
        <v>11</v>
      </c>
      <c r="D511" s="72" t="s">
        <v>11</v>
      </c>
      <c r="E511" s="72" t="s">
        <v>11</v>
      </c>
      <c r="F511" s="334"/>
    </row>
    <row r="512" spans="1:6" ht="22.5" customHeight="1" thickBot="1" x14ac:dyDescent="0.3">
      <c r="A512" s="70" t="s">
        <v>23</v>
      </c>
      <c r="B512" s="73"/>
      <c r="C512" s="73"/>
      <c r="D512" s="73"/>
      <c r="E512" s="73"/>
      <c r="F512" s="334"/>
    </row>
    <row r="513" spans="1:11" ht="16.5" thickBot="1" x14ac:dyDescent="0.3">
      <c r="A513" s="70" t="s">
        <v>24</v>
      </c>
      <c r="B513" s="74">
        <v>310000</v>
      </c>
      <c r="C513" s="74">
        <v>309724</v>
      </c>
      <c r="D513" s="74">
        <v>309724</v>
      </c>
      <c r="E513" s="74">
        <v>309724</v>
      </c>
      <c r="F513" s="334"/>
    </row>
    <row r="514" spans="1:11" ht="16.5" thickBot="1" x14ac:dyDescent="0.3">
      <c r="A514" s="70" t="s">
        <v>25</v>
      </c>
      <c r="B514" s="74" t="e">
        <f>B513/B512</f>
        <v>#DIV/0!</v>
      </c>
      <c r="C514" s="74" t="e">
        <f t="shared" ref="C514:E514" si="67">C513/C512</f>
        <v>#DIV/0!</v>
      </c>
      <c r="D514" s="74" t="e">
        <f t="shared" si="67"/>
        <v>#DIV/0!</v>
      </c>
      <c r="E514" s="74" t="e">
        <f t="shared" si="67"/>
        <v>#DIV/0!</v>
      </c>
      <c r="F514" s="334"/>
    </row>
    <row r="515" spans="1:11" ht="23.25" customHeight="1" thickBot="1" x14ac:dyDescent="0.3">
      <c r="A515" s="70" t="s">
        <v>26</v>
      </c>
      <c r="B515" s="154" t="s">
        <v>27</v>
      </c>
      <c r="C515" s="75" t="e">
        <f>C512/B512-1</f>
        <v>#DIV/0!</v>
      </c>
      <c r="D515" s="75" t="e">
        <f t="shared" ref="D515:E517" si="68">D512/C512-1</f>
        <v>#DIV/0!</v>
      </c>
      <c r="E515" s="75" t="e">
        <f t="shared" si="68"/>
        <v>#DIV/0!</v>
      </c>
      <c r="F515" s="334"/>
      <c r="G515" s="139"/>
      <c r="H515" s="139"/>
      <c r="I515" s="139"/>
      <c r="J515" s="139"/>
      <c r="K515" s="139"/>
    </row>
    <row r="516" spans="1:11" ht="32.25" thickBot="1" x14ac:dyDescent="0.3">
      <c r="A516" s="70" t="s">
        <v>28</v>
      </c>
      <c r="B516" s="154" t="s">
        <v>27</v>
      </c>
      <c r="C516" s="75">
        <f>C513/B513-1</f>
        <v>-8.9032258064514203E-4</v>
      </c>
      <c r="D516" s="75">
        <f t="shared" si="68"/>
        <v>0</v>
      </c>
      <c r="E516" s="75">
        <f t="shared" si="68"/>
        <v>0</v>
      </c>
      <c r="F516" s="334"/>
    </row>
    <row r="517" spans="1:11" ht="32.25" thickBot="1" x14ac:dyDescent="0.3">
      <c r="A517" s="70" t="s">
        <v>29</v>
      </c>
      <c r="B517" s="154" t="s">
        <v>27</v>
      </c>
      <c r="C517" s="75" t="e">
        <f>C514/B514-1</f>
        <v>#DIV/0!</v>
      </c>
      <c r="D517" s="75" t="e">
        <f t="shared" si="68"/>
        <v>#DIV/0!</v>
      </c>
      <c r="E517" s="75" t="e">
        <f t="shared" si="68"/>
        <v>#DIV/0!</v>
      </c>
      <c r="F517" s="334"/>
    </row>
    <row r="518" spans="1:11" ht="25.5" customHeight="1" thickBot="1" x14ac:dyDescent="0.3">
      <c r="A518" s="503" t="s">
        <v>389</v>
      </c>
      <c r="B518" s="504"/>
      <c r="C518" s="504"/>
      <c r="D518" s="504"/>
      <c r="E518" s="505"/>
      <c r="F518" s="334"/>
    </row>
    <row r="519" spans="1:11" ht="12.75" customHeight="1" x14ac:dyDescent="0.25">
      <c r="A519" s="506"/>
      <c r="B519" s="71">
        <v>2018</v>
      </c>
      <c r="C519" s="71">
        <v>2019</v>
      </c>
      <c r="D519" s="71">
        <v>2020</v>
      </c>
      <c r="E519" s="71">
        <v>2021</v>
      </c>
      <c r="F519" s="334"/>
    </row>
    <row r="520" spans="1:11" ht="20.25" customHeight="1" thickBot="1" x14ac:dyDescent="0.3">
      <c r="A520" s="507"/>
      <c r="B520" s="72" t="s">
        <v>10</v>
      </c>
      <c r="C520" s="72" t="s">
        <v>11</v>
      </c>
      <c r="D520" s="72" t="s">
        <v>11</v>
      </c>
      <c r="E520" s="72" t="s">
        <v>11</v>
      </c>
      <c r="F520" s="334"/>
    </row>
    <row r="521" spans="1:11" ht="16.5" thickBot="1" x14ac:dyDescent="0.3">
      <c r="A521" s="339" t="s">
        <v>31</v>
      </c>
      <c r="B521" s="340"/>
      <c r="C521" s="340"/>
      <c r="D521" s="340"/>
      <c r="E521" s="340"/>
      <c r="F521" s="334"/>
    </row>
    <row r="522" spans="1:11" ht="16.5" thickBot="1" x14ac:dyDescent="0.3">
      <c r="A522" s="339" t="s">
        <v>32</v>
      </c>
      <c r="B522" s="342">
        <v>310000</v>
      </c>
      <c r="C522" s="340">
        <v>309724</v>
      </c>
      <c r="D522" s="340">
        <v>309724</v>
      </c>
      <c r="E522" s="340">
        <v>309724</v>
      </c>
      <c r="F522" s="334"/>
    </row>
    <row r="523" spans="1:11" ht="30" customHeight="1" thickBot="1" x14ac:dyDescent="0.3">
      <c r="A523" s="77" t="s">
        <v>215</v>
      </c>
      <c r="B523" s="78">
        <f>B522+B521</f>
        <v>310000</v>
      </c>
      <c r="C523" s="78">
        <f t="shared" ref="C523:E523" si="69">C522+C521</f>
        <v>309724</v>
      </c>
      <c r="D523" s="78">
        <f t="shared" si="69"/>
        <v>309724</v>
      </c>
      <c r="E523" s="78">
        <f t="shared" si="69"/>
        <v>309724</v>
      </c>
      <c r="F523" s="334"/>
    </row>
    <row r="524" spans="1:11" ht="81.75" customHeight="1" thickBot="1" x14ac:dyDescent="0.3">
      <c r="A524" s="347" t="s">
        <v>198</v>
      </c>
      <c r="B524" s="515" t="s">
        <v>403</v>
      </c>
      <c r="C524" s="516"/>
      <c r="D524" s="516"/>
      <c r="E524" s="517"/>
      <c r="F524" s="334"/>
    </row>
    <row r="525" spans="1:11" ht="39.75" customHeight="1" thickBot="1" x14ac:dyDescent="0.3">
      <c r="A525" s="333" t="s">
        <v>236</v>
      </c>
      <c r="B525" s="521" t="s">
        <v>404</v>
      </c>
      <c r="C525" s="522"/>
      <c r="D525" s="522"/>
      <c r="E525" s="523"/>
      <c r="F525" s="334"/>
    </row>
    <row r="526" spans="1:11" ht="36.75" customHeight="1" thickBot="1" x14ac:dyDescent="0.3">
      <c r="A526" s="70" t="s">
        <v>20</v>
      </c>
      <c r="B526" s="521" t="s">
        <v>405</v>
      </c>
      <c r="C526" s="522"/>
      <c r="D526" s="522"/>
      <c r="E526" s="523"/>
      <c r="F526" s="334"/>
    </row>
    <row r="527" spans="1:11" ht="33.75" customHeight="1" thickBot="1" x14ac:dyDescent="0.3">
      <c r="A527" s="70" t="s">
        <v>21</v>
      </c>
      <c r="B527" s="518" t="s">
        <v>333</v>
      </c>
      <c r="C527" s="519"/>
      <c r="D527" s="519"/>
      <c r="E527" s="520"/>
      <c r="F527" s="334"/>
    </row>
    <row r="528" spans="1:11" ht="12.75" customHeight="1" x14ac:dyDescent="0.25">
      <c r="A528" s="506"/>
      <c r="B528" s="71">
        <v>2018</v>
      </c>
      <c r="C528" s="71">
        <v>2019</v>
      </c>
      <c r="D528" s="71">
        <v>2020</v>
      </c>
      <c r="E528" s="71">
        <v>2021</v>
      </c>
      <c r="F528" s="334"/>
    </row>
    <row r="529" spans="1:11" ht="19.5" customHeight="1" thickBot="1" x14ac:dyDescent="0.3">
      <c r="A529" s="507"/>
      <c r="B529" s="72" t="s">
        <v>10</v>
      </c>
      <c r="C529" s="72" t="s">
        <v>11</v>
      </c>
      <c r="D529" s="72" t="s">
        <v>11</v>
      </c>
      <c r="E529" s="72" t="s">
        <v>11</v>
      </c>
      <c r="F529" s="334"/>
    </row>
    <row r="530" spans="1:11" ht="22.5" customHeight="1" thickBot="1" x14ac:dyDescent="0.3">
      <c r="A530" s="70" t="s">
        <v>23</v>
      </c>
      <c r="B530" s="73">
        <v>0.79</v>
      </c>
      <c r="C530" s="73"/>
      <c r="D530" s="73"/>
      <c r="E530" s="73"/>
      <c r="F530" s="334"/>
    </row>
    <row r="531" spans="1:11" ht="16.5" thickBot="1" x14ac:dyDescent="0.3">
      <c r="A531" s="70" t="s">
        <v>24</v>
      </c>
      <c r="B531" s="74">
        <v>74309</v>
      </c>
      <c r="C531" s="74">
        <v>44693</v>
      </c>
      <c r="D531" s="74">
        <v>44693</v>
      </c>
      <c r="E531" s="74">
        <v>40000</v>
      </c>
      <c r="F531" s="334"/>
    </row>
    <row r="532" spans="1:11" ht="16.5" thickBot="1" x14ac:dyDescent="0.3">
      <c r="A532" s="70" t="s">
        <v>25</v>
      </c>
      <c r="B532" s="74">
        <f>B531/B530</f>
        <v>94062.025316455693</v>
      </c>
      <c r="C532" s="74" t="e">
        <f t="shared" ref="C532:E532" si="70">C531/C530</f>
        <v>#DIV/0!</v>
      </c>
      <c r="D532" s="74" t="e">
        <f t="shared" si="70"/>
        <v>#DIV/0!</v>
      </c>
      <c r="E532" s="74" t="e">
        <f t="shared" si="70"/>
        <v>#DIV/0!</v>
      </c>
      <c r="F532" s="334"/>
    </row>
    <row r="533" spans="1:11" ht="23.25" customHeight="1" thickBot="1" x14ac:dyDescent="0.3">
      <c r="A533" s="70" t="s">
        <v>26</v>
      </c>
      <c r="B533" s="154" t="s">
        <v>27</v>
      </c>
      <c r="C533" s="75">
        <f>C530/B530-1</f>
        <v>-1</v>
      </c>
      <c r="D533" s="75" t="e">
        <f t="shared" ref="D533:E535" si="71">D530/C530-1</f>
        <v>#DIV/0!</v>
      </c>
      <c r="E533" s="75" t="e">
        <f t="shared" si="71"/>
        <v>#DIV/0!</v>
      </c>
      <c r="F533" s="334"/>
      <c r="G533" s="139"/>
      <c r="H533" s="139"/>
      <c r="I533" s="139"/>
      <c r="J533" s="139"/>
      <c r="K533" s="139"/>
    </row>
    <row r="534" spans="1:11" ht="32.25" thickBot="1" x14ac:dyDescent="0.3">
      <c r="A534" s="70" t="s">
        <v>28</v>
      </c>
      <c r="B534" s="154" t="s">
        <v>27</v>
      </c>
      <c r="C534" s="75">
        <f>C531/B531-1</f>
        <v>-0.39855199235624217</v>
      </c>
      <c r="D534" s="75">
        <f t="shared" si="71"/>
        <v>0</v>
      </c>
      <c r="E534" s="75">
        <f t="shared" si="71"/>
        <v>-0.10500525809410866</v>
      </c>
      <c r="F534" s="334"/>
    </row>
    <row r="535" spans="1:11" ht="32.25" thickBot="1" x14ac:dyDescent="0.3">
      <c r="A535" s="70" t="s">
        <v>29</v>
      </c>
      <c r="B535" s="154" t="s">
        <v>27</v>
      </c>
      <c r="C535" s="75" t="e">
        <f>C532/B532-1</f>
        <v>#DIV/0!</v>
      </c>
      <c r="D535" s="75" t="e">
        <f t="shared" si="71"/>
        <v>#DIV/0!</v>
      </c>
      <c r="E535" s="75" t="e">
        <f t="shared" si="71"/>
        <v>#DIV/0!</v>
      </c>
      <c r="F535" s="334"/>
    </row>
    <row r="536" spans="1:11" ht="25.5" customHeight="1" thickBot="1" x14ac:dyDescent="0.3">
      <c r="A536" s="503" t="s">
        <v>392</v>
      </c>
      <c r="B536" s="504"/>
      <c r="C536" s="504"/>
      <c r="D536" s="504"/>
      <c r="E536" s="505"/>
      <c r="F536" s="334"/>
    </row>
    <row r="537" spans="1:11" ht="12.75" customHeight="1" x14ac:dyDescent="0.25">
      <c r="A537" s="506"/>
      <c r="B537" s="71">
        <v>2018</v>
      </c>
      <c r="C537" s="71">
        <v>2019</v>
      </c>
      <c r="D537" s="71">
        <v>2020</v>
      </c>
      <c r="E537" s="71">
        <v>2021</v>
      </c>
      <c r="F537" s="334"/>
    </row>
    <row r="538" spans="1:11" ht="20.25" customHeight="1" thickBot="1" x14ac:dyDescent="0.3">
      <c r="A538" s="507"/>
      <c r="B538" s="72" t="s">
        <v>10</v>
      </c>
      <c r="C538" s="72" t="s">
        <v>11</v>
      </c>
      <c r="D538" s="72" t="s">
        <v>11</v>
      </c>
      <c r="E538" s="72" t="s">
        <v>11</v>
      </c>
      <c r="F538" s="334"/>
    </row>
    <row r="539" spans="1:11" ht="16.5" thickBot="1" x14ac:dyDescent="0.3">
      <c r="A539" s="339" t="s">
        <v>31</v>
      </c>
      <c r="B539" s="340"/>
      <c r="C539" s="340"/>
      <c r="D539" s="340"/>
      <c r="E539" s="340"/>
      <c r="F539" s="334"/>
    </row>
    <row r="540" spans="1:11" ht="16.5" thickBot="1" x14ac:dyDescent="0.3">
      <c r="A540" s="339" t="s">
        <v>32</v>
      </c>
      <c r="B540" s="342">
        <v>74309</v>
      </c>
      <c r="C540" s="340">
        <v>44693</v>
      </c>
      <c r="D540" s="340">
        <v>44693</v>
      </c>
      <c r="E540" s="340">
        <v>40000</v>
      </c>
      <c r="F540" s="334"/>
    </row>
    <row r="541" spans="1:11" ht="30" customHeight="1" thickBot="1" x14ac:dyDescent="0.3">
      <c r="A541" s="77" t="s">
        <v>393</v>
      </c>
      <c r="B541" s="78">
        <f>B540+B539</f>
        <v>74309</v>
      </c>
      <c r="C541" s="78">
        <f t="shared" ref="C541:E541" si="72">C540+C539</f>
        <v>44693</v>
      </c>
      <c r="D541" s="78">
        <f t="shared" si="72"/>
        <v>44693</v>
      </c>
      <c r="E541" s="78">
        <f t="shared" si="72"/>
        <v>40000</v>
      </c>
      <c r="F541" s="334"/>
    </row>
    <row r="542" spans="1:11" ht="59.25" customHeight="1" thickBot="1" x14ac:dyDescent="0.3">
      <c r="A542" s="347" t="s">
        <v>198</v>
      </c>
      <c r="B542" s="515" t="s">
        <v>406</v>
      </c>
      <c r="C542" s="516"/>
      <c r="D542" s="516"/>
      <c r="E542" s="517"/>
      <c r="F542" s="334"/>
    </row>
    <row r="543" spans="1:11" ht="39.75" customHeight="1" thickBot="1" x14ac:dyDescent="0.3">
      <c r="A543" s="333" t="s">
        <v>237</v>
      </c>
      <c r="B543" s="521" t="s">
        <v>408</v>
      </c>
      <c r="C543" s="522"/>
      <c r="D543" s="522"/>
      <c r="E543" s="523"/>
      <c r="F543" s="334"/>
    </row>
    <row r="544" spans="1:11" ht="36.75" customHeight="1" thickBot="1" x14ac:dyDescent="0.3">
      <c r="A544" s="70" t="s">
        <v>20</v>
      </c>
      <c r="B544" s="521" t="s">
        <v>409</v>
      </c>
      <c r="C544" s="522"/>
      <c r="D544" s="522"/>
      <c r="E544" s="523"/>
      <c r="F544" s="334"/>
    </row>
    <row r="545" spans="1:11" ht="33.75" customHeight="1" thickBot="1" x14ac:dyDescent="0.3">
      <c r="A545" s="70" t="s">
        <v>21</v>
      </c>
      <c r="B545" s="518" t="s">
        <v>333</v>
      </c>
      <c r="C545" s="519"/>
      <c r="D545" s="519"/>
      <c r="E545" s="520"/>
      <c r="F545" s="334"/>
    </row>
    <row r="546" spans="1:11" ht="12.75" customHeight="1" x14ac:dyDescent="0.25">
      <c r="A546" s="506"/>
      <c r="B546" s="71">
        <v>2018</v>
      </c>
      <c r="C546" s="71">
        <v>2019</v>
      </c>
      <c r="D546" s="71">
        <v>2020</v>
      </c>
      <c r="E546" s="71">
        <v>2021</v>
      </c>
      <c r="F546" s="334"/>
    </row>
    <row r="547" spans="1:11" ht="19.5" customHeight="1" thickBot="1" x14ac:dyDescent="0.3">
      <c r="A547" s="507"/>
      <c r="B547" s="72" t="s">
        <v>10</v>
      </c>
      <c r="C547" s="72" t="s">
        <v>11</v>
      </c>
      <c r="D547" s="72" t="s">
        <v>11</v>
      </c>
      <c r="E547" s="72" t="s">
        <v>11</v>
      </c>
      <c r="F547" s="334"/>
    </row>
    <row r="548" spans="1:11" ht="22.5" customHeight="1" thickBot="1" x14ac:dyDescent="0.3">
      <c r="A548" s="70" t="s">
        <v>23</v>
      </c>
      <c r="B548" s="73"/>
      <c r="C548" s="73"/>
      <c r="D548" s="73"/>
      <c r="E548" s="73"/>
      <c r="F548" s="334"/>
    </row>
    <row r="549" spans="1:11" ht="16.5" thickBot="1" x14ac:dyDescent="0.3">
      <c r="A549" s="70" t="s">
        <v>24</v>
      </c>
      <c r="B549" s="74">
        <v>130413</v>
      </c>
      <c r="C549" s="74"/>
      <c r="D549" s="74"/>
      <c r="E549" s="74"/>
      <c r="F549" s="334"/>
    </row>
    <row r="550" spans="1:11" ht="16.5" thickBot="1" x14ac:dyDescent="0.3">
      <c r="A550" s="70" t="s">
        <v>25</v>
      </c>
      <c r="B550" s="74" t="e">
        <f>B549/B548</f>
        <v>#DIV/0!</v>
      </c>
      <c r="C550" s="74" t="e">
        <f t="shared" ref="C550:E550" si="73">C549/C548</f>
        <v>#DIV/0!</v>
      </c>
      <c r="D550" s="74" t="e">
        <f t="shared" si="73"/>
        <v>#DIV/0!</v>
      </c>
      <c r="E550" s="74" t="e">
        <f t="shared" si="73"/>
        <v>#DIV/0!</v>
      </c>
      <c r="F550" s="334"/>
    </row>
    <row r="551" spans="1:11" ht="23.25" customHeight="1" thickBot="1" x14ac:dyDescent="0.3">
      <c r="A551" s="70" t="s">
        <v>26</v>
      </c>
      <c r="B551" s="154" t="s">
        <v>27</v>
      </c>
      <c r="C551" s="75" t="e">
        <f>C548/B548-1</f>
        <v>#DIV/0!</v>
      </c>
      <c r="D551" s="75" t="e">
        <f t="shared" ref="D551:E553" si="74">D548/C548-1</f>
        <v>#DIV/0!</v>
      </c>
      <c r="E551" s="75" t="e">
        <f t="shared" si="74"/>
        <v>#DIV/0!</v>
      </c>
      <c r="F551" s="334"/>
      <c r="G551" s="139"/>
      <c r="H551" s="139"/>
      <c r="I551" s="139"/>
      <c r="J551" s="139"/>
      <c r="K551" s="139"/>
    </row>
    <row r="552" spans="1:11" ht="32.25" thickBot="1" x14ac:dyDescent="0.3">
      <c r="A552" s="70" t="s">
        <v>28</v>
      </c>
      <c r="B552" s="154" t="s">
        <v>27</v>
      </c>
      <c r="C552" s="75">
        <f>C549/B549-1</f>
        <v>-1</v>
      </c>
      <c r="D552" s="75" t="e">
        <f t="shared" si="74"/>
        <v>#DIV/0!</v>
      </c>
      <c r="E552" s="75" t="e">
        <f t="shared" si="74"/>
        <v>#DIV/0!</v>
      </c>
      <c r="F552" s="334"/>
    </row>
    <row r="553" spans="1:11" ht="32.25" thickBot="1" x14ac:dyDescent="0.3">
      <c r="A553" s="70" t="s">
        <v>29</v>
      </c>
      <c r="B553" s="154" t="s">
        <v>27</v>
      </c>
      <c r="C553" s="75" t="e">
        <f>C550/B550-1</f>
        <v>#DIV/0!</v>
      </c>
      <c r="D553" s="75" t="e">
        <f t="shared" si="74"/>
        <v>#DIV/0!</v>
      </c>
      <c r="E553" s="75" t="e">
        <f t="shared" si="74"/>
        <v>#DIV/0!</v>
      </c>
      <c r="F553" s="334"/>
    </row>
    <row r="554" spans="1:11" ht="25.5" customHeight="1" thickBot="1" x14ac:dyDescent="0.3">
      <c r="A554" s="503" t="s">
        <v>396</v>
      </c>
      <c r="B554" s="504"/>
      <c r="C554" s="504"/>
      <c r="D554" s="504"/>
      <c r="E554" s="505"/>
      <c r="F554" s="334"/>
    </row>
    <row r="555" spans="1:11" ht="12.75" customHeight="1" x14ac:dyDescent="0.25">
      <c r="A555" s="506"/>
      <c r="B555" s="71">
        <v>2018</v>
      </c>
      <c r="C555" s="71">
        <v>2019</v>
      </c>
      <c r="D555" s="71">
        <v>2020</v>
      </c>
      <c r="E555" s="71">
        <v>2021</v>
      </c>
      <c r="F555" s="334"/>
    </row>
    <row r="556" spans="1:11" ht="20.25" customHeight="1" thickBot="1" x14ac:dyDescent="0.3">
      <c r="A556" s="507"/>
      <c r="B556" s="72" t="s">
        <v>10</v>
      </c>
      <c r="C556" s="72" t="s">
        <v>11</v>
      </c>
      <c r="D556" s="72" t="s">
        <v>11</v>
      </c>
      <c r="E556" s="72" t="s">
        <v>11</v>
      </c>
      <c r="F556" s="334"/>
    </row>
    <row r="557" spans="1:11" ht="16.5" thickBot="1" x14ac:dyDescent="0.3">
      <c r="A557" s="339" t="s">
        <v>31</v>
      </c>
      <c r="B557" s="340"/>
      <c r="C557" s="340"/>
      <c r="D557" s="340"/>
      <c r="E557" s="340"/>
      <c r="F557" s="334"/>
    </row>
    <row r="558" spans="1:11" ht="16.5" thickBot="1" x14ac:dyDescent="0.3">
      <c r="A558" s="339" t="s">
        <v>32</v>
      </c>
      <c r="B558" s="342">
        <v>130413</v>
      </c>
      <c r="C558" s="340"/>
      <c r="D558" s="340"/>
      <c r="E558" s="340"/>
      <c r="F558" s="334"/>
    </row>
    <row r="559" spans="1:11" ht="30" customHeight="1" x14ac:dyDescent="0.25">
      <c r="A559" s="77" t="s">
        <v>238</v>
      </c>
      <c r="B559" s="78">
        <f>B558+B557</f>
        <v>130413</v>
      </c>
      <c r="C559" s="78">
        <f t="shared" ref="C559:E559" si="75">C558+C557</f>
        <v>0</v>
      </c>
      <c r="D559" s="78">
        <f t="shared" si="75"/>
        <v>0</v>
      </c>
      <c r="E559" s="78">
        <f t="shared" si="75"/>
        <v>0</v>
      </c>
      <c r="F559" s="334"/>
    </row>
    <row r="560" spans="1:11" ht="16.5" thickBot="1" x14ac:dyDescent="0.3">
      <c r="A560" s="349"/>
      <c r="B560" s="342"/>
      <c r="C560" s="350"/>
      <c r="D560" s="350"/>
      <c r="E560" s="350"/>
      <c r="F560" s="334"/>
    </row>
    <row r="561" spans="1:11" ht="59.25" customHeight="1" thickBot="1" x14ac:dyDescent="0.3">
      <c r="A561" s="347" t="s">
        <v>198</v>
      </c>
      <c r="B561" s="515" t="s">
        <v>1058</v>
      </c>
      <c r="C561" s="516"/>
      <c r="D561" s="516"/>
      <c r="E561" s="517"/>
      <c r="F561" s="334"/>
    </row>
    <row r="562" spans="1:11" ht="39.75" customHeight="1" thickBot="1" x14ac:dyDescent="0.3">
      <c r="A562" s="333" t="s">
        <v>239</v>
      </c>
      <c r="B562" s="521" t="s">
        <v>1059</v>
      </c>
      <c r="C562" s="522"/>
      <c r="D562" s="522"/>
      <c r="E562" s="523"/>
      <c r="F562" s="334"/>
    </row>
    <row r="563" spans="1:11" ht="30.75" customHeight="1" thickBot="1" x14ac:dyDescent="0.3">
      <c r="A563" s="70" t="s">
        <v>20</v>
      </c>
      <c r="B563" s="521" t="s">
        <v>1059</v>
      </c>
      <c r="C563" s="522"/>
      <c r="D563" s="522"/>
      <c r="E563" s="523"/>
      <c r="F563" s="334"/>
    </row>
    <row r="564" spans="1:11" ht="33.75" customHeight="1" thickBot="1" x14ac:dyDescent="0.3">
      <c r="A564" s="70" t="s">
        <v>21</v>
      </c>
      <c r="B564" s="518" t="s">
        <v>329</v>
      </c>
      <c r="C564" s="519"/>
      <c r="D564" s="519"/>
      <c r="E564" s="520"/>
      <c r="F564" s="334"/>
    </row>
    <row r="565" spans="1:11" ht="12.75" customHeight="1" x14ac:dyDescent="0.25">
      <c r="A565" s="506"/>
      <c r="B565" s="71">
        <v>2018</v>
      </c>
      <c r="C565" s="71">
        <v>2019</v>
      </c>
      <c r="D565" s="71">
        <v>2020</v>
      </c>
      <c r="E565" s="71">
        <v>2021</v>
      </c>
      <c r="F565" s="334"/>
    </row>
    <row r="566" spans="1:11" ht="19.5" customHeight="1" thickBot="1" x14ac:dyDescent="0.3">
      <c r="A566" s="507"/>
      <c r="B566" s="72" t="s">
        <v>10</v>
      </c>
      <c r="C566" s="72" t="s">
        <v>11</v>
      </c>
      <c r="D566" s="72" t="s">
        <v>11</v>
      </c>
      <c r="E566" s="72" t="s">
        <v>11</v>
      </c>
      <c r="F566" s="334"/>
    </row>
    <row r="567" spans="1:11" ht="22.5" customHeight="1" thickBot="1" x14ac:dyDescent="0.3">
      <c r="A567" s="70" t="s">
        <v>23</v>
      </c>
      <c r="B567" s="73"/>
      <c r="C567" s="73"/>
      <c r="D567" s="73"/>
      <c r="E567" s="73"/>
      <c r="F567" s="334"/>
    </row>
    <row r="568" spans="1:11" ht="16.5" thickBot="1" x14ac:dyDescent="0.3">
      <c r="A568" s="70" t="s">
        <v>24</v>
      </c>
      <c r="B568" s="74"/>
      <c r="C568" s="74">
        <v>4101101</v>
      </c>
      <c r="D568" s="74">
        <v>6687000</v>
      </c>
      <c r="E568" s="74">
        <v>10238000</v>
      </c>
      <c r="F568" s="334"/>
    </row>
    <row r="569" spans="1:11" ht="16.5" thickBot="1" x14ac:dyDescent="0.3">
      <c r="A569" s="70" t="s">
        <v>25</v>
      </c>
      <c r="B569" s="74" t="e">
        <f>B568/B567</f>
        <v>#DIV/0!</v>
      </c>
      <c r="C569" s="74" t="e">
        <f t="shared" ref="C569:E569" si="76">C568/C567</f>
        <v>#DIV/0!</v>
      </c>
      <c r="D569" s="74" t="e">
        <f t="shared" si="76"/>
        <v>#DIV/0!</v>
      </c>
      <c r="E569" s="74" t="e">
        <f t="shared" si="76"/>
        <v>#DIV/0!</v>
      </c>
      <c r="F569" s="334"/>
    </row>
    <row r="570" spans="1:11" ht="23.25" customHeight="1" thickBot="1" x14ac:dyDescent="0.3">
      <c r="A570" s="70" t="s">
        <v>26</v>
      </c>
      <c r="B570" s="154" t="s">
        <v>27</v>
      </c>
      <c r="C570" s="75" t="e">
        <f>C567/B567-1</f>
        <v>#DIV/0!</v>
      </c>
      <c r="D570" s="75" t="e">
        <f t="shared" ref="D570:E572" si="77">D567/C567-1</f>
        <v>#DIV/0!</v>
      </c>
      <c r="E570" s="75" t="e">
        <f t="shared" si="77"/>
        <v>#DIV/0!</v>
      </c>
      <c r="F570" s="334"/>
      <c r="G570" s="139"/>
      <c r="H570" s="139"/>
      <c r="I570" s="139"/>
      <c r="J570" s="139"/>
      <c r="K570" s="139"/>
    </row>
    <row r="571" spans="1:11" ht="32.25" thickBot="1" x14ac:dyDescent="0.3">
      <c r="A571" s="70" t="s">
        <v>28</v>
      </c>
      <c r="B571" s="154" t="s">
        <v>27</v>
      </c>
      <c r="C571" s="75" t="e">
        <f>C568/B568-1</f>
        <v>#DIV/0!</v>
      </c>
      <c r="D571" s="75">
        <f t="shared" si="77"/>
        <v>0.63053775071621021</v>
      </c>
      <c r="E571" s="75">
        <f t="shared" si="77"/>
        <v>0.53103035740989979</v>
      </c>
      <c r="F571" s="334"/>
    </row>
    <row r="572" spans="1:11" ht="32.25" thickBot="1" x14ac:dyDescent="0.3">
      <c r="A572" s="70" t="s">
        <v>29</v>
      </c>
      <c r="B572" s="154" t="s">
        <v>27</v>
      </c>
      <c r="C572" s="75" t="e">
        <f>C569/B569-1</f>
        <v>#DIV/0!</v>
      </c>
      <c r="D572" s="75" t="e">
        <f t="shared" si="77"/>
        <v>#DIV/0!</v>
      </c>
      <c r="E572" s="75" t="e">
        <f t="shared" si="77"/>
        <v>#DIV/0!</v>
      </c>
      <c r="F572" s="334"/>
    </row>
    <row r="573" spans="1:11" ht="25.5" customHeight="1" thickBot="1" x14ac:dyDescent="0.3">
      <c r="A573" s="503" t="s">
        <v>402</v>
      </c>
      <c r="B573" s="504"/>
      <c r="C573" s="504"/>
      <c r="D573" s="504"/>
      <c r="E573" s="505"/>
      <c r="F573" s="334"/>
    </row>
    <row r="574" spans="1:11" ht="12.75" customHeight="1" x14ac:dyDescent="0.25">
      <c r="A574" s="506"/>
      <c r="B574" s="71">
        <v>2018</v>
      </c>
      <c r="C574" s="71">
        <v>2019</v>
      </c>
      <c r="D574" s="71">
        <v>2020</v>
      </c>
      <c r="E574" s="71">
        <v>2021</v>
      </c>
      <c r="F574" s="334"/>
    </row>
    <row r="575" spans="1:11" ht="20.25" customHeight="1" thickBot="1" x14ac:dyDescent="0.3">
      <c r="A575" s="507"/>
      <c r="B575" s="72" t="s">
        <v>10</v>
      </c>
      <c r="C575" s="72" t="s">
        <v>11</v>
      </c>
      <c r="D575" s="72" t="s">
        <v>11</v>
      </c>
      <c r="E575" s="72" t="s">
        <v>11</v>
      </c>
      <c r="F575" s="334"/>
    </row>
    <row r="576" spans="1:11" ht="16.5" thickBot="1" x14ac:dyDescent="0.3">
      <c r="A576" s="339" t="s">
        <v>31</v>
      </c>
      <c r="B576" s="340"/>
      <c r="C576" s="340"/>
      <c r="D576" s="340"/>
      <c r="E576" s="340"/>
      <c r="F576" s="334"/>
    </row>
    <row r="577" spans="1:11" ht="36" customHeight="1" thickBot="1" x14ac:dyDescent="0.3">
      <c r="A577" s="339" t="s">
        <v>32</v>
      </c>
      <c r="B577" s="342"/>
      <c r="C577" s="340">
        <v>4101101</v>
      </c>
      <c r="D577" s="340">
        <v>6687000</v>
      </c>
      <c r="E577" s="340">
        <v>10238000</v>
      </c>
      <c r="F577" s="334"/>
    </row>
    <row r="578" spans="1:11" ht="30" customHeight="1" x14ac:dyDescent="0.25">
      <c r="A578" s="77" t="s">
        <v>240</v>
      </c>
      <c r="B578" s="78">
        <f>B577+B576</f>
        <v>0</v>
      </c>
      <c r="C578" s="78">
        <f t="shared" ref="C578:E578" si="78">C577+C576</f>
        <v>4101101</v>
      </c>
      <c r="D578" s="78">
        <f t="shared" si="78"/>
        <v>6687000</v>
      </c>
      <c r="E578" s="78">
        <f t="shared" si="78"/>
        <v>10238000</v>
      </c>
      <c r="F578" s="334"/>
    </row>
    <row r="579" spans="1:11" ht="16.5" thickBot="1" x14ac:dyDescent="0.3">
      <c r="A579" s="349"/>
      <c r="B579" s="342"/>
      <c r="C579" s="350"/>
      <c r="D579" s="350"/>
      <c r="E579" s="350"/>
      <c r="F579" s="334"/>
    </row>
    <row r="580" spans="1:11" ht="59.25" customHeight="1" thickBot="1" x14ac:dyDescent="0.3">
      <c r="A580" s="347" t="s">
        <v>198</v>
      </c>
      <c r="B580" s="515" t="s">
        <v>1060</v>
      </c>
      <c r="C580" s="516"/>
      <c r="D580" s="516"/>
      <c r="E580" s="517"/>
      <c r="F580" s="334"/>
    </row>
    <row r="581" spans="1:11" ht="39.75" customHeight="1" thickBot="1" x14ac:dyDescent="0.3">
      <c r="A581" s="333" t="s">
        <v>407</v>
      </c>
      <c r="B581" s="521" t="s">
        <v>1060</v>
      </c>
      <c r="C581" s="522"/>
      <c r="D581" s="522"/>
      <c r="E581" s="523"/>
      <c r="F581" s="334"/>
    </row>
    <row r="582" spans="1:11" ht="30.75" customHeight="1" thickBot="1" x14ac:dyDescent="0.3">
      <c r="A582" s="70" t="s">
        <v>20</v>
      </c>
      <c r="B582" s="521" t="s">
        <v>1060</v>
      </c>
      <c r="C582" s="522"/>
      <c r="D582" s="522"/>
      <c r="E582" s="523"/>
      <c r="F582" s="334"/>
    </row>
    <row r="583" spans="1:11" ht="33.75" customHeight="1" thickBot="1" x14ac:dyDescent="0.3">
      <c r="A583" s="70" t="s">
        <v>21</v>
      </c>
      <c r="B583" s="518" t="s">
        <v>1061</v>
      </c>
      <c r="C583" s="519"/>
      <c r="D583" s="519"/>
      <c r="E583" s="520"/>
      <c r="F583" s="334"/>
    </row>
    <row r="584" spans="1:11" ht="12.75" customHeight="1" x14ac:dyDescent="0.25">
      <c r="A584" s="506"/>
      <c r="B584" s="71">
        <v>2018</v>
      </c>
      <c r="C584" s="71">
        <v>2019</v>
      </c>
      <c r="D584" s="71">
        <v>2020</v>
      </c>
      <c r="E584" s="71">
        <v>2021</v>
      </c>
      <c r="F584" s="334"/>
    </row>
    <row r="585" spans="1:11" ht="19.5" customHeight="1" thickBot="1" x14ac:dyDescent="0.3">
      <c r="A585" s="507"/>
      <c r="B585" s="72" t="s">
        <v>10</v>
      </c>
      <c r="C585" s="72" t="s">
        <v>11</v>
      </c>
      <c r="D585" s="72" t="s">
        <v>11</v>
      </c>
      <c r="E585" s="72" t="s">
        <v>11</v>
      </c>
      <c r="F585" s="334"/>
    </row>
    <row r="586" spans="1:11" ht="22.5" customHeight="1" thickBot="1" x14ac:dyDescent="0.3">
      <c r="A586" s="70" t="s">
        <v>23</v>
      </c>
      <c r="B586" s="73"/>
      <c r="C586" s="73"/>
      <c r="D586" s="73"/>
      <c r="E586" s="73"/>
      <c r="F586" s="334"/>
    </row>
    <row r="587" spans="1:11" ht="16.5" thickBot="1" x14ac:dyDescent="0.3">
      <c r="A587" s="70" t="s">
        <v>24</v>
      </c>
      <c r="B587" s="74">
        <v>2881645.4350000001</v>
      </c>
      <c r="C587" s="74">
        <v>2900000</v>
      </c>
      <c r="D587" s="74">
        <v>2600000</v>
      </c>
      <c r="E587" s="74">
        <v>2100000</v>
      </c>
      <c r="F587" s="334"/>
    </row>
    <row r="588" spans="1:11" ht="16.5" thickBot="1" x14ac:dyDescent="0.3">
      <c r="A588" s="70" t="s">
        <v>25</v>
      </c>
      <c r="B588" s="74"/>
      <c r="C588" s="74"/>
      <c r="D588" s="74"/>
      <c r="E588" s="74"/>
      <c r="F588" s="334"/>
    </row>
    <row r="589" spans="1:11" ht="23.25" customHeight="1" thickBot="1" x14ac:dyDescent="0.3">
      <c r="A589" s="70" t="s">
        <v>26</v>
      </c>
      <c r="B589" s="154"/>
      <c r="C589" s="75"/>
      <c r="D589" s="75"/>
      <c r="E589" s="75"/>
      <c r="F589" s="334"/>
      <c r="G589" s="139"/>
      <c r="H589" s="139"/>
      <c r="I589" s="139"/>
      <c r="J589" s="139"/>
      <c r="K589" s="139"/>
    </row>
    <row r="590" spans="1:11" ht="32.25" thickBot="1" x14ac:dyDescent="0.3">
      <c r="A590" s="70" t="s">
        <v>28</v>
      </c>
      <c r="B590" s="154"/>
      <c r="C590" s="75"/>
      <c r="D590" s="75"/>
      <c r="E590" s="75"/>
      <c r="F590" s="334"/>
    </row>
    <row r="591" spans="1:11" ht="32.25" thickBot="1" x14ac:dyDescent="0.3">
      <c r="A591" s="70" t="s">
        <v>29</v>
      </c>
      <c r="B591" s="154"/>
      <c r="C591" s="75"/>
      <c r="D591" s="75"/>
      <c r="E591" s="75"/>
      <c r="F591" s="334"/>
    </row>
    <row r="592" spans="1:11" ht="25.5" customHeight="1" thickBot="1" x14ac:dyDescent="0.3">
      <c r="A592" s="503" t="s">
        <v>410</v>
      </c>
      <c r="B592" s="504"/>
      <c r="C592" s="504"/>
      <c r="D592" s="504"/>
      <c r="E592" s="505"/>
      <c r="F592" s="334"/>
    </row>
    <row r="593" spans="1:10" ht="12.75" customHeight="1" x14ac:dyDescent="0.25">
      <c r="A593" s="506"/>
      <c r="B593" s="71">
        <v>2018</v>
      </c>
      <c r="C593" s="71">
        <v>2019</v>
      </c>
      <c r="D593" s="71">
        <v>2020</v>
      </c>
      <c r="E593" s="71">
        <v>2021</v>
      </c>
      <c r="F593" s="334"/>
    </row>
    <row r="594" spans="1:10" ht="20.25" customHeight="1" thickBot="1" x14ac:dyDescent="0.3">
      <c r="A594" s="507"/>
      <c r="B594" s="72" t="s">
        <v>10</v>
      </c>
      <c r="C594" s="72" t="s">
        <v>11</v>
      </c>
      <c r="D594" s="72" t="s">
        <v>11</v>
      </c>
      <c r="E594" s="72" t="s">
        <v>11</v>
      </c>
      <c r="F594" s="334"/>
    </row>
    <row r="595" spans="1:10" ht="16.5" thickBot="1" x14ac:dyDescent="0.3">
      <c r="A595" s="339" t="s">
        <v>31</v>
      </c>
      <c r="B595" s="340"/>
      <c r="C595" s="340"/>
      <c r="D595" s="340"/>
      <c r="E595" s="340"/>
      <c r="F595" s="334"/>
    </row>
    <row r="596" spans="1:10" ht="36" customHeight="1" thickBot="1" x14ac:dyDescent="0.3">
      <c r="A596" s="339" t="s">
        <v>32</v>
      </c>
      <c r="B596" s="342">
        <v>2881645.4350000001</v>
      </c>
      <c r="C596" s="340">
        <v>2900000</v>
      </c>
      <c r="D596" s="340">
        <v>2600000</v>
      </c>
      <c r="E596" s="340">
        <v>2100000</v>
      </c>
      <c r="F596" s="334"/>
    </row>
    <row r="597" spans="1:10" ht="30" customHeight="1" x14ac:dyDescent="0.25">
      <c r="A597" s="77" t="s">
        <v>242</v>
      </c>
      <c r="B597" s="78">
        <v>2881645.4350000001</v>
      </c>
      <c r="C597" s="78">
        <v>2900000</v>
      </c>
      <c r="D597" s="78">
        <v>2600000</v>
      </c>
      <c r="E597" s="78">
        <v>2100000</v>
      </c>
      <c r="F597" s="334"/>
    </row>
    <row r="598" spans="1:10" ht="16.5" thickBot="1" x14ac:dyDescent="0.3">
      <c r="A598" s="349"/>
      <c r="B598" s="342"/>
      <c r="C598" s="350"/>
      <c r="D598" s="350"/>
      <c r="E598" s="350"/>
      <c r="F598" s="334"/>
    </row>
    <row r="599" spans="1:10" customFormat="1" thickBot="1" x14ac:dyDescent="0.3">
      <c r="A599" s="351"/>
      <c r="B599" s="352"/>
      <c r="C599" s="352"/>
      <c r="D599" s="352"/>
      <c r="E599" s="352"/>
      <c r="F599" s="110"/>
    </row>
    <row r="600" spans="1:10" ht="36.75" customHeight="1" thickBot="1" x14ac:dyDescent="0.3">
      <c r="A600" s="503" t="s">
        <v>1062</v>
      </c>
      <c r="B600" s="539"/>
      <c r="C600" s="539"/>
      <c r="D600" s="539"/>
      <c r="E600" s="540"/>
      <c r="F600" s="334"/>
    </row>
    <row r="601" spans="1:10" ht="32.25" customHeight="1" thickBot="1" x14ac:dyDescent="0.3">
      <c r="A601" s="331" t="s">
        <v>51</v>
      </c>
      <c r="B601" s="541" t="s">
        <v>1063</v>
      </c>
      <c r="C601" s="542"/>
      <c r="D601" s="542"/>
      <c r="E601" s="543"/>
    </row>
    <row r="602" spans="1:10" ht="23.25" customHeight="1" thickBot="1" x14ac:dyDescent="0.3">
      <c r="A602" s="521" t="s">
        <v>209</v>
      </c>
      <c r="B602" s="522"/>
      <c r="C602" s="522"/>
      <c r="D602" s="522"/>
      <c r="E602" s="523"/>
      <c r="H602" s="332"/>
      <c r="J602" s="332"/>
    </row>
    <row r="603" spans="1:10" ht="35.25" customHeight="1" thickBot="1" x14ac:dyDescent="0.3">
      <c r="A603" s="151" t="s">
        <v>1064</v>
      </c>
      <c r="B603" s="63">
        <v>203944.04499999998</v>
      </c>
      <c r="C603" s="63">
        <v>666351.80000000005</v>
      </c>
      <c r="D603" s="63">
        <v>26551.8</v>
      </c>
      <c r="E603" s="63"/>
      <c r="H603" s="332"/>
      <c r="J603" s="332"/>
    </row>
    <row r="604" spans="1:10" ht="35.25" customHeight="1" thickBot="1" x14ac:dyDescent="0.3">
      <c r="A604" s="151" t="s">
        <v>1064</v>
      </c>
      <c r="B604" s="63">
        <v>203944.04499999998</v>
      </c>
      <c r="C604" s="63">
        <v>666351.80000000005</v>
      </c>
      <c r="D604" s="63">
        <v>26551.8</v>
      </c>
      <c r="E604" s="63"/>
      <c r="H604" s="332"/>
      <c r="J604" s="332"/>
    </row>
    <row r="605" spans="1:10" ht="51.75" customHeight="1" thickBot="1" x14ac:dyDescent="0.3">
      <c r="A605" s="151" t="s">
        <v>1064</v>
      </c>
      <c r="B605" s="63"/>
      <c r="C605" s="63">
        <v>26552</v>
      </c>
      <c r="D605" s="63">
        <v>26552</v>
      </c>
      <c r="E605" s="63"/>
      <c r="H605" s="332"/>
      <c r="J605" s="332"/>
    </row>
    <row r="606" spans="1:10" ht="59.25" customHeight="1" thickBot="1" x14ac:dyDescent="0.3">
      <c r="A606" s="347" t="s">
        <v>198</v>
      </c>
      <c r="B606" s="515" t="s">
        <v>411</v>
      </c>
      <c r="C606" s="516"/>
      <c r="D606" s="516"/>
      <c r="E606" s="517"/>
      <c r="F606" s="334"/>
    </row>
    <row r="607" spans="1:10" ht="39.75" customHeight="1" thickBot="1" x14ac:dyDescent="0.3">
      <c r="A607" s="333" t="s">
        <v>88</v>
      </c>
      <c r="B607" s="521" t="s">
        <v>412</v>
      </c>
      <c r="C607" s="522"/>
      <c r="D607" s="522"/>
      <c r="E607" s="523"/>
      <c r="F607" s="334"/>
    </row>
    <row r="608" spans="1:10" ht="30.75" customHeight="1" thickBot="1" x14ac:dyDescent="0.3">
      <c r="A608" s="70" t="s">
        <v>20</v>
      </c>
      <c r="B608" s="521" t="s">
        <v>412</v>
      </c>
      <c r="C608" s="522"/>
      <c r="D608" s="522"/>
      <c r="E608" s="523"/>
      <c r="F608" s="334"/>
    </row>
    <row r="609" spans="1:11" ht="33.75" customHeight="1" thickBot="1" x14ac:dyDescent="0.3">
      <c r="A609" s="70" t="s">
        <v>21</v>
      </c>
      <c r="B609" s="518" t="s">
        <v>22</v>
      </c>
      <c r="C609" s="519"/>
      <c r="D609" s="519"/>
      <c r="E609" s="520"/>
      <c r="F609" s="334"/>
    </row>
    <row r="610" spans="1:11" ht="12.75" customHeight="1" x14ac:dyDescent="0.25">
      <c r="A610" s="506"/>
      <c r="B610" s="71">
        <v>2018</v>
      </c>
      <c r="C610" s="71">
        <v>2019</v>
      </c>
      <c r="D610" s="71">
        <v>2020</v>
      </c>
      <c r="E610" s="71">
        <v>2021</v>
      </c>
      <c r="F610" s="334"/>
    </row>
    <row r="611" spans="1:11" ht="19.5" customHeight="1" thickBot="1" x14ac:dyDescent="0.3">
      <c r="A611" s="507"/>
      <c r="B611" s="72" t="s">
        <v>10</v>
      </c>
      <c r="C611" s="72" t="s">
        <v>11</v>
      </c>
      <c r="D611" s="72" t="s">
        <v>11</v>
      </c>
      <c r="E611" s="72" t="s">
        <v>11</v>
      </c>
      <c r="F611" s="334"/>
    </row>
    <row r="612" spans="1:11" ht="22.5" customHeight="1" thickBot="1" x14ac:dyDescent="0.3">
      <c r="A612" s="70" t="s">
        <v>23</v>
      </c>
      <c r="B612" s="73"/>
      <c r="C612" s="73"/>
      <c r="D612" s="73"/>
      <c r="E612" s="73"/>
      <c r="F612" s="334"/>
    </row>
    <row r="613" spans="1:11" ht="16.5" thickBot="1" x14ac:dyDescent="0.3">
      <c r="A613" s="70" t="s">
        <v>24</v>
      </c>
      <c r="B613" s="74"/>
      <c r="C613" s="74">
        <v>26552</v>
      </c>
      <c r="D613" s="74">
        <v>26552</v>
      </c>
      <c r="E613" s="74"/>
      <c r="F613" s="334"/>
    </row>
    <row r="614" spans="1:11" ht="16.5" thickBot="1" x14ac:dyDescent="0.3">
      <c r="A614" s="70" t="s">
        <v>25</v>
      </c>
      <c r="B614" s="74" t="e">
        <f>B613/B612</f>
        <v>#DIV/0!</v>
      </c>
      <c r="C614" s="74" t="e">
        <f t="shared" ref="C614:E614" si="79">C613/C612</f>
        <v>#DIV/0!</v>
      </c>
      <c r="D614" s="74" t="e">
        <f t="shared" si="79"/>
        <v>#DIV/0!</v>
      </c>
      <c r="E614" s="74" t="e">
        <f t="shared" si="79"/>
        <v>#DIV/0!</v>
      </c>
      <c r="F614" s="334"/>
    </row>
    <row r="615" spans="1:11" ht="23.25" customHeight="1" thickBot="1" x14ac:dyDescent="0.3">
      <c r="A615" s="70" t="s">
        <v>26</v>
      </c>
      <c r="B615" s="154" t="s">
        <v>27</v>
      </c>
      <c r="C615" s="75" t="e">
        <f>C612/B612-1</f>
        <v>#DIV/0!</v>
      </c>
      <c r="D615" s="75" t="e">
        <f t="shared" ref="D615:E617" si="80">D612/C612-1</f>
        <v>#DIV/0!</v>
      </c>
      <c r="E615" s="75" t="e">
        <f t="shared" si="80"/>
        <v>#DIV/0!</v>
      </c>
      <c r="F615" s="334"/>
      <c r="G615" s="139"/>
      <c r="H615" s="139"/>
      <c r="I615" s="139"/>
      <c r="J615" s="139"/>
      <c r="K615" s="139"/>
    </row>
    <row r="616" spans="1:11" ht="32.25" thickBot="1" x14ac:dyDescent="0.3">
      <c r="A616" s="70" t="s">
        <v>28</v>
      </c>
      <c r="B616" s="154" t="s">
        <v>27</v>
      </c>
      <c r="C616" s="75" t="e">
        <f>C613/B613-1</f>
        <v>#DIV/0!</v>
      </c>
      <c r="D616" s="75">
        <f t="shared" si="80"/>
        <v>0</v>
      </c>
      <c r="E616" s="75">
        <f t="shared" si="80"/>
        <v>-1</v>
      </c>
      <c r="F616" s="334"/>
    </row>
    <row r="617" spans="1:11" ht="32.25" thickBot="1" x14ac:dyDescent="0.3">
      <c r="A617" s="70" t="s">
        <v>29</v>
      </c>
      <c r="B617" s="154" t="s">
        <v>27</v>
      </c>
      <c r="C617" s="75" t="e">
        <f>C614/B614-1</f>
        <v>#DIV/0!</v>
      </c>
      <c r="D617" s="75" t="e">
        <f t="shared" si="80"/>
        <v>#DIV/0!</v>
      </c>
      <c r="E617" s="75" t="e">
        <f t="shared" si="80"/>
        <v>#DIV/0!</v>
      </c>
      <c r="F617" s="334"/>
    </row>
    <row r="618" spans="1:11" ht="25.5" customHeight="1" thickBot="1" x14ac:dyDescent="0.3">
      <c r="A618" s="503" t="s">
        <v>314</v>
      </c>
      <c r="B618" s="504"/>
      <c r="C618" s="504"/>
      <c r="D618" s="504"/>
      <c r="E618" s="505"/>
      <c r="F618" s="334"/>
    </row>
    <row r="619" spans="1:11" ht="12.75" customHeight="1" x14ac:dyDescent="0.25">
      <c r="A619" s="506"/>
      <c r="B619" s="71">
        <v>2018</v>
      </c>
      <c r="C619" s="71">
        <v>2019</v>
      </c>
      <c r="D619" s="71">
        <v>2020</v>
      </c>
      <c r="E619" s="71">
        <v>2021</v>
      </c>
      <c r="F619" s="334"/>
    </row>
    <row r="620" spans="1:11" ht="20.25" customHeight="1" thickBot="1" x14ac:dyDescent="0.3">
      <c r="A620" s="507"/>
      <c r="B620" s="72" t="s">
        <v>10</v>
      </c>
      <c r="C620" s="72" t="s">
        <v>11</v>
      </c>
      <c r="D620" s="72" t="s">
        <v>11</v>
      </c>
      <c r="E620" s="72" t="s">
        <v>11</v>
      </c>
      <c r="F620" s="334"/>
    </row>
    <row r="621" spans="1:11" ht="16.5" thickBot="1" x14ac:dyDescent="0.3">
      <c r="A621" s="339" t="s">
        <v>31</v>
      </c>
      <c r="B621" s="340"/>
      <c r="C621" s="340"/>
      <c r="D621" s="340"/>
      <c r="E621" s="340"/>
      <c r="F621" s="334"/>
    </row>
    <row r="622" spans="1:11" ht="36" customHeight="1" thickBot="1" x14ac:dyDescent="0.3">
      <c r="A622" s="339" t="s">
        <v>32</v>
      </c>
      <c r="B622" s="342"/>
      <c r="C622" s="340">
        <v>26552</v>
      </c>
      <c r="D622" s="340">
        <v>26552</v>
      </c>
      <c r="E622" s="340"/>
      <c r="F622" s="334"/>
    </row>
    <row r="623" spans="1:11" ht="30" customHeight="1" x14ac:dyDescent="0.25">
      <c r="A623" s="77" t="s">
        <v>33</v>
      </c>
      <c r="B623" s="78">
        <f>B622+B621</f>
        <v>0</v>
      </c>
      <c r="C623" s="78">
        <f t="shared" ref="C623:E623" si="81">C622+C621</f>
        <v>26552</v>
      </c>
      <c r="D623" s="78">
        <f t="shared" si="81"/>
        <v>26552</v>
      </c>
      <c r="E623" s="78">
        <f t="shared" si="81"/>
        <v>0</v>
      </c>
      <c r="F623" s="334"/>
    </row>
    <row r="624" spans="1:11" ht="16.5" thickBot="1" x14ac:dyDescent="0.3">
      <c r="A624" s="349"/>
      <c r="B624" s="342"/>
      <c r="C624" s="350"/>
      <c r="D624" s="350"/>
      <c r="E624" s="350"/>
      <c r="F624" s="334"/>
    </row>
    <row r="625" spans="1:6" customFormat="1" thickBot="1" x14ac:dyDescent="0.3">
      <c r="A625" s="351"/>
      <c r="B625" s="352"/>
      <c r="C625" s="352"/>
      <c r="D625" s="352"/>
      <c r="E625" s="352"/>
      <c r="F625" s="110"/>
    </row>
    <row r="626" spans="1:6" ht="48" hidden="1" thickBot="1" x14ac:dyDescent="0.3">
      <c r="A626" s="339" t="s">
        <v>54</v>
      </c>
      <c r="B626" s="342" t="e">
        <f>B614+#REF!+B549+B531+B505+B480+B454+B436+#REF!+B413+B673+B686</f>
        <v>#DIV/0!</v>
      </c>
      <c r="C626" s="340" t="e">
        <f>C614+#REF!+C549+C531+C505+C480+C454+C436+#REF!+C413+C673+C686</f>
        <v>#DIV/0!</v>
      </c>
      <c r="D626" s="340" t="e">
        <f>D614+#REF!+D549+D531+D505+D480+D454+D436+#REF!+D413+D673+D686</f>
        <v>#DIV/0!</v>
      </c>
      <c r="E626" s="340" t="e">
        <f>E614+#REF!+E549+E531+E505+E480+E454+E436+#REF!+E413+E673+E686</f>
        <v>#DIV/0!</v>
      </c>
      <c r="F626" s="334"/>
    </row>
    <row r="627" spans="1:6" ht="57.75" hidden="1" customHeight="1" x14ac:dyDescent="0.25">
      <c r="A627" s="339" t="s">
        <v>55</v>
      </c>
      <c r="B627" s="342" t="e">
        <f>B629+B631+B633+B635+B637+B639+B641+B643+B645</f>
        <v>#DIV/0!</v>
      </c>
      <c r="C627" s="340" t="e">
        <f>C629+C631+C633+C635+C637+C639+C641+C643+C645</f>
        <v>#DIV/0!</v>
      </c>
      <c r="D627" s="340" t="e">
        <f>D629+D631+D633+D635+D637+D639+D641+D643+D645</f>
        <v>#DIV/0!</v>
      </c>
      <c r="E627" s="340" t="e">
        <f>E629+E631+E633+E635+E637+E639+E641+E643+E645</f>
        <v>#DIV/0!</v>
      </c>
      <c r="F627" s="334"/>
    </row>
    <row r="628" spans="1:6" ht="53.25" hidden="1" customHeight="1" x14ac:dyDescent="0.25">
      <c r="A628" s="339" t="s">
        <v>56</v>
      </c>
      <c r="B628" s="342"/>
      <c r="C628" s="340" t="e">
        <f>C627/B627-1</f>
        <v>#DIV/0!</v>
      </c>
      <c r="D628" s="340" t="e">
        <f t="shared" ref="D628:E628" si="82">D627/C627-1</f>
        <v>#DIV/0!</v>
      </c>
      <c r="E628" s="340" t="e">
        <f t="shared" si="82"/>
        <v>#DIV/0!</v>
      </c>
      <c r="F628" s="334"/>
    </row>
    <row r="629" spans="1:6" ht="43.5" hidden="1" customHeight="1" x14ac:dyDescent="0.25">
      <c r="A629" s="339" t="s">
        <v>41</v>
      </c>
      <c r="B629" s="342">
        <f>B513+B490+B681+B694</f>
        <v>402000</v>
      </c>
      <c r="C629" s="340">
        <f>C513+C490+C681+C694</f>
        <v>401698</v>
      </c>
      <c r="D629" s="340">
        <f>D513+D490+D681+D694</f>
        <v>585620</v>
      </c>
      <c r="E629" s="340">
        <f>E513+E490+E681+E694</f>
        <v>309724</v>
      </c>
      <c r="F629" s="334"/>
    </row>
    <row r="630" spans="1:6" ht="35.25" hidden="1" customHeight="1" x14ac:dyDescent="0.25">
      <c r="A630" s="339" t="s">
        <v>57</v>
      </c>
      <c r="B630" s="342"/>
      <c r="C630" s="340">
        <f>C629/B629-1</f>
        <v>-7.5124378109447942E-4</v>
      </c>
      <c r="D630" s="340">
        <f t="shared" ref="D630:E630" si="83">D629/C629-1</f>
        <v>0.45786137844848618</v>
      </c>
      <c r="E630" s="340">
        <f t="shared" si="83"/>
        <v>-0.47111778969297502</v>
      </c>
      <c r="F630" s="334"/>
    </row>
    <row r="631" spans="1:6" ht="32.25" hidden="1" thickBot="1" x14ac:dyDescent="0.3">
      <c r="A631" s="339" t="s">
        <v>42</v>
      </c>
      <c r="B631" s="342" t="e">
        <f>B514+B491+B396+B695</f>
        <v>#DIV/0!</v>
      </c>
      <c r="C631" s="340" t="e">
        <f>C514+C491+C396+C695</f>
        <v>#DIV/0!</v>
      </c>
      <c r="D631" s="340" t="e">
        <f>D514+D491+D396+D695</f>
        <v>#DIV/0!</v>
      </c>
      <c r="E631" s="340" t="e">
        <f>E514+E491+E396+E695</f>
        <v>#DIV/0!</v>
      </c>
      <c r="F631" s="334"/>
    </row>
    <row r="632" spans="1:6" ht="46.5" hidden="1" customHeight="1" x14ac:dyDescent="0.25">
      <c r="A632" s="339" t="s">
        <v>58</v>
      </c>
      <c r="B632" s="342"/>
      <c r="C632" s="340" t="e">
        <f>C631/B631-1</f>
        <v>#DIV/0!</v>
      </c>
      <c r="D632" s="340" t="e">
        <f t="shared" ref="D632:E632" si="84">D631/C631-1</f>
        <v>#DIV/0!</v>
      </c>
      <c r="E632" s="340" t="e">
        <f t="shared" si="84"/>
        <v>#DIV/0!</v>
      </c>
      <c r="F632" s="334"/>
    </row>
    <row r="633" spans="1:6" ht="16.5" hidden="1" thickBot="1" x14ac:dyDescent="0.3">
      <c r="A633" s="339" t="s">
        <v>43</v>
      </c>
      <c r="B633" s="342" t="e">
        <f>B515+B492+B397+B696</f>
        <v>#VALUE!</v>
      </c>
      <c r="C633" s="340" t="e">
        <f>C515+C492+C397+C696</f>
        <v>#DIV/0!</v>
      </c>
      <c r="D633" s="340" t="e">
        <f>D515+D492+D397+D696</f>
        <v>#DIV/0!</v>
      </c>
      <c r="E633" s="340" t="e">
        <f>E515+E492+E397+E696</f>
        <v>#DIV/0!</v>
      </c>
      <c r="F633" s="334"/>
    </row>
    <row r="634" spans="1:6" ht="32.25" hidden="1" thickBot="1" x14ac:dyDescent="0.3">
      <c r="A634" s="339" t="s">
        <v>59</v>
      </c>
      <c r="B634" s="342"/>
      <c r="C634" s="340" t="e">
        <f>C633/B633-1</f>
        <v>#DIV/0!</v>
      </c>
      <c r="D634" s="340" t="e">
        <f t="shared" ref="D634:E634" si="85">D633/C633-1</f>
        <v>#DIV/0!</v>
      </c>
      <c r="E634" s="340" t="e">
        <f t="shared" si="85"/>
        <v>#DIV/0!</v>
      </c>
      <c r="F634" s="334"/>
    </row>
    <row r="635" spans="1:6" ht="30.75" hidden="1" customHeight="1" x14ac:dyDescent="0.25">
      <c r="A635" s="339" t="s">
        <v>44</v>
      </c>
      <c r="B635" s="342" t="e">
        <f>B516+B493+B398+B697</f>
        <v>#VALUE!</v>
      </c>
      <c r="C635" s="340">
        <f>C516+C493+C398+C697</f>
        <v>-8.9032258064514203E-4</v>
      </c>
      <c r="D635" s="340">
        <f>D516+D493+D398+D697</f>
        <v>0</v>
      </c>
      <c r="E635" s="340">
        <f>E516+E493+E398+E697</f>
        <v>0</v>
      </c>
      <c r="F635" s="334"/>
    </row>
    <row r="636" spans="1:6" ht="32.25" hidden="1" thickBot="1" x14ac:dyDescent="0.3">
      <c r="A636" s="339" t="s">
        <v>60</v>
      </c>
      <c r="B636" s="342"/>
      <c r="C636" s="340" t="e">
        <f>C635/B635-1</f>
        <v>#VALUE!</v>
      </c>
      <c r="D636" s="340">
        <f t="shared" ref="D636:E636" si="86">D635/C635-1</f>
        <v>-1</v>
      </c>
      <c r="E636" s="340" t="e">
        <f t="shared" si="86"/>
        <v>#DIV/0!</v>
      </c>
      <c r="F636" s="334"/>
    </row>
    <row r="637" spans="1:6" ht="32.25" hidden="1" thickBot="1" x14ac:dyDescent="0.3">
      <c r="A637" s="339" t="s">
        <v>45</v>
      </c>
      <c r="B637" s="342" t="e">
        <f>B517+B494+B399+B698</f>
        <v>#VALUE!</v>
      </c>
      <c r="C637" s="340" t="e">
        <f>C517+C494+C399+C698</f>
        <v>#DIV/0!</v>
      </c>
      <c r="D637" s="340" t="e">
        <f>D517+D494+D399+D698</f>
        <v>#DIV/0!</v>
      </c>
      <c r="E637" s="340" t="e">
        <f>E517+E494+E399+E698</f>
        <v>#DIV/0!</v>
      </c>
      <c r="F637" s="334"/>
    </row>
    <row r="638" spans="1:6" ht="32.25" hidden="1" thickBot="1" x14ac:dyDescent="0.3">
      <c r="A638" s="339" t="s">
        <v>61</v>
      </c>
      <c r="B638" s="342"/>
      <c r="C638" s="340" t="e">
        <f>C637/B637-1</f>
        <v>#DIV/0!</v>
      </c>
      <c r="D638" s="340" t="e">
        <f t="shared" ref="D638:E638" si="87">D637/C637-1</f>
        <v>#DIV/0!</v>
      </c>
      <c r="E638" s="340" t="e">
        <f t="shared" si="87"/>
        <v>#DIV/0!</v>
      </c>
      <c r="F638" s="334"/>
    </row>
    <row r="639" spans="1:6" ht="16.5" hidden="1" thickBot="1" x14ac:dyDescent="0.3">
      <c r="A639" s="339" t="s">
        <v>46</v>
      </c>
      <c r="B639" s="342" t="e">
        <f>B518+B495+B400+B699</f>
        <v>#DIV/0!</v>
      </c>
      <c r="C639" s="340" t="e">
        <f>C518+C495+C400+C699</f>
        <v>#DIV/0!</v>
      </c>
      <c r="D639" s="340" t="e">
        <f>D518+D495+D400+D699</f>
        <v>#DIV/0!</v>
      </c>
      <c r="E639" s="340" t="e">
        <f>E518+E495+E400+E699</f>
        <v>#DIV/0!</v>
      </c>
      <c r="F639" s="334"/>
    </row>
    <row r="640" spans="1:6" ht="32.25" hidden="1" thickBot="1" x14ac:dyDescent="0.3">
      <c r="A640" s="339" t="s">
        <v>62</v>
      </c>
      <c r="B640" s="342"/>
      <c r="C640" s="340" t="e">
        <f>C639/B639-1</f>
        <v>#DIV/0!</v>
      </c>
      <c r="D640" s="340" t="e">
        <f t="shared" ref="D640:E640" si="88">D639/C639-1</f>
        <v>#DIV/0!</v>
      </c>
      <c r="E640" s="340" t="e">
        <f t="shared" si="88"/>
        <v>#DIV/0!</v>
      </c>
      <c r="F640" s="334"/>
    </row>
    <row r="641" spans="1:6" ht="32.25" hidden="1" thickBot="1" x14ac:dyDescent="0.3">
      <c r="A641" s="339" t="s">
        <v>47</v>
      </c>
      <c r="B641" s="342" t="e">
        <f>B519+B496+B401+B664</f>
        <v>#VALUE!</v>
      </c>
      <c r="C641" s="340" t="e">
        <f>C519+C496+C401+C664</f>
        <v>#DIV/0!</v>
      </c>
      <c r="D641" s="340" t="e">
        <f>D519+D496+D401+D664</f>
        <v>#DIV/0!</v>
      </c>
      <c r="E641" s="340" t="e">
        <f>E519+E496+E401+E664</f>
        <v>#DIV/0!</v>
      </c>
      <c r="F641" s="334"/>
    </row>
    <row r="642" spans="1:6" ht="48" hidden="1" thickBot="1" x14ac:dyDescent="0.3">
      <c r="A642" s="339" t="s">
        <v>63</v>
      </c>
      <c r="B642" s="342"/>
      <c r="C642" s="340" t="e">
        <f>C641/B641-1</f>
        <v>#DIV/0!</v>
      </c>
      <c r="D642" s="340" t="e">
        <f t="shared" ref="D642:E642" si="89">D641/C641-1</f>
        <v>#DIV/0!</v>
      </c>
      <c r="E642" s="340" t="e">
        <f t="shared" si="89"/>
        <v>#DIV/0!</v>
      </c>
      <c r="F642" s="334"/>
    </row>
    <row r="643" spans="1:6" ht="16.5" hidden="1" thickBot="1" x14ac:dyDescent="0.3">
      <c r="A643" s="339" t="s">
        <v>64</v>
      </c>
      <c r="B643" s="342" t="e">
        <f>B421+#REF!+B444+B462+B539+B557+#REF!+B622</f>
        <v>#REF!</v>
      </c>
      <c r="C643" s="340" t="e">
        <f>C421+#REF!+C444+C462+C539+C557+#REF!+C622</f>
        <v>#REF!</v>
      </c>
      <c r="D643" s="340" t="e">
        <f>D421+#REF!+D444+D462+D539+D557+#REF!+D622</f>
        <v>#REF!</v>
      </c>
      <c r="E643" s="340" t="e">
        <f>E421+#REF!+E444+E462+E539+E557+#REF!+E622</f>
        <v>#REF!</v>
      </c>
      <c r="F643" s="334"/>
    </row>
    <row r="644" spans="1:6" ht="32.25" hidden="1" thickBot="1" x14ac:dyDescent="0.3">
      <c r="A644" s="339" t="s">
        <v>65</v>
      </c>
      <c r="B644" s="342"/>
      <c r="C644" s="340" t="e">
        <f>C643/B643-1</f>
        <v>#REF!</v>
      </c>
      <c r="D644" s="340" t="e">
        <f t="shared" ref="D644:E644" si="90">D643/C643-1</f>
        <v>#REF!</v>
      </c>
      <c r="E644" s="340" t="e">
        <f t="shared" si="90"/>
        <v>#REF!</v>
      </c>
      <c r="F644" s="334"/>
    </row>
    <row r="645" spans="1:6" ht="16.5" hidden="1" thickBot="1" x14ac:dyDescent="0.3">
      <c r="A645" s="339" t="s">
        <v>66</v>
      </c>
      <c r="B645" s="342" t="e">
        <f>B422+#REF!+B445+B463+B540+B558+#REF!+B623</f>
        <v>#DIV/0!</v>
      </c>
      <c r="C645" s="340" t="e">
        <f>C422+#REF!+C445+C463+C540+C558+#REF!+C623</f>
        <v>#REF!</v>
      </c>
      <c r="D645" s="340" t="e">
        <f>D422+#REF!+D445+D463+D540+D558+#REF!+D623</f>
        <v>#REF!</v>
      </c>
      <c r="E645" s="340" t="e">
        <f>E422+#REF!+E445+E463+E540+E558+#REF!+E623</f>
        <v>#REF!</v>
      </c>
      <c r="F645" s="334"/>
    </row>
    <row r="646" spans="1:6" ht="32.25" hidden="1" thickBot="1" x14ac:dyDescent="0.3">
      <c r="A646" s="339" t="s">
        <v>67</v>
      </c>
      <c r="B646" s="342"/>
      <c r="C646" s="340" t="e">
        <f>C645/B645-1</f>
        <v>#REF!</v>
      </c>
      <c r="D646" s="340" t="e">
        <f t="shared" ref="D646:E646" si="91">D645/C645-1</f>
        <v>#REF!</v>
      </c>
      <c r="E646" s="340" t="e">
        <f t="shared" si="91"/>
        <v>#REF!</v>
      </c>
      <c r="F646" s="334"/>
    </row>
    <row r="647" spans="1:6" ht="23.25" hidden="1" customHeight="1" x14ac:dyDescent="0.25">
      <c r="A647" s="339" t="s">
        <v>48</v>
      </c>
      <c r="B647" s="342" t="e">
        <f>IF(B627-B626=0,0,"Error")</f>
        <v>#DIV/0!</v>
      </c>
      <c r="C647" s="340" t="e">
        <f t="shared" ref="C647:E647" si="92">IF(C627-C626=0,0,"Error")</f>
        <v>#DIV/0!</v>
      </c>
      <c r="D647" s="340" t="e">
        <f t="shared" si="92"/>
        <v>#DIV/0!</v>
      </c>
      <c r="E647" s="340" t="e">
        <f t="shared" si="92"/>
        <v>#DIV/0!</v>
      </c>
      <c r="F647" s="334"/>
    </row>
    <row r="648" spans="1:6" ht="48" hidden="1" thickBot="1" x14ac:dyDescent="0.3">
      <c r="A648" s="339" t="s">
        <v>69</v>
      </c>
      <c r="B648" s="342" t="s">
        <v>27</v>
      </c>
      <c r="C648" s="340" t="s">
        <v>27</v>
      </c>
      <c r="D648" s="340" t="s">
        <v>27</v>
      </c>
      <c r="E648" s="340" t="s">
        <v>27</v>
      </c>
      <c r="F648" s="334"/>
    </row>
    <row r="649" spans="1:6" ht="48" hidden="1" thickBot="1" x14ac:dyDescent="0.3">
      <c r="A649" s="339" t="s">
        <v>70</v>
      </c>
      <c r="B649" s="342" t="s">
        <v>27</v>
      </c>
      <c r="C649" s="340" t="s">
        <v>27</v>
      </c>
      <c r="D649" s="340" t="s">
        <v>27</v>
      </c>
      <c r="E649" s="340" t="s">
        <v>27</v>
      </c>
      <c r="F649" s="334"/>
    </row>
    <row r="650" spans="1:6" ht="16.5" hidden="1" thickBot="1" x14ac:dyDescent="0.3">
      <c r="A650" s="339"/>
      <c r="B650" s="342"/>
      <c r="C650" s="340"/>
      <c r="D650" s="340"/>
      <c r="E650" s="340"/>
      <c r="F650" s="334"/>
    </row>
    <row r="651" spans="1:6" ht="16.5" hidden="1" thickBot="1" x14ac:dyDescent="0.3">
      <c r="A651" s="339"/>
      <c r="B651" s="342" t="s">
        <v>830</v>
      </c>
      <c r="C651" s="340" t="s">
        <v>216</v>
      </c>
      <c r="D651" s="340"/>
      <c r="E651" s="340" t="s">
        <v>831</v>
      </c>
      <c r="F651" s="334" t="s">
        <v>216</v>
      </c>
    </row>
    <row r="652" spans="1:6" ht="16.5" hidden="1" thickBot="1" x14ac:dyDescent="0.3">
      <c r="A652" s="339"/>
      <c r="B652" s="342"/>
      <c r="C652" s="340" t="s">
        <v>71</v>
      </c>
      <c r="D652" s="340"/>
      <c r="E652" s="340"/>
      <c r="F652" s="334" t="s">
        <v>71</v>
      </c>
    </row>
    <row r="653" spans="1:6" ht="16.5" hidden="1" thickBot="1" x14ac:dyDescent="0.3">
      <c r="A653" s="339"/>
      <c r="B653" s="342"/>
      <c r="C653" s="340" t="s">
        <v>72</v>
      </c>
      <c r="D653" s="340"/>
      <c r="E653" s="340"/>
      <c r="F653" s="334" t="s">
        <v>72</v>
      </c>
    </row>
    <row r="654" spans="1:6" ht="16.5" hidden="1" thickBot="1" x14ac:dyDescent="0.3">
      <c r="A654" s="339"/>
      <c r="B654" s="342"/>
      <c r="C654" s="340"/>
      <c r="D654" s="340"/>
      <c r="E654" s="340"/>
      <c r="F654" s="334"/>
    </row>
    <row r="655" spans="1:6" ht="16.5" hidden="1" thickBot="1" x14ac:dyDescent="0.3">
      <c r="A655" s="339" t="s">
        <v>832</v>
      </c>
      <c r="B655" s="342"/>
      <c r="C655" s="340"/>
      <c r="D655" s="340"/>
      <c r="E655" s="340"/>
      <c r="F655" s="334"/>
    </row>
    <row r="656" spans="1:6" customFormat="1" ht="36.75" hidden="1" customHeight="1" x14ac:dyDescent="0.25">
      <c r="A656" s="353" t="s">
        <v>832</v>
      </c>
      <c r="B656" s="354"/>
      <c r="C656" s="355"/>
      <c r="D656" s="356"/>
      <c r="E656" s="356"/>
      <c r="F656" s="110"/>
    </row>
    <row r="657" spans="1:6" customFormat="1" ht="51" hidden="1" customHeight="1" x14ac:dyDescent="0.25">
      <c r="A657" s="533" t="s">
        <v>833</v>
      </c>
      <c r="B657" s="534"/>
      <c r="C657" s="534"/>
      <c r="D657" s="534"/>
      <c r="E657" s="535"/>
      <c r="F657" s="110"/>
    </row>
    <row r="658" spans="1:6" customFormat="1" ht="40.5" hidden="1" customHeight="1" x14ac:dyDescent="0.25">
      <c r="A658" s="536" t="s">
        <v>834</v>
      </c>
      <c r="B658" s="537"/>
      <c r="C658" s="537"/>
      <c r="D658" s="537"/>
      <c r="E658" s="538"/>
      <c r="F658" s="110"/>
    </row>
    <row r="659" spans="1:6" customFormat="1" ht="28.5" hidden="1" customHeight="1" x14ac:dyDescent="0.25">
      <c r="A659" s="524" t="s">
        <v>835</v>
      </c>
      <c r="B659" s="525"/>
      <c r="C659" s="525"/>
      <c r="D659" s="525"/>
      <c r="E659" s="526"/>
      <c r="F659" s="357"/>
    </row>
    <row r="660" spans="1:6" customFormat="1" ht="29.25" hidden="1" customHeight="1" x14ac:dyDescent="0.25">
      <c r="A660" s="524" t="s">
        <v>836</v>
      </c>
      <c r="B660" s="525"/>
      <c r="C660" s="525"/>
      <c r="D660" s="525"/>
      <c r="E660" s="526"/>
      <c r="F660" s="357"/>
    </row>
    <row r="661" spans="1:6" customFormat="1" ht="36" hidden="1" customHeight="1" x14ac:dyDescent="0.25">
      <c r="A661" s="524" t="s">
        <v>837</v>
      </c>
      <c r="B661" s="525"/>
      <c r="C661" s="525"/>
      <c r="D661" s="525"/>
      <c r="E661" s="526"/>
      <c r="F661" s="358"/>
    </row>
    <row r="662" spans="1:6" customFormat="1" ht="36.75" hidden="1" customHeight="1" x14ac:dyDescent="0.25">
      <c r="A662" s="527" t="s">
        <v>838</v>
      </c>
      <c r="B662" s="528"/>
      <c r="C662" s="528"/>
      <c r="D662" s="528"/>
      <c r="E662" s="529"/>
      <c r="F662" s="110"/>
    </row>
    <row r="663" spans="1:6" customFormat="1" ht="47.25" hidden="1" customHeight="1" x14ac:dyDescent="0.25">
      <c r="A663" s="530" t="s">
        <v>839</v>
      </c>
      <c r="B663" s="531"/>
      <c r="C663" s="531"/>
      <c r="D663" s="531"/>
      <c r="E663" s="532"/>
      <c r="F663" s="110"/>
    </row>
    <row r="664" spans="1:6" ht="40.5" customHeight="1" thickBot="1" x14ac:dyDescent="0.3">
      <c r="A664" s="347" t="s">
        <v>198</v>
      </c>
      <c r="B664" s="515" t="s">
        <v>373</v>
      </c>
      <c r="C664" s="516"/>
      <c r="D664" s="516"/>
      <c r="E664" s="517"/>
      <c r="F664" s="334"/>
    </row>
    <row r="665" spans="1:6" ht="16.5" thickBot="1" x14ac:dyDescent="0.3">
      <c r="A665" s="333" t="s">
        <v>223</v>
      </c>
      <c r="B665" s="518" t="s">
        <v>368</v>
      </c>
      <c r="C665" s="519"/>
      <c r="D665" s="519"/>
      <c r="E665" s="520"/>
      <c r="F665" s="334"/>
    </row>
    <row r="666" spans="1:6" ht="24" customHeight="1" thickBot="1" x14ac:dyDescent="0.3">
      <c r="A666" s="70" t="s">
        <v>20</v>
      </c>
      <c r="B666" s="521" t="s">
        <v>374</v>
      </c>
      <c r="C666" s="522"/>
      <c r="D666" s="522"/>
      <c r="E666" s="523"/>
      <c r="F666" s="334"/>
    </row>
    <row r="667" spans="1:6" ht="16.5" thickBot="1" x14ac:dyDescent="0.3">
      <c r="A667" s="70" t="s">
        <v>21</v>
      </c>
      <c r="B667" s="518" t="s">
        <v>375</v>
      </c>
      <c r="C667" s="519"/>
      <c r="D667" s="519"/>
      <c r="E667" s="520"/>
      <c r="F667" s="334"/>
    </row>
    <row r="668" spans="1:6" ht="12.75" customHeight="1" x14ac:dyDescent="0.25">
      <c r="A668" s="506"/>
      <c r="B668" s="71">
        <v>2018</v>
      </c>
      <c r="C668" s="71">
        <v>2019</v>
      </c>
      <c r="D668" s="71">
        <v>2020</v>
      </c>
      <c r="E668" s="71">
        <v>2021</v>
      </c>
      <c r="F668" s="334"/>
    </row>
    <row r="669" spans="1:6" ht="19.5" customHeight="1" thickBot="1" x14ac:dyDescent="0.3">
      <c r="A669" s="507"/>
      <c r="B669" s="72" t="s">
        <v>10</v>
      </c>
      <c r="C669" s="72" t="s">
        <v>11</v>
      </c>
      <c r="D669" s="72" t="s">
        <v>11</v>
      </c>
      <c r="E669" s="72" t="s">
        <v>11</v>
      </c>
      <c r="F669" s="334"/>
    </row>
    <row r="670" spans="1:6" ht="22.5" customHeight="1" thickBot="1" x14ac:dyDescent="0.3">
      <c r="A670" s="70" t="s">
        <v>23</v>
      </c>
      <c r="B670" s="74">
        <v>10</v>
      </c>
      <c r="C670" s="74">
        <v>10</v>
      </c>
      <c r="D670" s="74">
        <v>10</v>
      </c>
      <c r="E670" s="74"/>
      <c r="F670" s="334"/>
    </row>
    <row r="671" spans="1:6" ht="16.5" thickBot="1" x14ac:dyDescent="0.3">
      <c r="A671" s="70" t="s">
        <v>24</v>
      </c>
      <c r="B671" s="74">
        <v>92000</v>
      </c>
      <c r="C671" s="74">
        <v>91974</v>
      </c>
      <c r="D671" s="74">
        <v>275896</v>
      </c>
      <c r="E671" s="74"/>
      <c r="F671" s="334"/>
    </row>
    <row r="672" spans="1:6" ht="16.5" thickBot="1" x14ac:dyDescent="0.3">
      <c r="A672" s="70" t="s">
        <v>25</v>
      </c>
      <c r="B672" s="74">
        <f>B671/B670</f>
        <v>9200</v>
      </c>
      <c r="C672" s="74">
        <f t="shared" ref="C672:E672" si="93">C671/C670</f>
        <v>9197.4</v>
      </c>
      <c r="D672" s="74">
        <f t="shared" si="93"/>
        <v>27589.599999999999</v>
      </c>
      <c r="E672" s="74" t="e">
        <f t="shared" si="93"/>
        <v>#DIV/0!</v>
      </c>
      <c r="F672" s="334"/>
    </row>
    <row r="673" spans="1:11" ht="16.5" thickBot="1" x14ac:dyDescent="0.3">
      <c r="A673" s="70" t="s">
        <v>26</v>
      </c>
      <c r="B673" s="154" t="s">
        <v>27</v>
      </c>
      <c r="C673" s="75">
        <f>C670/B670-1</f>
        <v>0</v>
      </c>
      <c r="D673" s="75">
        <f t="shared" ref="D673:E675" si="94">D670/C670-1</f>
        <v>0</v>
      </c>
      <c r="E673" s="75">
        <f t="shared" si="94"/>
        <v>-1</v>
      </c>
      <c r="F673" s="334"/>
      <c r="G673" s="139"/>
      <c r="H673" s="139"/>
      <c r="I673" s="139"/>
      <c r="J673" s="139"/>
      <c r="K673" s="139"/>
    </row>
    <row r="674" spans="1:11" ht="32.25" thickBot="1" x14ac:dyDescent="0.3">
      <c r="A674" s="70" t="s">
        <v>28</v>
      </c>
      <c r="B674" s="154" t="s">
        <v>27</v>
      </c>
      <c r="C674" s="75">
        <f>C671/B671-1</f>
        <v>-2.8260869565222002E-4</v>
      </c>
      <c r="D674" s="75">
        <f t="shared" si="94"/>
        <v>1.9997173114140954</v>
      </c>
      <c r="E674" s="75">
        <f t="shared" si="94"/>
        <v>-1</v>
      </c>
      <c r="F674" s="334"/>
    </row>
    <row r="675" spans="1:11" ht="32.25" thickBot="1" x14ac:dyDescent="0.3">
      <c r="A675" s="70" t="s">
        <v>29</v>
      </c>
      <c r="B675" s="154" t="s">
        <v>27</v>
      </c>
      <c r="C675" s="75">
        <f>C672/B672-1</f>
        <v>-2.8260869565222002E-4</v>
      </c>
      <c r="D675" s="75">
        <f t="shared" si="94"/>
        <v>1.9997173114140954</v>
      </c>
      <c r="E675" s="75" t="e">
        <f t="shared" si="94"/>
        <v>#DIV/0!</v>
      </c>
      <c r="F675" s="334"/>
    </row>
    <row r="676" spans="1:11" ht="16.5" thickBot="1" x14ac:dyDescent="0.3">
      <c r="A676" s="503" t="s">
        <v>316</v>
      </c>
      <c r="B676" s="504"/>
      <c r="C676" s="504"/>
      <c r="D676" s="504"/>
      <c r="E676" s="505"/>
      <c r="F676" s="334"/>
    </row>
    <row r="677" spans="1:11" ht="12.75" customHeight="1" x14ac:dyDescent="0.25">
      <c r="A677" s="506"/>
      <c r="B677" s="71">
        <v>2018</v>
      </c>
      <c r="C677" s="71">
        <v>2019</v>
      </c>
      <c r="D677" s="71">
        <v>2020</v>
      </c>
      <c r="E677" s="71">
        <v>2021</v>
      </c>
      <c r="F677" s="334"/>
    </row>
    <row r="678" spans="1:11" ht="20.25" customHeight="1" thickBot="1" x14ac:dyDescent="0.3">
      <c r="A678" s="507"/>
      <c r="B678" s="72" t="s">
        <v>10</v>
      </c>
      <c r="C678" s="72" t="s">
        <v>11</v>
      </c>
      <c r="D678" s="72" t="s">
        <v>11</v>
      </c>
      <c r="E678" s="72" t="s">
        <v>11</v>
      </c>
      <c r="F678" s="334"/>
    </row>
    <row r="679" spans="1:11" ht="16.5" thickBot="1" x14ac:dyDescent="0.3">
      <c r="A679" s="339" t="s">
        <v>31</v>
      </c>
      <c r="B679" s="340"/>
      <c r="C679" s="340"/>
      <c r="D679" s="340"/>
      <c r="E679" s="340"/>
      <c r="F679" s="334"/>
    </row>
    <row r="680" spans="1:11" ht="16.5" thickBot="1" x14ac:dyDescent="0.3">
      <c r="A680" s="339" t="s">
        <v>32</v>
      </c>
      <c r="B680" s="342">
        <v>92000</v>
      </c>
      <c r="C680" s="340">
        <v>91974</v>
      </c>
      <c r="D680" s="340">
        <v>275896</v>
      </c>
      <c r="E680" s="340">
        <v>0</v>
      </c>
      <c r="F680" s="334"/>
    </row>
    <row r="681" spans="1:11" ht="30" customHeight="1" thickBot="1" x14ac:dyDescent="0.3">
      <c r="A681" s="77" t="s">
        <v>98</v>
      </c>
      <c r="B681" s="78">
        <f>B680+B679</f>
        <v>92000</v>
      </c>
      <c r="C681" s="78">
        <f t="shared" ref="C681:E681" si="95">C680+C679</f>
        <v>91974</v>
      </c>
      <c r="D681" s="78">
        <f t="shared" si="95"/>
        <v>275896</v>
      </c>
      <c r="E681" s="78">
        <f t="shared" si="95"/>
        <v>0</v>
      </c>
      <c r="F681" s="334"/>
    </row>
    <row r="682" spans="1:11" ht="57" customHeight="1" thickBot="1" x14ac:dyDescent="0.3">
      <c r="A682" s="347" t="s">
        <v>198</v>
      </c>
      <c r="B682" s="515" t="s">
        <v>371</v>
      </c>
      <c r="C682" s="516"/>
      <c r="D682" s="516"/>
      <c r="E682" s="517"/>
      <c r="F682" s="334"/>
    </row>
    <row r="683" spans="1:11" ht="16.5" thickBot="1" x14ac:dyDescent="0.3">
      <c r="A683" s="333" t="s">
        <v>226</v>
      </c>
      <c r="B683" s="518" t="s">
        <v>368</v>
      </c>
      <c r="C683" s="519"/>
      <c r="D683" s="519"/>
      <c r="E683" s="520"/>
      <c r="F683" s="334"/>
    </row>
    <row r="684" spans="1:11" ht="24.75" customHeight="1" thickBot="1" x14ac:dyDescent="0.3">
      <c r="A684" s="70" t="s">
        <v>20</v>
      </c>
      <c r="B684" s="521" t="s">
        <v>1065</v>
      </c>
      <c r="C684" s="522"/>
      <c r="D684" s="522"/>
      <c r="E684" s="523"/>
      <c r="F684" s="334"/>
    </row>
    <row r="685" spans="1:11" ht="16.5" thickBot="1" x14ac:dyDescent="0.3">
      <c r="A685" s="70" t="s">
        <v>21</v>
      </c>
      <c r="B685" s="518" t="s">
        <v>333</v>
      </c>
      <c r="C685" s="519"/>
      <c r="D685" s="519"/>
      <c r="E685" s="520"/>
      <c r="F685" s="334"/>
    </row>
    <row r="686" spans="1:11" ht="12.75" customHeight="1" x14ac:dyDescent="0.25">
      <c r="A686" s="506"/>
      <c r="B686" s="71">
        <v>2018</v>
      </c>
      <c r="C686" s="71">
        <v>2019</v>
      </c>
      <c r="D686" s="71">
        <v>2020</v>
      </c>
      <c r="E686" s="71">
        <v>2021</v>
      </c>
      <c r="F686" s="334"/>
    </row>
    <row r="687" spans="1:11" ht="19.5" customHeight="1" thickBot="1" x14ac:dyDescent="0.3">
      <c r="A687" s="507"/>
      <c r="B687" s="72" t="s">
        <v>10</v>
      </c>
      <c r="C687" s="72" t="s">
        <v>11</v>
      </c>
      <c r="D687" s="72" t="s">
        <v>11</v>
      </c>
      <c r="E687" s="72" t="s">
        <v>11</v>
      </c>
      <c r="F687" s="334"/>
    </row>
    <row r="688" spans="1:11" ht="26.25" customHeight="1" thickBot="1" x14ac:dyDescent="0.3">
      <c r="A688" s="70" t="s">
        <v>23</v>
      </c>
      <c r="B688" s="74">
        <v>132</v>
      </c>
      <c r="C688" s="74">
        <v>528</v>
      </c>
      <c r="D688" s="73">
        <v>0</v>
      </c>
      <c r="E688" s="73">
        <v>0</v>
      </c>
      <c r="F688" s="334"/>
    </row>
    <row r="689" spans="1:11" ht="16.5" thickBot="1" x14ac:dyDescent="0.3">
      <c r="A689" s="70" t="s">
        <v>24</v>
      </c>
      <c r="B689" s="74">
        <v>160000</v>
      </c>
      <c r="C689" s="74">
        <v>639800</v>
      </c>
      <c r="D689" s="74">
        <v>0</v>
      </c>
      <c r="E689" s="74">
        <v>0</v>
      </c>
      <c r="F689" s="334"/>
    </row>
    <row r="690" spans="1:11" ht="16.5" thickBot="1" x14ac:dyDescent="0.3">
      <c r="A690" s="70" t="s">
        <v>25</v>
      </c>
      <c r="B690" s="74">
        <f>B689/B688</f>
        <v>1212.121212121212</v>
      </c>
      <c r="C690" s="74">
        <f t="shared" ref="C690:E690" si="96">C689/C688</f>
        <v>1211.7424242424242</v>
      </c>
      <c r="D690" s="74" t="e">
        <f t="shared" si="96"/>
        <v>#DIV/0!</v>
      </c>
      <c r="E690" s="74" t="e">
        <f t="shared" si="96"/>
        <v>#DIV/0!</v>
      </c>
      <c r="F690" s="334"/>
    </row>
    <row r="691" spans="1:11" ht="16.5" thickBot="1" x14ac:dyDescent="0.3">
      <c r="A691" s="70" t="s">
        <v>26</v>
      </c>
      <c r="B691" s="154" t="s">
        <v>27</v>
      </c>
      <c r="C691" s="75">
        <f>C688/B688-1</f>
        <v>3</v>
      </c>
      <c r="D691" s="75">
        <f t="shared" ref="D691:E693" si="97">D688/C688-1</f>
        <v>-1</v>
      </c>
      <c r="E691" s="75" t="e">
        <f t="shared" si="97"/>
        <v>#DIV/0!</v>
      </c>
      <c r="F691" s="334"/>
      <c r="G691" s="139"/>
      <c r="H691" s="139"/>
      <c r="I691" s="139"/>
      <c r="J691" s="139"/>
      <c r="K691" s="139"/>
    </row>
    <row r="692" spans="1:11" ht="32.25" thickBot="1" x14ac:dyDescent="0.3">
      <c r="A692" s="70" t="s">
        <v>28</v>
      </c>
      <c r="B692" s="154" t="s">
        <v>27</v>
      </c>
      <c r="C692" s="75">
        <f>C689/B689-1</f>
        <v>2.9987499999999998</v>
      </c>
      <c r="D692" s="75">
        <f t="shared" si="97"/>
        <v>-1</v>
      </c>
      <c r="E692" s="75" t="e">
        <f t="shared" si="97"/>
        <v>#DIV/0!</v>
      </c>
      <c r="F692" s="334"/>
    </row>
    <row r="693" spans="1:11" ht="32.25" thickBot="1" x14ac:dyDescent="0.3">
      <c r="A693" s="70" t="s">
        <v>29</v>
      </c>
      <c r="B693" s="154" t="s">
        <v>27</v>
      </c>
      <c r="C693" s="75">
        <f>C690/B690-1</f>
        <v>-3.1249999999993783E-4</v>
      </c>
      <c r="D693" s="75" t="e">
        <f t="shared" si="97"/>
        <v>#DIV/0!</v>
      </c>
      <c r="E693" s="75" t="e">
        <f t="shared" si="97"/>
        <v>#DIV/0!</v>
      </c>
      <c r="F693" s="334"/>
    </row>
    <row r="694" spans="1:11" ht="16.5" thickBot="1" x14ac:dyDescent="0.3">
      <c r="A694" s="503" t="s">
        <v>1066</v>
      </c>
      <c r="B694" s="504"/>
      <c r="C694" s="504"/>
      <c r="D694" s="504"/>
      <c r="E694" s="505"/>
      <c r="F694" s="334"/>
    </row>
    <row r="695" spans="1:11" ht="12.75" customHeight="1" x14ac:dyDescent="0.25">
      <c r="A695" s="506"/>
      <c r="B695" s="71">
        <v>2018</v>
      </c>
      <c r="C695" s="71">
        <v>2019</v>
      </c>
      <c r="D695" s="71">
        <v>2020</v>
      </c>
      <c r="E695" s="71">
        <v>2021</v>
      </c>
      <c r="F695" s="334"/>
    </row>
    <row r="696" spans="1:11" ht="23.25" customHeight="1" thickBot="1" x14ac:dyDescent="0.3">
      <c r="A696" s="507"/>
      <c r="B696" s="72" t="s">
        <v>10</v>
      </c>
      <c r="C696" s="72" t="s">
        <v>11</v>
      </c>
      <c r="D696" s="72" t="s">
        <v>11</v>
      </c>
      <c r="E696" s="72" t="s">
        <v>11</v>
      </c>
      <c r="F696" s="334"/>
    </row>
    <row r="697" spans="1:11" ht="16.5" thickBot="1" x14ac:dyDescent="0.3">
      <c r="A697" s="339" t="s">
        <v>31</v>
      </c>
      <c r="B697" s="340"/>
      <c r="C697" s="340"/>
      <c r="D697" s="340"/>
      <c r="E697" s="340"/>
      <c r="F697" s="334"/>
    </row>
    <row r="698" spans="1:11" ht="16.5" thickBot="1" x14ac:dyDescent="0.3">
      <c r="A698" s="339" t="s">
        <v>32</v>
      </c>
      <c r="B698" s="342">
        <v>160000</v>
      </c>
      <c r="C698" s="340">
        <v>666352</v>
      </c>
      <c r="D698" s="340">
        <v>0</v>
      </c>
      <c r="E698" s="340">
        <v>0</v>
      </c>
      <c r="F698" s="334"/>
    </row>
    <row r="699" spans="1:11" ht="32.25" thickBot="1" x14ac:dyDescent="0.3">
      <c r="A699" s="343" t="s">
        <v>107</v>
      </c>
      <c r="B699" s="342">
        <f>B698+B697</f>
        <v>160000</v>
      </c>
      <c r="C699" s="342">
        <f t="shared" ref="C699:E699" si="98">C698+C697</f>
        <v>666352</v>
      </c>
      <c r="D699" s="342">
        <f t="shared" si="98"/>
        <v>0</v>
      </c>
      <c r="E699" s="342">
        <f t="shared" si="98"/>
        <v>0</v>
      </c>
      <c r="F699" s="334"/>
    </row>
    <row r="700" spans="1:11" ht="78" customHeight="1" thickBot="1" x14ac:dyDescent="0.3">
      <c r="A700" s="347" t="s">
        <v>198</v>
      </c>
      <c r="B700" s="515" t="s">
        <v>367</v>
      </c>
      <c r="C700" s="516"/>
      <c r="D700" s="516"/>
      <c r="E700" s="517"/>
      <c r="F700" s="334"/>
    </row>
    <row r="701" spans="1:11" ht="16.5" thickBot="1" x14ac:dyDescent="0.3">
      <c r="A701" s="333" t="s">
        <v>227</v>
      </c>
      <c r="B701" s="518" t="s">
        <v>368</v>
      </c>
      <c r="C701" s="519"/>
      <c r="D701" s="519"/>
      <c r="E701" s="520"/>
      <c r="F701" s="334"/>
    </row>
    <row r="702" spans="1:11" ht="17.25" customHeight="1" thickBot="1" x14ac:dyDescent="0.3">
      <c r="A702" s="70" t="s">
        <v>20</v>
      </c>
      <c r="B702" s="521" t="s">
        <v>369</v>
      </c>
      <c r="C702" s="522"/>
      <c r="D702" s="522"/>
      <c r="E702" s="523"/>
      <c r="F702" s="334"/>
    </row>
    <row r="703" spans="1:11" ht="16.5" thickBot="1" x14ac:dyDescent="0.3">
      <c r="A703" s="70" t="s">
        <v>21</v>
      </c>
      <c r="B703" s="518" t="s">
        <v>333</v>
      </c>
      <c r="C703" s="519"/>
      <c r="D703" s="519"/>
      <c r="E703" s="520"/>
      <c r="F703" s="334"/>
    </row>
    <row r="704" spans="1:11" ht="12.75" customHeight="1" x14ac:dyDescent="0.25">
      <c r="A704" s="506"/>
      <c r="B704" s="71">
        <v>2018</v>
      </c>
      <c r="C704" s="71">
        <v>2019</v>
      </c>
      <c r="D704" s="71">
        <v>2020</v>
      </c>
      <c r="E704" s="71">
        <v>2021</v>
      </c>
      <c r="F704" s="334"/>
    </row>
    <row r="705" spans="1:11" ht="23.25" customHeight="1" thickBot="1" x14ac:dyDescent="0.3">
      <c r="A705" s="507"/>
      <c r="B705" s="72" t="s">
        <v>10</v>
      </c>
      <c r="C705" s="72" t="s">
        <v>11</v>
      </c>
      <c r="D705" s="72" t="s">
        <v>11</v>
      </c>
      <c r="E705" s="72" t="s">
        <v>11</v>
      </c>
      <c r="F705" s="334"/>
    </row>
    <row r="706" spans="1:11" ht="24" customHeight="1" thickBot="1" x14ac:dyDescent="0.3">
      <c r="A706" s="70" t="s">
        <v>23</v>
      </c>
      <c r="B706" s="73">
        <v>13.52</v>
      </c>
      <c r="C706" s="74"/>
      <c r="D706" s="74"/>
      <c r="E706" s="74"/>
      <c r="F706" s="334"/>
    </row>
    <row r="707" spans="1:11" ht="16.5" thickBot="1" x14ac:dyDescent="0.3">
      <c r="A707" s="70" t="s">
        <v>24</v>
      </c>
      <c r="B707" s="74">
        <v>326332</v>
      </c>
      <c r="C707" s="74">
        <v>49994</v>
      </c>
      <c r="D707" s="74">
        <v>149976</v>
      </c>
      <c r="E707" s="74"/>
      <c r="F707" s="334"/>
    </row>
    <row r="708" spans="1:11" ht="16.5" thickBot="1" x14ac:dyDescent="0.3">
      <c r="A708" s="70" t="s">
        <v>25</v>
      </c>
      <c r="B708" s="74">
        <f>B707/B706</f>
        <v>24136.982248520711</v>
      </c>
      <c r="C708" s="74" t="e">
        <f t="shared" ref="C708:E708" si="99">C707/C706</f>
        <v>#DIV/0!</v>
      </c>
      <c r="D708" s="74" t="e">
        <f t="shared" si="99"/>
        <v>#DIV/0!</v>
      </c>
      <c r="E708" s="74" t="e">
        <f t="shared" si="99"/>
        <v>#DIV/0!</v>
      </c>
      <c r="F708" s="334"/>
    </row>
    <row r="709" spans="1:11" ht="16.5" thickBot="1" x14ac:dyDescent="0.3">
      <c r="A709" s="70" t="s">
        <v>26</v>
      </c>
      <c r="B709" s="154" t="s">
        <v>27</v>
      </c>
      <c r="C709" s="75">
        <f>C706/B706-1</f>
        <v>-1</v>
      </c>
      <c r="D709" s="75" t="e">
        <f t="shared" ref="D709:E711" si="100">D706/C706-1</f>
        <v>#DIV/0!</v>
      </c>
      <c r="E709" s="75" t="e">
        <f t="shared" si="100"/>
        <v>#DIV/0!</v>
      </c>
      <c r="F709" s="334"/>
      <c r="G709" s="139"/>
      <c r="H709" s="139"/>
      <c r="I709" s="139"/>
      <c r="J709" s="139"/>
      <c r="K709" s="139"/>
    </row>
    <row r="710" spans="1:11" ht="32.25" thickBot="1" x14ac:dyDescent="0.3">
      <c r="A710" s="70" t="s">
        <v>28</v>
      </c>
      <c r="B710" s="154" t="s">
        <v>27</v>
      </c>
      <c r="C710" s="75">
        <f>C707/B707-1</f>
        <v>-0.84680019121630734</v>
      </c>
      <c r="D710" s="75">
        <f t="shared" si="100"/>
        <v>1.9998799855982718</v>
      </c>
      <c r="E710" s="75">
        <f t="shared" si="100"/>
        <v>-1</v>
      </c>
      <c r="F710" s="334"/>
    </row>
    <row r="711" spans="1:11" ht="32.25" thickBot="1" x14ac:dyDescent="0.3">
      <c r="A711" s="70" t="s">
        <v>29</v>
      </c>
      <c r="B711" s="154" t="s">
        <v>27</v>
      </c>
      <c r="C711" s="75" t="e">
        <f>C708/B708-1</f>
        <v>#DIV/0!</v>
      </c>
      <c r="D711" s="75" t="e">
        <f t="shared" si="100"/>
        <v>#DIV/0!</v>
      </c>
      <c r="E711" s="75" t="e">
        <f t="shared" si="100"/>
        <v>#DIV/0!</v>
      </c>
      <c r="F711" s="334"/>
    </row>
    <row r="712" spans="1:11" ht="25.5" customHeight="1" thickBot="1" x14ac:dyDescent="0.3">
      <c r="A712" s="503" t="s">
        <v>1067</v>
      </c>
      <c r="B712" s="504"/>
      <c r="C712" s="504"/>
      <c r="D712" s="504"/>
      <c r="E712" s="505"/>
      <c r="F712" s="334"/>
    </row>
    <row r="713" spans="1:11" ht="12.75" customHeight="1" x14ac:dyDescent="0.25">
      <c r="A713" s="506"/>
      <c r="B713" s="71">
        <v>2018</v>
      </c>
      <c r="C713" s="71">
        <v>2019</v>
      </c>
      <c r="D713" s="71">
        <v>2020</v>
      </c>
      <c r="E713" s="71">
        <v>2021</v>
      </c>
      <c r="F713" s="334"/>
    </row>
    <row r="714" spans="1:11" ht="24.75" customHeight="1" thickBot="1" x14ac:dyDescent="0.3">
      <c r="A714" s="507"/>
      <c r="B714" s="72" t="s">
        <v>10</v>
      </c>
      <c r="C714" s="72" t="s">
        <v>11</v>
      </c>
      <c r="D714" s="72" t="s">
        <v>11</v>
      </c>
      <c r="E714" s="72" t="s">
        <v>11</v>
      </c>
      <c r="F714" s="334"/>
    </row>
    <row r="715" spans="1:11" ht="16.5" thickBot="1" x14ac:dyDescent="0.3">
      <c r="A715" s="339" t="s">
        <v>31</v>
      </c>
      <c r="B715" s="340"/>
      <c r="C715" s="340"/>
      <c r="D715" s="340"/>
      <c r="E715" s="340"/>
      <c r="F715" s="334"/>
    </row>
    <row r="716" spans="1:11" ht="16.5" thickBot="1" x14ac:dyDescent="0.3">
      <c r="A716" s="339" t="s">
        <v>32</v>
      </c>
      <c r="B716" s="342">
        <v>326332</v>
      </c>
      <c r="C716" s="340">
        <v>49994</v>
      </c>
      <c r="D716" s="340">
        <v>149976</v>
      </c>
      <c r="E716" s="340"/>
      <c r="F716" s="334"/>
    </row>
    <row r="717" spans="1:11" ht="32.25" thickBot="1" x14ac:dyDescent="0.3">
      <c r="A717" s="343" t="s">
        <v>115</v>
      </c>
      <c r="B717" s="342">
        <f t="shared" ref="B717:E717" si="101">B716+B715</f>
        <v>326332</v>
      </c>
      <c r="C717" s="342">
        <f t="shared" si="101"/>
        <v>49994</v>
      </c>
      <c r="D717" s="342">
        <f t="shared" si="101"/>
        <v>149976</v>
      </c>
      <c r="E717" s="342">
        <f t="shared" si="101"/>
        <v>0</v>
      </c>
      <c r="F717" s="334"/>
    </row>
    <row r="718" spans="1:11" ht="16.5" thickBot="1" x14ac:dyDescent="0.3"/>
    <row r="719" spans="1:11" ht="39" customHeight="1" thickBot="1" x14ac:dyDescent="0.3">
      <c r="A719" s="359" t="s">
        <v>1</v>
      </c>
      <c r="B719" s="508" t="s">
        <v>308</v>
      </c>
      <c r="C719" s="508"/>
      <c r="D719" s="508"/>
      <c r="E719" s="508"/>
    </row>
    <row r="720" spans="1:11" ht="36" customHeight="1" thickBot="1" x14ac:dyDescent="0.3">
      <c r="A720" s="359" t="s">
        <v>2</v>
      </c>
      <c r="B720" s="509" t="s">
        <v>309</v>
      </c>
      <c r="C720" s="510"/>
      <c r="D720" s="510"/>
      <c r="E720" s="511"/>
    </row>
    <row r="721" spans="1:5" ht="36" customHeight="1" thickBot="1" x14ac:dyDescent="0.3">
      <c r="A721" s="359" t="s">
        <v>4</v>
      </c>
      <c r="B721" s="475" t="s">
        <v>5</v>
      </c>
      <c r="C721" s="476"/>
      <c r="D721" s="476"/>
      <c r="E721" s="477"/>
    </row>
    <row r="722" spans="1:5" ht="16.5" thickBot="1" x14ac:dyDescent="0.3">
      <c r="A722" s="512" t="s">
        <v>6</v>
      </c>
      <c r="B722" s="513"/>
      <c r="C722" s="513"/>
      <c r="D722" s="513"/>
      <c r="E722" s="514"/>
    </row>
    <row r="723" spans="1:5" ht="15.75" customHeight="1" x14ac:dyDescent="0.25">
      <c r="A723" s="492" t="s">
        <v>1068</v>
      </c>
      <c r="B723" s="493"/>
      <c r="C723" s="493"/>
      <c r="D723" s="493"/>
      <c r="E723" s="494"/>
    </row>
    <row r="724" spans="1:5" x14ac:dyDescent="0.25">
      <c r="A724" s="495"/>
      <c r="B724" s="496"/>
      <c r="C724" s="496"/>
      <c r="D724" s="496"/>
      <c r="E724" s="497"/>
    </row>
    <row r="725" spans="1:5" ht="140.25" customHeight="1" thickBot="1" x14ac:dyDescent="0.3">
      <c r="A725" s="498"/>
      <c r="B725" s="499"/>
      <c r="C725" s="499"/>
      <c r="D725" s="499"/>
      <c r="E725" s="500"/>
    </row>
    <row r="726" spans="1:5" ht="79.5" customHeight="1" thickBot="1" x14ac:dyDescent="0.3">
      <c r="A726" s="360" t="s">
        <v>8</v>
      </c>
      <c r="B726" s="457" t="s">
        <v>1069</v>
      </c>
      <c r="C726" s="501"/>
      <c r="D726" s="501"/>
      <c r="E726" s="502"/>
    </row>
    <row r="727" spans="1:5" x14ac:dyDescent="0.25">
      <c r="A727" s="481" t="s">
        <v>9</v>
      </c>
      <c r="B727" s="282">
        <v>2018</v>
      </c>
      <c r="C727" s="282">
        <v>2019</v>
      </c>
      <c r="D727" s="282">
        <v>2020</v>
      </c>
      <c r="E727" s="282">
        <v>2021</v>
      </c>
    </row>
    <row r="728" spans="1:5" ht="16.5" customHeight="1" thickBot="1" x14ac:dyDescent="0.3">
      <c r="A728" s="482"/>
      <c r="B728" s="283" t="s">
        <v>10</v>
      </c>
      <c r="C728" s="283" t="s">
        <v>11</v>
      </c>
      <c r="D728" s="283" t="s">
        <v>11</v>
      </c>
      <c r="E728" s="283" t="s">
        <v>11</v>
      </c>
    </row>
    <row r="729" spans="1:5" ht="16.5" customHeight="1" thickBot="1" x14ac:dyDescent="0.3">
      <c r="A729" s="288" t="s">
        <v>1037</v>
      </c>
      <c r="B729" s="361">
        <v>7205986.4560000012</v>
      </c>
      <c r="C729" s="361">
        <v>5855762.801</v>
      </c>
      <c r="D729" s="361">
        <v>3820299.1070000003</v>
      </c>
      <c r="E729" s="361">
        <v>3616882.9929999998</v>
      </c>
    </row>
    <row r="730" spans="1:5" ht="30.75" thickBot="1" x14ac:dyDescent="0.3">
      <c r="A730" s="288" t="s">
        <v>1038</v>
      </c>
      <c r="B730" s="361">
        <v>7205986.4560000012</v>
      </c>
      <c r="C730" s="361">
        <v>5855762.801</v>
      </c>
      <c r="D730" s="361">
        <v>3820299.1070000003</v>
      </c>
      <c r="E730" s="361">
        <v>3616882.9929999998</v>
      </c>
    </row>
    <row r="731" spans="1:5" ht="16.5" customHeight="1" thickBot="1" x14ac:dyDescent="0.3">
      <c r="A731" s="288" t="s">
        <v>1039</v>
      </c>
      <c r="B731" s="361">
        <v>7205986.4560000012</v>
      </c>
      <c r="C731" s="361">
        <v>5855762.801</v>
      </c>
      <c r="D731" s="361">
        <v>3820299.1070000003</v>
      </c>
      <c r="E731" s="361">
        <v>3616882.9929999998</v>
      </c>
    </row>
    <row r="732" spans="1:5" ht="45.75" thickBot="1" x14ac:dyDescent="0.3">
      <c r="A732" s="288" t="s">
        <v>1040</v>
      </c>
      <c r="B732" s="361">
        <v>7205986.4560000012</v>
      </c>
      <c r="C732" s="361">
        <v>5855762.801</v>
      </c>
      <c r="D732" s="361">
        <v>3820299.1070000003</v>
      </c>
      <c r="E732" s="361">
        <v>3616882.9929999998</v>
      </c>
    </row>
    <row r="733" spans="1:5" ht="58.5" customHeight="1" thickBot="1" x14ac:dyDescent="0.3">
      <c r="A733" s="362" t="s">
        <v>17</v>
      </c>
      <c r="B733" s="457" t="s">
        <v>1070</v>
      </c>
      <c r="C733" s="458"/>
      <c r="D733" s="458"/>
      <c r="E733" s="459"/>
    </row>
    <row r="734" spans="1:5" ht="16.5" thickBot="1" x14ac:dyDescent="0.3">
      <c r="A734" s="363" t="s">
        <v>1071</v>
      </c>
      <c r="B734" s="364">
        <v>7205986.4560000012</v>
      </c>
      <c r="C734" s="365">
        <v>5855762.801</v>
      </c>
      <c r="D734" s="365">
        <v>3820299.1070000003</v>
      </c>
      <c r="E734" s="365">
        <v>3616882.9929999998</v>
      </c>
    </row>
    <row r="735" spans="1:5" ht="16.5" thickBot="1" x14ac:dyDescent="0.3">
      <c r="A735" s="366" t="s">
        <v>88</v>
      </c>
      <c r="B735" s="472" t="s">
        <v>206</v>
      </c>
      <c r="C735" s="473"/>
      <c r="D735" s="473"/>
      <c r="E735" s="474"/>
    </row>
    <row r="736" spans="1:5" ht="16.5" customHeight="1" thickBot="1" x14ac:dyDescent="0.3">
      <c r="A736" s="367" t="s">
        <v>20</v>
      </c>
      <c r="B736" s="475" t="s">
        <v>206</v>
      </c>
      <c r="C736" s="476"/>
      <c r="D736" s="476"/>
      <c r="E736" s="477"/>
    </row>
    <row r="737" spans="1:5" ht="16.5" thickBot="1" x14ac:dyDescent="0.3">
      <c r="A737" s="367" t="s">
        <v>21</v>
      </c>
      <c r="B737" s="478" t="s">
        <v>206</v>
      </c>
      <c r="C737" s="479"/>
      <c r="D737" s="479"/>
      <c r="E737" s="480"/>
    </row>
    <row r="738" spans="1:5" ht="16.5" customHeight="1" x14ac:dyDescent="0.25">
      <c r="A738" s="481"/>
      <c r="B738" s="285">
        <v>2018</v>
      </c>
      <c r="C738" s="285">
        <v>2019</v>
      </c>
      <c r="D738" s="285">
        <v>2020</v>
      </c>
      <c r="E738" s="285">
        <v>2021</v>
      </c>
    </row>
    <row r="739" spans="1:5" ht="16.5" thickBot="1" x14ac:dyDescent="0.3">
      <c r="A739" s="482"/>
      <c r="B739" s="286" t="s">
        <v>10</v>
      </c>
      <c r="C739" s="286" t="s">
        <v>11</v>
      </c>
      <c r="D739" s="286" t="s">
        <v>11</v>
      </c>
      <c r="E739" s="286" t="s">
        <v>11</v>
      </c>
    </row>
    <row r="740" spans="1:5" ht="16.5" thickBot="1" x14ac:dyDescent="0.3">
      <c r="A740" s="367" t="s">
        <v>23</v>
      </c>
      <c r="B740" s="287"/>
      <c r="C740" s="287"/>
      <c r="D740" s="287"/>
      <c r="E740" s="287"/>
    </row>
    <row r="741" spans="1:5" ht="16.5" thickBot="1" x14ac:dyDescent="0.3">
      <c r="A741" s="367" t="s">
        <v>24</v>
      </c>
      <c r="B741" s="287"/>
      <c r="C741" s="287"/>
      <c r="D741" s="287"/>
      <c r="E741" s="287"/>
    </row>
    <row r="742" spans="1:5" ht="16.5" thickBot="1" x14ac:dyDescent="0.3">
      <c r="A742" s="367" t="s">
        <v>25</v>
      </c>
      <c r="B742" s="287" t="e">
        <f>B741/B740</f>
        <v>#DIV/0!</v>
      </c>
      <c r="C742" s="287" t="e">
        <f>C741/C740</f>
        <v>#DIV/0!</v>
      </c>
      <c r="D742" s="287" t="e">
        <f>D741/D740</f>
        <v>#DIV/0!</v>
      </c>
      <c r="E742" s="287" t="e">
        <f>E741/E740</f>
        <v>#DIV/0!</v>
      </c>
    </row>
    <row r="743" spans="1:5" ht="16.5" thickBot="1" x14ac:dyDescent="0.3">
      <c r="A743" s="367" t="s">
        <v>26</v>
      </c>
      <c r="B743" s="288" t="s">
        <v>27</v>
      </c>
      <c r="C743" s="368" t="e">
        <f t="shared" ref="C743:E745" si="102">C740/B740-1</f>
        <v>#DIV/0!</v>
      </c>
      <c r="D743" s="368" t="e">
        <f t="shared" si="102"/>
        <v>#DIV/0!</v>
      </c>
      <c r="E743" s="368" t="e">
        <f t="shared" si="102"/>
        <v>#DIV/0!</v>
      </c>
    </row>
    <row r="744" spans="1:5" ht="16.5" thickBot="1" x14ac:dyDescent="0.3">
      <c r="A744" s="367" t="s">
        <v>28</v>
      </c>
      <c r="B744" s="288" t="s">
        <v>27</v>
      </c>
      <c r="C744" s="368" t="e">
        <f t="shared" si="102"/>
        <v>#DIV/0!</v>
      </c>
      <c r="D744" s="368" t="e">
        <f t="shared" si="102"/>
        <v>#DIV/0!</v>
      </c>
      <c r="E744" s="368" t="e">
        <f t="shared" si="102"/>
        <v>#DIV/0!</v>
      </c>
    </row>
    <row r="745" spans="1:5" ht="30.75" thickBot="1" x14ac:dyDescent="0.3">
      <c r="A745" s="367" t="s">
        <v>29</v>
      </c>
      <c r="B745" s="288" t="s">
        <v>27</v>
      </c>
      <c r="C745" s="368" t="e">
        <f t="shared" si="102"/>
        <v>#DIV/0!</v>
      </c>
      <c r="D745" s="368" t="e">
        <f t="shared" si="102"/>
        <v>#DIV/0!</v>
      </c>
      <c r="E745" s="368" t="e">
        <f t="shared" si="102"/>
        <v>#DIV/0!</v>
      </c>
    </row>
    <row r="746" spans="1:5" ht="16.5" customHeight="1" thickBot="1" x14ac:dyDescent="0.3">
      <c r="A746" s="483" t="s">
        <v>1072</v>
      </c>
      <c r="B746" s="484"/>
      <c r="C746" s="484"/>
      <c r="D746" s="484"/>
      <c r="E746" s="485"/>
    </row>
    <row r="747" spans="1:5" x14ac:dyDescent="0.25">
      <c r="A747" s="481"/>
      <c r="B747" s="285">
        <v>2018</v>
      </c>
      <c r="C747" s="285">
        <v>2019</v>
      </c>
      <c r="D747" s="285">
        <v>2020</v>
      </c>
      <c r="E747" s="285">
        <v>2021</v>
      </c>
    </row>
    <row r="748" spans="1:5" ht="16.5" customHeight="1" thickBot="1" x14ac:dyDescent="0.3">
      <c r="A748" s="482"/>
      <c r="B748" s="286" t="s">
        <v>10</v>
      </c>
      <c r="C748" s="286" t="s">
        <v>11</v>
      </c>
      <c r="D748" s="286" t="s">
        <v>11</v>
      </c>
      <c r="E748" s="286" t="s">
        <v>11</v>
      </c>
    </row>
    <row r="749" spans="1:5" ht="16.5" thickBot="1" x14ac:dyDescent="0.3">
      <c r="A749" s="369" t="s">
        <v>41</v>
      </c>
      <c r="B749" s="64"/>
      <c r="C749" s="64"/>
      <c r="D749" s="64"/>
      <c r="E749" s="64"/>
    </row>
    <row r="750" spans="1:5" ht="45.75" thickBot="1" x14ac:dyDescent="0.3">
      <c r="A750" s="370" t="s">
        <v>153</v>
      </c>
      <c r="B750" s="371"/>
      <c r="C750" s="372"/>
      <c r="D750" s="372"/>
      <c r="E750" s="372"/>
    </row>
    <row r="751" spans="1:5" ht="45.75" thickBot="1" x14ac:dyDescent="0.3">
      <c r="A751" s="370" t="s">
        <v>1073</v>
      </c>
      <c r="B751" s="371"/>
      <c r="C751" s="373"/>
      <c r="D751" s="373"/>
      <c r="E751" s="373"/>
    </row>
    <row r="752" spans="1:5" ht="30.75" thickBot="1" x14ac:dyDescent="0.3">
      <c r="A752" s="369" t="s">
        <v>42</v>
      </c>
      <c r="B752" s="64"/>
      <c r="C752" s="64"/>
      <c r="D752" s="64"/>
      <c r="E752" s="64"/>
    </row>
    <row r="753" spans="1:5" ht="60.75" thickBot="1" x14ac:dyDescent="0.3">
      <c r="A753" s="370" t="s">
        <v>155</v>
      </c>
      <c r="B753" s="371"/>
      <c r="C753" s="64"/>
      <c r="D753" s="64"/>
      <c r="E753" s="64"/>
    </row>
    <row r="754" spans="1:5" ht="60.75" thickBot="1" x14ac:dyDescent="0.3">
      <c r="A754" s="370" t="s">
        <v>1074</v>
      </c>
      <c r="B754" s="371"/>
      <c r="C754" s="64"/>
      <c r="D754" s="64"/>
      <c r="E754" s="64"/>
    </row>
    <row r="755" spans="1:5" ht="16.5" thickBot="1" x14ac:dyDescent="0.3">
      <c r="A755" s="369" t="s">
        <v>43</v>
      </c>
      <c r="B755" s="371"/>
      <c r="C755" s="64"/>
      <c r="D755" s="64"/>
      <c r="E755" s="64"/>
    </row>
    <row r="756" spans="1:5" ht="45.75" thickBot="1" x14ac:dyDescent="0.3">
      <c r="A756" s="370" t="s">
        <v>157</v>
      </c>
      <c r="B756" s="371"/>
      <c r="C756" s="64"/>
      <c r="D756" s="64"/>
      <c r="E756" s="64"/>
    </row>
    <row r="757" spans="1:5" ht="45.75" thickBot="1" x14ac:dyDescent="0.3">
      <c r="A757" s="370" t="s">
        <v>1075</v>
      </c>
      <c r="B757" s="371"/>
      <c r="C757" s="64"/>
      <c r="D757" s="64"/>
      <c r="E757" s="64"/>
    </row>
    <row r="758" spans="1:5" ht="16.5" thickBot="1" x14ac:dyDescent="0.3">
      <c r="A758" s="369" t="s">
        <v>44</v>
      </c>
      <c r="B758" s="371"/>
      <c r="C758" s="64"/>
      <c r="D758" s="64"/>
      <c r="E758" s="64"/>
    </row>
    <row r="759" spans="1:5" ht="45.75" thickBot="1" x14ac:dyDescent="0.3">
      <c r="A759" s="370" t="s">
        <v>160</v>
      </c>
      <c r="B759" s="371"/>
      <c r="C759" s="64"/>
      <c r="D759" s="64"/>
      <c r="E759" s="64"/>
    </row>
    <row r="760" spans="1:5" ht="45.75" thickBot="1" x14ac:dyDescent="0.3">
      <c r="A760" s="370" t="s">
        <v>1076</v>
      </c>
      <c r="B760" s="371"/>
      <c r="C760" s="64"/>
      <c r="D760" s="64"/>
      <c r="E760" s="64"/>
    </row>
    <row r="761" spans="1:5" ht="16.5" thickBot="1" x14ac:dyDescent="0.3">
      <c r="A761" s="369" t="s">
        <v>45</v>
      </c>
      <c r="B761" s="371"/>
      <c r="C761" s="64"/>
      <c r="D761" s="64"/>
      <c r="E761" s="64"/>
    </row>
    <row r="762" spans="1:5" ht="16.5" customHeight="1" thickBot="1" x14ac:dyDescent="0.3">
      <c r="A762" s="370" t="s">
        <v>162</v>
      </c>
      <c r="B762" s="371"/>
      <c r="C762" s="64"/>
      <c r="D762" s="64"/>
      <c r="E762" s="64"/>
    </row>
    <row r="763" spans="1:5" ht="45.75" thickBot="1" x14ac:dyDescent="0.3">
      <c r="A763" s="370" t="s">
        <v>1077</v>
      </c>
      <c r="B763" s="371"/>
      <c r="C763" s="64"/>
      <c r="D763" s="64"/>
      <c r="E763" s="64"/>
    </row>
    <row r="764" spans="1:5" ht="16.5" thickBot="1" x14ac:dyDescent="0.3">
      <c r="A764" s="369" t="s">
        <v>46</v>
      </c>
      <c r="B764" s="371"/>
      <c r="C764" s="64"/>
      <c r="D764" s="64"/>
      <c r="E764" s="64"/>
    </row>
    <row r="765" spans="1:5" ht="45.75" thickBot="1" x14ac:dyDescent="0.3">
      <c r="A765" s="370" t="s">
        <v>164</v>
      </c>
      <c r="B765" s="371"/>
      <c r="C765" s="64"/>
      <c r="D765" s="64"/>
      <c r="E765" s="64"/>
    </row>
    <row r="766" spans="1:5" ht="45.75" thickBot="1" x14ac:dyDescent="0.3">
      <c r="A766" s="370" t="s">
        <v>1078</v>
      </c>
      <c r="B766" s="371"/>
      <c r="C766" s="64"/>
      <c r="D766" s="64"/>
      <c r="E766" s="64"/>
    </row>
    <row r="767" spans="1:5" ht="30.75" thickBot="1" x14ac:dyDescent="0.3">
      <c r="A767" s="369" t="s">
        <v>47</v>
      </c>
      <c r="B767" s="371"/>
      <c r="C767" s="64"/>
      <c r="D767" s="64"/>
      <c r="E767" s="64"/>
    </row>
    <row r="768" spans="1:5" ht="45.75" thickBot="1" x14ac:dyDescent="0.3">
      <c r="A768" s="370" t="s">
        <v>166</v>
      </c>
      <c r="B768" s="371"/>
      <c r="C768" s="64"/>
      <c r="D768" s="64"/>
      <c r="E768" s="64"/>
    </row>
    <row r="769" spans="1:5" ht="60.75" thickBot="1" x14ac:dyDescent="0.3">
      <c r="A769" s="370" t="s">
        <v>1079</v>
      </c>
      <c r="B769" s="371"/>
      <c r="C769" s="64"/>
      <c r="D769" s="64"/>
      <c r="E769" s="64"/>
    </row>
    <row r="770" spans="1:5" ht="16.5" customHeight="1" thickBot="1" x14ac:dyDescent="0.3">
      <c r="A770" s="374" t="s">
        <v>33</v>
      </c>
      <c r="B770" s="371">
        <f>B767+B764+B761+B758+B755+B752+B749</f>
        <v>0</v>
      </c>
      <c r="C770" s="371">
        <f>C767+C764+C761+C758+C755+C752+C749</f>
        <v>0</v>
      </c>
      <c r="D770" s="371">
        <f>D767+D764+D761+D758+D755+D752+D749</f>
        <v>0</v>
      </c>
      <c r="E770" s="371">
        <f>E767+E764+E761+E758+E755+E752+E749</f>
        <v>0</v>
      </c>
    </row>
    <row r="771" spans="1:5" x14ac:dyDescent="0.25">
      <c r="A771" s="466" t="s">
        <v>1080</v>
      </c>
      <c r="B771" s="487"/>
      <c r="C771" s="468"/>
      <c r="D771" s="468"/>
      <c r="E771" s="469"/>
    </row>
    <row r="772" spans="1:5" ht="16.5" customHeight="1" x14ac:dyDescent="0.25">
      <c r="A772" s="467"/>
      <c r="B772" s="488"/>
      <c r="C772" s="470"/>
      <c r="D772" s="470"/>
      <c r="E772" s="471"/>
    </row>
    <row r="773" spans="1:5" ht="16.5" thickBot="1" x14ac:dyDescent="0.3">
      <c r="A773" s="486"/>
      <c r="B773" s="489"/>
      <c r="C773" s="490"/>
      <c r="D773" s="490"/>
      <c r="E773" s="491"/>
    </row>
    <row r="774" spans="1:5" ht="16.5" thickBot="1" x14ac:dyDescent="0.3">
      <c r="A774" s="375" t="s">
        <v>48</v>
      </c>
      <c r="B774" s="376">
        <f>IF(B770-B741=0,0,"Error")</f>
        <v>0</v>
      </c>
      <c r="C774" s="376">
        <f>IF(C770-C741=0,0,"Error")</f>
        <v>0</v>
      </c>
      <c r="D774" s="376">
        <f>IF(D770-D741=0,0,"Error")</f>
        <v>0</v>
      </c>
      <c r="E774" s="376">
        <f>IF(E770-E741=0,0,"Error")</f>
        <v>0</v>
      </c>
    </row>
    <row r="775" spans="1:5" ht="30.75" thickBot="1" x14ac:dyDescent="0.3">
      <c r="A775" s="377" t="s">
        <v>1081</v>
      </c>
      <c r="B775" s="472" t="s">
        <v>206</v>
      </c>
      <c r="C775" s="473"/>
      <c r="D775" s="473"/>
      <c r="E775" s="474"/>
    </row>
    <row r="776" spans="1:5" ht="16.5" thickBot="1" x14ac:dyDescent="0.3">
      <c r="A776" s="367" t="s">
        <v>20</v>
      </c>
      <c r="B776" s="475" t="s">
        <v>206</v>
      </c>
      <c r="C776" s="476"/>
      <c r="D776" s="476"/>
      <c r="E776" s="477"/>
    </row>
    <row r="777" spans="1:5" ht="16.5" thickBot="1" x14ac:dyDescent="0.3">
      <c r="A777" s="367" t="s">
        <v>21</v>
      </c>
      <c r="B777" s="478" t="s">
        <v>206</v>
      </c>
      <c r="C777" s="479"/>
      <c r="D777" s="479"/>
      <c r="E777" s="480"/>
    </row>
    <row r="778" spans="1:5" ht="16.5" thickBot="1" x14ac:dyDescent="0.3">
      <c r="A778" s="367" t="s">
        <v>23</v>
      </c>
      <c r="B778" s="287"/>
      <c r="C778" s="287"/>
      <c r="D778" s="287"/>
      <c r="E778" s="287"/>
    </row>
    <row r="779" spans="1:5" x14ac:dyDescent="0.25">
      <c r="A779" s="481"/>
      <c r="B779" s="285">
        <v>2018</v>
      </c>
      <c r="C779" s="285">
        <v>2019</v>
      </c>
      <c r="D779" s="285">
        <v>2020</v>
      </c>
      <c r="E779" s="285">
        <v>2021</v>
      </c>
    </row>
    <row r="780" spans="1:5" ht="16.5" thickBot="1" x14ac:dyDescent="0.3">
      <c r="A780" s="482"/>
      <c r="B780" s="286" t="s">
        <v>10</v>
      </c>
      <c r="C780" s="286" t="s">
        <v>11</v>
      </c>
      <c r="D780" s="286" t="s">
        <v>11</v>
      </c>
      <c r="E780" s="286" t="s">
        <v>11</v>
      </c>
    </row>
    <row r="781" spans="1:5" ht="16.5" thickBot="1" x14ac:dyDescent="0.3">
      <c r="A781" s="367" t="s">
        <v>24</v>
      </c>
      <c r="B781" s="287"/>
      <c r="C781" s="287"/>
      <c r="D781" s="287"/>
      <c r="E781" s="287"/>
    </row>
    <row r="782" spans="1:5" ht="16.5" thickBot="1" x14ac:dyDescent="0.3">
      <c r="A782" s="367" t="s">
        <v>25</v>
      </c>
      <c r="B782" s="287" t="e">
        <f>B781/B778</f>
        <v>#DIV/0!</v>
      </c>
      <c r="C782" s="287" t="e">
        <f>C781/C778</f>
        <v>#DIV/0!</v>
      </c>
      <c r="D782" s="287" t="e">
        <f>D781/D778</f>
        <v>#DIV/0!</v>
      </c>
      <c r="E782" s="287" t="e">
        <f>E781/E778</f>
        <v>#DIV/0!</v>
      </c>
    </row>
    <row r="783" spans="1:5" ht="16.5" thickBot="1" x14ac:dyDescent="0.3">
      <c r="A783" s="367" t="s">
        <v>26</v>
      </c>
      <c r="B783" s="288"/>
      <c r="C783" s="368" t="e">
        <f>C778/B778-1</f>
        <v>#DIV/0!</v>
      </c>
      <c r="D783" s="368" t="e">
        <f>D778/C778-1</f>
        <v>#DIV/0!</v>
      </c>
      <c r="E783" s="368" t="e">
        <f>E778/D778-1</f>
        <v>#DIV/0!</v>
      </c>
    </row>
    <row r="784" spans="1:5" ht="16.5" thickBot="1" x14ac:dyDescent="0.3">
      <c r="A784" s="367" t="s">
        <v>28</v>
      </c>
      <c r="B784" s="288"/>
      <c r="C784" s="368" t="e">
        <f t="shared" ref="C784:E785" si="103">C781/B781-1</f>
        <v>#DIV/0!</v>
      </c>
      <c r="D784" s="368" t="e">
        <f t="shared" si="103"/>
        <v>#DIV/0!</v>
      </c>
      <c r="E784" s="368" t="e">
        <f t="shared" si="103"/>
        <v>#DIV/0!</v>
      </c>
    </row>
    <row r="785" spans="1:5" ht="30.75" thickBot="1" x14ac:dyDescent="0.3">
      <c r="A785" s="367" t="s">
        <v>29</v>
      </c>
      <c r="B785" s="288"/>
      <c r="C785" s="368" t="e">
        <f t="shared" si="103"/>
        <v>#DIV/0!</v>
      </c>
      <c r="D785" s="368" t="e">
        <f t="shared" si="103"/>
        <v>#DIV/0!</v>
      </c>
      <c r="E785" s="368" t="e">
        <f t="shared" si="103"/>
        <v>#DIV/0!</v>
      </c>
    </row>
    <row r="786" spans="1:5" ht="16.5" customHeight="1" thickBot="1" x14ac:dyDescent="0.3">
      <c r="A786" s="483" t="s">
        <v>1082</v>
      </c>
      <c r="B786" s="484"/>
      <c r="C786" s="484"/>
      <c r="D786" s="484"/>
      <c r="E786" s="485"/>
    </row>
    <row r="787" spans="1:5" x14ac:dyDescent="0.25">
      <c r="A787" s="481"/>
      <c r="B787" s="285">
        <v>2018</v>
      </c>
      <c r="C787" s="285">
        <v>2019</v>
      </c>
      <c r="D787" s="285">
        <v>2020</v>
      </c>
      <c r="E787" s="285">
        <v>2021</v>
      </c>
    </row>
    <row r="788" spans="1:5" ht="16.5" thickBot="1" x14ac:dyDescent="0.3">
      <c r="A788" s="482"/>
      <c r="B788" s="286" t="s">
        <v>10</v>
      </c>
      <c r="C788" s="286" t="s">
        <v>11</v>
      </c>
      <c r="D788" s="286" t="s">
        <v>11</v>
      </c>
      <c r="E788" s="286" t="s">
        <v>11</v>
      </c>
    </row>
    <row r="789" spans="1:5" ht="16.5" thickBot="1" x14ac:dyDescent="0.3">
      <c r="A789" s="369" t="s">
        <v>41</v>
      </c>
      <c r="B789" s="64"/>
      <c r="C789" s="64"/>
      <c r="D789" s="64"/>
      <c r="E789" s="64"/>
    </row>
    <row r="790" spans="1:5" ht="45.75" thickBot="1" x14ac:dyDescent="0.3">
      <c r="A790" s="370" t="s">
        <v>153</v>
      </c>
      <c r="B790" s="371"/>
      <c r="C790" s="373"/>
      <c r="D790" s="373"/>
      <c r="E790" s="373"/>
    </row>
    <row r="791" spans="1:5" ht="45.75" thickBot="1" x14ac:dyDescent="0.3">
      <c r="A791" s="370" t="s">
        <v>298</v>
      </c>
      <c r="B791" s="371"/>
      <c r="C791" s="373"/>
      <c r="D791" s="373"/>
      <c r="E791" s="373"/>
    </row>
    <row r="792" spans="1:5" ht="30.75" thickBot="1" x14ac:dyDescent="0.3">
      <c r="A792" s="369" t="s">
        <v>42</v>
      </c>
      <c r="B792" s="64"/>
      <c r="C792" s="64"/>
      <c r="D792" s="64"/>
      <c r="E792" s="64"/>
    </row>
    <row r="793" spans="1:5" ht="60.75" thickBot="1" x14ac:dyDescent="0.3">
      <c r="A793" s="370" t="s">
        <v>155</v>
      </c>
      <c r="B793" s="371"/>
      <c r="C793" s="64"/>
      <c r="D793" s="64"/>
      <c r="E793" s="64"/>
    </row>
    <row r="794" spans="1:5" ht="16.5" customHeight="1" thickBot="1" x14ac:dyDescent="0.3">
      <c r="A794" s="370" t="s">
        <v>299</v>
      </c>
      <c r="B794" s="371"/>
      <c r="C794" s="64"/>
      <c r="D794" s="64"/>
      <c r="E794" s="64"/>
    </row>
    <row r="795" spans="1:5" ht="16.5" thickBot="1" x14ac:dyDescent="0.3">
      <c r="A795" s="369" t="s">
        <v>43</v>
      </c>
      <c r="B795" s="371"/>
      <c r="C795" s="64"/>
      <c r="D795" s="64"/>
      <c r="E795" s="64"/>
    </row>
    <row r="796" spans="1:5" ht="16.5" customHeight="1" thickBot="1" x14ac:dyDescent="0.3">
      <c r="A796" s="370" t="s">
        <v>157</v>
      </c>
      <c r="B796" s="371"/>
      <c r="C796" s="64"/>
      <c r="D796" s="64"/>
      <c r="E796" s="64"/>
    </row>
    <row r="797" spans="1:5" ht="45.75" thickBot="1" x14ac:dyDescent="0.3">
      <c r="A797" s="370" t="s">
        <v>300</v>
      </c>
      <c r="B797" s="371"/>
      <c r="C797" s="64"/>
      <c r="D797" s="64"/>
      <c r="E797" s="64"/>
    </row>
    <row r="798" spans="1:5" ht="16.5" thickBot="1" x14ac:dyDescent="0.3">
      <c r="A798" s="369" t="s">
        <v>44</v>
      </c>
      <c r="B798" s="371"/>
      <c r="C798" s="64"/>
      <c r="D798" s="64"/>
      <c r="E798" s="64"/>
    </row>
    <row r="799" spans="1:5" ht="45.75" thickBot="1" x14ac:dyDescent="0.3">
      <c r="A799" s="370" t="s">
        <v>160</v>
      </c>
      <c r="B799" s="371"/>
      <c r="C799" s="64"/>
      <c r="D799" s="64"/>
      <c r="E799" s="64"/>
    </row>
    <row r="800" spans="1:5" ht="16.5" customHeight="1" thickBot="1" x14ac:dyDescent="0.3">
      <c r="A800" s="370" t="s">
        <v>301</v>
      </c>
      <c r="B800" s="371"/>
      <c r="C800" s="64"/>
      <c r="D800" s="64"/>
      <c r="E800" s="64"/>
    </row>
    <row r="801" spans="1:5" ht="16.5" customHeight="1" thickBot="1" x14ac:dyDescent="0.3">
      <c r="A801" s="369" t="s">
        <v>45</v>
      </c>
      <c r="B801" s="371"/>
      <c r="C801" s="64"/>
      <c r="D801" s="64"/>
      <c r="E801" s="64"/>
    </row>
    <row r="802" spans="1:5" ht="45.75" thickBot="1" x14ac:dyDescent="0.3">
      <c r="A802" s="370" t="s">
        <v>162</v>
      </c>
      <c r="B802" s="371"/>
      <c r="C802" s="64"/>
      <c r="D802" s="64"/>
      <c r="E802" s="64"/>
    </row>
    <row r="803" spans="1:5" ht="45.75" thickBot="1" x14ac:dyDescent="0.3">
      <c r="A803" s="370" t="s">
        <v>302</v>
      </c>
      <c r="B803" s="371"/>
      <c r="C803" s="64"/>
      <c r="D803" s="64"/>
      <c r="E803" s="64"/>
    </row>
    <row r="804" spans="1:5" ht="16.5" thickBot="1" x14ac:dyDescent="0.3">
      <c r="A804" s="369" t="s">
        <v>46</v>
      </c>
      <c r="B804" s="371"/>
      <c r="C804" s="64"/>
      <c r="D804" s="64"/>
      <c r="E804" s="64"/>
    </row>
    <row r="805" spans="1:5" ht="45.75" thickBot="1" x14ac:dyDescent="0.3">
      <c r="A805" s="370" t="s">
        <v>164</v>
      </c>
      <c r="B805" s="371"/>
      <c r="C805" s="64"/>
      <c r="D805" s="64"/>
      <c r="E805" s="64"/>
    </row>
    <row r="806" spans="1:5" ht="45.75" thickBot="1" x14ac:dyDescent="0.3">
      <c r="A806" s="370" t="s">
        <v>303</v>
      </c>
      <c r="B806" s="371"/>
      <c r="C806" s="64"/>
      <c r="D806" s="64"/>
      <c r="E806" s="64"/>
    </row>
    <row r="807" spans="1:5" ht="30.75" thickBot="1" x14ac:dyDescent="0.3">
      <c r="A807" s="369" t="s">
        <v>47</v>
      </c>
      <c r="B807" s="371"/>
      <c r="C807" s="64"/>
      <c r="D807" s="64"/>
      <c r="E807" s="64"/>
    </row>
    <row r="808" spans="1:5" ht="16.5" customHeight="1" thickBot="1" x14ac:dyDescent="0.3">
      <c r="A808" s="370" t="s">
        <v>166</v>
      </c>
      <c r="B808" s="371"/>
      <c r="C808" s="64"/>
      <c r="D808" s="64"/>
      <c r="E808" s="64"/>
    </row>
    <row r="809" spans="1:5" ht="16.5" customHeight="1" thickBot="1" x14ac:dyDescent="0.3">
      <c r="A809" s="370" t="s">
        <v>304</v>
      </c>
      <c r="B809" s="371"/>
      <c r="C809" s="64"/>
      <c r="D809" s="64"/>
      <c r="E809" s="64"/>
    </row>
    <row r="810" spans="1:5" ht="16.5" customHeight="1" thickBot="1" x14ac:dyDescent="0.3">
      <c r="A810" s="378" t="s">
        <v>279</v>
      </c>
      <c r="B810" s="371">
        <f>B807+B804+B801+B798+B795+B792+B789</f>
        <v>0</v>
      </c>
      <c r="C810" s="371">
        <f>C807+C804+C801+C798+C795+C792+C789</f>
        <v>0</v>
      </c>
      <c r="D810" s="371">
        <f>D807+D804+D801+D798+D795+D792+D789</f>
        <v>0</v>
      </c>
      <c r="E810" s="371">
        <f>E807+E804+E801+E798+E795+E792+E789</f>
        <v>0</v>
      </c>
    </row>
    <row r="811" spans="1:5" ht="16.5" customHeight="1" x14ac:dyDescent="0.25">
      <c r="A811" s="466" t="s">
        <v>305</v>
      </c>
      <c r="B811" s="468"/>
      <c r="C811" s="468"/>
      <c r="D811" s="468"/>
      <c r="E811" s="469"/>
    </row>
    <row r="812" spans="1:5" x14ac:dyDescent="0.25">
      <c r="A812" s="467"/>
      <c r="B812" s="470"/>
      <c r="C812" s="470"/>
      <c r="D812" s="470"/>
      <c r="E812" s="471"/>
    </row>
    <row r="813" spans="1:5" x14ac:dyDescent="0.25">
      <c r="A813" s="467"/>
      <c r="B813" s="470"/>
      <c r="C813" s="470"/>
      <c r="D813" s="470"/>
      <c r="E813" s="471"/>
    </row>
    <row r="814" spans="1:5" x14ac:dyDescent="0.25">
      <c r="A814" s="379" t="s">
        <v>48</v>
      </c>
      <c r="B814" s="380">
        <f>IF(B810-B781=0,0,"Error")</f>
        <v>0</v>
      </c>
      <c r="C814" s="380">
        <f>IF(C810-C781=0,0,"Error")</f>
        <v>0</v>
      </c>
      <c r="D814" s="380">
        <f>IF(D810-D781=0,0,"Error")</f>
        <v>0</v>
      </c>
      <c r="E814" s="380">
        <f>IF(E810-E781=0,0,"Error")</f>
        <v>0</v>
      </c>
    </row>
    <row r="815" spans="1:5" x14ac:dyDescent="0.25">
      <c r="A815" s="454" t="s">
        <v>19</v>
      </c>
      <c r="B815" s="455"/>
      <c r="C815" s="455"/>
      <c r="D815" s="455"/>
      <c r="E815" s="456"/>
    </row>
    <row r="816" spans="1:5" ht="16.5" thickBot="1" x14ac:dyDescent="0.3">
      <c r="A816" s="334"/>
      <c r="B816" s="334"/>
      <c r="C816" s="334"/>
      <c r="D816" s="334"/>
      <c r="E816" s="334"/>
    </row>
    <row r="817" spans="1:5" ht="16.5" thickBot="1" x14ac:dyDescent="0.3">
      <c r="A817" s="463" t="s">
        <v>1083</v>
      </c>
      <c r="B817" s="464"/>
      <c r="C817" s="464"/>
      <c r="D817" s="464"/>
      <c r="E817" s="465"/>
    </row>
    <row r="818" spans="1:5" ht="32.25" thickBot="1" x14ac:dyDescent="0.3">
      <c r="A818" s="111" t="s">
        <v>198</v>
      </c>
      <c r="B818" s="460" t="s">
        <v>1084</v>
      </c>
      <c r="C818" s="461"/>
      <c r="D818" s="461"/>
      <c r="E818" s="462"/>
    </row>
    <row r="819" spans="1:5" ht="16.5" customHeight="1" thickBot="1" x14ac:dyDescent="0.3">
      <c r="A819" s="381" t="s">
        <v>88</v>
      </c>
      <c r="B819" s="463" t="s">
        <v>1085</v>
      </c>
      <c r="C819" s="464"/>
      <c r="D819" s="464"/>
      <c r="E819" s="465"/>
    </row>
    <row r="820" spans="1:5" ht="16.5" thickBot="1" x14ac:dyDescent="0.3">
      <c r="A820" s="111" t="s">
        <v>20</v>
      </c>
      <c r="B820" s="460" t="s">
        <v>1086</v>
      </c>
      <c r="C820" s="461"/>
      <c r="D820" s="461"/>
      <c r="E820" s="462"/>
    </row>
    <row r="821" spans="1:5" ht="16.5" customHeight="1" thickBot="1" x14ac:dyDescent="0.3">
      <c r="A821" s="111" t="s">
        <v>21</v>
      </c>
      <c r="B821" s="446" t="s">
        <v>329</v>
      </c>
      <c r="C821" s="447"/>
      <c r="D821" s="447"/>
      <c r="E821" s="448"/>
    </row>
    <row r="822" spans="1:5" x14ac:dyDescent="0.25">
      <c r="A822" s="449"/>
      <c r="B822" s="382">
        <v>2018</v>
      </c>
      <c r="C822" s="382">
        <v>2019</v>
      </c>
      <c r="D822" s="382">
        <v>2020</v>
      </c>
      <c r="E822" s="382">
        <v>2021</v>
      </c>
    </row>
    <row r="823" spans="1:5" ht="16.5" thickBot="1" x14ac:dyDescent="0.3">
      <c r="A823" s="450"/>
      <c r="B823" s="383" t="s">
        <v>10</v>
      </c>
      <c r="C823" s="383" t="s">
        <v>11</v>
      </c>
      <c r="D823" s="383" t="s">
        <v>11</v>
      </c>
      <c r="E823" s="383" t="s">
        <v>11</v>
      </c>
    </row>
    <row r="824" spans="1:5" ht="16.5" thickBot="1" x14ac:dyDescent="0.3">
      <c r="A824" s="111" t="s">
        <v>23</v>
      </c>
      <c r="B824" s="112" t="e">
        <f>+'[1]FIN HUAJ 000 leke'!AH114</f>
        <v>#REF!</v>
      </c>
      <c r="C824" s="112" t="e">
        <f>+'[1]FIN HUAJ 000 leke'!AI114</f>
        <v>#REF!</v>
      </c>
      <c r="D824" s="112" t="e">
        <f>+'[1]FIN HUAJ 000 leke'!AJ114</f>
        <v>#REF!</v>
      </c>
      <c r="E824" s="112" t="e">
        <f>+'[1]FIN HUAJ 000 leke'!AK114</f>
        <v>#REF!</v>
      </c>
    </row>
    <row r="825" spans="1:5" ht="16.5" thickBot="1" x14ac:dyDescent="0.3">
      <c r="A825" s="111" t="s">
        <v>24</v>
      </c>
      <c r="B825" s="112" t="e">
        <f>+'[1]FIN HUAJ 000 leke'!P114</f>
        <v>#REF!</v>
      </c>
      <c r="C825" s="112" t="e">
        <f>+'[1]FIN HUAJ 000 leke'!V114</f>
        <v>#REF!</v>
      </c>
      <c r="D825" s="112" t="e">
        <f>+'[1]FIN HUAJ 000 leke'!X114</f>
        <v>#REF!</v>
      </c>
      <c r="E825" s="112" t="e">
        <f>+'[1]FIN HUAJ 000 leke'!Z114</f>
        <v>#REF!</v>
      </c>
    </row>
    <row r="826" spans="1:5" ht="32.25" customHeight="1" thickBot="1" x14ac:dyDescent="0.3">
      <c r="A826" s="111" t="s">
        <v>25</v>
      </c>
      <c r="B826" s="112" t="e">
        <f>B825/B824</f>
        <v>#REF!</v>
      </c>
      <c r="C826" s="112" t="e">
        <f>C825/C824</f>
        <v>#REF!</v>
      </c>
      <c r="D826" s="112" t="e">
        <f>D825/D824</f>
        <v>#REF!</v>
      </c>
      <c r="E826" s="112" t="e">
        <f>E825/E824</f>
        <v>#REF!</v>
      </c>
    </row>
    <row r="827" spans="1:5" ht="16.5" thickBot="1" x14ac:dyDescent="0.3">
      <c r="A827" s="111" t="s">
        <v>26</v>
      </c>
      <c r="B827" s="384" t="s">
        <v>27</v>
      </c>
      <c r="C827" s="385" t="e">
        <f t="shared" ref="C827:E829" si="104">C824/B824-1</f>
        <v>#REF!</v>
      </c>
      <c r="D827" s="385" t="e">
        <f t="shared" si="104"/>
        <v>#REF!</v>
      </c>
      <c r="E827" s="385" t="e">
        <f t="shared" si="104"/>
        <v>#REF!</v>
      </c>
    </row>
    <row r="828" spans="1:5" ht="16.5" customHeight="1" thickBot="1" x14ac:dyDescent="0.3">
      <c r="A828" s="111" t="s">
        <v>28</v>
      </c>
      <c r="B828" s="384" t="s">
        <v>27</v>
      </c>
      <c r="C828" s="385" t="e">
        <f t="shared" si="104"/>
        <v>#REF!</v>
      </c>
      <c r="D828" s="385" t="e">
        <f t="shared" si="104"/>
        <v>#REF!</v>
      </c>
      <c r="E828" s="385" t="e">
        <f t="shared" si="104"/>
        <v>#REF!</v>
      </c>
    </row>
    <row r="829" spans="1:5" ht="32.25" thickBot="1" x14ac:dyDescent="0.3">
      <c r="A829" s="111" t="s">
        <v>29</v>
      </c>
      <c r="B829" s="384" t="s">
        <v>27</v>
      </c>
      <c r="C829" s="385" t="e">
        <f t="shared" si="104"/>
        <v>#REF!</v>
      </c>
      <c r="D829" s="385" t="e">
        <f t="shared" si="104"/>
        <v>#REF!</v>
      </c>
      <c r="E829" s="385" t="e">
        <f t="shared" si="104"/>
        <v>#REF!</v>
      </c>
    </row>
    <row r="830" spans="1:5" ht="16.5" thickBot="1" x14ac:dyDescent="0.3">
      <c r="A830" s="451" t="s">
        <v>1087</v>
      </c>
      <c r="B830" s="452"/>
      <c r="C830" s="452"/>
      <c r="D830" s="452"/>
      <c r="E830" s="453"/>
    </row>
    <row r="831" spans="1:5" x14ac:dyDescent="0.25">
      <c r="A831" s="449"/>
      <c r="B831" s="382">
        <v>2018</v>
      </c>
      <c r="C831" s="382">
        <v>2019</v>
      </c>
      <c r="D831" s="382">
        <v>2020</v>
      </c>
      <c r="E831" s="382">
        <v>2021</v>
      </c>
    </row>
    <row r="832" spans="1:5" ht="16.5" thickBot="1" x14ac:dyDescent="0.3">
      <c r="A832" s="450"/>
      <c r="B832" s="383" t="s">
        <v>10</v>
      </c>
      <c r="C832" s="383" t="s">
        <v>11</v>
      </c>
      <c r="D832" s="383" t="s">
        <v>11</v>
      </c>
      <c r="E832" s="383" t="s">
        <v>11</v>
      </c>
    </row>
    <row r="833" spans="1:5" ht="16.5" thickBot="1" x14ac:dyDescent="0.3">
      <c r="A833" s="115" t="s">
        <v>31</v>
      </c>
      <c r="B833" s="113"/>
      <c r="C833" s="113"/>
      <c r="D833" s="113"/>
      <c r="E833" s="113"/>
    </row>
    <row r="834" spans="1:5" ht="32.25" customHeight="1" thickBot="1" x14ac:dyDescent="0.3">
      <c r="A834" s="115" t="s">
        <v>32</v>
      </c>
      <c r="B834" s="114" t="e">
        <f>+B825</f>
        <v>#REF!</v>
      </c>
      <c r="C834" s="113" t="e">
        <f>+C825</f>
        <v>#REF!</v>
      </c>
      <c r="D834" s="113" t="e">
        <f>+D825</f>
        <v>#REF!</v>
      </c>
      <c r="E834" s="113" t="e">
        <f>+E825</f>
        <v>#REF!</v>
      </c>
    </row>
    <row r="835" spans="1:5" ht="32.25" thickBot="1" x14ac:dyDescent="0.3">
      <c r="A835" s="386" t="s">
        <v>33</v>
      </c>
      <c r="B835" s="114" t="e">
        <f>B834+B833</f>
        <v>#REF!</v>
      </c>
      <c r="C835" s="114" t="e">
        <f>C834+C833</f>
        <v>#REF!</v>
      </c>
      <c r="D835" s="114" t="e">
        <f>D834+D833</f>
        <v>#REF!</v>
      </c>
      <c r="E835" s="114" t="e">
        <f>E834+E833</f>
        <v>#REF!</v>
      </c>
    </row>
    <row r="836" spans="1:5" ht="16.5" thickBot="1" x14ac:dyDescent="0.3">
      <c r="A836" s="463"/>
      <c r="B836" s="464"/>
      <c r="C836" s="464"/>
      <c r="D836" s="464"/>
      <c r="E836" s="465"/>
    </row>
    <row r="837" spans="1:5" ht="32.25" thickBot="1" x14ac:dyDescent="0.3">
      <c r="A837" s="111" t="s">
        <v>198</v>
      </c>
      <c r="B837" s="460" t="s">
        <v>1088</v>
      </c>
      <c r="C837" s="461"/>
      <c r="D837" s="461"/>
      <c r="E837" s="462"/>
    </row>
    <row r="838" spans="1:5" ht="16.5" thickBot="1" x14ac:dyDescent="0.3">
      <c r="A838" s="381" t="s">
        <v>223</v>
      </c>
      <c r="B838" s="463" t="s">
        <v>1089</v>
      </c>
      <c r="C838" s="464"/>
      <c r="D838" s="464"/>
      <c r="E838" s="465"/>
    </row>
    <row r="839" spans="1:5" ht="16.5" thickBot="1" x14ac:dyDescent="0.3">
      <c r="A839" s="111" t="s">
        <v>20</v>
      </c>
      <c r="B839" s="460" t="s">
        <v>1090</v>
      </c>
      <c r="C839" s="461"/>
      <c r="D839" s="461"/>
      <c r="E839" s="462"/>
    </row>
    <row r="840" spans="1:5" ht="16.5" thickBot="1" x14ac:dyDescent="0.3">
      <c r="A840" s="111" t="s">
        <v>21</v>
      </c>
      <c r="B840" s="446" t="s">
        <v>329</v>
      </c>
      <c r="C840" s="447"/>
      <c r="D840" s="447"/>
      <c r="E840" s="448"/>
    </row>
    <row r="841" spans="1:5" x14ac:dyDescent="0.25">
      <c r="A841" s="449"/>
      <c r="B841" s="382">
        <v>2018</v>
      </c>
      <c r="C841" s="382">
        <v>2019</v>
      </c>
      <c r="D841" s="382">
        <v>2020</v>
      </c>
      <c r="E841" s="382">
        <v>2021</v>
      </c>
    </row>
    <row r="842" spans="1:5" ht="16.5" thickBot="1" x14ac:dyDescent="0.3">
      <c r="A842" s="450"/>
      <c r="B842" s="383" t="s">
        <v>10</v>
      </c>
      <c r="C842" s="383" t="s">
        <v>11</v>
      </c>
      <c r="D842" s="383" t="s">
        <v>11</v>
      </c>
      <c r="E842" s="383" t="s">
        <v>11</v>
      </c>
    </row>
    <row r="843" spans="1:5" ht="16.5" thickBot="1" x14ac:dyDescent="0.3">
      <c r="A843" s="111" t="s">
        <v>23</v>
      </c>
      <c r="B843" s="112" t="e">
        <f>+'[1]FIN HUAJ 000 leke'!AH115</f>
        <v>#REF!</v>
      </c>
      <c r="C843" s="112" t="e">
        <f>+'[1]FIN HUAJ 000 leke'!AI115</f>
        <v>#REF!</v>
      </c>
      <c r="D843" s="112" t="e">
        <f>+'[1]FIN HUAJ 000 leke'!AJ115</f>
        <v>#REF!</v>
      </c>
      <c r="E843" s="112" t="e">
        <f>+'[1]FIN HUAJ 000 leke'!AK115</f>
        <v>#REF!</v>
      </c>
    </row>
    <row r="844" spans="1:5" ht="32.25" customHeight="1" thickBot="1" x14ac:dyDescent="0.3">
      <c r="A844" s="111" t="s">
        <v>24</v>
      </c>
      <c r="B844" s="112" t="e">
        <f>+'[1]FIN HUAJ 000 leke'!P115</f>
        <v>#REF!</v>
      </c>
      <c r="C844" s="112" t="e">
        <f>+'[1]FIN HUAJ 000 leke'!V115</f>
        <v>#REF!</v>
      </c>
      <c r="D844" s="112" t="e">
        <f>+'[1]FIN HUAJ 000 leke'!X115</f>
        <v>#REF!</v>
      </c>
      <c r="E844" s="112" t="e">
        <f>+'[1]FIN HUAJ 000 leke'!Z115</f>
        <v>#REF!</v>
      </c>
    </row>
    <row r="845" spans="1:5" ht="16.5" thickBot="1" x14ac:dyDescent="0.3">
      <c r="A845" s="111" t="s">
        <v>25</v>
      </c>
      <c r="B845" s="112" t="e">
        <f>B844/B843</f>
        <v>#REF!</v>
      </c>
      <c r="C845" s="112" t="e">
        <f>C844/C843</f>
        <v>#REF!</v>
      </c>
      <c r="D845" s="112" t="e">
        <f>D844/D843</f>
        <v>#REF!</v>
      </c>
      <c r="E845" s="112" t="e">
        <f>E844/E843</f>
        <v>#REF!</v>
      </c>
    </row>
    <row r="846" spans="1:5" ht="16.5" customHeight="1" thickBot="1" x14ac:dyDescent="0.3">
      <c r="A846" s="111" t="s">
        <v>26</v>
      </c>
      <c r="B846" s="384" t="s">
        <v>27</v>
      </c>
      <c r="C846" s="385" t="e">
        <f t="shared" ref="C846:E848" si="105">C843/B843-1</f>
        <v>#REF!</v>
      </c>
      <c r="D846" s="385" t="e">
        <f t="shared" si="105"/>
        <v>#REF!</v>
      </c>
      <c r="E846" s="385" t="e">
        <f t="shared" si="105"/>
        <v>#REF!</v>
      </c>
    </row>
    <row r="847" spans="1:5" ht="32.25" thickBot="1" x14ac:dyDescent="0.3">
      <c r="A847" s="111" t="s">
        <v>28</v>
      </c>
      <c r="B847" s="384" t="s">
        <v>27</v>
      </c>
      <c r="C847" s="385" t="e">
        <f t="shared" si="105"/>
        <v>#REF!</v>
      </c>
      <c r="D847" s="385" t="e">
        <f t="shared" si="105"/>
        <v>#REF!</v>
      </c>
      <c r="E847" s="385" t="e">
        <f t="shared" si="105"/>
        <v>#REF!</v>
      </c>
    </row>
    <row r="848" spans="1:5" ht="32.25" thickBot="1" x14ac:dyDescent="0.3">
      <c r="A848" s="111" t="s">
        <v>29</v>
      </c>
      <c r="B848" s="384" t="s">
        <v>27</v>
      </c>
      <c r="C848" s="385" t="e">
        <f t="shared" si="105"/>
        <v>#REF!</v>
      </c>
      <c r="D848" s="385" t="e">
        <f t="shared" si="105"/>
        <v>#REF!</v>
      </c>
      <c r="E848" s="385" t="e">
        <f t="shared" si="105"/>
        <v>#REF!</v>
      </c>
    </row>
    <row r="849" spans="1:5" ht="16.5" thickBot="1" x14ac:dyDescent="0.3">
      <c r="A849" s="451" t="s">
        <v>1091</v>
      </c>
      <c r="B849" s="452"/>
      <c r="C849" s="452"/>
      <c r="D849" s="452"/>
      <c r="E849" s="453"/>
    </row>
    <row r="850" spans="1:5" x14ac:dyDescent="0.25">
      <c r="A850" s="449"/>
      <c r="B850" s="382">
        <v>2018</v>
      </c>
      <c r="C850" s="382">
        <v>2019</v>
      </c>
      <c r="D850" s="382">
        <v>2020</v>
      </c>
      <c r="E850" s="382">
        <v>2021</v>
      </c>
    </row>
    <row r="851" spans="1:5" ht="16.5" thickBot="1" x14ac:dyDescent="0.3">
      <c r="A851" s="450"/>
      <c r="B851" s="383" t="s">
        <v>10</v>
      </c>
      <c r="C851" s="383" t="s">
        <v>11</v>
      </c>
      <c r="D851" s="383" t="s">
        <v>11</v>
      </c>
      <c r="E851" s="383" t="s">
        <v>11</v>
      </c>
    </row>
    <row r="852" spans="1:5" ht="32.25" customHeight="1" thickBot="1" x14ac:dyDescent="0.3">
      <c r="A852" s="115" t="s">
        <v>31</v>
      </c>
      <c r="B852" s="113"/>
      <c r="C852" s="113"/>
      <c r="D852" s="113"/>
      <c r="E852" s="113"/>
    </row>
    <row r="853" spans="1:5" ht="16.5" thickBot="1" x14ac:dyDescent="0.3">
      <c r="A853" s="115" t="s">
        <v>32</v>
      </c>
      <c r="B853" s="114" t="e">
        <f>+B844</f>
        <v>#REF!</v>
      </c>
      <c r="C853" s="113" t="e">
        <f>+C844</f>
        <v>#REF!</v>
      </c>
      <c r="D853" s="113" t="e">
        <f>+D844</f>
        <v>#REF!</v>
      </c>
      <c r="E853" s="113" t="e">
        <f>+E844</f>
        <v>#REF!</v>
      </c>
    </row>
    <row r="854" spans="1:5" ht="32.25" thickBot="1" x14ac:dyDescent="0.3">
      <c r="A854" s="386" t="s">
        <v>98</v>
      </c>
      <c r="B854" s="114" t="e">
        <f>B853+B852</f>
        <v>#REF!</v>
      </c>
      <c r="C854" s="114" t="e">
        <f>C853+C852</f>
        <v>#REF!</v>
      </c>
      <c r="D854" s="114" t="e">
        <f>D853+D852</f>
        <v>#REF!</v>
      </c>
      <c r="E854" s="114" t="e">
        <f>E853+E852</f>
        <v>#REF!</v>
      </c>
    </row>
    <row r="855" spans="1:5" ht="16.5" thickBot="1" x14ac:dyDescent="0.3">
      <c r="A855" s="454" t="s">
        <v>38</v>
      </c>
      <c r="B855" s="455"/>
      <c r="C855" s="455"/>
      <c r="D855" s="455"/>
      <c r="E855" s="456"/>
    </row>
    <row r="856" spans="1:5" ht="16.5" customHeight="1" thickBot="1" x14ac:dyDescent="0.3">
      <c r="A856" s="362" t="s">
        <v>36</v>
      </c>
      <c r="B856" s="457" t="s">
        <v>1092</v>
      </c>
      <c r="C856" s="458"/>
      <c r="D856" s="458"/>
      <c r="E856" s="459"/>
    </row>
    <row r="857" spans="1:5" ht="30.75" thickBot="1" x14ac:dyDescent="0.3">
      <c r="A857" s="363" t="s">
        <v>1042</v>
      </c>
      <c r="B857" s="364">
        <v>2697169.3789999997</v>
      </c>
      <c r="C857" s="365">
        <v>1682369.199</v>
      </c>
      <c r="D857" s="365">
        <v>1512290.2039999997</v>
      </c>
      <c r="E857" s="365">
        <v>1737008.6719999998</v>
      </c>
    </row>
    <row r="858" spans="1:5" ht="32.25" thickBot="1" x14ac:dyDescent="0.3">
      <c r="A858" s="116" t="s">
        <v>198</v>
      </c>
      <c r="B858" s="460" t="s">
        <v>1093</v>
      </c>
      <c r="C858" s="461"/>
      <c r="D858" s="461"/>
      <c r="E858" s="462"/>
    </row>
    <row r="859" spans="1:5" ht="16.5" thickBot="1" x14ac:dyDescent="0.3">
      <c r="A859" s="381" t="s">
        <v>88</v>
      </c>
      <c r="B859" s="446" t="s">
        <v>1094</v>
      </c>
      <c r="C859" s="447"/>
      <c r="D859" s="447"/>
      <c r="E859" s="448"/>
    </row>
    <row r="860" spans="1:5" ht="16.5" thickBot="1" x14ac:dyDescent="0.3">
      <c r="A860" s="111" t="s">
        <v>20</v>
      </c>
      <c r="B860" s="451" t="s">
        <v>1095</v>
      </c>
      <c r="C860" s="452"/>
      <c r="D860" s="452"/>
      <c r="E860" s="453"/>
    </row>
    <row r="861" spans="1:5" ht="16.5" thickBot="1" x14ac:dyDescent="0.3">
      <c r="A861" s="111" t="s">
        <v>21</v>
      </c>
      <c r="B861" s="446" t="s">
        <v>329</v>
      </c>
      <c r="C861" s="447"/>
      <c r="D861" s="447"/>
      <c r="E861" s="448"/>
    </row>
    <row r="862" spans="1:5" ht="32.25" customHeight="1" x14ac:dyDescent="0.25">
      <c r="A862" s="449"/>
      <c r="B862" s="382">
        <v>2018</v>
      </c>
      <c r="C862" s="382">
        <v>2019</v>
      </c>
      <c r="D862" s="382">
        <v>2020</v>
      </c>
      <c r="E862" s="382">
        <v>2021</v>
      </c>
    </row>
    <row r="863" spans="1:5" ht="16.5" thickBot="1" x14ac:dyDescent="0.3">
      <c r="A863" s="450"/>
      <c r="B863" s="383" t="s">
        <v>10</v>
      </c>
      <c r="C863" s="383" t="s">
        <v>11</v>
      </c>
      <c r="D863" s="383" t="s">
        <v>11</v>
      </c>
      <c r="E863" s="383" t="s">
        <v>11</v>
      </c>
    </row>
    <row r="864" spans="1:5" ht="16.5" customHeight="1" thickBot="1" x14ac:dyDescent="0.3">
      <c r="A864" s="111" t="s">
        <v>23</v>
      </c>
      <c r="B864" s="112" t="e">
        <f>+'[1]FIN HUAJ 000 leke'!AH116</f>
        <v>#REF!</v>
      </c>
      <c r="C864" s="112" t="e">
        <f>+'[1]FIN HUAJ 000 leke'!AI116</f>
        <v>#REF!</v>
      </c>
      <c r="D864" s="112" t="e">
        <f>+'[1]FIN HUAJ 000 leke'!AJ116</f>
        <v>#REF!</v>
      </c>
      <c r="E864" s="112" t="e">
        <f>+'[1]FIN HUAJ 000 leke'!AK116</f>
        <v>#REF!</v>
      </c>
    </row>
    <row r="865" spans="1:5" ht="16.5" thickBot="1" x14ac:dyDescent="0.3">
      <c r="A865" s="111" t="s">
        <v>24</v>
      </c>
      <c r="B865" s="112" t="e">
        <f>+'[1]FIN HUAJ 000 leke'!P116</f>
        <v>#REF!</v>
      </c>
      <c r="C865" s="112" t="e">
        <f>+'[1]FIN HUAJ 000 leke'!V116</f>
        <v>#REF!</v>
      </c>
      <c r="D865" s="112" t="e">
        <f>+'[1]FIN HUAJ 000 leke'!X116</f>
        <v>#REF!</v>
      </c>
      <c r="E865" s="112" t="e">
        <f>+'[1]FIN HUAJ 000 leke'!Z116</f>
        <v>#REF!</v>
      </c>
    </row>
    <row r="866" spans="1:5" ht="16.5" thickBot="1" x14ac:dyDescent="0.3">
      <c r="A866" s="111" t="s">
        <v>25</v>
      </c>
      <c r="B866" s="112" t="e">
        <f>B865/B864</f>
        <v>#REF!</v>
      </c>
      <c r="C866" s="112" t="e">
        <f>C865/C864</f>
        <v>#REF!</v>
      </c>
      <c r="D866" s="112" t="e">
        <f>D865/D864</f>
        <v>#REF!</v>
      </c>
      <c r="E866" s="112" t="e">
        <f>E865/E864</f>
        <v>#REF!</v>
      </c>
    </row>
    <row r="867" spans="1:5" ht="16.5" thickBot="1" x14ac:dyDescent="0.3">
      <c r="A867" s="111" t="s">
        <v>26</v>
      </c>
      <c r="B867" s="384" t="s">
        <v>27</v>
      </c>
      <c r="C867" s="385" t="e">
        <f t="shared" ref="C867:E869" si="106">C864/B864-1</f>
        <v>#REF!</v>
      </c>
      <c r="D867" s="385" t="e">
        <f t="shared" si="106"/>
        <v>#REF!</v>
      </c>
      <c r="E867" s="385" t="e">
        <f t="shared" si="106"/>
        <v>#REF!</v>
      </c>
    </row>
    <row r="868" spans="1:5" ht="32.25" thickBot="1" x14ac:dyDescent="0.3">
      <c r="A868" s="111" t="s">
        <v>28</v>
      </c>
      <c r="B868" s="384" t="s">
        <v>27</v>
      </c>
      <c r="C868" s="385" t="e">
        <f t="shared" si="106"/>
        <v>#REF!</v>
      </c>
      <c r="D868" s="385" t="e">
        <f t="shared" si="106"/>
        <v>#REF!</v>
      </c>
      <c r="E868" s="385" t="e">
        <f t="shared" si="106"/>
        <v>#REF!</v>
      </c>
    </row>
    <row r="869" spans="1:5" ht="32.25" thickBot="1" x14ac:dyDescent="0.3">
      <c r="A869" s="111" t="s">
        <v>29</v>
      </c>
      <c r="B869" s="384" t="s">
        <v>27</v>
      </c>
      <c r="C869" s="385" t="e">
        <f t="shared" si="106"/>
        <v>#REF!</v>
      </c>
      <c r="D869" s="385" t="e">
        <f t="shared" si="106"/>
        <v>#REF!</v>
      </c>
      <c r="E869" s="385" t="e">
        <f t="shared" si="106"/>
        <v>#REF!</v>
      </c>
    </row>
    <row r="870" spans="1:5" ht="32.25" customHeight="1" thickBot="1" x14ac:dyDescent="0.3">
      <c r="A870" s="451" t="s">
        <v>1087</v>
      </c>
      <c r="B870" s="452"/>
      <c r="C870" s="452"/>
      <c r="D870" s="452"/>
      <c r="E870" s="453"/>
    </row>
    <row r="871" spans="1:5" x14ac:dyDescent="0.25">
      <c r="A871" s="449"/>
      <c r="B871" s="382">
        <v>2018</v>
      </c>
      <c r="C871" s="382">
        <v>2019</v>
      </c>
      <c r="D871" s="382">
        <v>2020</v>
      </c>
      <c r="E871" s="382">
        <v>2021</v>
      </c>
    </row>
    <row r="872" spans="1:5" ht="16.5" customHeight="1" thickBot="1" x14ac:dyDescent="0.3">
      <c r="A872" s="450"/>
      <c r="B872" s="383" t="s">
        <v>10</v>
      </c>
      <c r="C872" s="383" t="s">
        <v>11</v>
      </c>
      <c r="D872" s="383" t="s">
        <v>11</v>
      </c>
      <c r="E872" s="383" t="s">
        <v>11</v>
      </c>
    </row>
    <row r="873" spans="1:5" ht="16.5" thickBot="1" x14ac:dyDescent="0.3">
      <c r="A873" s="115" t="s">
        <v>31</v>
      </c>
      <c r="B873" s="113"/>
      <c r="C873" s="113"/>
      <c r="D873" s="113"/>
      <c r="E873" s="113"/>
    </row>
    <row r="874" spans="1:5" ht="16.5" customHeight="1" thickBot="1" x14ac:dyDescent="0.3">
      <c r="A874" s="115" t="s">
        <v>32</v>
      </c>
      <c r="B874" s="114" t="e">
        <f>+B865</f>
        <v>#REF!</v>
      </c>
      <c r="C874" s="113" t="e">
        <f>+C865</f>
        <v>#REF!</v>
      </c>
      <c r="D874" s="113" t="e">
        <f>+D865</f>
        <v>#REF!</v>
      </c>
      <c r="E874" s="113" t="e">
        <f>+E865</f>
        <v>#REF!</v>
      </c>
    </row>
    <row r="875" spans="1:5" ht="32.25" thickBot="1" x14ac:dyDescent="0.3">
      <c r="A875" s="386" t="s">
        <v>33</v>
      </c>
      <c r="B875" s="114" t="e">
        <f>B874+B873</f>
        <v>#REF!</v>
      </c>
      <c r="C875" s="114" t="e">
        <f>C874+C873</f>
        <v>#REF!</v>
      </c>
      <c r="D875" s="114" t="e">
        <f>D874+D873</f>
        <v>#REF!</v>
      </c>
      <c r="E875" s="114" t="e">
        <f>E874+E873</f>
        <v>#REF!</v>
      </c>
    </row>
    <row r="880" spans="1:5" ht="32.25" customHeight="1" x14ac:dyDescent="0.25"/>
    <row r="882" ht="16.5" customHeight="1" x14ac:dyDescent="0.25"/>
    <row r="888" ht="32.25" customHeight="1" x14ac:dyDescent="0.25"/>
    <row r="890" ht="16.5" customHeight="1" x14ac:dyDescent="0.25"/>
    <row r="892" ht="16.5" customHeight="1" x14ac:dyDescent="0.25"/>
    <row r="898" ht="32.25" customHeight="1" x14ac:dyDescent="0.25"/>
    <row r="900" ht="16.5" customHeight="1" x14ac:dyDescent="0.25"/>
    <row r="906" ht="32.25" customHeight="1" x14ac:dyDescent="0.25"/>
    <row r="908" ht="16.5" customHeight="1" x14ac:dyDescent="0.25"/>
    <row r="910" ht="16.5" customHeight="1" x14ac:dyDescent="0.25"/>
    <row r="916" ht="32.25" customHeight="1" x14ac:dyDescent="0.25"/>
    <row r="918" ht="16.5" customHeight="1" x14ac:dyDescent="0.25"/>
    <row r="924" ht="32.25" customHeight="1" x14ac:dyDescent="0.25"/>
    <row r="926" ht="16.5" customHeight="1" x14ac:dyDescent="0.25"/>
    <row r="928" ht="16.5" customHeight="1" x14ac:dyDescent="0.25"/>
  </sheetData>
  <mergeCells count="316">
    <mergeCell ref="A2:E2"/>
    <mergeCell ref="A3:E3"/>
    <mergeCell ref="B5:E5"/>
    <mergeCell ref="B6:E6"/>
    <mergeCell ref="B7:E7"/>
    <mergeCell ref="A8:E8"/>
    <mergeCell ref="A23:E23"/>
    <mergeCell ref="B24:E24"/>
    <mergeCell ref="B25:E25"/>
    <mergeCell ref="B26:E26"/>
    <mergeCell ref="A27:A28"/>
    <mergeCell ref="A35:E35"/>
    <mergeCell ref="A9:E11"/>
    <mergeCell ref="B12:E12"/>
    <mergeCell ref="A13:A14"/>
    <mergeCell ref="B19:E19"/>
    <mergeCell ref="A20:E20"/>
    <mergeCell ref="A22:E22"/>
    <mergeCell ref="A59:E59"/>
    <mergeCell ref="A60:A61"/>
    <mergeCell ref="A71:E71"/>
    <mergeCell ref="B72:E72"/>
    <mergeCell ref="B73:E73"/>
    <mergeCell ref="B74:E74"/>
    <mergeCell ref="A36:A37"/>
    <mergeCell ref="A47:E47"/>
    <mergeCell ref="B48:E48"/>
    <mergeCell ref="B49:E49"/>
    <mergeCell ref="B50:E50"/>
    <mergeCell ref="A51:A52"/>
    <mergeCell ref="B98:E98"/>
    <mergeCell ref="B99:E99"/>
    <mergeCell ref="A100:A101"/>
    <mergeCell ref="A108:E108"/>
    <mergeCell ref="A109:A110"/>
    <mergeCell ref="A120:E120"/>
    <mergeCell ref="A75:A76"/>
    <mergeCell ref="A83:E83"/>
    <mergeCell ref="A84:A85"/>
    <mergeCell ref="A95:E95"/>
    <mergeCell ref="A96:E96"/>
    <mergeCell ref="B97:E97"/>
    <mergeCell ref="B128:E128"/>
    <mergeCell ref="B129:E129"/>
    <mergeCell ref="A130:A131"/>
    <mergeCell ref="A138:E138"/>
    <mergeCell ref="A139:A140"/>
    <mergeCell ref="B144:E144"/>
    <mergeCell ref="A121:E121"/>
    <mergeCell ref="B122:E122"/>
    <mergeCell ref="A123:E123"/>
    <mergeCell ref="A125:E125"/>
    <mergeCell ref="B126:E126"/>
    <mergeCell ref="B127:E127"/>
    <mergeCell ref="B162:E162"/>
    <mergeCell ref="B163:E163"/>
    <mergeCell ref="B164:E164"/>
    <mergeCell ref="B165:E165"/>
    <mergeCell ref="A166:A167"/>
    <mergeCell ref="A174:E174"/>
    <mergeCell ref="B145:E145"/>
    <mergeCell ref="B146:E146"/>
    <mergeCell ref="B147:E147"/>
    <mergeCell ref="A148:A149"/>
    <mergeCell ref="A156:E156"/>
    <mergeCell ref="A157:A158"/>
    <mergeCell ref="A192:E192"/>
    <mergeCell ref="A193:A194"/>
    <mergeCell ref="B198:E198"/>
    <mergeCell ref="B199:E199"/>
    <mergeCell ref="B200:E200"/>
    <mergeCell ref="B201:E201"/>
    <mergeCell ref="A175:A176"/>
    <mergeCell ref="B180:E180"/>
    <mergeCell ref="B181:E181"/>
    <mergeCell ref="B182:E182"/>
    <mergeCell ref="B183:E183"/>
    <mergeCell ref="A184:A185"/>
    <mergeCell ref="B219:E219"/>
    <mergeCell ref="A220:A221"/>
    <mergeCell ref="A228:E228"/>
    <mergeCell ref="A229:A230"/>
    <mergeCell ref="B234:E234"/>
    <mergeCell ref="B235:E235"/>
    <mergeCell ref="A202:A203"/>
    <mergeCell ref="A210:E210"/>
    <mergeCell ref="A211:A212"/>
    <mergeCell ref="B216:E216"/>
    <mergeCell ref="B217:E217"/>
    <mergeCell ref="B218:E218"/>
    <mergeCell ref="B253:E253"/>
    <mergeCell ref="B254:E254"/>
    <mergeCell ref="B255:E255"/>
    <mergeCell ref="A256:A257"/>
    <mergeCell ref="A264:E264"/>
    <mergeCell ref="A265:A266"/>
    <mergeCell ref="B236:E236"/>
    <mergeCell ref="B237:E237"/>
    <mergeCell ref="A238:A239"/>
    <mergeCell ref="A246:E246"/>
    <mergeCell ref="A247:A248"/>
    <mergeCell ref="B252:E252"/>
    <mergeCell ref="A283:A284"/>
    <mergeCell ref="B288:E288"/>
    <mergeCell ref="B289:E289"/>
    <mergeCell ref="B290:E290"/>
    <mergeCell ref="B291:E291"/>
    <mergeCell ref="A292:A293"/>
    <mergeCell ref="B270:E270"/>
    <mergeCell ref="B271:E271"/>
    <mergeCell ref="B272:E272"/>
    <mergeCell ref="B273:E273"/>
    <mergeCell ref="A274:A275"/>
    <mergeCell ref="A282:E282"/>
    <mergeCell ref="A310:A311"/>
    <mergeCell ref="A318:E318"/>
    <mergeCell ref="A319:A320"/>
    <mergeCell ref="B324:E324"/>
    <mergeCell ref="B325:E325"/>
    <mergeCell ref="B326:E326"/>
    <mergeCell ref="A300:E300"/>
    <mergeCell ref="A301:A302"/>
    <mergeCell ref="B306:E306"/>
    <mergeCell ref="B307:E307"/>
    <mergeCell ref="B308:E308"/>
    <mergeCell ref="B309:E309"/>
    <mergeCell ref="B344:E344"/>
    <mergeCell ref="B345:E345"/>
    <mergeCell ref="A346:A347"/>
    <mergeCell ref="A354:E354"/>
    <mergeCell ref="A355:A356"/>
    <mergeCell ref="B360:E360"/>
    <mergeCell ref="B327:E327"/>
    <mergeCell ref="A328:A329"/>
    <mergeCell ref="A336:E336"/>
    <mergeCell ref="A337:A338"/>
    <mergeCell ref="B342:E342"/>
    <mergeCell ref="B343:E343"/>
    <mergeCell ref="B378:E378"/>
    <mergeCell ref="B379:E379"/>
    <mergeCell ref="B380:E380"/>
    <mergeCell ref="B381:E381"/>
    <mergeCell ref="A382:A383"/>
    <mergeCell ref="A390:E390"/>
    <mergeCell ref="B361:E361"/>
    <mergeCell ref="B362:E362"/>
    <mergeCell ref="B363:E363"/>
    <mergeCell ref="A364:A365"/>
    <mergeCell ref="A372:E372"/>
    <mergeCell ref="A373:A374"/>
    <mergeCell ref="A408:E408"/>
    <mergeCell ref="A409:A410"/>
    <mergeCell ref="B414:E414"/>
    <mergeCell ref="B415:E415"/>
    <mergeCell ref="B416:E416"/>
    <mergeCell ref="B417:E417"/>
    <mergeCell ref="A391:A392"/>
    <mergeCell ref="B396:E396"/>
    <mergeCell ref="B397:E397"/>
    <mergeCell ref="B398:E398"/>
    <mergeCell ref="B399:E399"/>
    <mergeCell ref="A400:A401"/>
    <mergeCell ref="B435:E435"/>
    <mergeCell ref="A436:A437"/>
    <mergeCell ref="A444:E444"/>
    <mergeCell ref="A445:A446"/>
    <mergeCell ref="B450:E450"/>
    <mergeCell ref="B451:E451"/>
    <mergeCell ref="A418:A419"/>
    <mergeCell ref="A426:E426"/>
    <mergeCell ref="A427:A428"/>
    <mergeCell ref="B432:E432"/>
    <mergeCell ref="B433:E433"/>
    <mergeCell ref="B434:E434"/>
    <mergeCell ref="B469:E469"/>
    <mergeCell ref="B470:E470"/>
    <mergeCell ref="B471:E471"/>
    <mergeCell ref="A472:A473"/>
    <mergeCell ref="A480:E480"/>
    <mergeCell ref="A481:A482"/>
    <mergeCell ref="B452:E452"/>
    <mergeCell ref="B453:E453"/>
    <mergeCell ref="A454:A455"/>
    <mergeCell ref="A462:E462"/>
    <mergeCell ref="A463:A464"/>
    <mergeCell ref="B468:E468"/>
    <mergeCell ref="A500:A501"/>
    <mergeCell ref="B506:E506"/>
    <mergeCell ref="B507:E507"/>
    <mergeCell ref="B508:E508"/>
    <mergeCell ref="B509:E509"/>
    <mergeCell ref="A510:A511"/>
    <mergeCell ref="B487:E487"/>
    <mergeCell ref="B488:E488"/>
    <mergeCell ref="B489:E489"/>
    <mergeCell ref="B490:E490"/>
    <mergeCell ref="A491:A492"/>
    <mergeCell ref="A499:E499"/>
    <mergeCell ref="A528:A529"/>
    <mergeCell ref="A536:E536"/>
    <mergeCell ref="A537:A538"/>
    <mergeCell ref="B542:E542"/>
    <mergeCell ref="B543:E543"/>
    <mergeCell ref="B544:E544"/>
    <mergeCell ref="A518:E518"/>
    <mergeCell ref="A519:A520"/>
    <mergeCell ref="B524:E524"/>
    <mergeCell ref="B525:E525"/>
    <mergeCell ref="B526:E526"/>
    <mergeCell ref="B527:E527"/>
    <mergeCell ref="B563:E563"/>
    <mergeCell ref="B564:E564"/>
    <mergeCell ref="A565:A566"/>
    <mergeCell ref="A573:E573"/>
    <mergeCell ref="A574:A575"/>
    <mergeCell ref="B580:E580"/>
    <mergeCell ref="B545:E545"/>
    <mergeCell ref="A546:A547"/>
    <mergeCell ref="A554:E554"/>
    <mergeCell ref="A555:A556"/>
    <mergeCell ref="B561:E561"/>
    <mergeCell ref="B562:E562"/>
    <mergeCell ref="A600:E600"/>
    <mergeCell ref="B601:E601"/>
    <mergeCell ref="A602:E602"/>
    <mergeCell ref="B606:E606"/>
    <mergeCell ref="B607:E607"/>
    <mergeCell ref="B608:E608"/>
    <mergeCell ref="B581:E581"/>
    <mergeCell ref="B582:E582"/>
    <mergeCell ref="B583:E583"/>
    <mergeCell ref="A584:A585"/>
    <mergeCell ref="A592:E592"/>
    <mergeCell ref="A593:A594"/>
    <mergeCell ref="A659:E659"/>
    <mergeCell ref="A660:E660"/>
    <mergeCell ref="A661:E661"/>
    <mergeCell ref="A662:E662"/>
    <mergeCell ref="A663:E663"/>
    <mergeCell ref="B664:E664"/>
    <mergeCell ref="B609:E609"/>
    <mergeCell ref="A610:A611"/>
    <mergeCell ref="A618:E618"/>
    <mergeCell ref="A619:A620"/>
    <mergeCell ref="A657:E657"/>
    <mergeCell ref="A658:E658"/>
    <mergeCell ref="B682:E682"/>
    <mergeCell ref="B683:E683"/>
    <mergeCell ref="B684:E684"/>
    <mergeCell ref="B685:E685"/>
    <mergeCell ref="A686:A687"/>
    <mergeCell ref="A694:E694"/>
    <mergeCell ref="B665:E665"/>
    <mergeCell ref="B666:E666"/>
    <mergeCell ref="B667:E667"/>
    <mergeCell ref="A668:A669"/>
    <mergeCell ref="A676:E676"/>
    <mergeCell ref="A677:A678"/>
    <mergeCell ref="A712:E712"/>
    <mergeCell ref="A713:A714"/>
    <mergeCell ref="B719:E719"/>
    <mergeCell ref="B720:E720"/>
    <mergeCell ref="B721:E721"/>
    <mergeCell ref="A722:E722"/>
    <mergeCell ref="A695:A696"/>
    <mergeCell ref="B700:E700"/>
    <mergeCell ref="B701:E701"/>
    <mergeCell ref="B702:E702"/>
    <mergeCell ref="B703:E703"/>
    <mergeCell ref="A704:A705"/>
    <mergeCell ref="B737:E737"/>
    <mergeCell ref="A738:A739"/>
    <mergeCell ref="A746:E746"/>
    <mergeCell ref="A747:A748"/>
    <mergeCell ref="A771:A773"/>
    <mergeCell ref="B771:E773"/>
    <mergeCell ref="A723:E725"/>
    <mergeCell ref="B726:E726"/>
    <mergeCell ref="A727:A728"/>
    <mergeCell ref="B733:E733"/>
    <mergeCell ref="B735:E735"/>
    <mergeCell ref="B736:E736"/>
    <mergeCell ref="A811:A813"/>
    <mergeCell ref="B811:E813"/>
    <mergeCell ref="A815:E815"/>
    <mergeCell ref="A817:E817"/>
    <mergeCell ref="B818:E818"/>
    <mergeCell ref="B819:E819"/>
    <mergeCell ref="B775:E775"/>
    <mergeCell ref="B776:E776"/>
    <mergeCell ref="B777:E777"/>
    <mergeCell ref="A779:A780"/>
    <mergeCell ref="A786:E786"/>
    <mergeCell ref="A787:A788"/>
    <mergeCell ref="B837:E837"/>
    <mergeCell ref="B838:E838"/>
    <mergeCell ref="B839:E839"/>
    <mergeCell ref="B840:E840"/>
    <mergeCell ref="A841:A842"/>
    <mergeCell ref="A849:E849"/>
    <mergeCell ref="B820:E820"/>
    <mergeCell ref="B821:E821"/>
    <mergeCell ref="A822:A823"/>
    <mergeCell ref="A830:E830"/>
    <mergeCell ref="A831:A832"/>
    <mergeCell ref="A836:E836"/>
    <mergeCell ref="B861:E861"/>
    <mergeCell ref="A862:A863"/>
    <mergeCell ref="A870:E870"/>
    <mergeCell ref="A871:A872"/>
    <mergeCell ref="A850:A851"/>
    <mergeCell ref="A855:E855"/>
    <mergeCell ref="B856:E856"/>
    <mergeCell ref="B858:E858"/>
    <mergeCell ref="B859:E859"/>
    <mergeCell ref="B860:E860"/>
  </mergeCells>
  <pageMargins left="0" right="0" top="0" bottom="0" header="0" footer="0"/>
  <pageSetup paperSize="9" scale="77"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2"/>
  <sheetViews>
    <sheetView view="pageBreakPreview" topLeftCell="A127" zoomScale="70" zoomScaleNormal="160" zoomScaleSheetLayoutView="70" workbookViewId="0">
      <selection activeCell="G28" sqref="G28"/>
    </sheetView>
  </sheetViews>
  <sheetFormatPr defaultRowHeight="15" x14ac:dyDescent="0.25"/>
  <cols>
    <col min="1" max="1" width="26.28515625" customWidth="1"/>
    <col min="2" max="2" width="18.140625" customWidth="1"/>
    <col min="3" max="3" width="16.7109375" customWidth="1"/>
    <col min="4" max="4" width="17.7109375" customWidth="1"/>
    <col min="5" max="5" width="13.28515625" customWidth="1"/>
    <col min="6" max="6" width="11" customWidth="1"/>
    <col min="7" max="7" width="11" bestFit="1" customWidth="1"/>
  </cols>
  <sheetData>
    <row r="2" spans="1:5" x14ac:dyDescent="0.25">
      <c r="A2" s="159" t="s">
        <v>764</v>
      </c>
      <c r="B2" s="119"/>
      <c r="C2" s="119"/>
      <c r="D2" s="119"/>
    </row>
    <row r="4" spans="1:5" ht="15.75" thickBot="1" x14ac:dyDescent="0.3"/>
    <row r="5" spans="1:5" ht="32.25" thickBot="1" x14ac:dyDescent="0.3">
      <c r="A5" s="163" t="s">
        <v>746</v>
      </c>
      <c r="B5" s="572"/>
      <c r="C5" s="573"/>
      <c r="D5" s="573"/>
      <c r="E5" s="574"/>
    </row>
    <row r="6" spans="1:5" ht="32.25" thickBot="1" x14ac:dyDescent="0.3">
      <c r="A6" s="61" t="s">
        <v>748</v>
      </c>
      <c r="B6" s="575"/>
      <c r="C6" s="576"/>
      <c r="D6" s="576"/>
      <c r="E6" s="577"/>
    </row>
    <row r="7" spans="1:5" ht="32.25" thickBot="1" x14ac:dyDescent="0.3">
      <c r="A7" s="61" t="s">
        <v>765</v>
      </c>
      <c r="B7" s="578"/>
      <c r="C7" s="570"/>
      <c r="D7" s="570"/>
      <c r="E7" s="571"/>
    </row>
    <row r="8" spans="1:5" ht="16.5" thickBot="1" x14ac:dyDescent="0.3">
      <c r="A8" s="61" t="s">
        <v>751</v>
      </c>
      <c r="B8" s="164" t="s">
        <v>766</v>
      </c>
      <c r="C8" s="579" t="s">
        <v>6</v>
      </c>
      <c r="D8" s="579"/>
      <c r="E8" s="580"/>
    </row>
    <row r="9" spans="1:5" ht="32.25" thickBot="1" x14ac:dyDescent="0.3">
      <c r="A9" s="61" t="s">
        <v>767</v>
      </c>
      <c r="B9" s="165"/>
      <c r="C9" s="570"/>
      <c r="D9" s="570"/>
      <c r="E9" s="571"/>
    </row>
    <row r="10" spans="1:5" ht="32.25" thickBot="1" x14ac:dyDescent="0.3">
      <c r="A10" s="61" t="s">
        <v>768</v>
      </c>
      <c r="B10" s="165"/>
      <c r="C10" s="570"/>
      <c r="D10" s="570"/>
      <c r="E10" s="571"/>
    </row>
    <row r="11" spans="1:5" ht="37.5" customHeight="1" x14ac:dyDescent="0.25">
      <c r="A11" s="584" t="s">
        <v>942</v>
      </c>
      <c r="B11" s="584"/>
      <c r="C11" s="584"/>
      <c r="D11" s="584"/>
      <c r="E11" s="584"/>
    </row>
    <row r="12" spans="1:5" ht="15.75" thickBot="1" x14ac:dyDescent="0.3"/>
    <row r="13" spans="1:5" ht="26.25" thickBot="1" x14ac:dyDescent="0.3">
      <c r="A13" s="8" t="s">
        <v>1</v>
      </c>
      <c r="B13" s="585" t="s">
        <v>758</v>
      </c>
      <c r="C13" s="585"/>
      <c r="D13" s="585"/>
      <c r="E13" s="585"/>
    </row>
    <row r="14" spans="1:5" ht="15.75" thickBot="1" x14ac:dyDescent="0.3">
      <c r="A14" s="8" t="s">
        <v>2</v>
      </c>
      <c r="B14" s="586" t="s">
        <v>281</v>
      </c>
      <c r="C14" s="576"/>
      <c r="D14" s="576"/>
      <c r="E14" s="577"/>
    </row>
    <row r="15" spans="1:5" ht="15.75" thickBot="1" x14ac:dyDescent="0.3">
      <c r="A15" s="8" t="s">
        <v>4</v>
      </c>
      <c r="B15" s="587" t="s">
        <v>943</v>
      </c>
      <c r="C15" s="570"/>
      <c r="D15" s="570"/>
      <c r="E15" s="571"/>
    </row>
    <row r="16" spans="1:5" ht="15.75" thickBot="1" x14ac:dyDescent="0.3">
      <c r="A16" s="588" t="s">
        <v>6</v>
      </c>
      <c r="B16" s="589"/>
      <c r="C16" s="589"/>
      <c r="D16" s="589"/>
      <c r="E16" s="590"/>
    </row>
    <row r="17" spans="1:8" ht="15.75" thickBot="1" x14ac:dyDescent="0.3">
      <c r="A17" s="591" t="s">
        <v>944</v>
      </c>
      <c r="B17" s="592"/>
      <c r="C17" s="592"/>
      <c r="D17" s="592"/>
      <c r="E17" s="593"/>
    </row>
    <row r="18" spans="1:8" ht="12.75" customHeight="1" thickBot="1" x14ac:dyDescent="0.3">
      <c r="A18" s="591"/>
      <c r="B18" s="592"/>
      <c r="C18" s="592"/>
      <c r="D18" s="592"/>
      <c r="E18" s="593"/>
    </row>
    <row r="19" spans="1:8" ht="51" customHeight="1" thickBot="1" x14ac:dyDescent="0.3">
      <c r="A19" s="9" t="s">
        <v>8</v>
      </c>
      <c r="B19" s="594" t="s">
        <v>945</v>
      </c>
      <c r="C19" s="595"/>
      <c r="D19" s="595"/>
      <c r="E19" s="596"/>
    </row>
    <row r="20" spans="1:8" ht="23.25" customHeight="1" x14ac:dyDescent="0.25">
      <c r="A20" s="597" t="s">
        <v>76</v>
      </c>
      <c r="B20" s="10">
        <v>2018</v>
      </c>
      <c r="C20" s="10">
        <v>2019</v>
      </c>
      <c r="D20" s="10">
        <v>2020</v>
      </c>
      <c r="E20" s="10">
        <v>2021</v>
      </c>
    </row>
    <row r="21" spans="1:8" ht="15.75" thickBot="1" x14ac:dyDescent="0.3">
      <c r="A21" s="598"/>
      <c r="B21" s="148" t="s">
        <v>10</v>
      </c>
      <c r="C21" s="148" t="s">
        <v>11</v>
      </c>
      <c r="D21" s="148" t="s">
        <v>11</v>
      </c>
      <c r="E21" s="148" t="s">
        <v>11</v>
      </c>
    </row>
    <row r="22" spans="1:8" ht="45" customHeight="1" thickBot="1" x14ac:dyDescent="0.3">
      <c r="A22" s="242" t="s">
        <v>946</v>
      </c>
      <c r="B22" s="243">
        <v>0.25</v>
      </c>
      <c r="C22" s="243">
        <v>0.28000000000000003</v>
      </c>
      <c r="D22" s="243">
        <v>0.35</v>
      </c>
      <c r="E22" s="243">
        <v>0.4</v>
      </c>
    </row>
    <row r="23" spans="1:8" ht="43.5" customHeight="1" thickBot="1" x14ac:dyDescent="0.3">
      <c r="A23" s="244" t="s">
        <v>947</v>
      </c>
      <c r="B23" s="243">
        <v>0.18</v>
      </c>
      <c r="C23" s="243">
        <v>0.23</v>
      </c>
      <c r="D23" s="243">
        <v>0.25</v>
      </c>
      <c r="E23" s="243">
        <v>0.3</v>
      </c>
    </row>
    <row r="24" spans="1:8" ht="24.75" thickBot="1" x14ac:dyDescent="0.3">
      <c r="A24" s="6" t="s">
        <v>17</v>
      </c>
      <c r="B24" s="599" t="s">
        <v>948</v>
      </c>
      <c r="C24" s="600"/>
      <c r="D24" s="600"/>
      <c r="E24" s="601"/>
    </row>
    <row r="25" spans="1:8" ht="23.25" customHeight="1" thickBot="1" x14ac:dyDescent="0.3">
      <c r="A25" s="602" t="s">
        <v>949</v>
      </c>
      <c r="B25" s="603"/>
      <c r="C25" s="603"/>
      <c r="D25" s="603"/>
      <c r="E25" s="604"/>
      <c r="F25" s="211"/>
      <c r="H25" s="211"/>
    </row>
    <row r="26" spans="1:8" ht="15.75" thickBot="1" x14ac:dyDescent="0.3">
      <c r="A26" s="602"/>
      <c r="B26" s="603"/>
      <c r="C26" s="603"/>
      <c r="D26" s="603"/>
      <c r="E26" s="604"/>
    </row>
    <row r="27" spans="1:8" ht="15.75" thickBot="1" x14ac:dyDescent="0.3">
      <c r="A27" s="141" t="s">
        <v>950</v>
      </c>
      <c r="B27" s="11">
        <v>0.22</v>
      </c>
      <c r="C27" s="11">
        <v>0.25</v>
      </c>
      <c r="D27" s="11">
        <v>0.3</v>
      </c>
      <c r="E27" s="11">
        <v>0.4</v>
      </c>
    </row>
    <row r="28" spans="1:8" ht="23.25" thickBot="1" x14ac:dyDescent="0.3">
      <c r="A28" s="245" t="s">
        <v>951</v>
      </c>
      <c r="B28" s="246">
        <v>0.41599999999999998</v>
      </c>
      <c r="C28" s="246">
        <v>0.48</v>
      </c>
      <c r="D28" s="246">
        <v>0.53</v>
      </c>
      <c r="E28" s="246">
        <v>0.55000000000000004</v>
      </c>
    </row>
    <row r="29" spans="1:8" ht="15.75" thickBot="1" x14ac:dyDescent="0.3">
      <c r="A29" s="581" t="s">
        <v>952</v>
      </c>
      <c r="B29" s="582"/>
      <c r="C29" s="582"/>
      <c r="D29" s="582"/>
      <c r="E29" s="583"/>
    </row>
    <row r="30" spans="1:8" ht="21" customHeight="1" thickBot="1" x14ac:dyDescent="0.3">
      <c r="A30" s="608" t="s">
        <v>221</v>
      </c>
      <c r="B30" s="609"/>
      <c r="C30" s="609"/>
      <c r="D30" s="609"/>
      <c r="E30" s="610"/>
    </row>
    <row r="31" spans="1:8" ht="15.75" thickBot="1" x14ac:dyDescent="0.3">
      <c r="A31" s="19" t="s">
        <v>278</v>
      </c>
      <c r="B31" s="611" t="s">
        <v>953</v>
      </c>
      <c r="C31" s="612"/>
      <c r="D31" s="612"/>
      <c r="E31" s="613"/>
    </row>
    <row r="32" spans="1:8" ht="17.25" customHeight="1" thickBot="1" x14ac:dyDescent="0.3">
      <c r="A32" s="12" t="s">
        <v>20</v>
      </c>
      <c r="B32" s="605" t="s">
        <v>954</v>
      </c>
      <c r="C32" s="606"/>
      <c r="D32" s="606"/>
      <c r="E32" s="614"/>
    </row>
    <row r="33" spans="1:9" ht="15.75" thickBot="1" x14ac:dyDescent="0.3">
      <c r="A33" s="12" t="s">
        <v>21</v>
      </c>
      <c r="B33" s="615" t="s">
        <v>105</v>
      </c>
      <c r="C33" s="616"/>
      <c r="D33" s="616"/>
      <c r="E33" s="617"/>
    </row>
    <row r="34" spans="1:9" ht="12.75" customHeight="1" x14ac:dyDescent="0.25">
      <c r="A34" s="597"/>
      <c r="B34" s="20">
        <v>2018</v>
      </c>
      <c r="C34" s="20">
        <v>2019</v>
      </c>
      <c r="D34" s="20">
        <v>2020</v>
      </c>
      <c r="E34" s="20">
        <v>2021</v>
      </c>
    </row>
    <row r="35" spans="1:9" ht="15.75" customHeight="1" thickBot="1" x14ac:dyDescent="0.3">
      <c r="A35" s="598"/>
      <c r="B35" s="21" t="s">
        <v>10</v>
      </c>
      <c r="C35" s="21" t="s">
        <v>11</v>
      </c>
      <c r="D35" s="21" t="s">
        <v>11</v>
      </c>
      <c r="E35" s="21" t="s">
        <v>11</v>
      </c>
    </row>
    <row r="36" spans="1:9" ht="15.75" thickBot="1" x14ac:dyDescent="0.3">
      <c r="A36" s="12" t="s">
        <v>23</v>
      </c>
      <c r="B36" s="129">
        <v>71</v>
      </c>
      <c r="C36" s="129">
        <v>71</v>
      </c>
      <c r="D36" s="129">
        <v>71</v>
      </c>
      <c r="E36" s="129">
        <v>71</v>
      </c>
    </row>
    <row r="37" spans="1:9" ht="15.75" thickBot="1" x14ac:dyDescent="0.3">
      <c r="A37" s="12" t="s">
        <v>24</v>
      </c>
      <c r="B37" s="129">
        <v>108260</v>
      </c>
      <c r="C37" s="22">
        <f>86000+23000</f>
        <v>109000</v>
      </c>
      <c r="D37" s="22">
        <v>109000</v>
      </c>
      <c r="E37" s="22">
        <v>109000</v>
      </c>
    </row>
    <row r="38" spans="1:9" ht="15.75" thickBot="1" x14ac:dyDescent="0.3">
      <c r="A38" s="12" t="s">
        <v>25</v>
      </c>
      <c r="B38" s="22">
        <f>B37/B36</f>
        <v>1524.7887323943662</v>
      </c>
      <c r="C38" s="22">
        <f t="shared" ref="C38:E38" si="0">C37/C36</f>
        <v>1535.2112676056338</v>
      </c>
      <c r="D38" s="22">
        <f t="shared" si="0"/>
        <v>1535.2112676056338</v>
      </c>
      <c r="E38" s="22">
        <f t="shared" si="0"/>
        <v>1535.2112676056338</v>
      </c>
    </row>
    <row r="39" spans="1:9" ht="15.75" thickBot="1" x14ac:dyDescent="0.3">
      <c r="A39" s="12" t="s">
        <v>26</v>
      </c>
      <c r="B39" s="140" t="s">
        <v>27</v>
      </c>
      <c r="C39" s="23">
        <f>C36/B36-1</f>
        <v>0</v>
      </c>
      <c r="D39" s="23">
        <f t="shared" ref="D39:E41" si="1">D36/C36-1</f>
        <v>0</v>
      </c>
      <c r="E39" s="23">
        <f t="shared" si="1"/>
        <v>0</v>
      </c>
      <c r="F39" s="38"/>
      <c r="G39" s="38"/>
      <c r="H39" s="38"/>
      <c r="I39" s="38"/>
    </row>
    <row r="40" spans="1:9" ht="15.75" thickBot="1" x14ac:dyDescent="0.3">
      <c r="A40" s="12" t="s">
        <v>28</v>
      </c>
      <c r="B40" s="140" t="s">
        <v>27</v>
      </c>
      <c r="C40" s="23">
        <f>C37/B37-1</f>
        <v>6.8353962682430325E-3</v>
      </c>
      <c r="D40" s="23">
        <f t="shared" si="1"/>
        <v>0</v>
      </c>
      <c r="E40" s="23">
        <f t="shared" si="1"/>
        <v>0</v>
      </c>
    </row>
    <row r="41" spans="1:9" ht="15.75" thickBot="1" x14ac:dyDescent="0.3">
      <c r="A41" s="12" t="s">
        <v>29</v>
      </c>
      <c r="B41" s="140" t="s">
        <v>27</v>
      </c>
      <c r="C41" s="23">
        <f>C38/B38-1</f>
        <v>6.8353962682430325E-3</v>
      </c>
      <c r="D41" s="23">
        <f t="shared" si="1"/>
        <v>0</v>
      </c>
      <c r="E41" s="23">
        <f t="shared" si="1"/>
        <v>0</v>
      </c>
    </row>
    <row r="42" spans="1:9" ht="15.75" thickBot="1" x14ac:dyDescent="0.3">
      <c r="A42" s="618" t="s">
        <v>30</v>
      </c>
      <c r="B42" s="619"/>
      <c r="C42" s="619"/>
      <c r="D42" s="619"/>
      <c r="E42" s="620"/>
    </row>
    <row r="43" spans="1:9" ht="12.75" customHeight="1" x14ac:dyDescent="0.25">
      <c r="A43" s="597"/>
      <c r="B43" s="20">
        <v>2018</v>
      </c>
      <c r="C43" s="20">
        <v>2019</v>
      </c>
      <c r="D43" s="20">
        <v>2020</v>
      </c>
      <c r="E43" s="20">
        <v>2021</v>
      </c>
    </row>
    <row r="44" spans="1:9" ht="13.5" customHeight="1" thickBot="1" x14ac:dyDescent="0.3">
      <c r="A44" s="598"/>
      <c r="B44" s="21" t="s">
        <v>10</v>
      </c>
      <c r="C44" s="21" t="s">
        <v>11</v>
      </c>
      <c r="D44" s="21" t="s">
        <v>11</v>
      </c>
      <c r="E44" s="21" t="s">
        <v>11</v>
      </c>
    </row>
    <row r="45" spans="1:9" ht="15.75" thickBot="1" x14ac:dyDescent="0.3">
      <c r="A45" s="24" t="s">
        <v>41</v>
      </c>
      <c r="B45" s="26">
        <v>73500</v>
      </c>
      <c r="C45" s="26">
        <v>73500</v>
      </c>
      <c r="D45" s="26">
        <v>73500</v>
      </c>
      <c r="E45" s="26">
        <v>73500</v>
      </c>
    </row>
    <row r="46" spans="1:9" ht="24.75" thickBot="1" x14ac:dyDescent="0.3">
      <c r="A46" s="24" t="s">
        <v>42</v>
      </c>
      <c r="B46" s="26">
        <v>12500</v>
      </c>
      <c r="C46" s="26">
        <v>12500</v>
      </c>
      <c r="D46" s="26">
        <v>12500</v>
      </c>
      <c r="E46" s="26">
        <v>12500</v>
      </c>
    </row>
    <row r="47" spans="1:9" ht="15.75" thickBot="1" x14ac:dyDescent="0.3">
      <c r="A47" s="24" t="s">
        <v>43</v>
      </c>
      <c r="B47" s="25">
        <v>23000</v>
      </c>
      <c r="C47" s="26">
        <v>23000</v>
      </c>
      <c r="D47" s="26">
        <v>23000</v>
      </c>
      <c r="E47" s="26">
        <v>23000</v>
      </c>
    </row>
    <row r="48" spans="1:9" ht="15.75" thickBot="1" x14ac:dyDescent="0.3">
      <c r="A48" s="24" t="s">
        <v>44</v>
      </c>
      <c r="B48" s="25"/>
      <c r="C48" s="26"/>
      <c r="D48" s="26"/>
      <c r="E48" s="26"/>
    </row>
    <row r="49" spans="1:9" ht="15.75" thickBot="1" x14ac:dyDescent="0.3">
      <c r="A49" s="24" t="s">
        <v>45</v>
      </c>
      <c r="B49" s="25"/>
      <c r="C49" s="26"/>
      <c r="D49" s="26"/>
      <c r="E49" s="26"/>
    </row>
    <row r="50" spans="1:9" ht="15.75" thickBot="1" x14ac:dyDescent="0.3">
      <c r="A50" s="24" t="s">
        <v>46</v>
      </c>
      <c r="B50" s="25"/>
      <c r="C50" s="26"/>
      <c r="D50" s="26"/>
      <c r="E50" s="26"/>
    </row>
    <row r="51" spans="1:9" ht="24.75" thickBot="1" x14ac:dyDescent="0.3">
      <c r="A51" s="24" t="s">
        <v>47</v>
      </c>
      <c r="B51" s="25"/>
      <c r="C51" s="26"/>
      <c r="D51" s="26"/>
      <c r="E51" s="26"/>
    </row>
    <row r="52" spans="1:9" ht="15.75" thickBot="1" x14ac:dyDescent="0.3">
      <c r="A52" s="27" t="s">
        <v>33</v>
      </c>
      <c r="B52" s="25">
        <f>B51+B50+B49+B48+B47+B46+B45</f>
        <v>109000</v>
      </c>
      <c r="C52" s="25">
        <f>C51+C50+C49+C48+C47+C46+C45</f>
        <v>109000</v>
      </c>
      <c r="D52" s="25">
        <f>D51+D50+D49+D48+D47+D46+D45</f>
        <v>109000</v>
      </c>
      <c r="E52" s="25">
        <f>E51+E50+E49+E48+E47+E46+E45</f>
        <v>109000</v>
      </c>
    </row>
    <row r="53" spans="1:9" ht="15.75" thickBot="1" x14ac:dyDescent="0.3">
      <c r="A53" s="4" t="s">
        <v>48</v>
      </c>
      <c r="B53" s="37">
        <f>B51+B50+B49+B48+B47+B46+B45</f>
        <v>109000</v>
      </c>
      <c r="C53" s="37">
        <f t="shared" ref="C53:E53" si="2">C51+C50+C49+C48+C47+C46+C45</f>
        <v>109000</v>
      </c>
      <c r="D53" s="37">
        <f t="shared" si="2"/>
        <v>109000</v>
      </c>
      <c r="E53" s="37">
        <f t="shared" si="2"/>
        <v>109000</v>
      </c>
    </row>
    <row r="54" spans="1:9" ht="15.75" thickBot="1" x14ac:dyDescent="0.3">
      <c r="A54" s="608" t="s">
        <v>49</v>
      </c>
      <c r="B54" s="609"/>
      <c r="C54" s="609"/>
      <c r="D54" s="609"/>
      <c r="E54" s="610"/>
    </row>
    <row r="55" spans="1:9" ht="30" customHeight="1" thickBot="1" x14ac:dyDescent="0.3">
      <c r="A55" s="621" t="s">
        <v>955</v>
      </c>
      <c r="B55" s="622"/>
      <c r="C55" s="622"/>
      <c r="D55" s="622"/>
      <c r="E55" s="623"/>
    </row>
    <row r="56" spans="1:9" ht="15.75" thickBot="1" x14ac:dyDescent="0.3">
      <c r="A56" s="247" t="s">
        <v>956</v>
      </c>
      <c r="B56" s="624"/>
      <c r="C56" s="625"/>
      <c r="D56" s="625"/>
      <c r="E56" s="626"/>
    </row>
    <row r="57" spans="1:9" ht="17.25" customHeight="1" thickBot="1" x14ac:dyDescent="0.3">
      <c r="A57" s="19" t="s">
        <v>223</v>
      </c>
      <c r="B57" s="627" t="s">
        <v>957</v>
      </c>
      <c r="C57" s="628"/>
      <c r="D57" s="628"/>
      <c r="E57" s="629"/>
    </row>
    <row r="58" spans="1:9" ht="15.75" thickBot="1" x14ac:dyDescent="0.3">
      <c r="A58" s="12" t="s">
        <v>20</v>
      </c>
      <c r="B58" s="605" t="s">
        <v>958</v>
      </c>
      <c r="C58" s="606"/>
      <c r="D58" s="606"/>
      <c r="E58" s="607"/>
    </row>
    <row r="59" spans="1:9" ht="12.75" customHeight="1" thickBot="1" x14ac:dyDescent="0.3">
      <c r="A59" s="12" t="s">
        <v>21</v>
      </c>
      <c r="B59" s="615" t="s">
        <v>959</v>
      </c>
      <c r="C59" s="616"/>
      <c r="D59" s="616"/>
      <c r="E59" s="630"/>
    </row>
    <row r="60" spans="1:9" ht="9" customHeight="1" x14ac:dyDescent="0.25">
      <c r="A60" s="597"/>
      <c r="B60" s="20">
        <v>2018</v>
      </c>
      <c r="C60" s="20">
        <v>2019</v>
      </c>
      <c r="D60" s="20">
        <v>2020</v>
      </c>
      <c r="E60" s="20">
        <v>2021</v>
      </c>
    </row>
    <row r="61" spans="1:9" ht="15.75" thickBot="1" x14ac:dyDescent="0.3">
      <c r="A61" s="598"/>
      <c r="B61" s="21" t="s">
        <v>10</v>
      </c>
      <c r="C61" s="21" t="s">
        <v>11</v>
      </c>
      <c r="D61" s="21" t="s">
        <v>11</v>
      </c>
      <c r="E61" s="21" t="s">
        <v>11</v>
      </c>
    </row>
    <row r="62" spans="1:9" ht="15.75" thickBot="1" x14ac:dyDescent="0.3">
      <c r="A62" s="12" t="s">
        <v>23</v>
      </c>
      <c r="B62" s="129">
        <v>6</v>
      </c>
      <c r="C62" s="129">
        <v>6</v>
      </c>
      <c r="D62" s="129">
        <v>6</v>
      </c>
      <c r="E62" s="248">
        <v>6</v>
      </c>
    </row>
    <row r="63" spans="1:9" ht="15.75" thickBot="1" x14ac:dyDescent="0.3">
      <c r="A63" s="12" t="s">
        <v>24</v>
      </c>
      <c r="B63" s="129">
        <v>3000</v>
      </c>
      <c r="C63" s="129">
        <v>3000</v>
      </c>
      <c r="D63" s="129">
        <v>3000</v>
      </c>
      <c r="E63" s="248">
        <v>3000</v>
      </c>
    </row>
    <row r="64" spans="1:9" ht="15.75" thickBot="1" x14ac:dyDescent="0.3">
      <c r="A64" s="12" t="s">
        <v>25</v>
      </c>
      <c r="B64" s="129"/>
      <c r="C64" s="129">
        <f>C63/C62</f>
        <v>500</v>
      </c>
      <c r="D64" s="129">
        <f>D63/D62</f>
        <v>500</v>
      </c>
      <c r="E64" s="248">
        <f>E63/E62</f>
        <v>500</v>
      </c>
      <c r="F64" s="38"/>
      <c r="G64" s="38"/>
      <c r="H64" s="38"/>
      <c r="I64" s="38"/>
    </row>
    <row r="65" spans="1:5" ht="15.75" thickBot="1" x14ac:dyDescent="0.3">
      <c r="A65" s="12" t="s">
        <v>26</v>
      </c>
      <c r="B65" s="130" t="s">
        <v>27</v>
      </c>
      <c r="C65" s="131">
        <f>C62/B62-1</f>
        <v>0</v>
      </c>
      <c r="D65" s="131">
        <f t="shared" ref="D65:E65" si="3">D62/C62-1</f>
        <v>0</v>
      </c>
      <c r="E65" s="249">
        <f t="shared" si="3"/>
        <v>0</v>
      </c>
    </row>
    <row r="66" spans="1:5" ht="15.75" thickBot="1" x14ac:dyDescent="0.3">
      <c r="A66" s="12" t="s">
        <v>28</v>
      </c>
      <c r="B66" s="130" t="s">
        <v>27</v>
      </c>
      <c r="C66" s="131">
        <f t="shared" ref="C66:C67" si="4">C63/B63-1</f>
        <v>0</v>
      </c>
      <c r="D66" s="250" t="e">
        <f>D65/C65-1</f>
        <v>#DIV/0!</v>
      </c>
      <c r="E66" s="251" t="e">
        <f>E65/D65-1</f>
        <v>#DIV/0!</v>
      </c>
    </row>
    <row r="67" spans="1:5" ht="15.75" customHeight="1" thickBot="1" x14ac:dyDescent="0.3">
      <c r="A67" s="12" t="s">
        <v>29</v>
      </c>
      <c r="B67" s="252" t="s">
        <v>27</v>
      </c>
      <c r="C67" s="253" t="e">
        <f t="shared" si="4"/>
        <v>#DIV/0!</v>
      </c>
      <c r="D67" s="254" t="e">
        <f>D66/C66-1</f>
        <v>#DIV/0!</v>
      </c>
      <c r="E67" s="255" t="e">
        <f>E66/D66-1</f>
        <v>#DIV/0!</v>
      </c>
    </row>
    <row r="68" spans="1:5" ht="12.75" customHeight="1" thickBot="1" x14ac:dyDescent="0.3">
      <c r="A68" s="618" t="s">
        <v>97</v>
      </c>
      <c r="B68" s="619"/>
      <c r="C68" s="619"/>
      <c r="D68" s="619"/>
      <c r="E68" s="620"/>
    </row>
    <row r="69" spans="1:5" ht="9" customHeight="1" x14ac:dyDescent="0.25">
      <c r="A69" s="597"/>
      <c r="B69" s="20">
        <v>2018</v>
      </c>
      <c r="C69" s="20">
        <v>2019</v>
      </c>
      <c r="D69" s="20">
        <v>2020</v>
      </c>
      <c r="E69" s="20">
        <v>2021</v>
      </c>
    </row>
    <row r="70" spans="1:5" ht="15.75" thickBot="1" x14ac:dyDescent="0.3">
      <c r="A70" s="598"/>
      <c r="B70" s="21" t="s">
        <v>10</v>
      </c>
      <c r="C70" s="21" t="s">
        <v>11</v>
      </c>
      <c r="D70" s="21" t="s">
        <v>11</v>
      </c>
      <c r="E70" s="21" t="s">
        <v>11</v>
      </c>
    </row>
    <row r="71" spans="1:5" ht="15.75" thickBot="1" x14ac:dyDescent="0.3">
      <c r="A71" s="24" t="s">
        <v>31</v>
      </c>
      <c r="B71" s="26"/>
      <c r="C71" s="26"/>
      <c r="D71" s="26"/>
      <c r="E71" s="26"/>
    </row>
    <row r="72" spans="1:5" ht="15.75" thickBot="1" x14ac:dyDescent="0.3">
      <c r="A72" s="24" t="s">
        <v>32</v>
      </c>
      <c r="B72" s="137">
        <v>3000</v>
      </c>
      <c r="C72" s="135">
        <v>3000</v>
      </c>
      <c r="D72" s="135">
        <v>3000</v>
      </c>
      <c r="E72" s="136">
        <v>3000</v>
      </c>
    </row>
    <row r="73" spans="1:5" ht="15" customHeight="1" thickBot="1" x14ac:dyDescent="0.3">
      <c r="A73" s="27" t="s">
        <v>98</v>
      </c>
      <c r="B73" s="133">
        <f>B72+B71</f>
        <v>3000</v>
      </c>
      <c r="C73" s="133">
        <f t="shared" ref="C73:E73" si="5">C72+C71</f>
        <v>3000</v>
      </c>
      <c r="D73" s="133">
        <f t="shared" si="5"/>
        <v>3000</v>
      </c>
      <c r="E73" s="133">
        <f t="shared" si="5"/>
        <v>3000</v>
      </c>
    </row>
    <row r="74" spans="1:5" x14ac:dyDescent="0.25">
      <c r="A74" s="631" t="s">
        <v>34</v>
      </c>
      <c r="B74" s="634"/>
      <c r="C74" s="635"/>
      <c r="D74" s="635"/>
      <c r="E74" s="636"/>
    </row>
    <row r="75" spans="1:5" ht="12.75" customHeight="1" x14ac:dyDescent="0.25">
      <c r="A75" s="632"/>
      <c r="B75" s="637"/>
      <c r="C75" s="638"/>
      <c r="D75" s="638"/>
      <c r="E75" s="639"/>
    </row>
    <row r="76" spans="1:5" ht="6.75" customHeight="1" thickBot="1" x14ac:dyDescent="0.3">
      <c r="A76" s="633"/>
      <c r="B76" s="640"/>
      <c r="C76" s="641"/>
      <c r="D76" s="641"/>
      <c r="E76" s="642"/>
    </row>
    <row r="77" spans="1:5" ht="17.25" customHeight="1" thickBot="1" x14ac:dyDescent="0.3">
      <c r="A77" s="608" t="s">
        <v>49</v>
      </c>
      <c r="B77" s="609"/>
      <c r="C77" s="609"/>
      <c r="D77" s="609"/>
      <c r="E77" s="610"/>
    </row>
    <row r="78" spans="1:5" ht="15.75" thickBot="1" x14ac:dyDescent="0.3">
      <c r="A78" s="608" t="s">
        <v>960</v>
      </c>
      <c r="B78" s="609"/>
      <c r="C78" s="609"/>
      <c r="D78" s="609"/>
      <c r="E78" s="610"/>
    </row>
    <row r="79" spans="1:5" ht="12.75" customHeight="1" thickBot="1" x14ac:dyDescent="0.3">
      <c r="A79" s="256" t="s">
        <v>961</v>
      </c>
      <c r="B79" s="646"/>
      <c r="C79" s="647"/>
      <c r="D79" s="647"/>
      <c r="E79" s="648"/>
    </row>
    <row r="80" spans="1:5" ht="22.5" customHeight="1" thickBot="1" x14ac:dyDescent="0.3">
      <c r="A80" s="19" t="s">
        <v>226</v>
      </c>
      <c r="B80" s="649" t="s">
        <v>962</v>
      </c>
      <c r="C80" s="649"/>
      <c r="D80" s="649"/>
      <c r="E80" s="650"/>
    </row>
    <row r="81" spans="1:9" ht="15.75" thickBot="1" x14ac:dyDescent="0.3">
      <c r="A81" s="12" t="s">
        <v>20</v>
      </c>
      <c r="B81" s="651" t="s">
        <v>963</v>
      </c>
      <c r="C81" s="651"/>
      <c r="D81" s="651"/>
      <c r="E81" s="652"/>
    </row>
    <row r="82" spans="1:9" ht="15.75" thickBot="1" x14ac:dyDescent="0.3">
      <c r="A82" s="12" t="s">
        <v>21</v>
      </c>
      <c r="B82" s="653">
        <v>1</v>
      </c>
      <c r="C82" s="653"/>
      <c r="D82" s="653"/>
      <c r="E82" s="654"/>
    </row>
    <row r="83" spans="1:9" x14ac:dyDescent="0.25">
      <c r="A83" s="597"/>
      <c r="B83" s="20">
        <v>2018</v>
      </c>
      <c r="C83" s="20">
        <v>2019</v>
      </c>
      <c r="D83" s="20">
        <v>2020</v>
      </c>
      <c r="E83" s="20">
        <v>2021</v>
      </c>
    </row>
    <row r="84" spans="1:9" ht="12.75" customHeight="1" thickBot="1" x14ac:dyDescent="0.3">
      <c r="A84" s="598"/>
      <c r="B84" s="21" t="s">
        <v>10</v>
      </c>
      <c r="C84" s="21" t="s">
        <v>11</v>
      </c>
      <c r="D84" s="21" t="s">
        <v>11</v>
      </c>
      <c r="E84" s="21" t="s">
        <v>11</v>
      </c>
      <c r="F84" s="38"/>
      <c r="G84" s="38"/>
      <c r="H84" s="38"/>
      <c r="I84" s="38"/>
    </row>
    <row r="85" spans="1:9" ht="15.75" thickBot="1" x14ac:dyDescent="0.3">
      <c r="A85" s="12" t="s">
        <v>23</v>
      </c>
      <c r="B85" s="257">
        <v>1</v>
      </c>
      <c r="C85" s="257">
        <v>0</v>
      </c>
      <c r="D85" s="257">
        <v>0</v>
      </c>
      <c r="E85" s="258">
        <v>0</v>
      </c>
    </row>
    <row r="86" spans="1:9" ht="15.75" thickBot="1" x14ac:dyDescent="0.3">
      <c r="A86" s="12" t="s">
        <v>24</v>
      </c>
      <c r="B86" s="257">
        <v>28000</v>
      </c>
      <c r="C86" s="257">
        <v>12000</v>
      </c>
      <c r="D86" s="257">
        <v>0</v>
      </c>
      <c r="E86" s="258">
        <v>0</v>
      </c>
    </row>
    <row r="87" spans="1:9" ht="15.75" customHeight="1" thickBot="1" x14ac:dyDescent="0.3">
      <c r="A87" s="12" t="s">
        <v>25</v>
      </c>
      <c r="B87" s="257">
        <v>0</v>
      </c>
      <c r="C87" s="257">
        <v>0</v>
      </c>
      <c r="D87" s="257">
        <v>0</v>
      </c>
      <c r="E87" s="258">
        <v>0</v>
      </c>
    </row>
    <row r="88" spans="1:9" ht="12.75" customHeight="1" thickBot="1" x14ac:dyDescent="0.3">
      <c r="A88" s="12" t="s">
        <v>26</v>
      </c>
      <c r="B88" s="259" t="s">
        <v>27</v>
      </c>
      <c r="C88" s="260">
        <f>C85/B85-1</f>
        <v>-1</v>
      </c>
      <c r="D88" s="260" t="e">
        <f t="shared" ref="D88:E88" si="6">D85/C85-1</f>
        <v>#DIV/0!</v>
      </c>
      <c r="E88" s="261" t="e">
        <f t="shared" si="6"/>
        <v>#DIV/0!</v>
      </c>
    </row>
    <row r="89" spans="1:9" ht="9" customHeight="1" thickBot="1" x14ac:dyDescent="0.3">
      <c r="A89" s="12" t="s">
        <v>28</v>
      </c>
      <c r="B89" s="259" t="s">
        <v>27</v>
      </c>
      <c r="C89" s="260">
        <f t="shared" ref="C89:C90" si="7">C86/B86-1</f>
        <v>-0.5714285714285714</v>
      </c>
      <c r="D89" s="262" t="e">
        <f>D88/C88-1</f>
        <v>#DIV/0!</v>
      </c>
      <c r="E89" s="263" t="e">
        <f>E88/D88-1</f>
        <v>#DIV/0!</v>
      </c>
    </row>
    <row r="90" spans="1:9" ht="15" customHeight="1" thickBot="1" x14ac:dyDescent="0.3">
      <c r="A90" s="12" t="s">
        <v>29</v>
      </c>
      <c r="B90" s="130" t="s">
        <v>27</v>
      </c>
      <c r="C90" s="131" t="e">
        <f t="shared" si="7"/>
        <v>#DIV/0!</v>
      </c>
      <c r="D90" s="250" t="e">
        <f>D89/C89-1</f>
        <v>#DIV/0!</v>
      </c>
      <c r="E90" s="251" t="e">
        <f>E89/D89-1</f>
        <v>#DIV/0!</v>
      </c>
    </row>
    <row r="91" spans="1:9" ht="15.75" thickBot="1" x14ac:dyDescent="0.3">
      <c r="A91" s="618" t="s">
        <v>106</v>
      </c>
      <c r="B91" s="619"/>
      <c r="C91" s="619"/>
      <c r="D91" s="619"/>
      <c r="E91" s="620"/>
    </row>
    <row r="92" spans="1:9" x14ac:dyDescent="0.25">
      <c r="A92" s="597"/>
      <c r="B92" s="20">
        <v>2018</v>
      </c>
      <c r="C92" s="20">
        <v>2019</v>
      </c>
      <c r="D92" s="20">
        <v>2020</v>
      </c>
      <c r="E92" s="20">
        <v>2021</v>
      </c>
    </row>
    <row r="93" spans="1:9" ht="15.75" thickBot="1" x14ac:dyDescent="0.3">
      <c r="A93" s="598"/>
      <c r="B93" s="21" t="s">
        <v>10</v>
      </c>
      <c r="C93" s="21" t="s">
        <v>11</v>
      </c>
      <c r="D93" s="21" t="s">
        <v>11</v>
      </c>
      <c r="E93" s="21" t="s">
        <v>11</v>
      </c>
    </row>
    <row r="94" spans="1:9" ht="15.75" thickBot="1" x14ac:dyDescent="0.3">
      <c r="A94" s="24" t="s">
        <v>31</v>
      </c>
      <c r="B94" s="26"/>
      <c r="C94" s="26"/>
      <c r="D94" s="26"/>
      <c r="E94" s="26"/>
    </row>
    <row r="95" spans="1:9" ht="17.25" customHeight="1" thickBot="1" x14ac:dyDescent="0.3">
      <c r="A95" s="24" t="s">
        <v>32</v>
      </c>
      <c r="B95" s="25">
        <v>28000</v>
      </c>
      <c r="C95" s="26">
        <v>12000</v>
      </c>
      <c r="D95" s="26">
        <v>0</v>
      </c>
      <c r="E95" s="26">
        <v>0</v>
      </c>
    </row>
    <row r="96" spans="1:9" ht="15.75" thickBot="1" x14ac:dyDescent="0.3">
      <c r="A96" s="27" t="s">
        <v>107</v>
      </c>
      <c r="B96" s="25">
        <f>B95+B94</f>
        <v>28000</v>
      </c>
      <c r="C96" s="25">
        <f t="shared" ref="C96:E96" si="8">C95+C94</f>
        <v>12000</v>
      </c>
      <c r="D96" s="25">
        <f t="shared" si="8"/>
        <v>0</v>
      </c>
      <c r="E96" s="25">
        <f t="shared" si="8"/>
        <v>0</v>
      </c>
    </row>
    <row r="97" spans="1:5" ht="12.75" customHeight="1" x14ac:dyDescent="0.25">
      <c r="A97" s="631" t="s">
        <v>34</v>
      </c>
      <c r="B97" s="634"/>
      <c r="C97" s="635"/>
      <c r="D97" s="635"/>
      <c r="E97" s="636"/>
    </row>
    <row r="98" spans="1:5" ht="9" customHeight="1" x14ac:dyDescent="0.25">
      <c r="A98" s="632"/>
      <c r="B98" s="637"/>
      <c r="C98" s="638"/>
      <c r="D98" s="638"/>
      <c r="E98" s="639"/>
    </row>
    <row r="99" spans="1:5" ht="10.5" customHeight="1" thickBot="1" x14ac:dyDescent="0.3">
      <c r="A99" s="633"/>
      <c r="B99" s="640"/>
      <c r="C99" s="641"/>
      <c r="D99" s="641"/>
      <c r="E99" s="642"/>
    </row>
    <row r="100" spans="1:5" ht="16.5" customHeight="1" thickBot="1" x14ac:dyDescent="0.3">
      <c r="A100" s="19" t="s">
        <v>227</v>
      </c>
      <c r="B100" s="643" t="s">
        <v>283</v>
      </c>
      <c r="C100" s="644"/>
      <c r="D100" s="644"/>
      <c r="E100" s="645"/>
    </row>
    <row r="101" spans="1:5" ht="39.75" customHeight="1" thickBot="1" x14ac:dyDescent="0.3">
      <c r="A101" s="264" t="s">
        <v>20</v>
      </c>
      <c r="B101" s="657" t="s">
        <v>284</v>
      </c>
      <c r="C101" s="658"/>
      <c r="D101" s="658"/>
      <c r="E101" s="659"/>
    </row>
    <row r="102" spans="1:5" ht="12.75" customHeight="1" thickBot="1" x14ac:dyDescent="0.3">
      <c r="A102" s="264" t="s">
        <v>21</v>
      </c>
      <c r="B102" s="615" t="s">
        <v>964</v>
      </c>
      <c r="C102" s="616"/>
      <c r="D102" s="616"/>
      <c r="E102" s="617"/>
    </row>
    <row r="103" spans="1:5" ht="9" customHeight="1" x14ac:dyDescent="0.25">
      <c r="A103" s="655"/>
      <c r="B103" s="20">
        <v>2018</v>
      </c>
      <c r="C103" s="20">
        <v>2019</v>
      </c>
      <c r="D103" s="20">
        <v>2020</v>
      </c>
      <c r="E103" s="20">
        <v>2021</v>
      </c>
    </row>
    <row r="104" spans="1:5" ht="15.75" customHeight="1" thickBot="1" x14ac:dyDescent="0.3">
      <c r="A104" s="656"/>
      <c r="B104" s="21" t="s">
        <v>10</v>
      </c>
      <c r="C104" s="21" t="s">
        <v>11</v>
      </c>
      <c r="D104" s="21" t="s">
        <v>11</v>
      </c>
      <c r="E104" s="21" t="s">
        <v>11</v>
      </c>
    </row>
    <row r="105" spans="1:5" ht="15.75" thickBot="1" x14ac:dyDescent="0.3">
      <c r="A105" s="264" t="s">
        <v>965</v>
      </c>
      <c r="B105" s="129">
        <v>0</v>
      </c>
      <c r="C105" s="129">
        <v>70</v>
      </c>
      <c r="D105" s="129">
        <v>280</v>
      </c>
      <c r="E105" s="129">
        <v>0</v>
      </c>
    </row>
    <row r="106" spans="1:5" ht="15.75" thickBot="1" x14ac:dyDescent="0.3">
      <c r="A106" s="264" t="s">
        <v>24</v>
      </c>
      <c r="B106" s="129">
        <v>0</v>
      </c>
      <c r="C106" s="129">
        <v>98000</v>
      </c>
      <c r="D106" s="129">
        <v>47000</v>
      </c>
      <c r="E106" s="129">
        <v>47000</v>
      </c>
    </row>
    <row r="107" spans="1:5" ht="15.75" thickBot="1" x14ac:dyDescent="0.3">
      <c r="A107" s="264" t="s">
        <v>25</v>
      </c>
      <c r="B107" s="129" t="e">
        <f>B106/B105</f>
        <v>#DIV/0!</v>
      </c>
      <c r="C107" s="129" t="e">
        <f>C105/B105-1</f>
        <v>#DIV/0!</v>
      </c>
      <c r="D107" s="129">
        <f t="shared" ref="D107:E107" si="9">D105/C105-1</f>
        <v>3</v>
      </c>
      <c r="E107" s="129">
        <f t="shared" si="9"/>
        <v>-1</v>
      </c>
    </row>
    <row r="108" spans="1:5" ht="15.75" thickBot="1" x14ac:dyDescent="0.3">
      <c r="A108" s="264" t="s">
        <v>26</v>
      </c>
      <c r="B108" s="130" t="s">
        <v>27</v>
      </c>
      <c r="C108" s="130" t="s">
        <v>27</v>
      </c>
      <c r="D108" s="130" t="s">
        <v>27</v>
      </c>
      <c r="E108" s="130" t="s">
        <v>27</v>
      </c>
    </row>
    <row r="109" spans="1:5" ht="15.75" thickBot="1" x14ac:dyDescent="0.3">
      <c r="A109" s="264" t="s">
        <v>28</v>
      </c>
      <c r="B109" s="130" t="s">
        <v>27</v>
      </c>
      <c r="C109" s="130" t="s">
        <v>27</v>
      </c>
      <c r="D109" s="130" t="s">
        <v>27</v>
      </c>
      <c r="E109" s="130" t="s">
        <v>27</v>
      </c>
    </row>
    <row r="110" spans="1:5" ht="12.75" customHeight="1" thickBot="1" x14ac:dyDescent="0.3">
      <c r="A110" s="264" t="s">
        <v>29</v>
      </c>
      <c r="B110" s="130" t="s">
        <v>27</v>
      </c>
      <c r="C110" s="131" t="e">
        <f>C107/B107-1</f>
        <v>#DIV/0!</v>
      </c>
      <c r="D110" s="131" t="e">
        <f t="shared" ref="D110:E110" si="10">D107/C107-1</f>
        <v>#DIV/0!</v>
      </c>
      <c r="E110" s="131">
        <f t="shared" si="10"/>
        <v>-1.3333333333333333</v>
      </c>
    </row>
    <row r="111" spans="1:5" ht="15" customHeight="1" thickBot="1" x14ac:dyDescent="0.3">
      <c r="A111" s="618" t="s">
        <v>114</v>
      </c>
      <c r="B111" s="619"/>
      <c r="C111" s="619"/>
      <c r="D111" s="619"/>
      <c r="E111" s="620"/>
    </row>
    <row r="112" spans="1:5" ht="15.75" customHeight="1" x14ac:dyDescent="0.25">
      <c r="A112" s="660"/>
      <c r="B112" s="20">
        <v>2018</v>
      </c>
      <c r="C112" s="20">
        <v>2019</v>
      </c>
      <c r="D112" s="20">
        <v>2020</v>
      </c>
      <c r="E112" s="20">
        <v>2021</v>
      </c>
    </row>
    <row r="113" spans="1:5" ht="12.75" customHeight="1" thickBot="1" x14ac:dyDescent="0.3">
      <c r="A113" s="661"/>
      <c r="B113" s="21" t="s">
        <v>10</v>
      </c>
      <c r="C113" s="21" t="s">
        <v>11</v>
      </c>
      <c r="D113" s="21" t="s">
        <v>11</v>
      </c>
      <c r="E113" s="21" t="s">
        <v>11</v>
      </c>
    </row>
    <row r="114" spans="1:5" ht="15.75" customHeight="1" thickBot="1" x14ac:dyDescent="0.3">
      <c r="A114" s="265" t="s">
        <v>31</v>
      </c>
      <c r="B114" s="132"/>
      <c r="C114" s="132"/>
      <c r="D114" s="132"/>
      <c r="E114" s="132"/>
    </row>
    <row r="115" spans="1:5" ht="15.75" thickBot="1" x14ac:dyDescent="0.3">
      <c r="A115" s="265" t="s">
        <v>32</v>
      </c>
      <c r="B115" s="133"/>
      <c r="C115" s="132">
        <v>80000</v>
      </c>
      <c r="D115" s="132">
        <v>27000</v>
      </c>
      <c r="E115" s="132">
        <v>27000</v>
      </c>
    </row>
    <row r="116" spans="1:5" ht="15.75" thickBot="1" x14ac:dyDescent="0.3">
      <c r="A116" s="266" t="s">
        <v>115</v>
      </c>
      <c r="B116" s="133">
        <f>B115+B114</f>
        <v>0</v>
      </c>
      <c r="C116" s="133">
        <f t="shared" ref="C116:E116" si="11">C115+C114</f>
        <v>80000</v>
      </c>
      <c r="D116" s="133">
        <f t="shared" si="11"/>
        <v>27000</v>
      </c>
      <c r="E116" s="133">
        <f t="shared" si="11"/>
        <v>27000</v>
      </c>
    </row>
    <row r="117" spans="1:5" ht="15.75" customHeight="1" thickBot="1" x14ac:dyDescent="0.3">
      <c r="A117" s="267" t="s">
        <v>198</v>
      </c>
      <c r="B117" s="646" t="s">
        <v>286</v>
      </c>
      <c r="C117" s="647"/>
      <c r="D117" s="647"/>
      <c r="E117" s="648"/>
    </row>
    <row r="118" spans="1:5" ht="44.25" customHeight="1" thickBot="1" x14ac:dyDescent="0.3">
      <c r="A118" s="268" t="s">
        <v>228</v>
      </c>
      <c r="B118" s="662" t="s">
        <v>966</v>
      </c>
      <c r="C118" s="663"/>
      <c r="D118" s="663"/>
      <c r="E118" s="664"/>
    </row>
    <row r="119" spans="1:5" ht="22.5" customHeight="1" thickBot="1" x14ac:dyDescent="0.3">
      <c r="A119" s="264" t="s">
        <v>20</v>
      </c>
      <c r="B119" s="602" t="s">
        <v>967</v>
      </c>
      <c r="C119" s="603"/>
      <c r="D119" s="603"/>
      <c r="E119" s="604"/>
    </row>
    <row r="120" spans="1:5" ht="15.75" thickBot="1" x14ac:dyDescent="0.3">
      <c r="A120" s="264" t="s">
        <v>21</v>
      </c>
      <c r="B120" s="615" t="s">
        <v>287</v>
      </c>
      <c r="C120" s="616"/>
      <c r="D120" s="616"/>
      <c r="E120" s="617"/>
    </row>
    <row r="121" spans="1:5" x14ac:dyDescent="0.25">
      <c r="A121" s="655"/>
      <c r="B121" s="269">
        <v>2018</v>
      </c>
      <c r="C121" s="269">
        <v>2019</v>
      </c>
      <c r="D121" s="269">
        <v>2020</v>
      </c>
      <c r="E121" s="269">
        <v>2021</v>
      </c>
    </row>
    <row r="122" spans="1:5" ht="15.75" thickBot="1" x14ac:dyDescent="0.3">
      <c r="A122" s="656"/>
      <c r="B122" s="270" t="s">
        <v>10</v>
      </c>
      <c r="C122" s="270" t="s">
        <v>11</v>
      </c>
      <c r="D122" s="270" t="s">
        <v>11</v>
      </c>
      <c r="E122" s="270" t="s">
        <v>11</v>
      </c>
    </row>
    <row r="123" spans="1:5" ht="15.75" thickBot="1" x14ac:dyDescent="0.3">
      <c r="A123" s="264" t="s">
        <v>23</v>
      </c>
      <c r="B123" s="129"/>
      <c r="C123" s="129">
        <v>1</v>
      </c>
      <c r="D123" s="129">
        <v>0</v>
      </c>
      <c r="E123" s="129">
        <v>0</v>
      </c>
    </row>
    <row r="124" spans="1:5" ht="15.75" thickBot="1" x14ac:dyDescent="0.3">
      <c r="A124" s="264" t="s">
        <v>24</v>
      </c>
      <c r="B124" s="129"/>
      <c r="C124" s="129">
        <v>36000</v>
      </c>
      <c r="D124" s="129">
        <v>0</v>
      </c>
      <c r="E124" s="129">
        <v>0</v>
      </c>
    </row>
    <row r="125" spans="1:5" ht="15.75" thickBot="1" x14ac:dyDescent="0.3">
      <c r="A125" s="264" t="s">
        <v>25</v>
      </c>
      <c r="B125" s="129" t="e">
        <f>B124/B123</f>
        <v>#DIV/0!</v>
      </c>
      <c r="C125" s="129">
        <f t="shared" ref="C125:E125" si="12">C124/C123</f>
        <v>36000</v>
      </c>
      <c r="D125" s="129" t="e">
        <f t="shared" si="12"/>
        <v>#DIV/0!</v>
      </c>
      <c r="E125" s="129" t="e">
        <f t="shared" si="12"/>
        <v>#DIV/0!</v>
      </c>
    </row>
    <row r="126" spans="1:5" ht="15.75" thickBot="1" x14ac:dyDescent="0.3">
      <c r="A126" s="264" t="s">
        <v>26</v>
      </c>
      <c r="B126" s="130" t="s">
        <v>27</v>
      </c>
      <c r="C126" s="131" t="e">
        <f>C123/B123-1</f>
        <v>#DIV/0!</v>
      </c>
      <c r="D126" s="131">
        <f t="shared" ref="D126:E128" si="13">D123/C123-1</f>
        <v>-1</v>
      </c>
      <c r="E126" s="131" t="e">
        <f t="shared" si="13"/>
        <v>#DIV/0!</v>
      </c>
    </row>
    <row r="127" spans="1:5" ht="15.75" thickBot="1" x14ac:dyDescent="0.3">
      <c r="A127" s="264" t="s">
        <v>28</v>
      </c>
      <c r="B127" s="130" t="s">
        <v>27</v>
      </c>
      <c r="C127" s="131" t="e">
        <f>C124/B124-1</f>
        <v>#DIV/0!</v>
      </c>
      <c r="D127" s="131">
        <f t="shared" si="13"/>
        <v>-1</v>
      </c>
      <c r="E127" s="131" t="e">
        <f t="shared" si="13"/>
        <v>#DIV/0!</v>
      </c>
    </row>
    <row r="128" spans="1:5" ht="15.75" thickBot="1" x14ac:dyDescent="0.3">
      <c r="A128" s="264" t="s">
        <v>29</v>
      </c>
      <c r="B128" s="130" t="s">
        <v>27</v>
      </c>
      <c r="C128" s="131" t="e">
        <f>C125/B125-1</f>
        <v>#DIV/0!</v>
      </c>
      <c r="D128" s="131" t="e">
        <f t="shared" si="13"/>
        <v>#DIV/0!</v>
      </c>
      <c r="E128" s="131" t="e">
        <f t="shared" si="13"/>
        <v>#DIV/0!</v>
      </c>
    </row>
    <row r="129" spans="1:5" ht="15.75" thickBot="1" x14ac:dyDescent="0.3">
      <c r="A129" s="665" t="s">
        <v>968</v>
      </c>
      <c r="B129" s="666"/>
      <c r="C129" s="666"/>
      <c r="D129" s="666"/>
      <c r="E129" s="667"/>
    </row>
    <row r="130" spans="1:5" x14ac:dyDescent="0.25">
      <c r="A130" s="655"/>
      <c r="B130" s="269">
        <v>2018</v>
      </c>
      <c r="C130" s="269">
        <v>2019</v>
      </c>
      <c r="D130" s="269">
        <v>2020</v>
      </c>
      <c r="E130" s="269">
        <v>2021</v>
      </c>
    </row>
    <row r="131" spans="1:5" ht="15.75" thickBot="1" x14ac:dyDescent="0.3">
      <c r="A131" s="656"/>
      <c r="B131" s="270" t="s">
        <v>10</v>
      </c>
      <c r="C131" s="270" t="s">
        <v>11</v>
      </c>
      <c r="D131" s="270" t="s">
        <v>11</v>
      </c>
      <c r="E131" s="270" t="s">
        <v>11</v>
      </c>
    </row>
    <row r="132" spans="1:5" ht="15.75" thickBot="1" x14ac:dyDescent="0.3">
      <c r="A132" s="265" t="s">
        <v>31</v>
      </c>
      <c r="B132" s="132">
        <v>0</v>
      </c>
      <c r="C132" s="132">
        <v>0</v>
      </c>
      <c r="D132" s="132">
        <v>0</v>
      </c>
      <c r="E132" s="132">
        <v>0</v>
      </c>
    </row>
    <row r="133" spans="1:5" ht="17.25" customHeight="1" thickBot="1" x14ac:dyDescent="0.3">
      <c r="A133" s="265" t="s">
        <v>32</v>
      </c>
      <c r="B133" s="133">
        <v>0</v>
      </c>
      <c r="C133" s="134">
        <v>55000</v>
      </c>
      <c r="D133" s="134">
        <v>20000</v>
      </c>
      <c r="E133" s="134">
        <v>20000</v>
      </c>
    </row>
    <row r="134" spans="1:5" ht="15.75" thickBot="1" x14ac:dyDescent="0.3">
      <c r="A134" s="266" t="s">
        <v>123</v>
      </c>
      <c r="B134" s="133">
        <f>B133+B132</f>
        <v>0</v>
      </c>
      <c r="C134" s="133">
        <f t="shared" ref="C134:E134" si="14">C133+C132</f>
        <v>55000</v>
      </c>
      <c r="D134" s="133">
        <f t="shared" si="14"/>
        <v>20000</v>
      </c>
      <c r="E134" s="133">
        <f t="shared" si="14"/>
        <v>20000</v>
      </c>
    </row>
    <row r="135" spans="1:5" ht="15.75" thickBot="1" x14ac:dyDescent="0.3">
      <c r="A135" s="267" t="s">
        <v>198</v>
      </c>
      <c r="B135" s="646" t="s">
        <v>969</v>
      </c>
      <c r="C135" s="647"/>
      <c r="D135" s="647"/>
      <c r="E135" s="648"/>
    </row>
    <row r="136" spans="1:5" ht="15.75" thickBot="1" x14ac:dyDescent="0.3">
      <c r="A136" s="271" t="s">
        <v>232</v>
      </c>
      <c r="B136" s="627"/>
      <c r="C136" s="628"/>
      <c r="D136" s="628"/>
      <c r="E136" s="670"/>
    </row>
    <row r="137" spans="1:5" ht="15.75" thickBot="1" x14ac:dyDescent="0.3">
      <c r="A137" s="264" t="s">
        <v>20</v>
      </c>
      <c r="B137" s="605" t="s">
        <v>970</v>
      </c>
      <c r="C137" s="606"/>
      <c r="D137" s="606"/>
      <c r="E137" s="614"/>
    </row>
    <row r="138" spans="1:5" ht="15.75" thickBot="1" x14ac:dyDescent="0.3">
      <c r="A138" s="264" t="s">
        <v>21</v>
      </c>
      <c r="B138" s="615"/>
      <c r="C138" s="616"/>
      <c r="D138" s="616"/>
      <c r="E138" s="617"/>
    </row>
    <row r="139" spans="1:5" x14ac:dyDescent="0.25">
      <c r="A139" s="655"/>
      <c r="B139" s="269">
        <v>2018</v>
      </c>
      <c r="C139" s="269">
        <v>2019</v>
      </c>
      <c r="D139" s="269">
        <v>2020</v>
      </c>
      <c r="E139" s="269">
        <v>2021</v>
      </c>
    </row>
    <row r="140" spans="1:5" ht="15.75" thickBot="1" x14ac:dyDescent="0.3">
      <c r="A140" s="656"/>
      <c r="B140" s="270" t="s">
        <v>10</v>
      </c>
      <c r="C140" s="270" t="s">
        <v>11</v>
      </c>
      <c r="D140" s="270" t="s">
        <v>11</v>
      </c>
      <c r="E140" s="270" t="s">
        <v>11</v>
      </c>
    </row>
    <row r="141" spans="1:5" ht="15.75" thickBot="1" x14ac:dyDescent="0.3">
      <c r="A141" s="264" t="s">
        <v>23</v>
      </c>
      <c r="B141" s="129"/>
      <c r="C141" s="129"/>
      <c r="D141" s="129"/>
      <c r="E141" s="129"/>
    </row>
    <row r="142" spans="1:5" ht="15.75" thickBot="1" x14ac:dyDescent="0.3">
      <c r="A142" s="264" t="s">
        <v>24</v>
      </c>
      <c r="B142" s="129"/>
      <c r="C142" s="129">
        <v>1000</v>
      </c>
      <c r="D142" s="129">
        <v>0</v>
      </c>
      <c r="E142" s="129">
        <v>0</v>
      </c>
    </row>
    <row r="143" spans="1:5" ht="15.75" thickBot="1" x14ac:dyDescent="0.3">
      <c r="A143" s="264" t="s">
        <v>25</v>
      </c>
      <c r="B143" s="129" t="e">
        <f>B142/B141</f>
        <v>#DIV/0!</v>
      </c>
      <c r="C143" s="129" t="e">
        <f t="shared" ref="C143:E143" si="15">C142/C141</f>
        <v>#DIV/0!</v>
      </c>
      <c r="D143" s="129" t="e">
        <f t="shared" si="15"/>
        <v>#DIV/0!</v>
      </c>
      <c r="E143" s="129" t="e">
        <f t="shared" si="15"/>
        <v>#DIV/0!</v>
      </c>
    </row>
    <row r="144" spans="1:5" ht="15.75" thickBot="1" x14ac:dyDescent="0.3">
      <c r="A144" s="264" t="s">
        <v>26</v>
      </c>
      <c r="B144" s="130" t="s">
        <v>27</v>
      </c>
      <c r="C144" s="131" t="e">
        <f>C141/B141-1</f>
        <v>#DIV/0!</v>
      </c>
      <c r="D144" s="131" t="e">
        <f t="shared" ref="D144:E146" si="16">D141/C141-1</f>
        <v>#DIV/0!</v>
      </c>
      <c r="E144" s="131" t="e">
        <f t="shared" si="16"/>
        <v>#DIV/0!</v>
      </c>
    </row>
    <row r="145" spans="1:5" ht="15.75" thickBot="1" x14ac:dyDescent="0.3">
      <c r="A145" s="264" t="s">
        <v>28</v>
      </c>
      <c r="B145" s="130" t="s">
        <v>27</v>
      </c>
      <c r="C145" s="131" t="e">
        <f>C142/B142-1</f>
        <v>#DIV/0!</v>
      </c>
      <c r="D145" s="131">
        <f t="shared" si="16"/>
        <v>-1</v>
      </c>
      <c r="E145" s="131" t="e">
        <f t="shared" si="16"/>
        <v>#DIV/0!</v>
      </c>
    </row>
    <row r="146" spans="1:5" ht="15.75" thickBot="1" x14ac:dyDescent="0.3">
      <c r="A146" s="264" t="s">
        <v>29</v>
      </c>
      <c r="B146" s="130" t="s">
        <v>27</v>
      </c>
      <c r="C146" s="131" t="e">
        <f>C143/B143-1</f>
        <v>#DIV/0!</v>
      </c>
      <c r="D146" s="131" t="e">
        <f t="shared" si="16"/>
        <v>#DIV/0!</v>
      </c>
      <c r="E146" s="131" t="e">
        <f t="shared" si="16"/>
        <v>#DIV/0!</v>
      </c>
    </row>
    <row r="147" spans="1:5" ht="15.75" thickBot="1" x14ac:dyDescent="0.3">
      <c r="A147" s="671" t="s">
        <v>971</v>
      </c>
      <c r="B147" s="672"/>
      <c r="C147" s="672"/>
      <c r="D147" s="672"/>
      <c r="E147" s="673"/>
    </row>
    <row r="148" spans="1:5" x14ac:dyDescent="0.25">
      <c r="A148" s="668"/>
      <c r="B148" s="272">
        <v>2018</v>
      </c>
      <c r="C148" s="272">
        <v>2019</v>
      </c>
      <c r="D148" s="272">
        <v>2020</v>
      </c>
      <c r="E148" s="273">
        <v>2021</v>
      </c>
    </row>
    <row r="149" spans="1:5" x14ac:dyDescent="0.25">
      <c r="A149" s="669"/>
      <c r="B149" s="259" t="s">
        <v>10</v>
      </c>
      <c r="C149" s="259" t="s">
        <v>11</v>
      </c>
      <c r="D149" s="259" t="s">
        <v>11</v>
      </c>
      <c r="E149" s="274" t="s">
        <v>11</v>
      </c>
    </row>
    <row r="150" spans="1:5" x14ac:dyDescent="0.25">
      <c r="A150" s="275" t="s">
        <v>31</v>
      </c>
      <c r="B150" s="135">
        <v>0</v>
      </c>
      <c r="C150" s="135"/>
      <c r="D150" s="135"/>
      <c r="E150" s="136"/>
    </row>
    <row r="151" spans="1:5" x14ac:dyDescent="0.25">
      <c r="A151" s="275" t="s">
        <v>32</v>
      </c>
      <c r="B151" s="137">
        <v>0</v>
      </c>
      <c r="C151" s="134">
        <v>11000</v>
      </c>
      <c r="D151" s="134">
        <v>0</v>
      </c>
      <c r="E151" s="138">
        <v>0</v>
      </c>
    </row>
    <row r="152" spans="1:5" ht="15.75" thickBot="1" x14ac:dyDescent="0.3">
      <c r="A152" s="276" t="s">
        <v>149</v>
      </c>
      <c r="B152" s="277">
        <f>B151+B150</f>
        <v>0</v>
      </c>
      <c r="C152" s="277">
        <f t="shared" ref="C152:E152" si="17">C151+C150</f>
        <v>11000</v>
      </c>
      <c r="D152" s="277">
        <f t="shared" si="17"/>
        <v>0</v>
      </c>
      <c r="E152" s="278">
        <f t="shared" si="17"/>
        <v>0</v>
      </c>
    </row>
  </sheetData>
  <mergeCells count="67">
    <mergeCell ref="A148:A149"/>
    <mergeCell ref="B135:E135"/>
    <mergeCell ref="B136:E136"/>
    <mergeCell ref="B137:E137"/>
    <mergeCell ref="B138:E138"/>
    <mergeCell ref="A139:A140"/>
    <mergeCell ref="A147:E147"/>
    <mergeCell ref="A130:A131"/>
    <mergeCell ref="B101:E101"/>
    <mergeCell ref="B102:E102"/>
    <mergeCell ref="A103:A104"/>
    <mergeCell ref="A111:E111"/>
    <mergeCell ref="A112:A113"/>
    <mergeCell ref="B117:E117"/>
    <mergeCell ref="B118:E118"/>
    <mergeCell ref="B119:E119"/>
    <mergeCell ref="B120:E120"/>
    <mergeCell ref="A121:A122"/>
    <mergeCell ref="A129:E129"/>
    <mergeCell ref="B100:E100"/>
    <mergeCell ref="A77:E77"/>
    <mergeCell ref="A78:E78"/>
    <mergeCell ref="B79:E79"/>
    <mergeCell ref="B80:E80"/>
    <mergeCell ref="B81:E81"/>
    <mergeCell ref="B82:E82"/>
    <mergeCell ref="A83:A84"/>
    <mergeCell ref="A91:E91"/>
    <mergeCell ref="A92:A93"/>
    <mergeCell ref="A97:A99"/>
    <mergeCell ref="B97:E99"/>
    <mergeCell ref="B59:E59"/>
    <mergeCell ref="A60:A61"/>
    <mergeCell ref="A68:E68"/>
    <mergeCell ref="A69:A70"/>
    <mergeCell ref="A74:A76"/>
    <mergeCell ref="B74:E76"/>
    <mergeCell ref="B58:E58"/>
    <mergeCell ref="A30:E30"/>
    <mergeCell ref="B31:E31"/>
    <mergeCell ref="B32:E32"/>
    <mergeCell ref="B33:E33"/>
    <mergeCell ref="A34:A35"/>
    <mergeCell ref="A42:E42"/>
    <mergeCell ref="A43:A44"/>
    <mergeCell ref="A54:E54"/>
    <mergeCell ref="A55:E55"/>
    <mergeCell ref="B56:E56"/>
    <mergeCell ref="B57:E57"/>
    <mergeCell ref="A29:E29"/>
    <mergeCell ref="A11:E11"/>
    <mergeCell ref="B13:E13"/>
    <mergeCell ref="B14:E14"/>
    <mergeCell ref="B15:E15"/>
    <mergeCell ref="A16:E16"/>
    <mergeCell ref="A17:E18"/>
    <mergeCell ref="B19:E19"/>
    <mergeCell ref="A20:A21"/>
    <mergeCell ref="B24:E24"/>
    <mergeCell ref="A25:E25"/>
    <mergeCell ref="A26:E26"/>
    <mergeCell ref="C10:E10"/>
    <mergeCell ref="B5:E5"/>
    <mergeCell ref="B6:E6"/>
    <mergeCell ref="B7:E7"/>
    <mergeCell ref="C8:E8"/>
    <mergeCell ref="C9:E9"/>
  </mergeCells>
  <printOptions horizontalCentered="1" verticalCentered="1"/>
  <pageMargins left="0.70866141732283472" right="0.70866141732283472" top="0.74803149606299213" bottom="0.74803149606299213" header="0.31496062992125984" footer="0.31496062992125984"/>
  <pageSetup scale="70" orientation="portrait" r:id="rId1"/>
  <rowBreaks count="3" manualBreakCount="3">
    <brk id="53" max="16383" man="1"/>
    <brk id="86" max="16383" man="1"/>
    <brk id="1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01"/>
  <sheetViews>
    <sheetView tabSelected="1" view="pageBreakPreview" zoomScale="60" zoomScaleNormal="160" workbookViewId="0">
      <selection activeCell="K40" sqref="K40"/>
    </sheetView>
  </sheetViews>
  <sheetFormatPr defaultRowHeight="12.75" x14ac:dyDescent="0.2"/>
  <cols>
    <col min="1" max="1" width="28.85546875" style="1155" customWidth="1"/>
    <col min="2" max="2" width="16.28515625" style="1155" customWidth="1"/>
    <col min="3" max="3" width="17.140625" style="1155" customWidth="1"/>
    <col min="4" max="4" width="13.7109375" style="1155" customWidth="1"/>
    <col min="5" max="5" width="15.5703125" style="1155" customWidth="1"/>
    <col min="6" max="6" width="0.140625" style="1155" customWidth="1"/>
    <col min="7" max="7" width="9.140625" style="1155"/>
    <col min="8" max="8" width="11" style="1155" customWidth="1"/>
    <col min="9" max="9" width="13" style="1155" customWidth="1"/>
    <col min="10" max="256" width="9.140625" style="1155"/>
    <col min="257" max="257" width="28.85546875" style="1155" customWidth="1"/>
    <col min="258" max="258" width="16.28515625" style="1155" customWidth="1"/>
    <col min="259" max="259" width="17.140625" style="1155" customWidth="1"/>
    <col min="260" max="260" width="13.7109375" style="1155" customWidth="1"/>
    <col min="261" max="261" width="15.5703125" style="1155" customWidth="1"/>
    <col min="262" max="262" width="0.140625" style="1155" customWidth="1"/>
    <col min="263" max="263" width="9.140625" style="1155"/>
    <col min="264" max="264" width="11" style="1155" customWidth="1"/>
    <col min="265" max="265" width="13" style="1155" customWidth="1"/>
    <col min="266" max="512" width="9.140625" style="1155"/>
    <col min="513" max="513" width="28.85546875" style="1155" customWidth="1"/>
    <col min="514" max="514" width="16.28515625" style="1155" customWidth="1"/>
    <col min="515" max="515" width="17.140625" style="1155" customWidth="1"/>
    <col min="516" max="516" width="13.7109375" style="1155" customWidth="1"/>
    <col min="517" max="517" width="15.5703125" style="1155" customWidth="1"/>
    <col min="518" max="518" width="0.140625" style="1155" customWidth="1"/>
    <col min="519" max="519" width="9.140625" style="1155"/>
    <col min="520" max="520" width="11" style="1155" customWidth="1"/>
    <col min="521" max="521" width="13" style="1155" customWidth="1"/>
    <col min="522" max="768" width="9.140625" style="1155"/>
    <col min="769" max="769" width="28.85546875" style="1155" customWidth="1"/>
    <col min="770" max="770" width="16.28515625" style="1155" customWidth="1"/>
    <col min="771" max="771" width="17.140625" style="1155" customWidth="1"/>
    <col min="772" max="772" width="13.7109375" style="1155" customWidth="1"/>
    <col min="773" max="773" width="15.5703125" style="1155" customWidth="1"/>
    <col min="774" max="774" width="0.140625" style="1155" customWidth="1"/>
    <col min="775" max="775" width="9.140625" style="1155"/>
    <col min="776" max="776" width="11" style="1155" customWidth="1"/>
    <col min="777" max="777" width="13" style="1155" customWidth="1"/>
    <col min="778" max="1024" width="9.140625" style="1155"/>
    <col min="1025" max="1025" width="28.85546875" style="1155" customWidth="1"/>
    <col min="1026" max="1026" width="16.28515625" style="1155" customWidth="1"/>
    <col min="1027" max="1027" width="17.140625" style="1155" customWidth="1"/>
    <col min="1028" max="1028" width="13.7109375" style="1155" customWidth="1"/>
    <col min="1029" max="1029" width="15.5703125" style="1155" customWidth="1"/>
    <col min="1030" max="1030" width="0.140625" style="1155" customWidth="1"/>
    <col min="1031" max="1031" width="9.140625" style="1155"/>
    <col min="1032" max="1032" width="11" style="1155" customWidth="1"/>
    <col min="1033" max="1033" width="13" style="1155" customWidth="1"/>
    <col min="1034" max="1280" width="9.140625" style="1155"/>
    <col min="1281" max="1281" width="28.85546875" style="1155" customWidth="1"/>
    <col min="1282" max="1282" width="16.28515625" style="1155" customWidth="1"/>
    <col min="1283" max="1283" width="17.140625" style="1155" customWidth="1"/>
    <col min="1284" max="1284" width="13.7109375" style="1155" customWidth="1"/>
    <col min="1285" max="1285" width="15.5703125" style="1155" customWidth="1"/>
    <col min="1286" max="1286" width="0.140625" style="1155" customWidth="1"/>
    <col min="1287" max="1287" width="9.140625" style="1155"/>
    <col min="1288" max="1288" width="11" style="1155" customWidth="1"/>
    <col min="1289" max="1289" width="13" style="1155" customWidth="1"/>
    <col min="1290" max="1536" width="9.140625" style="1155"/>
    <col min="1537" max="1537" width="28.85546875" style="1155" customWidth="1"/>
    <col min="1538" max="1538" width="16.28515625" style="1155" customWidth="1"/>
    <col min="1539" max="1539" width="17.140625" style="1155" customWidth="1"/>
    <col min="1540" max="1540" width="13.7109375" style="1155" customWidth="1"/>
    <col min="1541" max="1541" width="15.5703125" style="1155" customWidth="1"/>
    <col min="1542" max="1542" width="0.140625" style="1155" customWidth="1"/>
    <col min="1543" max="1543" width="9.140625" style="1155"/>
    <col min="1544" max="1544" width="11" style="1155" customWidth="1"/>
    <col min="1545" max="1545" width="13" style="1155" customWidth="1"/>
    <col min="1546" max="1792" width="9.140625" style="1155"/>
    <col min="1793" max="1793" width="28.85546875" style="1155" customWidth="1"/>
    <col min="1794" max="1794" width="16.28515625" style="1155" customWidth="1"/>
    <col min="1795" max="1795" width="17.140625" style="1155" customWidth="1"/>
    <col min="1796" max="1796" width="13.7109375" style="1155" customWidth="1"/>
    <col min="1797" max="1797" width="15.5703125" style="1155" customWidth="1"/>
    <col min="1798" max="1798" width="0.140625" style="1155" customWidth="1"/>
    <col min="1799" max="1799" width="9.140625" style="1155"/>
    <col min="1800" max="1800" width="11" style="1155" customWidth="1"/>
    <col min="1801" max="1801" width="13" style="1155" customWidth="1"/>
    <col min="1802" max="2048" width="9.140625" style="1155"/>
    <col min="2049" max="2049" width="28.85546875" style="1155" customWidth="1"/>
    <col min="2050" max="2050" width="16.28515625" style="1155" customWidth="1"/>
    <col min="2051" max="2051" width="17.140625" style="1155" customWidth="1"/>
    <col min="2052" max="2052" width="13.7109375" style="1155" customWidth="1"/>
    <col min="2053" max="2053" width="15.5703125" style="1155" customWidth="1"/>
    <col min="2054" max="2054" width="0.140625" style="1155" customWidth="1"/>
    <col min="2055" max="2055" width="9.140625" style="1155"/>
    <col min="2056" max="2056" width="11" style="1155" customWidth="1"/>
    <col min="2057" max="2057" width="13" style="1155" customWidth="1"/>
    <col min="2058" max="2304" width="9.140625" style="1155"/>
    <col min="2305" max="2305" width="28.85546875" style="1155" customWidth="1"/>
    <col min="2306" max="2306" width="16.28515625" style="1155" customWidth="1"/>
    <col min="2307" max="2307" width="17.140625" style="1155" customWidth="1"/>
    <col min="2308" max="2308" width="13.7109375" style="1155" customWidth="1"/>
    <col min="2309" max="2309" width="15.5703125" style="1155" customWidth="1"/>
    <col min="2310" max="2310" width="0.140625" style="1155" customWidth="1"/>
    <col min="2311" max="2311" width="9.140625" style="1155"/>
    <col min="2312" max="2312" width="11" style="1155" customWidth="1"/>
    <col min="2313" max="2313" width="13" style="1155" customWidth="1"/>
    <col min="2314" max="2560" width="9.140625" style="1155"/>
    <col min="2561" max="2561" width="28.85546875" style="1155" customWidth="1"/>
    <col min="2562" max="2562" width="16.28515625" style="1155" customWidth="1"/>
    <col min="2563" max="2563" width="17.140625" style="1155" customWidth="1"/>
    <col min="2564" max="2564" width="13.7109375" style="1155" customWidth="1"/>
    <col min="2565" max="2565" width="15.5703125" style="1155" customWidth="1"/>
    <col min="2566" max="2566" width="0.140625" style="1155" customWidth="1"/>
    <col min="2567" max="2567" width="9.140625" style="1155"/>
    <col min="2568" max="2568" width="11" style="1155" customWidth="1"/>
    <col min="2569" max="2569" width="13" style="1155" customWidth="1"/>
    <col min="2570" max="2816" width="9.140625" style="1155"/>
    <col min="2817" max="2817" width="28.85546875" style="1155" customWidth="1"/>
    <col min="2818" max="2818" width="16.28515625" style="1155" customWidth="1"/>
    <col min="2819" max="2819" width="17.140625" style="1155" customWidth="1"/>
    <col min="2820" max="2820" width="13.7109375" style="1155" customWidth="1"/>
    <col min="2821" max="2821" width="15.5703125" style="1155" customWidth="1"/>
    <col min="2822" max="2822" width="0.140625" style="1155" customWidth="1"/>
    <col min="2823" max="2823" width="9.140625" style="1155"/>
    <col min="2824" max="2824" width="11" style="1155" customWidth="1"/>
    <col min="2825" max="2825" width="13" style="1155" customWidth="1"/>
    <col min="2826" max="3072" width="9.140625" style="1155"/>
    <col min="3073" max="3073" width="28.85546875" style="1155" customWidth="1"/>
    <col min="3074" max="3074" width="16.28515625" style="1155" customWidth="1"/>
    <col min="3075" max="3075" width="17.140625" style="1155" customWidth="1"/>
    <col min="3076" max="3076" width="13.7109375" style="1155" customWidth="1"/>
    <col min="3077" max="3077" width="15.5703125" style="1155" customWidth="1"/>
    <col min="3078" max="3078" width="0.140625" style="1155" customWidth="1"/>
    <col min="3079" max="3079" width="9.140625" style="1155"/>
    <col min="3080" max="3080" width="11" style="1155" customWidth="1"/>
    <col min="3081" max="3081" width="13" style="1155" customWidth="1"/>
    <col min="3082" max="3328" width="9.140625" style="1155"/>
    <col min="3329" max="3329" width="28.85546875" style="1155" customWidth="1"/>
    <col min="3330" max="3330" width="16.28515625" style="1155" customWidth="1"/>
    <col min="3331" max="3331" width="17.140625" style="1155" customWidth="1"/>
    <col min="3332" max="3332" width="13.7109375" style="1155" customWidth="1"/>
    <col min="3333" max="3333" width="15.5703125" style="1155" customWidth="1"/>
    <col min="3334" max="3334" width="0.140625" style="1155" customWidth="1"/>
    <col min="3335" max="3335" width="9.140625" style="1155"/>
    <col min="3336" max="3336" width="11" style="1155" customWidth="1"/>
    <col min="3337" max="3337" width="13" style="1155" customWidth="1"/>
    <col min="3338" max="3584" width="9.140625" style="1155"/>
    <col min="3585" max="3585" width="28.85546875" style="1155" customWidth="1"/>
    <col min="3586" max="3586" width="16.28515625" style="1155" customWidth="1"/>
    <col min="3587" max="3587" width="17.140625" style="1155" customWidth="1"/>
    <col min="3588" max="3588" width="13.7109375" style="1155" customWidth="1"/>
    <col min="3589" max="3589" width="15.5703125" style="1155" customWidth="1"/>
    <col min="3590" max="3590" width="0.140625" style="1155" customWidth="1"/>
    <col min="3591" max="3591" width="9.140625" style="1155"/>
    <col min="3592" max="3592" width="11" style="1155" customWidth="1"/>
    <col min="3593" max="3593" width="13" style="1155" customWidth="1"/>
    <col min="3594" max="3840" width="9.140625" style="1155"/>
    <col min="3841" max="3841" width="28.85546875" style="1155" customWidth="1"/>
    <col min="3842" max="3842" width="16.28515625" style="1155" customWidth="1"/>
    <col min="3843" max="3843" width="17.140625" style="1155" customWidth="1"/>
    <col min="3844" max="3844" width="13.7109375" style="1155" customWidth="1"/>
    <col min="3845" max="3845" width="15.5703125" style="1155" customWidth="1"/>
    <col min="3846" max="3846" width="0.140625" style="1155" customWidth="1"/>
    <col min="3847" max="3847" width="9.140625" style="1155"/>
    <col min="3848" max="3848" width="11" style="1155" customWidth="1"/>
    <col min="3849" max="3849" width="13" style="1155" customWidth="1"/>
    <col min="3850" max="4096" width="9.140625" style="1155"/>
    <col min="4097" max="4097" width="28.85546875" style="1155" customWidth="1"/>
    <col min="4098" max="4098" width="16.28515625" style="1155" customWidth="1"/>
    <col min="4099" max="4099" width="17.140625" style="1155" customWidth="1"/>
    <col min="4100" max="4100" width="13.7109375" style="1155" customWidth="1"/>
    <col min="4101" max="4101" width="15.5703125" style="1155" customWidth="1"/>
    <col min="4102" max="4102" width="0.140625" style="1155" customWidth="1"/>
    <col min="4103" max="4103" width="9.140625" style="1155"/>
    <col min="4104" max="4104" width="11" style="1155" customWidth="1"/>
    <col min="4105" max="4105" width="13" style="1155" customWidth="1"/>
    <col min="4106" max="4352" width="9.140625" style="1155"/>
    <col min="4353" max="4353" width="28.85546875" style="1155" customWidth="1"/>
    <col min="4354" max="4354" width="16.28515625" style="1155" customWidth="1"/>
    <col min="4355" max="4355" width="17.140625" style="1155" customWidth="1"/>
    <col min="4356" max="4356" width="13.7109375" style="1155" customWidth="1"/>
    <col min="4357" max="4357" width="15.5703125" style="1155" customWidth="1"/>
    <col min="4358" max="4358" width="0.140625" style="1155" customWidth="1"/>
    <col min="4359" max="4359" width="9.140625" style="1155"/>
    <col min="4360" max="4360" width="11" style="1155" customWidth="1"/>
    <col min="4361" max="4361" width="13" style="1155" customWidth="1"/>
    <col min="4362" max="4608" width="9.140625" style="1155"/>
    <col min="4609" max="4609" width="28.85546875" style="1155" customWidth="1"/>
    <col min="4610" max="4610" width="16.28515625" style="1155" customWidth="1"/>
    <col min="4611" max="4611" width="17.140625" style="1155" customWidth="1"/>
    <col min="4612" max="4612" width="13.7109375" style="1155" customWidth="1"/>
    <col min="4613" max="4613" width="15.5703125" style="1155" customWidth="1"/>
    <col min="4614" max="4614" width="0.140625" style="1155" customWidth="1"/>
    <col min="4615" max="4615" width="9.140625" style="1155"/>
    <col min="4616" max="4616" width="11" style="1155" customWidth="1"/>
    <col min="4617" max="4617" width="13" style="1155" customWidth="1"/>
    <col min="4618" max="4864" width="9.140625" style="1155"/>
    <col min="4865" max="4865" width="28.85546875" style="1155" customWidth="1"/>
    <col min="4866" max="4866" width="16.28515625" style="1155" customWidth="1"/>
    <col min="4867" max="4867" width="17.140625" style="1155" customWidth="1"/>
    <col min="4868" max="4868" width="13.7109375" style="1155" customWidth="1"/>
    <col min="4869" max="4869" width="15.5703125" style="1155" customWidth="1"/>
    <col min="4870" max="4870" width="0.140625" style="1155" customWidth="1"/>
    <col min="4871" max="4871" width="9.140625" style="1155"/>
    <col min="4872" max="4872" width="11" style="1155" customWidth="1"/>
    <col min="4873" max="4873" width="13" style="1155" customWidth="1"/>
    <col min="4874" max="5120" width="9.140625" style="1155"/>
    <col min="5121" max="5121" width="28.85546875" style="1155" customWidth="1"/>
    <col min="5122" max="5122" width="16.28515625" style="1155" customWidth="1"/>
    <col min="5123" max="5123" width="17.140625" style="1155" customWidth="1"/>
    <col min="5124" max="5124" width="13.7109375" style="1155" customWidth="1"/>
    <col min="5125" max="5125" width="15.5703125" style="1155" customWidth="1"/>
    <col min="5126" max="5126" width="0.140625" style="1155" customWidth="1"/>
    <col min="5127" max="5127" width="9.140625" style="1155"/>
    <col min="5128" max="5128" width="11" style="1155" customWidth="1"/>
    <col min="5129" max="5129" width="13" style="1155" customWidth="1"/>
    <col min="5130" max="5376" width="9.140625" style="1155"/>
    <col min="5377" max="5377" width="28.85546875" style="1155" customWidth="1"/>
    <col min="5378" max="5378" width="16.28515625" style="1155" customWidth="1"/>
    <col min="5379" max="5379" width="17.140625" style="1155" customWidth="1"/>
    <col min="5380" max="5380" width="13.7109375" style="1155" customWidth="1"/>
    <col min="5381" max="5381" width="15.5703125" style="1155" customWidth="1"/>
    <col min="5382" max="5382" width="0.140625" style="1155" customWidth="1"/>
    <col min="5383" max="5383" width="9.140625" style="1155"/>
    <col min="5384" max="5384" width="11" style="1155" customWidth="1"/>
    <col min="5385" max="5385" width="13" style="1155" customWidth="1"/>
    <col min="5386" max="5632" width="9.140625" style="1155"/>
    <col min="5633" max="5633" width="28.85546875" style="1155" customWidth="1"/>
    <col min="5634" max="5634" width="16.28515625" style="1155" customWidth="1"/>
    <col min="5635" max="5635" width="17.140625" style="1155" customWidth="1"/>
    <col min="5636" max="5636" width="13.7109375" style="1155" customWidth="1"/>
    <col min="5637" max="5637" width="15.5703125" style="1155" customWidth="1"/>
    <col min="5638" max="5638" width="0.140625" style="1155" customWidth="1"/>
    <col min="5639" max="5639" width="9.140625" style="1155"/>
    <col min="5640" max="5640" width="11" style="1155" customWidth="1"/>
    <col min="5641" max="5641" width="13" style="1155" customWidth="1"/>
    <col min="5642" max="5888" width="9.140625" style="1155"/>
    <col min="5889" max="5889" width="28.85546875" style="1155" customWidth="1"/>
    <col min="5890" max="5890" width="16.28515625" style="1155" customWidth="1"/>
    <col min="5891" max="5891" width="17.140625" style="1155" customWidth="1"/>
    <col min="5892" max="5892" width="13.7109375" style="1155" customWidth="1"/>
    <col min="5893" max="5893" width="15.5703125" style="1155" customWidth="1"/>
    <col min="5894" max="5894" width="0.140625" style="1155" customWidth="1"/>
    <col min="5895" max="5895" width="9.140625" style="1155"/>
    <col min="5896" max="5896" width="11" style="1155" customWidth="1"/>
    <col min="5897" max="5897" width="13" style="1155" customWidth="1"/>
    <col min="5898" max="6144" width="9.140625" style="1155"/>
    <col min="6145" max="6145" width="28.85546875" style="1155" customWidth="1"/>
    <col min="6146" max="6146" width="16.28515625" style="1155" customWidth="1"/>
    <col min="6147" max="6147" width="17.140625" style="1155" customWidth="1"/>
    <col min="6148" max="6148" width="13.7109375" style="1155" customWidth="1"/>
    <col min="6149" max="6149" width="15.5703125" style="1155" customWidth="1"/>
    <col min="6150" max="6150" width="0.140625" style="1155" customWidth="1"/>
    <col min="6151" max="6151" width="9.140625" style="1155"/>
    <col min="6152" max="6152" width="11" style="1155" customWidth="1"/>
    <col min="6153" max="6153" width="13" style="1155" customWidth="1"/>
    <col min="6154" max="6400" width="9.140625" style="1155"/>
    <col min="6401" max="6401" width="28.85546875" style="1155" customWidth="1"/>
    <col min="6402" max="6402" width="16.28515625" style="1155" customWidth="1"/>
    <col min="6403" max="6403" width="17.140625" style="1155" customWidth="1"/>
    <col min="6404" max="6404" width="13.7109375" style="1155" customWidth="1"/>
    <col min="6405" max="6405" width="15.5703125" style="1155" customWidth="1"/>
    <col min="6406" max="6406" width="0.140625" style="1155" customWidth="1"/>
    <col min="6407" max="6407" width="9.140625" style="1155"/>
    <col min="6408" max="6408" width="11" style="1155" customWidth="1"/>
    <col min="6409" max="6409" width="13" style="1155" customWidth="1"/>
    <col min="6410" max="6656" width="9.140625" style="1155"/>
    <col min="6657" max="6657" width="28.85546875" style="1155" customWidth="1"/>
    <col min="6658" max="6658" width="16.28515625" style="1155" customWidth="1"/>
    <col min="6659" max="6659" width="17.140625" style="1155" customWidth="1"/>
    <col min="6660" max="6660" width="13.7109375" style="1155" customWidth="1"/>
    <col min="6661" max="6661" width="15.5703125" style="1155" customWidth="1"/>
    <col min="6662" max="6662" width="0.140625" style="1155" customWidth="1"/>
    <col min="6663" max="6663" width="9.140625" style="1155"/>
    <col min="6664" max="6664" width="11" style="1155" customWidth="1"/>
    <col min="6665" max="6665" width="13" style="1155" customWidth="1"/>
    <col min="6666" max="6912" width="9.140625" style="1155"/>
    <col min="6913" max="6913" width="28.85546875" style="1155" customWidth="1"/>
    <col min="6914" max="6914" width="16.28515625" style="1155" customWidth="1"/>
    <col min="6915" max="6915" width="17.140625" style="1155" customWidth="1"/>
    <col min="6916" max="6916" width="13.7109375" style="1155" customWidth="1"/>
    <col min="6917" max="6917" width="15.5703125" style="1155" customWidth="1"/>
    <col min="6918" max="6918" width="0.140625" style="1155" customWidth="1"/>
    <col min="6919" max="6919" width="9.140625" style="1155"/>
    <col min="6920" max="6920" width="11" style="1155" customWidth="1"/>
    <col min="6921" max="6921" width="13" style="1155" customWidth="1"/>
    <col min="6922" max="7168" width="9.140625" style="1155"/>
    <col min="7169" max="7169" width="28.85546875" style="1155" customWidth="1"/>
    <col min="7170" max="7170" width="16.28515625" style="1155" customWidth="1"/>
    <col min="7171" max="7171" width="17.140625" style="1155" customWidth="1"/>
    <col min="7172" max="7172" width="13.7109375" style="1155" customWidth="1"/>
    <col min="7173" max="7173" width="15.5703125" style="1155" customWidth="1"/>
    <col min="7174" max="7174" width="0.140625" style="1155" customWidth="1"/>
    <col min="7175" max="7175" width="9.140625" style="1155"/>
    <col min="7176" max="7176" width="11" style="1155" customWidth="1"/>
    <col min="7177" max="7177" width="13" style="1155" customWidth="1"/>
    <col min="7178" max="7424" width="9.140625" style="1155"/>
    <col min="7425" max="7425" width="28.85546875" style="1155" customWidth="1"/>
    <col min="7426" max="7426" width="16.28515625" style="1155" customWidth="1"/>
    <col min="7427" max="7427" width="17.140625" style="1155" customWidth="1"/>
    <col min="7428" max="7428" width="13.7109375" style="1155" customWidth="1"/>
    <col min="7429" max="7429" width="15.5703125" style="1155" customWidth="1"/>
    <col min="7430" max="7430" width="0.140625" style="1155" customWidth="1"/>
    <col min="7431" max="7431" width="9.140625" style="1155"/>
    <col min="7432" max="7432" width="11" style="1155" customWidth="1"/>
    <col min="7433" max="7433" width="13" style="1155" customWidth="1"/>
    <col min="7434" max="7680" width="9.140625" style="1155"/>
    <col min="7681" max="7681" width="28.85546875" style="1155" customWidth="1"/>
    <col min="7682" max="7682" width="16.28515625" style="1155" customWidth="1"/>
    <col min="7683" max="7683" width="17.140625" style="1155" customWidth="1"/>
    <col min="7684" max="7684" width="13.7109375" style="1155" customWidth="1"/>
    <col min="7685" max="7685" width="15.5703125" style="1155" customWidth="1"/>
    <col min="7686" max="7686" width="0.140625" style="1155" customWidth="1"/>
    <col min="7687" max="7687" width="9.140625" style="1155"/>
    <col min="7688" max="7688" width="11" style="1155" customWidth="1"/>
    <col min="7689" max="7689" width="13" style="1155" customWidth="1"/>
    <col min="7690" max="7936" width="9.140625" style="1155"/>
    <col min="7937" max="7937" width="28.85546875" style="1155" customWidth="1"/>
    <col min="7938" max="7938" width="16.28515625" style="1155" customWidth="1"/>
    <col min="7939" max="7939" width="17.140625" style="1155" customWidth="1"/>
    <col min="7940" max="7940" width="13.7109375" style="1155" customWidth="1"/>
    <col min="7941" max="7941" width="15.5703125" style="1155" customWidth="1"/>
    <col min="7942" max="7942" width="0.140625" style="1155" customWidth="1"/>
    <col min="7943" max="7943" width="9.140625" style="1155"/>
    <col min="7944" max="7944" width="11" style="1155" customWidth="1"/>
    <col min="7945" max="7945" width="13" style="1155" customWidth="1"/>
    <col min="7946" max="8192" width="9.140625" style="1155"/>
    <col min="8193" max="8193" width="28.85546875" style="1155" customWidth="1"/>
    <col min="8194" max="8194" width="16.28515625" style="1155" customWidth="1"/>
    <col min="8195" max="8195" width="17.140625" style="1155" customWidth="1"/>
    <col min="8196" max="8196" width="13.7109375" style="1155" customWidth="1"/>
    <col min="8197" max="8197" width="15.5703125" style="1155" customWidth="1"/>
    <col min="8198" max="8198" width="0.140625" style="1155" customWidth="1"/>
    <col min="8199" max="8199" width="9.140625" style="1155"/>
    <col min="8200" max="8200" width="11" style="1155" customWidth="1"/>
    <col min="8201" max="8201" width="13" style="1155" customWidth="1"/>
    <col min="8202" max="8448" width="9.140625" style="1155"/>
    <col min="8449" max="8449" width="28.85546875" style="1155" customWidth="1"/>
    <col min="8450" max="8450" width="16.28515625" style="1155" customWidth="1"/>
    <col min="8451" max="8451" width="17.140625" style="1155" customWidth="1"/>
    <col min="8452" max="8452" width="13.7109375" style="1155" customWidth="1"/>
    <col min="8453" max="8453" width="15.5703125" style="1155" customWidth="1"/>
    <col min="8454" max="8454" width="0.140625" style="1155" customWidth="1"/>
    <col min="8455" max="8455" width="9.140625" style="1155"/>
    <col min="8456" max="8456" width="11" style="1155" customWidth="1"/>
    <col min="8457" max="8457" width="13" style="1155" customWidth="1"/>
    <col min="8458" max="8704" width="9.140625" style="1155"/>
    <col min="8705" max="8705" width="28.85546875" style="1155" customWidth="1"/>
    <col min="8706" max="8706" width="16.28515625" style="1155" customWidth="1"/>
    <col min="8707" max="8707" width="17.140625" style="1155" customWidth="1"/>
    <col min="8708" max="8708" width="13.7109375" style="1155" customWidth="1"/>
    <col min="8709" max="8709" width="15.5703125" style="1155" customWidth="1"/>
    <col min="8710" max="8710" width="0.140625" style="1155" customWidth="1"/>
    <col min="8711" max="8711" width="9.140625" style="1155"/>
    <col min="8712" max="8712" width="11" style="1155" customWidth="1"/>
    <col min="8713" max="8713" width="13" style="1155" customWidth="1"/>
    <col min="8714" max="8960" width="9.140625" style="1155"/>
    <col min="8961" max="8961" width="28.85546875" style="1155" customWidth="1"/>
    <col min="8962" max="8962" width="16.28515625" style="1155" customWidth="1"/>
    <col min="8963" max="8963" width="17.140625" style="1155" customWidth="1"/>
    <col min="8964" max="8964" width="13.7109375" style="1155" customWidth="1"/>
    <col min="8965" max="8965" width="15.5703125" style="1155" customWidth="1"/>
    <col min="8966" max="8966" width="0.140625" style="1155" customWidth="1"/>
    <col min="8967" max="8967" width="9.140625" style="1155"/>
    <col min="8968" max="8968" width="11" style="1155" customWidth="1"/>
    <col min="8969" max="8969" width="13" style="1155" customWidth="1"/>
    <col min="8970" max="9216" width="9.140625" style="1155"/>
    <col min="9217" max="9217" width="28.85546875" style="1155" customWidth="1"/>
    <col min="9218" max="9218" width="16.28515625" style="1155" customWidth="1"/>
    <col min="9219" max="9219" width="17.140625" style="1155" customWidth="1"/>
    <col min="9220" max="9220" width="13.7109375" style="1155" customWidth="1"/>
    <col min="9221" max="9221" width="15.5703125" style="1155" customWidth="1"/>
    <col min="9222" max="9222" width="0.140625" style="1155" customWidth="1"/>
    <col min="9223" max="9223" width="9.140625" style="1155"/>
    <col min="9224" max="9224" width="11" style="1155" customWidth="1"/>
    <col min="9225" max="9225" width="13" style="1155" customWidth="1"/>
    <col min="9226" max="9472" width="9.140625" style="1155"/>
    <col min="9473" max="9473" width="28.85546875" style="1155" customWidth="1"/>
    <col min="9474" max="9474" width="16.28515625" style="1155" customWidth="1"/>
    <col min="9475" max="9475" width="17.140625" style="1155" customWidth="1"/>
    <col min="9476" max="9476" width="13.7109375" style="1155" customWidth="1"/>
    <col min="9477" max="9477" width="15.5703125" style="1155" customWidth="1"/>
    <col min="9478" max="9478" width="0.140625" style="1155" customWidth="1"/>
    <col min="9479" max="9479" width="9.140625" style="1155"/>
    <col min="9480" max="9480" width="11" style="1155" customWidth="1"/>
    <col min="9481" max="9481" width="13" style="1155" customWidth="1"/>
    <col min="9482" max="9728" width="9.140625" style="1155"/>
    <col min="9729" max="9729" width="28.85546875" style="1155" customWidth="1"/>
    <col min="9730" max="9730" width="16.28515625" style="1155" customWidth="1"/>
    <col min="9731" max="9731" width="17.140625" style="1155" customWidth="1"/>
    <col min="9732" max="9732" width="13.7109375" style="1155" customWidth="1"/>
    <col min="9733" max="9733" width="15.5703125" style="1155" customWidth="1"/>
    <col min="9734" max="9734" width="0.140625" style="1155" customWidth="1"/>
    <col min="9735" max="9735" width="9.140625" style="1155"/>
    <col min="9736" max="9736" width="11" style="1155" customWidth="1"/>
    <col min="9737" max="9737" width="13" style="1155" customWidth="1"/>
    <col min="9738" max="9984" width="9.140625" style="1155"/>
    <col min="9985" max="9985" width="28.85546875" style="1155" customWidth="1"/>
    <col min="9986" max="9986" width="16.28515625" style="1155" customWidth="1"/>
    <col min="9987" max="9987" width="17.140625" style="1155" customWidth="1"/>
    <col min="9988" max="9988" width="13.7109375" style="1155" customWidth="1"/>
    <col min="9989" max="9989" width="15.5703125" style="1155" customWidth="1"/>
    <col min="9990" max="9990" width="0.140625" style="1155" customWidth="1"/>
    <col min="9991" max="9991" width="9.140625" style="1155"/>
    <col min="9992" max="9992" width="11" style="1155" customWidth="1"/>
    <col min="9993" max="9993" width="13" style="1155" customWidth="1"/>
    <col min="9994" max="10240" width="9.140625" style="1155"/>
    <col min="10241" max="10241" width="28.85546875" style="1155" customWidth="1"/>
    <col min="10242" max="10242" width="16.28515625" style="1155" customWidth="1"/>
    <col min="10243" max="10243" width="17.140625" style="1155" customWidth="1"/>
    <col min="10244" max="10244" width="13.7109375" style="1155" customWidth="1"/>
    <col min="10245" max="10245" width="15.5703125" style="1155" customWidth="1"/>
    <col min="10246" max="10246" width="0.140625" style="1155" customWidth="1"/>
    <col min="10247" max="10247" width="9.140625" style="1155"/>
    <col min="10248" max="10248" width="11" style="1155" customWidth="1"/>
    <col min="10249" max="10249" width="13" style="1155" customWidth="1"/>
    <col min="10250" max="10496" width="9.140625" style="1155"/>
    <col min="10497" max="10497" width="28.85546875" style="1155" customWidth="1"/>
    <col min="10498" max="10498" width="16.28515625" style="1155" customWidth="1"/>
    <col min="10499" max="10499" width="17.140625" style="1155" customWidth="1"/>
    <col min="10500" max="10500" width="13.7109375" style="1155" customWidth="1"/>
    <col min="10501" max="10501" width="15.5703125" style="1155" customWidth="1"/>
    <col min="10502" max="10502" width="0.140625" style="1155" customWidth="1"/>
    <col min="10503" max="10503" width="9.140625" style="1155"/>
    <col min="10504" max="10504" width="11" style="1155" customWidth="1"/>
    <col min="10505" max="10505" width="13" style="1155" customWidth="1"/>
    <col min="10506" max="10752" width="9.140625" style="1155"/>
    <col min="10753" max="10753" width="28.85546875" style="1155" customWidth="1"/>
    <col min="10754" max="10754" width="16.28515625" style="1155" customWidth="1"/>
    <col min="10755" max="10755" width="17.140625" style="1155" customWidth="1"/>
    <col min="10756" max="10756" width="13.7109375" style="1155" customWidth="1"/>
    <col min="10757" max="10757" width="15.5703125" style="1155" customWidth="1"/>
    <col min="10758" max="10758" width="0.140625" style="1155" customWidth="1"/>
    <col min="10759" max="10759" width="9.140625" style="1155"/>
    <col min="10760" max="10760" width="11" style="1155" customWidth="1"/>
    <col min="10761" max="10761" width="13" style="1155" customWidth="1"/>
    <col min="10762" max="11008" width="9.140625" style="1155"/>
    <col min="11009" max="11009" width="28.85546875" style="1155" customWidth="1"/>
    <col min="11010" max="11010" width="16.28515625" style="1155" customWidth="1"/>
    <col min="11011" max="11011" width="17.140625" style="1155" customWidth="1"/>
    <col min="11012" max="11012" width="13.7109375" style="1155" customWidth="1"/>
    <col min="11013" max="11013" width="15.5703125" style="1155" customWidth="1"/>
    <col min="11014" max="11014" width="0.140625" style="1155" customWidth="1"/>
    <col min="11015" max="11015" width="9.140625" style="1155"/>
    <col min="11016" max="11016" width="11" style="1155" customWidth="1"/>
    <col min="11017" max="11017" width="13" style="1155" customWidth="1"/>
    <col min="11018" max="11264" width="9.140625" style="1155"/>
    <col min="11265" max="11265" width="28.85546875" style="1155" customWidth="1"/>
    <col min="11266" max="11266" width="16.28515625" style="1155" customWidth="1"/>
    <col min="11267" max="11267" width="17.140625" style="1155" customWidth="1"/>
    <col min="11268" max="11268" width="13.7109375" style="1155" customWidth="1"/>
    <col min="11269" max="11269" width="15.5703125" style="1155" customWidth="1"/>
    <col min="11270" max="11270" width="0.140625" style="1155" customWidth="1"/>
    <col min="11271" max="11271" width="9.140625" style="1155"/>
    <col min="11272" max="11272" width="11" style="1155" customWidth="1"/>
    <col min="11273" max="11273" width="13" style="1155" customWidth="1"/>
    <col min="11274" max="11520" width="9.140625" style="1155"/>
    <col min="11521" max="11521" width="28.85546875" style="1155" customWidth="1"/>
    <col min="11522" max="11522" width="16.28515625" style="1155" customWidth="1"/>
    <col min="11523" max="11523" width="17.140625" style="1155" customWidth="1"/>
    <col min="11524" max="11524" width="13.7109375" style="1155" customWidth="1"/>
    <col min="11525" max="11525" width="15.5703125" style="1155" customWidth="1"/>
    <col min="11526" max="11526" width="0.140625" style="1155" customWidth="1"/>
    <col min="11527" max="11527" width="9.140625" style="1155"/>
    <col min="11528" max="11528" width="11" style="1155" customWidth="1"/>
    <col min="11529" max="11529" width="13" style="1155" customWidth="1"/>
    <col min="11530" max="11776" width="9.140625" style="1155"/>
    <col min="11777" max="11777" width="28.85546875" style="1155" customWidth="1"/>
    <col min="11778" max="11778" width="16.28515625" style="1155" customWidth="1"/>
    <col min="11779" max="11779" width="17.140625" style="1155" customWidth="1"/>
    <col min="11780" max="11780" width="13.7109375" style="1155" customWidth="1"/>
    <col min="11781" max="11781" width="15.5703125" style="1155" customWidth="1"/>
    <col min="11782" max="11782" width="0.140625" style="1155" customWidth="1"/>
    <col min="11783" max="11783" width="9.140625" style="1155"/>
    <col min="11784" max="11784" width="11" style="1155" customWidth="1"/>
    <col min="11785" max="11785" width="13" style="1155" customWidth="1"/>
    <col min="11786" max="12032" width="9.140625" style="1155"/>
    <col min="12033" max="12033" width="28.85546875" style="1155" customWidth="1"/>
    <col min="12034" max="12034" width="16.28515625" style="1155" customWidth="1"/>
    <col min="12035" max="12035" width="17.140625" style="1155" customWidth="1"/>
    <col min="12036" max="12036" width="13.7109375" style="1155" customWidth="1"/>
    <col min="12037" max="12037" width="15.5703125" style="1155" customWidth="1"/>
    <col min="12038" max="12038" width="0.140625" style="1155" customWidth="1"/>
    <col min="12039" max="12039" width="9.140625" style="1155"/>
    <col min="12040" max="12040" width="11" style="1155" customWidth="1"/>
    <col min="12041" max="12041" width="13" style="1155" customWidth="1"/>
    <col min="12042" max="12288" width="9.140625" style="1155"/>
    <col min="12289" max="12289" width="28.85546875" style="1155" customWidth="1"/>
    <col min="12290" max="12290" width="16.28515625" style="1155" customWidth="1"/>
    <col min="12291" max="12291" width="17.140625" style="1155" customWidth="1"/>
    <col min="12292" max="12292" width="13.7109375" style="1155" customWidth="1"/>
    <col min="12293" max="12293" width="15.5703125" style="1155" customWidth="1"/>
    <col min="12294" max="12294" width="0.140625" style="1155" customWidth="1"/>
    <col min="12295" max="12295" width="9.140625" style="1155"/>
    <col min="12296" max="12296" width="11" style="1155" customWidth="1"/>
    <col min="12297" max="12297" width="13" style="1155" customWidth="1"/>
    <col min="12298" max="12544" width="9.140625" style="1155"/>
    <col min="12545" max="12545" width="28.85546875" style="1155" customWidth="1"/>
    <col min="12546" max="12546" width="16.28515625" style="1155" customWidth="1"/>
    <col min="12547" max="12547" width="17.140625" style="1155" customWidth="1"/>
    <col min="12548" max="12548" width="13.7109375" style="1155" customWidth="1"/>
    <col min="12549" max="12549" width="15.5703125" style="1155" customWidth="1"/>
    <col min="12550" max="12550" width="0.140625" style="1155" customWidth="1"/>
    <col min="12551" max="12551" width="9.140625" style="1155"/>
    <col min="12552" max="12552" width="11" style="1155" customWidth="1"/>
    <col min="12553" max="12553" width="13" style="1155" customWidth="1"/>
    <col min="12554" max="12800" width="9.140625" style="1155"/>
    <col min="12801" max="12801" width="28.85546875" style="1155" customWidth="1"/>
    <col min="12802" max="12802" width="16.28515625" style="1155" customWidth="1"/>
    <col min="12803" max="12803" width="17.140625" style="1155" customWidth="1"/>
    <col min="12804" max="12804" width="13.7109375" style="1155" customWidth="1"/>
    <col min="12805" max="12805" width="15.5703125" style="1155" customWidth="1"/>
    <col min="12806" max="12806" width="0.140625" style="1155" customWidth="1"/>
    <col min="12807" max="12807" width="9.140625" style="1155"/>
    <col min="12808" max="12808" width="11" style="1155" customWidth="1"/>
    <col min="12809" max="12809" width="13" style="1155" customWidth="1"/>
    <col min="12810" max="13056" width="9.140625" style="1155"/>
    <col min="13057" max="13057" width="28.85546875" style="1155" customWidth="1"/>
    <col min="13058" max="13058" width="16.28515625" style="1155" customWidth="1"/>
    <col min="13059" max="13059" width="17.140625" style="1155" customWidth="1"/>
    <col min="13060" max="13060" width="13.7109375" style="1155" customWidth="1"/>
    <col min="13061" max="13061" width="15.5703125" style="1155" customWidth="1"/>
    <col min="13062" max="13062" width="0.140625" style="1155" customWidth="1"/>
    <col min="13063" max="13063" width="9.140625" style="1155"/>
    <col min="13064" max="13064" width="11" style="1155" customWidth="1"/>
    <col min="13065" max="13065" width="13" style="1155" customWidth="1"/>
    <col min="13066" max="13312" width="9.140625" style="1155"/>
    <col min="13313" max="13313" width="28.85546875" style="1155" customWidth="1"/>
    <col min="13314" max="13314" width="16.28515625" style="1155" customWidth="1"/>
    <col min="13315" max="13315" width="17.140625" style="1155" customWidth="1"/>
    <col min="13316" max="13316" width="13.7109375" style="1155" customWidth="1"/>
    <col min="13317" max="13317" width="15.5703125" style="1155" customWidth="1"/>
    <col min="13318" max="13318" width="0.140625" style="1155" customWidth="1"/>
    <col min="13319" max="13319" width="9.140625" style="1155"/>
    <col min="13320" max="13320" width="11" style="1155" customWidth="1"/>
    <col min="13321" max="13321" width="13" style="1155" customWidth="1"/>
    <col min="13322" max="13568" width="9.140625" style="1155"/>
    <col min="13569" max="13569" width="28.85546875" style="1155" customWidth="1"/>
    <col min="13570" max="13570" width="16.28515625" style="1155" customWidth="1"/>
    <col min="13571" max="13571" width="17.140625" style="1155" customWidth="1"/>
    <col min="13572" max="13572" width="13.7109375" style="1155" customWidth="1"/>
    <col min="13573" max="13573" width="15.5703125" style="1155" customWidth="1"/>
    <col min="13574" max="13574" width="0.140625" style="1155" customWidth="1"/>
    <col min="13575" max="13575" width="9.140625" style="1155"/>
    <col min="13576" max="13576" width="11" style="1155" customWidth="1"/>
    <col min="13577" max="13577" width="13" style="1155" customWidth="1"/>
    <col min="13578" max="13824" width="9.140625" style="1155"/>
    <col min="13825" max="13825" width="28.85546875" style="1155" customWidth="1"/>
    <col min="13826" max="13826" width="16.28515625" style="1155" customWidth="1"/>
    <col min="13827" max="13827" width="17.140625" style="1155" customWidth="1"/>
    <col min="13828" max="13828" width="13.7109375" style="1155" customWidth="1"/>
    <col min="13829" max="13829" width="15.5703125" style="1155" customWidth="1"/>
    <col min="13830" max="13830" width="0.140625" style="1155" customWidth="1"/>
    <col min="13831" max="13831" width="9.140625" style="1155"/>
    <col min="13832" max="13832" width="11" style="1155" customWidth="1"/>
    <col min="13833" max="13833" width="13" style="1155" customWidth="1"/>
    <col min="13834" max="14080" width="9.140625" style="1155"/>
    <col min="14081" max="14081" width="28.85546875" style="1155" customWidth="1"/>
    <col min="14082" max="14082" width="16.28515625" style="1155" customWidth="1"/>
    <col min="14083" max="14083" width="17.140625" style="1155" customWidth="1"/>
    <col min="14084" max="14084" width="13.7109375" style="1155" customWidth="1"/>
    <col min="14085" max="14085" width="15.5703125" style="1155" customWidth="1"/>
    <col min="14086" max="14086" width="0.140625" style="1155" customWidth="1"/>
    <col min="14087" max="14087" width="9.140625" style="1155"/>
    <col min="14088" max="14088" width="11" style="1155" customWidth="1"/>
    <col min="14089" max="14089" width="13" style="1155" customWidth="1"/>
    <col min="14090" max="14336" width="9.140625" style="1155"/>
    <col min="14337" max="14337" width="28.85546875" style="1155" customWidth="1"/>
    <col min="14338" max="14338" width="16.28515625" style="1155" customWidth="1"/>
    <col min="14339" max="14339" width="17.140625" style="1155" customWidth="1"/>
    <col min="14340" max="14340" width="13.7109375" style="1155" customWidth="1"/>
    <col min="14341" max="14341" width="15.5703125" style="1155" customWidth="1"/>
    <col min="14342" max="14342" width="0.140625" style="1155" customWidth="1"/>
    <col min="14343" max="14343" width="9.140625" style="1155"/>
    <col min="14344" max="14344" width="11" style="1155" customWidth="1"/>
    <col min="14345" max="14345" width="13" style="1155" customWidth="1"/>
    <col min="14346" max="14592" width="9.140625" style="1155"/>
    <col min="14593" max="14593" width="28.85546875" style="1155" customWidth="1"/>
    <col min="14594" max="14594" width="16.28515625" style="1155" customWidth="1"/>
    <col min="14595" max="14595" width="17.140625" style="1155" customWidth="1"/>
    <col min="14596" max="14596" width="13.7109375" style="1155" customWidth="1"/>
    <col min="14597" max="14597" width="15.5703125" style="1155" customWidth="1"/>
    <col min="14598" max="14598" width="0.140625" style="1155" customWidth="1"/>
    <col min="14599" max="14599" width="9.140625" style="1155"/>
    <col min="14600" max="14600" width="11" style="1155" customWidth="1"/>
    <col min="14601" max="14601" width="13" style="1155" customWidth="1"/>
    <col min="14602" max="14848" width="9.140625" style="1155"/>
    <col min="14849" max="14849" width="28.85546875" style="1155" customWidth="1"/>
    <col min="14850" max="14850" width="16.28515625" style="1155" customWidth="1"/>
    <col min="14851" max="14851" width="17.140625" style="1155" customWidth="1"/>
    <col min="14852" max="14852" width="13.7109375" style="1155" customWidth="1"/>
    <col min="14853" max="14853" width="15.5703125" style="1155" customWidth="1"/>
    <col min="14854" max="14854" width="0.140625" style="1155" customWidth="1"/>
    <col min="14855" max="14855" width="9.140625" style="1155"/>
    <col min="14856" max="14856" width="11" style="1155" customWidth="1"/>
    <col min="14857" max="14857" width="13" style="1155" customWidth="1"/>
    <col min="14858" max="15104" width="9.140625" style="1155"/>
    <col min="15105" max="15105" width="28.85546875" style="1155" customWidth="1"/>
    <col min="15106" max="15106" width="16.28515625" style="1155" customWidth="1"/>
    <col min="15107" max="15107" width="17.140625" style="1155" customWidth="1"/>
    <col min="15108" max="15108" width="13.7109375" style="1155" customWidth="1"/>
    <col min="15109" max="15109" width="15.5703125" style="1155" customWidth="1"/>
    <col min="15110" max="15110" width="0.140625" style="1155" customWidth="1"/>
    <col min="15111" max="15111" width="9.140625" style="1155"/>
    <col min="15112" max="15112" width="11" style="1155" customWidth="1"/>
    <col min="15113" max="15113" width="13" style="1155" customWidth="1"/>
    <col min="15114" max="15360" width="9.140625" style="1155"/>
    <col min="15361" max="15361" width="28.85546875" style="1155" customWidth="1"/>
    <col min="15362" max="15362" width="16.28515625" style="1155" customWidth="1"/>
    <col min="15363" max="15363" width="17.140625" style="1155" customWidth="1"/>
    <col min="15364" max="15364" width="13.7109375" style="1155" customWidth="1"/>
    <col min="15365" max="15365" width="15.5703125" style="1155" customWidth="1"/>
    <col min="15366" max="15366" width="0.140625" style="1155" customWidth="1"/>
    <col min="15367" max="15367" width="9.140625" style="1155"/>
    <col min="15368" max="15368" width="11" style="1155" customWidth="1"/>
    <col min="15369" max="15369" width="13" style="1155" customWidth="1"/>
    <col min="15370" max="15616" width="9.140625" style="1155"/>
    <col min="15617" max="15617" width="28.85546875" style="1155" customWidth="1"/>
    <col min="15618" max="15618" width="16.28515625" style="1155" customWidth="1"/>
    <col min="15619" max="15619" width="17.140625" style="1155" customWidth="1"/>
    <col min="15620" max="15620" width="13.7109375" style="1155" customWidth="1"/>
    <col min="15621" max="15621" width="15.5703125" style="1155" customWidth="1"/>
    <col min="15622" max="15622" width="0.140625" style="1155" customWidth="1"/>
    <col min="15623" max="15623" width="9.140625" style="1155"/>
    <col min="15624" max="15624" width="11" style="1155" customWidth="1"/>
    <col min="15625" max="15625" width="13" style="1155" customWidth="1"/>
    <col min="15626" max="15872" width="9.140625" style="1155"/>
    <col min="15873" max="15873" width="28.85546875" style="1155" customWidth="1"/>
    <col min="15874" max="15874" width="16.28515625" style="1155" customWidth="1"/>
    <col min="15875" max="15875" width="17.140625" style="1155" customWidth="1"/>
    <col min="15876" max="15876" width="13.7109375" style="1155" customWidth="1"/>
    <col min="15877" max="15877" width="15.5703125" style="1155" customWidth="1"/>
    <col min="15878" max="15878" width="0.140625" style="1155" customWidth="1"/>
    <col min="15879" max="15879" width="9.140625" style="1155"/>
    <col min="15880" max="15880" width="11" style="1155" customWidth="1"/>
    <col min="15881" max="15881" width="13" style="1155" customWidth="1"/>
    <col min="15882" max="16128" width="9.140625" style="1155"/>
    <col min="16129" max="16129" width="28.85546875" style="1155" customWidth="1"/>
    <col min="16130" max="16130" width="16.28515625" style="1155" customWidth="1"/>
    <col min="16131" max="16131" width="17.140625" style="1155" customWidth="1"/>
    <col min="16132" max="16132" width="13.7109375" style="1155" customWidth="1"/>
    <col min="16133" max="16133" width="15.5703125" style="1155" customWidth="1"/>
    <col min="16134" max="16134" width="0.140625" style="1155" customWidth="1"/>
    <col min="16135" max="16135" width="9.140625" style="1155"/>
    <col min="16136" max="16136" width="11" style="1155" customWidth="1"/>
    <col min="16137" max="16137" width="13" style="1155" customWidth="1"/>
    <col min="16138" max="16384" width="9.140625" style="1155"/>
  </cols>
  <sheetData>
    <row r="1" spans="1:6" ht="11.25" customHeight="1" x14ac:dyDescent="0.2"/>
    <row r="2" spans="1:6" ht="13.5" customHeight="1" x14ac:dyDescent="0.25">
      <c r="A2" s="1156" t="s">
        <v>770</v>
      </c>
      <c r="B2" s="1156"/>
      <c r="C2" s="1156"/>
      <c r="D2" s="1156"/>
      <c r="E2" s="1156"/>
      <c r="F2" s="1157"/>
    </row>
    <row r="3" spans="1:6" ht="16.5" customHeight="1" thickBot="1" x14ac:dyDescent="0.25"/>
    <row r="4" spans="1:6" ht="21.75" customHeight="1" thickBot="1" x14ac:dyDescent="0.25">
      <c r="A4" s="1158" t="s">
        <v>1</v>
      </c>
      <c r="B4" s="1159" t="s">
        <v>763</v>
      </c>
      <c r="C4" s="1159"/>
      <c r="D4" s="1159"/>
      <c r="E4" s="1159"/>
    </row>
    <row r="5" spans="1:6" ht="21.75" customHeight="1" thickBot="1" x14ac:dyDescent="0.25">
      <c r="A5" s="1158" t="s">
        <v>2</v>
      </c>
      <c r="B5" s="1160" t="s">
        <v>1310</v>
      </c>
      <c r="C5" s="1161"/>
      <c r="D5" s="1161"/>
      <c r="E5" s="1162"/>
    </row>
    <row r="6" spans="1:6" ht="21" customHeight="1" thickBot="1" x14ac:dyDescent="0.25">
      <c r="A6" s="1158" t="s">
        <v>4</v>
      </c>
      <c r="B6" s="1163" t="s">
        <v>5</v>
      </c>
      <c r="C6" s="1164"/>
      <c r="D6" s="1164"/>
      <c r="E6" s="1165"/>
    </row>
    <row r="7" spans="1:6" ht="13.5" thickBot="1" x14ac:dyDescent="0.25">
      <c r="A7" s="1166" t="s">
        <v>6</v>
      </c>
      <c r="B7" s="1167"/>
      <c r="C7" s="1167"/>
      <c r="D7" s="1167"/>
      <c r="E7" s="1168"/>
    </row>
    <row r="8" spans="1:6" x14ac:dyDescent="0.2">
      <c r="A8" s="1169" t="s">
        <v>743</v>
      </c>
      <c r="B8" s="1170"/>
      <c r="C8" s="1170"/>
      <c r="D8" s="1170"/>
      <c r="E8" s="1171"/>
    </row>
    <row r="9" spans="1:6" ht="11.25" customHeight="1" x14ac:dyDescent="0.2">
      <c r="A9" s="1172"/>
      <c r="B9" s="1173"/>
      <c r="C9" s="1173"/>
      <c r="D9" s="1173"/>
      <c r="E9" s="1174"/>
    </row>
    <row r="10" spans="1:6" ht="10.5" customHeight="1" thickBot="1" x14ac:dyDescent="0.25">
      <c r="A10" s="1175"/>
      <c r="B10" s="1176"/>
      <c r="C10" s="1176"/>
      <c r="D10" s="1176"/>
      <c r="E10" s="1177"/>
    </row>
    <row r="11" spans="1:6" ht="45.75" customHeight="1" thickBot="1" x14ac:dyDescent="0.25">
      <c r="A11" s="1178" t="s">
        <v>8</v>
      </c>
      <c r="B11" s="1179" t="s">
        <v>1311</v>
      </c>
      <c r="C11" s="1180"/>
      <c r="D11" s="1180"/>
      <c r="E11" s="1181"/>
    </row>
    <row r="12" spans="1:6" ht="23.25" customHeight="1" x14ac:dyDescent="0.2">
      <c r="A12" s="1182" t="s">
        <v>9</v>
      </c>
      <c r="B12" s="1183">
        <v>2018</v>
      </c>
      <c r="C12" s="1183">
        <v>2019</v>
      </c>
      <c r="D12" s="1183">
        <v>2020</v>
      </c>
      <c r="E12" s="1183">
        <v>2021</v>
      </c>
    </row>
    <row r="13" spans="1:6" ht="13.5" thickBot="1" x14ac:dyDescent="0.25">
      <c r="A13" s="1184"/>
      <c r="B13" s="1185" t="s">
        <v>10</v>
      </c>
      <c r="C13" s="1185" t="s">
        <v>11</v>
      </c>
      <c r="D13" s="1185" t="s">
        <v>11</v>
      </c>
      <c r="E13" s="1185" t="s">
        <v>11</v>
      </c>
    </row>
    <row r="14" spans="1:6" ht="13.5" thickBot="1" x14ac:dyDescent="0.25">
      <c r="A14" s="1186" t="s">
        <v>1312</v>
      </c>
      <c r="B14" s="1187">
        <v>3</v>
      </c>
      <c r="C14" s="1187">
        <v>6</v>
      </c>
      <c r="D14" s="1187">
        <v>6</v>
      </c>
      <c r="E14" s="1187">
        <v>6</v>
      </c>
    </row>
    <row r="15" spans="1:6" ht="23.25" thickBot="1" x14ac:dyDescent="0.25">
      <c r="A15" s="1188" t="s">
        <v>16</v>
      </c>
      <c r="B15" s="1189" t="s">
        <v>13</v>
      </c>
      <c r="C15" s="1189" t="s">
        <v>14</v>
      </c>
      <c r="D15" s="1189" t="s">
        <v>14</v>
      </c>
      <c r="E15" s="1189" t="s">
        <v>14</v>
      </c>
    </row>
    <row r="16" spans="1:6" ht="45.75" customHeight="1" thickBot="1" x14ac:dyDescent="0.25">
      <c r="A16" s="1190" t="s">
        <v>17</v>
      </c>
      <c r="B16" s="1191" t="s">
        <v>1313</v>
      </c>
      <c r="C16" s="1192"/>
      <c r="D16" s="1192"/>
      <c r="E16" s="1193"/>
    </row>
    <row r="17" spans="1:11" ht="23.25" customHeight="1" thickBot="1" x14ac:dyDescent="0.25">
      <c r="A17" s="1194" t="s">
        <v>18</v>
      </c>
      <c r="B17" s="1195"/>
      <c r="C17" s="1195"/>
      <c r="D17" s="1195"/>
      <c r="E17" s="1196"/>
      <c r="H17" s="1197"/>
      <c r="J17" s="1197"/>
    </row>
    <row r="18" spans="1:11" ht="13.5" thickBot="1" x14ac:dyDescent="0.25">
      <c r="A18" s="1186" t="s">
        <v>1314</v>
      </c>
      <c r="B18" s="1187">
        <v>3</v>
      </c>
      <c r="C18" s="1187">
        <v>6</v>
      </c>
      <c r="D18" s="1187">
        <v>6</v>
      </c>
      <c r="E18" s="1187">
        <v>6</v>
      </c>
    </row>
    <row r="19" spans="1:11" ht="23.25" thickBot="1" x14ac:dyDescent="0.25">
      <c r="A19" s="1188" t="s">
        <v>16</v>
      </c>
      <c r="B19" s="1189" t="s">
        <v>13</v>
      </c>
      <c r="C19" s="1189" t="s">
        <v>14</v>
      </c>
      <c r="D19" s="1189" t="s">
        <v>14</v>
      </c>
      <c r="E19" s="1189" t="s">
        <v>14</v>
      </c>
    </row>
    <row r="20" spans="1:11" ht="13.5" thickBot="1" x14ac:dyDescent="0.25">
      <c r="A20" s="1198" t="s">
        <v>19</v>
      </c>
      <c r="B20" s="1199"/>
      <c r="C20" s="1199"/>
      <c r="D20" s="1199"/>
      <c r="E20" s="1200"/>
    </row>
    <row r="21" spans="1:11" ht="13.5" thickBot="1" x14ac:dyDescent="0.25">
      <c r="A21" s="1201" t="s">
        <v>39</v>
      </c>
      <c r="B21" s="1202"/>
      <c r="C21" s="1202"/>
      <c r="D21" s="1202"/>
      <c r="E21" s="1203"/>
    </row>
    <row r="22" spans="1:11" ht="13.5" thickBot="1" x14ac:dyDescent="0.25">
      <c r="A22" s="1204" t="s">
        <v>88</v>
      </c>
      <c r="B22" s="1205" t="s">
        <v>1315</v>
      </c>
      <c r="C22" s="1206"/>
      <c r="D22" s="1206"/>
      <c r="E22" s="1207"/>
    </row>
    <row r="23" spans="1:11" ht="17.25" customHeight="1" thickBot="1" x14ac:dyDescent="0.25">
      <c r="A23" s="1188" t="s">
        <v>20</v>
      </c>
      <c r="B23" s="1194" t="s">
        <v>1316</v>
      </c>
      <c r="C23" s="1195"/>
      <c r="D23" s="1195"/>
      <c r="E23" s="1196"/>
    </row>
    <row r="24" spans="1:11" ht="13.5" thickBot="1" x14ac:dyDescent="0.25">
      <c r="A24" s="1188" t="s">
        <v>21</v>
      </c>
      <c r="B24" s="1208" t="s">
        <v>1317</v>
      </c>
      <c r="C24" s="1209"/>
      <c r="D24" s="1209"/>
      <c r="E24" s="1210"/>
    </row>
    <row r="25" spans="1:11" ht="12.75" customHeight="1" x14ac:dyDescent="0.2">
      <c r="A25" s="1182"/>
      <c r="B25" s="1211">
        <v>2018</v>
      </c>
      <c r="C25" s="1211">
        <v>2019</v>
      </c>
      <c r="D25" s="1211">
        <v>2020</v>
      </c>
      <c r="E25" s="1211">
        <v>2021</v>
      </c>
    </row>
    <row r="26" spans="1:11" ht="9" customHeight="1" thickBot="1" x14ac:dyDescent="0.25">
      <c r="A26" s="1184"/>
      <c r="B26" s="1212" t="s">
        <v>10</v>
      </c>
      <c r="C26" s="1212" t="s">
        <v>11</v>
      </c>
      <c r="D26" s="1212" t="s">
        <v>11</v>
      </c>
      <c r="E26" s="1212" t="s">
        <v>11</v>
      </c>
    </row>
    <row r="27" spans="1:11" ht="13.5" thickBot="1" x14ac:dyDescent="0.25">
      <c r="A27" s="1188" t="s">
        <v>23</v>
      </c>
      <c r="B27" s="1213">
        <v>3</v>
      </c>
      <c r="C27" s="1213">
        <v>6</v>
      </c>
      <c r="D27" s="1213">
        <v>6</v>
      </c>
      <c r="E27" s="1213">
        <v>6</v>
      </c>
    </row>
    <row r="28" spans="1:11" ht="13.5" thickBot="1" x14ac:dyDescent="0.25">
      <c r="A28" s="1188" t="s">
        <v>24</v>
      </c>
      <c r="B28" s="1213">
        <v>20110</v>
      </c>
      <c r="C28" s="1213">
        <v>20210</v>
      </c>
      <c r="D28" s="1213">
        <v>20210</v>
      </c>
      <c r="E28" s="1213">
        <v>20210</v>
      </c>
    </row>
    <row r="29" spans="1:11" ht="13.5" thickBot="1" x14ac:dyDescent="0.25">
      <c r="A29" s="1188" t="s">
        <v>25</v>
      </c>
      <c r="B29" s="1213">
        <f>B28/B27</f>
        <v>6703.333333333333</v>
      </c>
      <c r="C29" s="1213">
        <f>C28/C27</f>
        <v>3368.3333333333335</v>
      </c>
      <c r="D29" s="1213">
        <f>D28/D27</f>
        <v>3368.3333333333335</v>
      </c>
      <c r="E29" s="1213">
        <f>E28/E27</f>
        <v>3368.3333333333335</v>
      </c>
    </row>
    <row r="30" spans="1:11" ht="13.5" thickBot="1" x14ac:dyDescent="0.25">
      <c r="A30" s="1188" t="s">
        <v>26</v>
      </c>
      <c r="B30" s="1214" t="s">
        <v>27</v>
      </c>
      <c r="C30" s="1215">
        <f>C27/B27-1</f>
        <v>1</v>
      </c>
      <c r="D30" s="1215">
        <f t="shared" ref="D30:E32" si="0">D27/C27-1</f>
        <v>0</v>
      </c>
      <c r="E30" s="1215">
        <f t="shared" si="0"/>
        <v>0</v>
      </c>
      <c r="G30" s="1216"/>
      <c r="H30" s="1216"/>
      <c r="I30" s="1216"/>
      <c r="J30" s="1216"/>
      <c r="K30" s="1216"/>
    </row>
    <row r="31" spans="1:11" ht="13.5" thickBot="1" x14ac:dyDescent="0.25">
      <c r="A31" s="1188" t="s">
        <v>28</v>
      </c>
      <c r="B31" s="1214" t="s">
        <v>27</v>
      </c>
      <c r="C31" s="1215">
        <f>C28/B28-1</f>
        <v>4.972650422675251E-3</v>
      </c>
      <c r="D31" s="1215">
        <f t="shared" si="0"/>
        <v>0</v>
      </c>
      <c r="E31" s="1215">
        <f t="shared" si="0"/>
        <v>0</v>
      </c>
    </row>
    <row r="32" spans="1:11" ht="13.5" thickBot="1" x14ac:dyDescent="0.25">
      <c r="A32" s="1188" t="s">
        <v>29</v>
      </c>
      <c r="B32" s="1214" t="s">
        <v>27</v>
      </c>
      <c r="C32" s="1215">
        <f>C29/B29-1</f>
        <v>-0.49751367478866226</v>
      </c>
      <c r="D32" s="1215">
        <f t="shared" si="0"/>
        <v>0</v>
      </c>
      <c r="E32" s="1215">
        <f t="shared" si="0"/>
        <v>0</v>
      </c>
    </row>
    <row r="33" spans="1:5" ht="13.5" thickBot="1" x14ac:dyDescent="0.25">
      <c r="A33" s="1217" t="s">
        <v>1106</v>
      </c>
      <c r="B33" s="1218"/>
      <c r="C33" s="1218"/>
      <c r="D33" s="1218"/>
      <c r="E33" s="1219"/>
    </row>
    <row r="34" spans="1:5" ht="12.75" customHeight="1" x14ac:dyDescent="0.2">
      <c r="A34" s="1182"/>
      <c r="B34" s="1211">
        <v>2018</v>
      </c>
      <c r="C34" s="1211">
        <v>2019</v>
      </c>
      <c r="D34" s="1211">
        <v>2020</v>
      </c>
      <c r="E34" s="1211">
        <v>2021</v>
      </c>
    </row>
    <row r="35" spans="1:5" ht="25.5" customHeight="1" thickBot="1" x14ac:dyDescent="0.25">
      <c r="A35" s="1184"/>
      <c r="B35" s="1212" t="s">
        <v>10</v>
      </c>
      <c r="C35" s="1212" t="s">
        <v>11</v>
      </c>
      <c r="D35" s="1212" t="s">
        <v>11</v>
      </c>
      <c r="E35" s="1212" t="s">
        <v>11</v>
      </c>
    </row>
    <row r="36" spans="1:5" ht="13.5" thickBot="1" x14ac:dyDescent="0.25">
      <c r="A36" s="1220" t="s">
        <v>41</v>
      </c>
      <c r="B36" s="1221">
        <v>12300</v>
      </c>
      <c r="C36" s="1221">
        <v>12300</v>
      </c>
      <c r="D36" s="1221">
        <v>12300</v>
      </c>
      <c r="E36" s="1221">
        <v>12300</v>
      </c>
    </row>
    <row r="37" spans="1:5" ht="19.5" customHeight="1" thickBot="1" x14ac:dyDescent="0.25">
      <c r="A37" s="1222" t="s">
        <v>153</v>
      </c>
      <c r="B37" s="1223"/>
      <c r="C37" s="1224"/>
      <c r="D37" s="1224"/>
      <c r="E37" s="1224"/>
    </row>
    <row r="38" spans="1:5" ht="20.25" customHeight="1" thickBot="1" x14ac:dyDescent="0.25">
      <c r="A38" s="1222" t="s">
        <v>1249</v>
      </c>
      <c r="B38" s="1223"/>
      <c r="C38" s="1225"/>
      <c r="D38" s="1225"/>
      <c r="E38" s="1225"/>
    </row>
    <row r="39" spans="1:5" ht="24.75" thickBot="1" x14ac:dyDescent="0.25">
      <c r="A39" s="1220" t="s">
        <v>42</v>
      </c>
      <c r="B39" s="1221">
        <v>2510</v>
      </c>
      <c r="C39" s="1221">
        <v>2510</v>
      </c>
      <c r="D39" s="1221">
        <v>2510</v>
      </c>
      <c r="E39" s="1221">
        <v>2510</v>
      </c>
    </row>
    <row r="40" spans="1:5" ht="26.25" customHeight="1" thickBot="1" x14ac:dyDescent="0.25">
      <c r="A40" s="1222" t="s">
        <v>155</v>
      </c>
      <c r="B40" s="1223"/>
      <c r="C40" s="1221"/>
      <c r="D40" s="1221"/>
      <c r="E40" s="1221"/>
    </row>
    <row r="41" spans="1:5" ht="26.25" customHeight="1" thickBot="1" x14ac:dyDescent="0.25">
      <c r="A41" s="1222" t="s">
        <v>1250</v>
      </c>
      <c r="B41" s="1223"/>
      <c r="C41" s="1221"/>
      <c r="D41" s="1221"/>
      <c r="E41" s="1221"/>
    </row>
    <row r="42" spans="1:5" ht="13.5" thickBot="1" x14ac:dyDescent="0.25">
      <c r="A42" s="1220" t="s">
        <v>43</v>
      </c>
      <c r="B42" s="1223">
        <v>5300</v>
      </c>
      <c r="C42" s="1221">
        <v>5400</v>
      </c>
      <c r="D42" s="1221">
        <v>5400</v>
      </c>
      <c r="E42" s="1221">
        <v>5400</v>
      </c>
    </row>
    <row r="43" spans="1:5" ht="25.5" customHeight="1" thickBot="1" x14ac:dyDescent="0.25">
      <c r="A43" s="1222" t="s">
        <v>157</v>
      </c>
      <c r="B43" s="1223"/>
      <c r="C43" s="1221"/>
      <c r="D43" s="1221"/>
      <c r="E43" s="1221"/>
    </row>
    <row r="44" spans="1:5" ht="26.25" customHeight="1" thickBot="1" x14ac:dyDescent="0.25">
      <c r="A44" s="1222" t="s">
        <v>1251</v>
      </c>
      <c r="B44" s="1223"/>
      <c r="C44" s="1221"/>
      <c r="D44" s="1221"/>
      <c r="E44" s="1221"/>
    </row>
    <row r="45" spans="1:5" ht="13.5" thickBot="1" x14ac:dyDescent="0.25">
      <c r="A45" s="1220" t="s">
        <v>44</v>
      </c>
      <c r="B45" s="1223">
        <v>0</v>
      </c>
      <c r="C45" s="1221">
        <v>0</v>
      </c>
      <c r="D45" s="1221">
        <v>0</v>
      </c>
      <c r="E45" s="1221">
        <v>0</v>
      </c>
    </row>
    <row r="46" spans="1:5" ht="24.75" thickBot="1" x14ac:dyDescent="0.25">
      <c r="A46" s="1222" t="s">
        <v>160</v>
      </c>
      <c r="B46" s="1223"/>
      <c r="C46" s="1221"/>
      <c r="D46" s="1221"/>
      <c r="E46" s="1221"/>
    </row>
    <row r="47" spans="1:5" ht="24.75" thickBot="1" x14ac:dyDescent="0.25">
      <c r="A47" s="1222" t="s">
        <v>1252</v>
      </c>
      <c r="B47" s="1223"/>
      <c r="C47" s="1221"/>
      <c r="D47" s="1221"/>
      <c r="E47" s="1221"/>
    </row>
    <row r="48" spans="1:5" ht="13.5" thickBot="1" x14ac:dyDescent="0.25">
      <c r="A48" s="1220" t="s">
        <v>45</v>
      </c>
      <c r="B48" s="1223">
        <v>0</v>
      </c>
      <c r="C48" s="1221">
        <v>0</v>
      </c>
      <c r="D48" s="1221">
        <v>0</v>
      </c>
      <c r="E48" s="1221">
        <v>0</v>
      </c>
    </row>
    <row r="49" spans="1:5" ht="27" customHeight="1" thickBot="1" x14ac:dyDescent="0.25">
      <c r="A49" s="1222" t="s">
        <v>162</v>
      </c>
      <c r="B49" s="1223"/>
      <c r="C49" s="1221"/>
      <c r="D49" s="1221"/>
      <c r="E49" s="1221"/>
    </row>
    <row r="50" spans="1:5" ht="27" customHeight="1" thickBot="1" x14ac:dyDescent="0.25">
      <c r="A50" s="1222" t="s">
        <v>1253</v>
      </c>
      <c r="B50" s="1223"/>
      <c r="C50" s="1221"/>
      <c r="D50" s="1221"/>
      <c r="E50" s="1221"/>
    </row>
    <row r="51" spans="1:5" ht="13.5" thickBot="1" x14ac:dyDescent="0.25">
      <c r="A51" s="1220" t="s">
        <v>46</v>
      </c>
      <c r="B51" s="1223"/>
      <c r="C51" s="1221"/>
      <c r="D51" s="1221"/>
      <c r="E51" s="1221"/>
    </row>
    <row r="52" spans="1:5" ht="36.75" thickBot="1" x14ac:dyDescent="0.25">
      <c r="A52" s="1222" t="s">
        <v>164</v>
      </c>
      <c r="B52" s="1223"/>
      <c r="C52" s="1221"/>
      <c r="D52" s="1221"/>
      <c r="E52" s="1221"/>
    </row>
    <row r="53" spans="1:5" ht="36.75" thickBot="1" x14ac:dyDescent="0.25">
      <c r="A53" s="1222" t="s">
        <v>1254</v>
      </c>
      <c r="B53" s="1223"/>
      <c r="C53" s="1221"/>
      <c r="D53" s="1221"/>
      <c r="E53" s="1221"/>
    </row>
    <row r="54" spans="1:5" ht="24.75" thickBot="1" x14ac:dyDescent="0.25">
      <c r="A54" s="1220" t="s">
        <v>47</v>
      </c>
      <c r="B54" s="1223">
        <v>0</v>
      </c>
      <c r="C54" s="1221">
        <v>0</v>
      </c>
      <c r="D54" s="1221">
        <v>0</v>
      </c>
      <c r="E54" s="1221">
        <v>0</v>
      </c>
    </row>
    <row r="55" spans="1:5" ht="30.75" customHeight="1" thickBot="1" x14ac:dyDescent="0.25">
      <c r="A55" s="1222" t="s">
        <v>166</v>
      </c>
      <c r="B55" s="1223"/>
      <c r="C55" s="1221"/>
      <c r="D55" s="1221"/>
      <c r="E55" s="1221"/>
    </row>
    <row r="56" spans="1:5" ht="33.75" customHeight="1" thickBot="1" x14ac:dyDescent="0.25">
      <c r="A56" s="1222" t="s">
        <v>1255</v>
      </c>
      <c r="B56" s="1223"/>
      <c r="C56" s="1221"/>
      <c r="D56" s="1221"/>
      <c r="E56" s="1221"/>
    </row>
    <row r="57" spans="1:5" ht="13.5" thickBot="1" x14ac:dyDescent="0.25">
      <c r="A57" s="1226" t="s">
        <v>33</v>
      </c>
      <c r="B57" s="1223">
        <f>B54+B51+B48+B45+B42+B39+B36</f>
        <v>20110</v>
      </c>
      <c r="C57" s="1223">
        <f>C54+C51+C48+C45+C42+C39+C36</f>
        <v>20210</v>
      </c>
      <c r="D57" s="1223">
        <f>D54+D51+D48+D45+D42+D39+D36</f>
        <v>20210</v>
      </c>
      <c r="E57" s="1223">
        <f>E54+E51+E48+E45+E42+E39+E36</f>
        <v>20210</v>
      </c>
    </row>
    <row r="58" spans="1:5" ht="10.5" customHeight="1" x14ac:dyDescent="0.2">
      <c r="A58" s="1227" t="s">
        <v>1256</v>
      </c>
      <c r="B58" s="1228"/>
      <c r="C58" s="1229"/>
      <c r="D58" s="1229"/>
      <c r="E58" s="1230"/>
    </row>
    <row r="59" spans="1:5" ht="8.25" customHeight="1" x14ac:dyDescent="0.2">
      <c r="A59" s="1231"/>
      <c r="B59" s="1232"/>
      <c r="C59" s="1233"/>
      <c r="D59" s="1233"/>
      <c r="E59" s="1234"/>
    </row>
    <row r="60" spans="1:5" ht="10.5" customHeight="1" thickBot="1" x14ac:dyDescent="0.25">
      <c r="A60" s="1235"/>
      <c r="B60" s="1236"/>
      <c r="C60" s="1237"/>
      <c r="D60" s="1237"/>
      <c r="E60" s="1238"/>
    </row>
    <row r="61" spans="1:5" ht="13.5" thickBot="1" x14ac:dyDescent="0.25">
      <c r="A61" s="1239" t="s">
        <v>48</v>
      </c>
      <c r="B61" s="1240">
        <f>IF(B57-B28=0,0,"Error")</f>
        <v>0</v>
      </c>
      <c r="C61" s="1240">
        <f>IF(C57-C28=0,0,"Error")</f>
        <v>0</v>
      </c>
      <c r="D61" s="1240">
        <f>IF(D57-D28=0,0,"Error")</f>
        <v>0</v>
      </c>
      <c r="E61" s="1240">
        <f>IF(E57-E28=0,0,"Error")</f>
        <v>0</v>
      </c>
    </row>
    <row r="62" spans="1:5" ht="13.5" thickBot="1" x14ac:dyDescent="0.25">
      <c r="A62" s="1201" t="s">
        <v>191</v>
      </c>
      <c r="B62" s="1202"/>
      <c r="C62" s="1202"/>
      <c r="D62" s="1202"/>
      <c r="E62" s="1203"/>
    </row>
    <row r="63" spans="1:5" ht="13.5" thickBot="1" x14ac:dyDescent="0.25">
      <c r="A63" s="1241" t="s">
        <v>50</v>
      </c>
      <c r="B63" s="1242"/>
      <c r="C63" s="1242"/>
      <c r="D63" s="1242"/>
      <c r="E63" s="1243"/>
    </row>
    <row r="64" spans="1:5" ht="13.5" thickBot="1" x14ac:dyDescent="0.25">
      <c r="A64" s="1244" t="s">
        <v>1318</v>
      </c>
      <c r="B64" s="1245" t="s">
        <v>1319</v>
      </c>
      <c r="C64" s="1246"/>
      <c r="D64" s="1246"/>
      <c r="E64" s="1247"/>
    </row>
    <row r="65" spans="1:11" ht="13.5" thickBot="1" x14ac:dyDescent="0.25">
      <c r="A65" s="1204" t="s">
        <v>88</v>
      </c>
      <c r="B65" s="1205" t="s">
        <v>1320</v>
      </c>
      <c r="C65" s="1206"/>
      <c r="D65" s="1206"/>
      <c r="E65" s="1207"/>
    </row>
    <row r="66" spans="1:11" ht="17.25" customHeight="1" thickBot="1" x14ac:dyDescent="0.25">
      <c r="A66" s="1188" t="s">
        <v>20</v>
      </c>
      <c r="B66" s="1194" t="s">
        <v>1321</v>
      </c>
      <c r="C66" s="1195"/>
      <c r="D66" s="1195"/>
      <c r="E66" s="1196"/>
    </row>
    <row r="67" spans="1:11" ht="13.5" thickBot="1" x14ac:dyDescent="0.25">
      <c r="A67" s="1188" t="s">
        <v>21</v>
      </c>
      <c r="B67" s="1208" t="s">
        <v>744</v>
      </c>
      <c r="C67" s="1209"/>
      <c r="D67" s="1209"/>
      <c r="E67" s="1210"/>
    </row>
    <row r="68" spans="1:11" ht="12.75" customHeight="1" x14ac:dyDescent="0.2">
      <c r="A68" s="1182"/>
      <c r="B68" s="1211">
        <v>2018</v>
      </c>
      <c r="C68" s="1211">
        <v>2019</v>
      </c>
      <c r="D68" s="1211">
        <v>2020</v>
      </c>
      <c r="E68" s="1211">
        <v>2021</v>
      </c>
    </row>
    <row r="69" spans="1:11" ht="9" customHeight="1" thickBot="1" x14ac:dyDescent="0.25">
      <c r="A69" s="1184"/>
      <c r="B69" s="1212" t="s">
        <v>10</v>
      </c>
      <c r="C69" s="1212" t="s">
        <v>11</v>
      </c>
      <c r="D69" s="1212" t="s">
        <v>11</v>
      </c>
      <c r="E69" s="1212" t="s">
        <v>11</v>
      </c>
    </row>
    <row r="70" spans="1:11" ht="13.5" thickBot="1" x14ac:dyDescent="0.25">
      <c r="A70" s="1188" t="s">
        <v>23</v>
      </c>
      <c r="B70" s="1213">
        <v>1</v>
      </c>
      <c r="C70" s="1213">
        <v>1</v>
      </c>
      <c r="D70" s="1213">
        <v>0</v>
      </c>
      <c r="E70" s="1213">
        <v>0</v>
      </c>
    </row>
    <row r="71" spans="1:11" ht="13.5" thickBot="1" x14ac:dyDescent="0.25">
      <c r="A71" s="1188" t="s">
        <v>24</v>
      </c>
      <c r="B71" s="1213">
        <v>800</v>
      </c>
      <c r="C71" s="1213">
        <v>500</v>
      </c>
      <c r="D71" s="1213">
        <v>0</v>
      </c>
      <c r="E71" s="1213">
        <v>400</v>
      </c>
    </row>
    <row r="72" spans="1:11" ht="13.5" thickBot="1" x14ac:dyDescent="0.25">
      <c r="A72" s="1188" t="s">
        <v>25</v>
      </c>
      <c r="B72" s="1213">
        <f>B71/B70</f>
        <v>800</v>
      </c>
      <c r="C72" s="1213">
        <f>C71/C70</f>
        <v>500</v>
      </c>
      <c r="D72" s="1213" t="e">
        <f>D71/D70</f>
        <v>#DIV/0!</v>
      </c>
      <c r="E72" s="1213" t="e">
        <f>E71/E70</f>
        <v>#DIV/0!</v>
      </c>
    </row>
    <row r="73" spans="1:11" ht="13.5" thickBot="1" x14ac:dyDescent="0.25">
      <c r="A73" s="1188" t="s">
        <v>26</v>
      </c>
      <c r="B73" s="1214" t="s">
        <v>27</v>
      </c>
      <c r="C73" s="1215">
        <f>C70/B70-1</f>
        <v>0</v>
      </c>
      <c r="D73" s="1215">
        <f t="shared" ref="D73:E75" si="1">D70/C70-1</f>
        <v>-1</v>
      </c>
      <c r="E73" s="1215" t="e">
        <f t="shared" si="1"/>
        <v>#DIV/0!</v>
      </c>
      <c r="G73" s="1216"/>
      <c r="H73" s="1216"/>
      <c r="I73" s="1216"/>
      <c r="J73" s="1216"/>
      <c r="K73" s="1216"/>
    </row>
    <row r="74" spans="1:11" ht="13.5" thickBot="1" x14ac:dyDescent="0.25">
      <c r="A74" s="1188" t="s">
        <v>28</v>
      </c>
      <c r="B74" s="1214" t="s">
        <v>27</v>
      </c>
      <c r="C74" s="1215">
        <f>C71/B71-1</f>
        <v>-0.375</v>
      </c>
      <c r="D74" s="1215">
        <f t="shared" si="1"/>
        <v>-1</v>
      </c>
      <c r="E74" s="1215" t="e">
        <f t="shared" si="1"/>
        <v>#DIV/0!</v>
      </c>
    </row>
    <row r="75" spans="1:11" ht="13.5" thickBot="1" x14ac:dyDescent="0.25">
      <c r="A75" s="1188" t="s">
        <v>29</v>
      </c>
      <c r="B75" s="1214" t="s">
        <v>27</v>
      </c>
      <c r="C75" s="1215">
        <f>C72/B72-1</f>
        <v>-0.375</v>
      </c>
      <c r="D75" s="1215" t="e">
        <f t="shared" si="1"/>
        <v>#DIV/0!</v>
      </c>
      <c r="E75" s="1215" t="e">
        <f t="shared" si="1"/>
        <v>#DIV/0!</v>
      </c>
    </row>
    <row r="76" spans="1:11" ht="13.5" thickBot="1" x14ac:dyDescent="0.25">
      <c r="A76" s="1217" t="s">
        <v>1106</v>
      </c>
      <c r="B76" s="1218"/>
      <c r="C76" s="1218"/>
      <c r="D76" s="1218"/>
      <c r="E76" s="1219"/>
    </row>
    <row r="77" spans="1:11" ht="12.75" customHeight="1" x14ac:dyDescent="0.2">
      <c r="A77" s="1182"/>
      <c r="B77" s="1211">
        <v>2018</v>
      </c>
      <c r="C77" s="1211">
        <v>2019</v>
      </c>
      <c r="D77" s="1211">
        <v>2020</v>
      </c>
      <c r="E77" s="1211">
        <v>2021</v>
      </c>
    </row>
    <row r="78" spans="1:11" ht="9" customHeight="1" thickBot="1" x14ac:dyDescent="0.25">
      <c r="A78" s="1184"/>
      <c r="B78" s="1212" t="s">
        <v>10</v>
      </c>
      <c r="C78" s="1212" t="s">
        <v>11</v>
      </c>
      <c r="D78" s="1212" t="s">
        <v>11</v>
      </c>
      <c r="E78" s="1212" t="s">
        <v>11</v>
      </c>
    </row>
    <row r="79" spans="1:11" ht="13.5" thickBot="1" x14ac:dyDescent="0.25">
      <c r="A79" s="1220" t="s">
        <v>31</v>
      </c>
      <c r="B79" s="1221"/>
      <c r="C79" s="1221"/>
      <c r="D79" s="1221"/>
      <c r="E79" s="1221"/>
    </row>
    <row r="80" spans="1:11" ht="13.5" thickBot="1" x14ac:dyDescent="0.25">
      <c r="A80" s="1220" t="s">
        <v>32</v>
      </c>
      <c r="B80" s="1223">
        <v>800</v>
      </c>
      <c r="C80" s="1213">
        <v>500</v>
      </c>
      <c r="D80" s="1213">
        <v>0</v>
      </c>
      <c r="E80" s="1213">
        <v>400</v>
      </c>
    </row>
    <row r="81" spans="1:11" ht="13.5" thickBot="1" x14ac:dyDescent="0.25">
      <c r="A81" s="1226" t="s">
        <v>33</v>
      </c>
      <c r="B81" s="1223">
        <f>B80+B79</f>
        <v>800</v>
      </c>
      <c r="C81" s="1223">
        <f>C80+C79</f>
        <v>500</v>
      </c>
      <c r="D81" s="1223">
        <f>D80+D79</f>
        <v>0</v>
      </c>
      <c r="E81" s="1223">
        <f>E80+E79</f>
        <v>400</v>
      </c>
    </row>
    <row r="82" spans="1:11" ht="9.75" customHeight="1" x14ac:dyDescent="0.2">
      <c r="A82" s="1227" t="s">
        <v>34</v>
      </c>
      <c r="B82" s="1228"/>
      <c r="C82" s="1229"/>
      <c r="D82" s="1229"/>
      <c r="E82" s="1230"/>
    </row>
    <row r="83" spans="1:11" ht="8.25" customHeight="1" x14ac:dyDescent="0.2">
      <c r="A83" s="1231"/>
      <c r="B83" s="1232"/>
      <c r="C83" s="1233"/>
      <c r="D83" s="1233"/>
      <c r="E83" s="1234"/>
    </row>
    <row r="84" spans="1:11" ht="6.75" customHeight="1" thickBot="1" x14ac:dyDescent="0.25">
      <c r="A84" s="1235"/>
      <c r="B84" s="1236"/>
      <c r="C84" s="1237"/>
      <c r="D84" s="1237"/>
      <c r="E84" s="1238"/>
    </row>
    <row r="85" spans="1:11" ht="13.5" thickBot="1" x14ac:dyDescent="0.25">
      <c r="A85" s="1248" t="s">
        <v>1322</v>
      </c>
      <c r="B85" s="1245" t="s">
        <v>1323</v>
      </c>
      <c r="C85" s="1246"/>
      <c r="D85" s="1246"/>
      <c r="E85" s="1247"/>
    </row>
    <row r="86" spans="1:11" ht="13.5" thickBot="1" x14ac:dyDescent="0.25">
      <c r="A86" s="1204" t="s">
        <v>223</v>
      </c>
      <c r="B86" s="1208" t="s">
        <v>1324</v>
      </c>
      <c r="C86" s="1209"/>
      <c r="D86" s="1209"/>
      <c r="E86" s="1210"/>
    </row>
    <row r="87" spans="1:11" ht="17.25" customHeight="1" thickBot="1" x14ac:dyDescent="0.25">
      <c r="A87" s="1188" t="s">
        <v>20</v>
      </c>
      <c r="B87" s="1194" t="s">
        <v>1325</v>
      </c>
      <c r="C87" s="1195"/>
      <c r="D87" s="1195"/>
      <c r="E87" s="1196"/>
    </row>
    <row r="88" spans="1:11" ht="13.5" thickBot="1" x14ac:dyDescent="0.25">
      <c r="A88" s="1188" t="s">
        <v>21</v>
      </c>
      <c r="B88" s="1208" t="s">
        <v>744</v>
      </c>
      <c r="C88" s="1209"/>
      <c r="D88" s="1209"/>
      <c r="E88" s="1210"/>
    </row>
    <row r="89" spans="1:11" ht="11.25" customHeight="1" x14ac:dyDescent="0.2">
      <c r="A89" s="1182"/>
      <c r="B89" s="1211">
        <v>2018</v>
      </c>
      <c r="C89" s="1211">
        <v>2019</v>
      </c>
      <c r="D89" s="1211">
        <v>2020</v>
      </c>
      <c r="E89" s="1211">
        <v>2021</v>
      </c>
    </row>
    <row r="90" spans="1:11" ht="9" customHeight="1" thickBot="1" x14ac:dyDescent="0.25">
      <c r="A90" s="1184"/>
      <c r="B90" s="1212" t="s">
        <v>10</v>
      </c>
      <c r="C90" s="1212" t="s">
        <v>11</v>
      </c>
      <c r="D90" s="1212" t="s">
        <v>11</v>
      </c>
      <c r="E90" s="1212" t="s">
        <v>11</v>
      </c>
    </row>
    <row r="91" spans="1:11" ht="13.5" thickBot="1" x14ac:dyDescent="0.25">
      <c r="A91" s="1188" t="s">
        <v>23</v>
      </c>
      <c r="B91" s="1213">
        <v>1</v>
      </c>
      <c r="C91" s="1213">
        <v>1</v>
      </c>
      <c r="D91" s="1213">
        <v>1</v>
      </c>
      <c r="E91" s="1213">
        <v>0</v>
      </c>
    </row>
    <row r="92" spans="1:11" ht="13.5" thickBot="1" x14ac:dyDescent="0.25">
      <c r="A92" s="1188" t="s">
        <v>24</v>
      </c>
      <c r="B92" s="1213">
        <v>800</v>
      </c>
      <c r="C92" s="1213">
        <v>0</v>
      </c>
      <c r="D92" s="1213">
        <v>0</v>
      </c>
      <c r="E92" s="1213">
        <v>800</v>
      </c>
    </row>
    <row r="93" spans="1:11" ht="13.5" thickBot="1" x14ac:dyDescent="0.25">
      <c r="A93" s="1188" t="s">
        <v>25</v>
      </c>
      <c r="B93" s="1213">
        <f>B92/B91</f>
        <v>800</v>
      </c>
      <c r="C93" s="1213">
        <f>C92/C91</f>
        <v>0</v>
      </c>
      <c r="D93" s="1213">
        <f>D92/D91</f>
        <v>0</v>
      </c>
      <c r="E93" s="1213" t="e">
        <f>E92/E91</f>
        <v>#DIV/0!</v>
      </c>
    </row>
    <row r="94" spans="1:11" ht="13.5" thickBot="1" x14ac:dyDescent="0.25">
      <c r="A94" s="1188" t="s">
        <v>26</v>
      </c>
      <c r="B94" s="1214" t="s">
        <v>27</v>
      </c>
      <c r="C94" s="1215">
        <f>C91/B91-1</f>
        <v>0</v>
      </c>
      <c r="D94" s="1215">
        <f t="shared" ref="D94:E96" si="2">D91/C91-1</f>
        <v>0</v>
      </c>
      <c r="E94" s="1215">
        <f t="shared" si="2"/>
        <v>-1</v>
      </c>
      <c r="G94" s="1216"/>
      <c r="H94" s="1216"/>
      <c r="I94" s="1216"/>
      <c r="J94" s="1216"/>
      <c r="K94" s="1216"/>
    </row>
    <row r="95" spans="1:11" ht="13.5" thickBot="1" x14ac:dyDescent="0.25">
      <c r="A95" s="1188" t="s">
        <v>28</v>
      </c>
      <c r="B95" s="1214" t="s">
        <v>27</v>
      </c>
      <c r="C95" s="1215">
        <f>C92/B92-1</f>
        <v>-1</v>
      </c>
      <c r="D95" s="1215" t="e">
        <f t="shared" si="2"/>
        <v>#DIV/0!</v>
      </c>
      <c r="E95" s="1215" t="e">
        <f t="shared" si="2"/>
        <v>#DIV/0!</v>
      </c>
    </row>
    <row r="96" spans="1:11" ht="13.5" thickBot="1" x14ac:dyDescent="0.25">
      <c r="A96" s="1188" t="s">
        <v>29</v>
      </c>
      <c r="B96" s="1214" t="s">
        <v>27</v>
      </c>
      <c r="C96" s="1215">
        <f>C93/B93-1</f>
        <v>-1</v>
      </c>
      <c r="D96" s="1215" t="e">
        <f t="shared" si="2"/>
        <v>#DIV/0!</v>
      </c>
      <c r="E96" s="1215" t="e">
        <f t="shared" si="2"/>
        <v>#DIV/0!</v>
      </c>
    </row>
    <row r="97" spans="1:5" ht="13.5" thickBot="1" x14ac:dyDescent="0.25">
      <c r="A97" s="1217" t="s">
        <v>1326</v>
      </c>
      <c r="B97" s="1218"/>
      <c r="C97" s="1218"/>
      <c r="D97" s="1218"/>
      <c r="E97" s="1219"/>
    </row>
    <row r="98" spans="1:5" ht="12.75" customHeight="1" x14ac:dyDescent="0.2">
      <c r="A98" s="1182"/>
      <c r="B98" s="1211">
        <v>2018</v>
      </c>
      <c r="C98" s="1211">
        <v>2019</v>
      </c>
      <c r="D98" s="1211">
        <v>2020</v>
      </c>
      <c r="E98" s="1211">
        <v>2021</v>
      </c>
    </row>
    <row r="99" spans="1:5" ht="9" customHeight="1" thickBot="1" x14ac:dyDescent="0.25">
      <c r="A99" s="1184"/>
      <c r="B99" s="1212" t="s">
        <v>10</v>
      </c>
      <c r="C99" s="1212" t="s">
        <v>11</v>
      </c>
      <c r="D99" s="1212" t="s">
        <v>11</v>
      </c>
      <c r="E99" s="1212" t="s">
        <v>11</v>
      </c>
    </row>
    <row r="100" spans="1:5" ht="13.5" thickBot="1" x14ac:dyDescent="0.25">
      <c r="A100" s="1220" t="s">
        <v>31</v>
      </c>
      <c r="B100" s="1221"/>
      <c r="C100" s="1221"/>
      <c r="D100" s="1221"/>
      <c r="E100" s="1221"/>
    </row>
    <row r="101" spans="1:5" ht="13.5" thickBot="1" x14ac:dyDescent="0.25">
      <c r="A101" s="1220" t="s">
        <v>32</v>
      </c>
      <c r="B101" s="1223">
        <v>800</v>
      </c>
      <c r="C101" s="1213">
        <v>0</v>
      </c>
      <c r="D101" s="1213">
        <v>0</v>
      </c>
      <c r="E101" s="1213">
        <v>800</v>
      </c>
    </row>
    <row r="102" spans="1:5" ht="13.5" thickBot="1" x14ac:dyDescent="0.25">
      <c r="A102" s="1226" t="s">
        <v>98</v>
      </c>
      <c r="B102" s="1223">
        <f>B101+B100</f>
        <v>800</v>
      </c>
      <c r="C102" s="1223">
        <f>C101+C100</f>
        <v>0</v>
      </c>
      <c r="D102" s="1223">
        <f>D101+D100</f>
        <v>0</v>
      </c>
      <c r="E102" s="1223">
        <f>E101+E100</f>
        <v>800</v>
      </c>
    </row>
    <row r="103" spans="1:5" ht="7.5" customHeight="1" x14ac:dyDescent="0.2">
      <c r="A103" s="1227" t="s">
        <v>307</v>
      </c>
      <c r="B103" s="1228"/>
      <c r="C103" s="1229"/>
      <c r="D103" s="1229"/>
      <c r="E103" s="1230"/>
    </row>
    <row r="104" spans="1:5" ht="9" customHeight="1" x14ac:dyDescent="0.2">
      <c r="A104" s="1231"/>
      <c r="B104" s="1232"/>
      <c r="C104" s="1233"/>
      <c r="D104" s="1233"/>
      <c r="E104" s="1234"/>
    </row>
    <row r="105" spans="1:5" ht="9.75" customHeight="1" thickBot="1" x14ac:dyDescent="0.25">
      <c r="A105" s="1235"/>
      <c r="B105" s="1236"/>
      <c r="C105" s="1237"/>
      <c r="D105" s="1237"/>
      <c r="E105" s="1238"/>
    </row>
    <row r="106" spans="1:5" ht="13.5" thickBot="1" x14ac:dyDescent="0.25">
      <c r="A106" s="1248" t="s">
        <v>1327</v>
      </c>
      <c r="B106" s="1245" t="s">
        <v>1328</v>
      </c>
      <c r="C106" s="1246"/>
      <c r="D106" s="1246"/>
      <c r="E106" s="1247"/>
    </row>
    <row r="107" spans="1:5" ht="13.5" thickBot="1" x14ac:dyDescent="0.25">
      <c r="A107" s="1204" t="s">
        <v>226</v>
      </c>
      <c r="B107" s="1205" t="s">
        <v>1329</v>
      </c>
      <c r="C107" s="1206"/>
      <c r="D107" s="1206"/>
      <c r="E107" s="1207"/>
    </row>
    <row r="108" spans="1:5" ht="13.5" thickBot="1" x14ac:dyDescent="0.25">
      <c r="A108" s="1188" t="s">
        <v>20</v>
      </c>
      <c r="B108" s="1194" t="s">
        <v>1330</v>
      </c>
      <c r="C108" s="1195"/>
      <c r="D108" s="1195"/>
      <c r="E108" s="1196"/>
    </row>
    <row r="109" spans="1:5" ht="13.5" thickBot="1" x14ac:dyDescent="0.25">
      <c r="A109" s="1188" t="s">
        <v>21</v>
      </c>
      <c r="B109" s="1208" t="s">
        <v>744</v>
      </c>
      <c r="C109" s="1209"/>
      <c r="D109" s="1209"/>
      <c r="E109" s="1210"/>
    </row>
    <row r="110" spans="1:5" ht="15.75" customHeight="1" x14ac:dyDescent="0.2">
      <c r="A110" s="1182"/>
      <c r="B110" s="1211">
        <v>2018</v>
      </c>
      <c r="C110" s="1211">
        <v>2019</v>
      </c>
      <c r="D110" s="1211">
        <v>2020</v>
      </c>
      <c r="E110" s="1211">
        <v>2021</v>
      </c>
    </row>
    <row r="111" spans="1:5" ht="13.5" customHeight="1" thickBot="1" x14ac:dyDescent="0.25">
      <c r="A111" s="1184"/>
      <c r="B111" s="1212" t="s">
        <v>10</v>
      </c>
      <c r="C111" s="1212" t="s">
        <v>11</v>
      </c>
      <c r="D111" s="1212" t="s">
        <v>11</v>
      </c>
      <c r="E111" s="1212" t="s">
        <v>11</v>
      </c>
    </row>
    <row r="112" spans="1:5" ht="11.25" customHeight="1" thickBot="1" x14ac:dyDescent="0.25">
      <c r="A112" s="1188" t="s">
        <v>23</v>
      </c>
      <c r="B112" s="1213">
        <v>1</v>
      </c>
      <c r="C112" s="1213">
        <v>0</v>
      </c>
      <c r="D112" s="1213">
        <v>0</v>
      </c>
      <c r="E112" s="1213">
        <v>0</v>
      </c>
    </row>
    <row r="113" spans="1:11" ht="13.5" customHeight="1" thickBot="1" x14ac:dyDescent="0.25">
      <c r="A113" s="1188" t="s">
        <v>24</v>
      </c>
      <c r="B113" s="1213">
        <v>700</v>
      </c>
      <c r="C113" s="1213">
        <v>0</v>
      </c>
      <c r="D113" s="1213">
        <v>0</v>
      </c>
      <c r="E113" s="1213">
        <v>0</v>
      </c>
    </row>
    <row r="114" spans="1:11" ht="13.5" thickBot="1" x14ac:dyDescent="0.25">
      <c r="A114" s="1188" t="s">
        <v>25</v>
      </c>
      <c r="B114" s="1213">
        <f>B113/B112</f>
        <v>700</v>
      </c>
      <c r="C114" s="1213" t="e">
        <f>C113/C112</f>
        <v>#DIV/0!</v>
      </c>
      <c r="D114" s="1213" t="e">
        <f>D113/D112</f>
        <v>#DIV/0!</v>
      </c>
      <c r="E114" s="1213" t="e">
        <f>E113/E112</f>
        <v>#DIV/0!</v>
      </c>
    </row>
    <row r="115" spans="1:11" ht="13.5" thickBot="1" x14ac:dyDescent="0.25">
      <c r="A115" s="1188" t="s">
        <v>26</v>
      </c>
      <c r="B115" s="1214" t="s">
        <v>27</v>
      </c>
      <c r="C115" s="1215">
        <f>C112/B112-1</f>
        <v>-1</v>
      </c>
      <c r="D115" s="1215" t="e">
        <f t="shared" ref="D115:E117" si="3">D112/C112-1</f>
        <v>#DIV/0!</v>
      </c>
      <c r="E115" s="1215" t="e">
        <f t="shared" si="3"/>
        <v>#DIV/0!</v>
      </c>
    </row>
    <row r="116" spans="1:11" ht="13.5" thickBot="1" x14ac:dyDescent="0.25">
      <c r="A116" s="1188" t="s">
        <v>28</v>
      </c>
      <c r="B116" s="1214" t="s">
        <v>27</v>
      </c>
      <c r="C116" s="1215">
        <f>C113/B113-1</f>
        <v>-1</v>
      </c>
      <c r="D116" s="1215" t="e">
        <f t="shared" si="3"/>
        <v>#DIV/0!</v>
      </c>
      <c r="E116" s="1215" t="e">
        <f t="shared" si="3"/>
        <v>#DIV/0!</v>
      </c>
    </row>
    <row r="117" spans="1:11" ht="13.5" thickBot="1" x14ac:dyDescent="0.25">
      <c r="A117" s="1188" t="s">
        <v>29</v>
      </c>
      <c r="B117" s="1214" t="s">
        <v>27</v>
      </c>
      <c r="C117" s="1215" t="e">
        <f>C114/B114-1</f>
        <v>#DIV/0!</v>
      </c>
      <c r="D117" s="1215" t="e">
        <f t="shared" si="3"/>
        <v>#DIV/0!</v>
      </c>
      <c r="E117" s="1215" t="e">
        <f t="shared" si="3"/>
        <v>#DIV/0!</v>
      </c>
      <c r="G117" s="1216"/>
      <c r="H117" s="1216"/>
      <c r="I117" s="1216"/>
      <c r="J117" s="1216"/>
      <c r="K117" s="1216"/>
    </row>
    <row r="118" spans="1:11" ht="13.5" thickBot="1" x14ac:dyDescent="0.25">
      <c r="A118" s="1217" t="s">
        <v>1331</v>
      </c>
      <c r="B118" s="1218"/>
      <c r="C118" s="1218"/>
      <c r="D118" s="1218"/>
      <c r="E118" s="1219"/>
    </row>
    <row r="119" spans="1:11" x14ac:dyDescent="0.2">
      <c r="A119" s="1182"/>
      <c r="B119" s="1211">
        <v>2018</v>
      </c>
      <c r="C119" s="1211">
        <v>2019</v>
      </c>
      <c r="D119" s="1211">
        <v>2020</v>
      </c>
      <c r="E119" s="1211">
        <v>2021</v>
      </c>
    </row>
    <row r="120" spans="1:11" ht="13.5" thickBot="1" x14ac:dyDescent="0.25">
      <c r="A120" s="1184"/>
      <c r="B120" s="1212" t="s">
        <v>10</v>
      </c>
      <c r="C120" s="1212" t="s">
        <v>11</v>
      </c>
      <c r="D120" s="1212" t="s">
        <v>11</v>
      </c>
      <c r="E120" s="1212" t="s">
        <v>11</v>
      </c>
    </row>
    <row r="121" spans="1:11" ht="12.75" customHeight="1" thickBot="1" x14ac:dyDescent="0.25">
      <c r="A121" s="1220" t="s">
        <v>31</v>
      </c>
      <c r="B121" s="1221"/>
      <c r="C121" s="1221"/>
      <c r="D121" s="1221"/>
      <c r="E121" s="1221"/>
    </row>
    <row r="122" spans="1:11" ht="12" customHeight="1" thickBot="1" x14ac:dyDescent="0.25">
      <c r="A122" s="1220" t="s">
        <v>32</v>
      </c>
      <c r="B122" s="1223">
        <v>700</v>
      </c>
      <c r="C122" s="1221">
        <v>0</v>
      </c>
      <c r="D122" s="1221">
        <v>0</v>
      </c>
      <c r="E122" s="1221">
        <v>0</v>
      </c>
    </row>
    <row r="123" spans="1:11" ht="13.5" thickBot="1" x14ac:dyDescent="0.25">
      <c r="A123" s="1226" t="s">
        <v>107</v>
      </c>
      <c r="B123" s="1223">
        <f>B122+B121</f>
        <v>700</v>
      </c>
      <c r="C123" s="1223">
        <f>C122+C121</f>
        <v>0</v>
      </c>
      <c r="D123" s="1223">
        <f>D122+D121</f>
        <v>0</v>
      </c>
      <c r="E123" s="1223">
        <f>E122+E121</f>
        <v>0</v>
      </c>
    </row>
    <row r="124" spans="1:11" ht="10.5" customHeight="1" x14ac:dyDescent="0.2">
      <c r="A124" s="1227" t="s">
        <v>307</v>
      </c>
      <c r="B124" s="1228"/>
      <c r="C124" s="1229"/>
      <c r="D124" s="1229"/>
      <c r="E124" s="1230"/>
    </row>
    <row r="125" spans="1:11" ht="8.25" customHeight="1" x14ac:dyDescent="0.2">
      <c r="A125" s="1231"/>
      <c r="B125" s="1232"/>
      <c r="C125" s="1233"/>
      <c r="D125" s="1233"/>
      <c r="E125" s="1234"/>
    </row>
    <row r="126" spans="1:11" ht="12.75" customHeight="1" thickBot="1" x14ac:dyDescent="0.25">
      <c r="A126" s="1235"/>
      <c r="B126" s="1236"/>
      <c r="C126" s="1237"/>
      <c r="D126" s="1237"/>
      <c r="E126" s="1238"/>
    </row>
    <row r="127" spans="1:11" ht="12.75" customHeight="1" thickBot="1" x14ac:dyDescent="0.25">
      <c r="A127" s="1248" t="s">
        <v>745</v>
      </c>
      <c r="B127" s="1245" t="s">
        <v>1332</v>
      </c>
      <c r="C127" s="1246"/>
      <c r="D127" s="1246"/>
      <c r="E127" s="1247"/>
    </row>
    <row r="128" spans="1:11" ht="13.5" customHeight="1" thickBot="1" x14ac:dyDescent="0.25">
      <c r="A128" s="1204" t="s">
        <v>227</v>
      </c>
      <c r="B128" s="1205" t="s">
        <v>1333</v>
      </c>
      <c r="C128" s="1206"/>
      <c r="D128" s="1206"/>
      <c r="E128" s="1207"/>
    </row>
    <row r="129" spans="1:11" ht="13.5" thickBot="1" x14ac:dyDescent="0.25">
      <c r="A129" s="1188" t="s">
        <v>20</v>
      </c>
      <c r="B129" s="1194" t="s">
        <v>1334</v>
      </c>
      <c r="C129" s="1195"/>
      <c r="D129" s="1195"/>
      <c r="E129" s="1196"/>
    </row>
    <row r="130" spans="1:11" ht="13.5" thickBot="1" x14ac:dyDescent="0.25">
      <c r="A130" s="1188" t="s">
        <v>21</v>
      </c>
      <c r="B130" s="1208" t="s">
        <v>744</v>
      </c>
      <c r="C130" s="1209"/>
      <c r="D130" s="1209"/>
      <c r="E130" s="1210"/>
    </row>
    <row r="131" spans="1:11" ht="12.75" customHeight="1" x14ac:dyDescent="0.2">
      <c r="A131" s="1182"/>
      <c r="B131" s="1211">
        <v>2018</v>
      </c>
      <c r="C131" s="1211">
        <v>2019</v>
      </c>
      <c r="D131" s="1211">
        <v>2020</v>
      </c>
      <c r="E131" s="1211">
        <v>2021</v>
      </c>
    </row>
    <row r="132" spans="1:11" ht="12" customHeight="1" thickBot="1" x14ac:dyDescent="0.25">
      <c r="A132" s="1184"/>
      <c r="B132" s="1212" t="s">
        <v>10</v>
      </c>
      <c r="C132" s="1212" t="s">
        <v>11</v>
      </c>
      <c r="D132" s="1212" t="s">
        <v>11</v>
      </c>
      <c r="E132" s="1212" t="s">
        <v>11</v>
      </c>
    </row>
    <row r="133" spans="1:11" ht="12.75" customHeight="1" thickBot="1" x14ac:dyDescent="0.25">
      <c r="A133" s="1188" t="s">
        <v>23</v>
      </c>
      <c r="B133" s="1213">
        <v>2</v>
      </c>
      <c r="C133" s="1213">
        <v>0</v>
      </c>
      <c r="D133" s="1213">
        <v>0</v>
      </c>
      <c r="E133" s="1213">
        <v>0</v>
      </c>
    </row>
    <row r="134" spans="1:11" ht="12.75" customHeight="1" thickBot="1" x14ac:dyDescent="0.25">
      <c r="A134" s="1188" t="s">
        <v>24</v>
      </c>
      <c r="B134" s="1213">
        <v>500</v>
      </c>
      <c r="C134" s="1213">
        <v>0</v>
      </c>
      <c r="D134" s="1213">
        <v>0</v>
      </c>
      <c r="E134" s="1213">
        <v>0</v>
      </c>
    </row>
    <row r="135" spans="1:11" ht="13.5" thickBot="1" x14ac:dyDescent="0.25">
      <c r="A135" s="1188" t="s">
        <v>25</v>
      </c>
      <c r="B135" s="1213">
        <f>B134/B133</f>
        <v>250</v>
      </c>
      <c r="C135" s="1213" t="e">
        <f>C134/C133</f>
        <v>#DIV/0!</v>
      </c>
      <c r="D135" s="1213" t="e">
        <f>D134/D133</f>
        <v>#DIV/0!</v>
      </c>
      <c r="E135" s="1213" t="e">
        <f>E134/E133</f>
        <v>#DIV/0!</v>
      </c>
    </row>
    <row r="136" spans="1:11" ht="13.5" thickBot="1" x14ac:dyDescent="0.25">
      <c r="A136" s="1188" t="s">
        <v>26</v>
      </c>
      <c r="B136" s="1214" t="s">
        <v>27</v>
      </c>
      <c r="C136" s="1215">
        <f>C133/B133-1</f>
        <v>-1</v>
      </c>
      <c r="D136" s="1215" t="e">
        <f t="shared" ref="D136:E138" si="4">D133/C133-1</f>
        <v>#DIV/0!</v>
      </c>
      <c r="E136" s="1215" t="e">
        <f t="shared" si="4"/>
        <v>#DIV/0!</v>
      </c>
    </row>
    <row r="137" spans="1:11" ht="13.5" thickBot="1" x14ac:dyDescent="0.25">
      <c r="A137" s="1188" t="s">
        <v>28</v>
      </c>
      <c r="B137" s="1214" t="s">
        <v>27</v>
      </c>
      <c r="C137" s="1215">
        <f>C134/B134-1</f>
        <v>-1</v>
      </c>
      <c r="D137" s="1215" t="e">
        <f t="shared" si="4"/>
        <v>#DIV/0!</v>
      </c>
      <c r="E137" s="1215" t="e">
        <f t="shared" si="4"/>
        <v>#DIV/0!</v>
      </c>
    </row>
    <row r="138" spans="1:11" ht="13.5" thickBot="1" x14ac:dyDescent="0.25">
      <c r="A138" s="1188" t="s">
        <v>29</v>
      </c>
      <c r="B138" s="1214" t="s">
        <v>27</v>
      </c>
      <c r="C138" s="1215" t="e">
        <f>C135/B135-1</f>
        <v>#DIV/0!</v>
      </c>
      <c r="D138" s="1215" t="e">
        <f t="shared" si="4"/>
        <v>#DIV/0!</v>
      </c>
      <c r="E138" s="1215" t="e">
        <f t="shared" si="4"/>
        <v>#DIV/0!</v>
      </c>
      <c r="G138" s="1216"/>
      <c r="H138" s="1216"/>
      <c r="I138" s="1216"/>
      <c r="J138" s="1216"/>
      <c r="K138" s="1216"/>
    </row>
    <row r="139" spans="1:11" ht="13.5" thickBot="1" x14ac:dyDescent="0.25">
      <c r="A139" s="1217" t="s">
        <v>1335</v>
      </c>
      <c r="B139" s="1218"/>
      <c r="C139" s="1218"/>
      <c r="D139" s="1218"/>
      <c r="E139" s="1219"/>
    </row>
    <row r="140" spans="1:11" x14ac:dyDescent="0.2">
      <c r="A140" s="1182"/>
      <c r="B140" s="1211">
        <v>2018</v>
      </c>
      <c r="C140" s="1211">
        <v>2019</v>
      </c>
      <c r="D140" s="1211">
        <v>2020</v>
      </c>
      <c r="E140" s="1211">
        <v>2021</v>
      </c>
    </row>
    <row r="141" spans="1:11" ht="13.5" thickBot="1" x14ac:dyDescent="0.25">
      <c r="A141" s="1184"/>
      <c r="B141" s="1212" t="s">
        <v>10</v>
      </c>
      <c r="C141" s="1212" t="s">
        <v>11</v>
      </c>
      <c r="D141" s="1212" t="s">
        <v>11</v>
      </c>
      <c r="E141" s="1212" t="s">
        <v>11</v>
      </c>
    </row>
    <row r="142" spans="1:11" ht="12.75" customHeight="1" thickBot="1" x14ac:dyDescent="0.25">
      <c r="A142" s="1220" t="s">
        <v>31</v>
      </c>
      <c r="B142" s="1221"/>
      <c r="C142" s="1221"/>
      <c r="D142" s="1221"/>
      <c r="E142" s="1221"/>
    </row>
    <row r="143" spans="1:11" ht="14.25" customHeight="1" thickBot="1" x14ac:dyDescent="0.25">
      <c r="A143" s="1220" t="s">
        <v>32</v>
      </c>
      <c r="B143" s="1223">
        <v>500</v>
      </c>
      <c r="C143" s="1221">
        <v>0</v>
      </c>
      <c r="D143" s="1221">
        <v>0</v>
      </c>
      <c r="E143" s="1221">
        <v>0</v>
      </c>
    </row>
    <row r="144" spans="1:11" ht="13.5" thickBot="1" x14ac:dyDescent="0.25">
      <c r="A144" s="1226" t="s">
        <v>115</v>
      </c>
      <c r="B144" s="1223">
        <f>B143+B142</f>
        <v>500</v>
      </c>
      <c r="C144" s="1223">
        <f>C143+C142</f>
        <v>0</v>
      </c>
      <c r="D144" s="1223">
        <f>D143+D142</f>
        <v>0</v>
      </c>
      <c r="E144" s="1223">
        <f>E143+E142</f>
        <v>0</v>
      </c>
    </row>
    <row r="145" spans="1:5" ht="10.5" customHeight="1" x14ac:dyDescent="0.2">
      <c r="A145" s="1227" t="s">
        <v>307</v>
      </c>
      <c r="B145" s="1228" t="s">
        <v>139</v>
      </c>
      <c r="C145" s="1229"/>
      <c r="D145" s="1229"/>
      <c r="E145" s="1230"/>
    </row>
    <row r="146" spans="1:5" ht="10.5" customHeight="1" x14ac:dyDescent="0.2">
      <c r="A146" s="1231"/>
      <c r="B146" s="1232"/>
      <c r="C146" s="1233"/>
      <c r="D146" s="1233"/>
      <c r="E146" s="1234"/>
    </row>
    <row r="147" spans="1:5" ht="9.75" customHeight="1" thickBot="1" x14ac:dyDescent="0.25">
      <c r="A147" s="1235"/>
      <c r="B147" s="1236"/>
      <c r="C147" s="1237"/>
      <c r="D147" s="1237"/>
      <c r="E147" s="1238"/>
    </row>
    <row r="148" spans="1:5" ht="15.75" customHeight="1" thickBot="1" x14ac:dyDescent="0.25">
      <c r="A148" s="1244"/>
      <c r="B148" s="1249" t="s">
        <v>1336</v>
      </c>
      <c r="C148" s="1250"/>
      <c r="D148" s="1250"/>
      <c r="E148" s="1251"/>
    </row>
    <row r="149" spans="1:5" ht="12.75" customHeight="1" thickBot="1" x14ac:dyDescent="0.25">
      <c r="A149" s="1204" t="s">
        <v>228</v>
      </c>
      <c r="B149" s="1205" t="s">
        <v>1337</v>
      </c>
      <c r="C149" s="1206"/>
      <c r="D149" s="1206"/>
      <c r="E149" s="1207"/>
    </row>
    <row r="150" spans="1:5" ht="15.75" customHeight="1" thickBot="1" x14ac:dyDescent="0.25">
      <c r="A150" s="1188" t="s">
        <v>20</v>
      </c>
      <c r="B150" s="1194" t="s">
        <v>1338</v>
      </c>
      <c r="C150" s="1195"/>
      <c r="D150" s="1195"/>
      <c r="E150" s="1196"/>
    </row>
    <row r="151" spans="1:5" ht="15.75" customHeight="1" thickBot="1" x14ac:dyDescent="0.25">
      <c r="A151" s="1188" t="s">
        <v>21</v>
      </c>
      <c r="B151" s="1208" t="s">
        <v>214</v>
      </c>
      <c r="C151" s="1209"/>
      <c r="D151" s="1209"/>
      <c r="E151" s="1210"/>
    </row>
    <row r="152" spans="1:5" ht="9" customHeight="1" x14ac:dyDescent="0.2">
      <c r="A152" s="1182"/>
      <c r="B152" s="1211">
        <v>2018</v>
      </c>
      <c r="C152" s="1211">
        <v>2019</v>
      </c>
      <c r="D152" s="1211">
        <v>2020</v>
      </c>
      <c r="E152" s="1211">
        <v>2021</v>
      </c>
    </row>
    <row r="153" spans="1:5" ht="10.5" customHeight="1" thickBot="1" x14ac:dyDescent="0.25">
      <c r="A153" s="1184"/>
      <c r="B153" s="1212" t="s">
        <v>10</v>
      </c>
      <c r="C153" s="1212" t="s">
        <v>11</v>
      </c>
      <c r="D153" s="1212" t="s">
        <v>11</v>
      </c>
      <c r="E153" s="1212" t="s">
        <v>11</v>
      </c>
    </row>
    <row r="154" spans="1:5" ht="15" customHeight="1" thickBot="1" x14ac:dyDescent="0.25">
      <c r="A154" s="1188" t="s">
        <v>23</v>
      </c>
      <c r="B154" s="1213">
        <v>0</v>
      </c>
      <c r="C154" s="1213">
        <v>0</v>
      </c>
      <c r="D154" s="1213">
        <v>1</v>
      </c>
      <c r="E154" s="1213">
        <v>1</v>
      </c>
    </row>
    <row r="155" spans="1:5" ht="17.25" customHeight="1" thickBot="1" x14ac:dyDescent="0.25">
      <c r="A155" s="1188" t="s">
        <v>24</v>
      </c>
      <c r="B155" s="1213">
        <v>0</v>
      </c>
      <c r="C155" s="1213">
        <v>0</v>
      </c>
      <c r="D155" s="1213">
        <v>400</v>
      </c>
      <c r="E155" s="1213">
        <v>800</v>
      </c>
    </row>
    <row r="156" spans="1:5" ht="18.75" customHeight="1" thickBot="1" x14ac:dyDescent="0.25">
      <c r="A156" s="1188" t="s">
        <v>25</v>
      </c>
      <c r="B156" s="1213" t="e">
        <f>B155/B154</f>
        <v>#DIV/0!</v>
      </c>
      <c r="C156" s="1213" t="e">
        <f>C155/C154</f>
        <v>#DIV/0!</v>
      </c>
      <c r="D156" s="1213">
        <f>D155/D154</f>
        <v>400</v>
      </c>
      <c r="E156" s="1213">
        <f>E155/E154</f>
        <v>800</v>
      </c>
    </row>
    <row r="157" spans="1:5" ht="12.75" customHeight="1" thickBot="1" x14ac:dyDescent="0.25">
      <c r="A157" s="1188" t="s">
        <v>26</v>
      </c>
      <c r="B157" s="1214" t="s">
        <v>27</v>
      </c>
      <c r="C157" s="1215" t="e">
        <f>C154/B154-1</f>
        <v>#DIV/0!</v>
      </c>
      <c r="D157" s="1215" t="e">
        <f t="shared" ref="D157:E159" si="5">D154/C154-1</f>
        <v>#DIV/0!</v>
      </c>
      <c r="E157" s="1215">
        <f t="shared" si="5"/>
        <v>0</v>
      </c>
    </row>
    <row r="158" spans="1:5" ht="16.5" customHeight="1" thickBot="1" x14ac:dyDescent="0.25">
      <c r="A158" s="1188" t="s">
        <v>28</v>
      </c>
      <c r="B158" s="1214" t="s">
        <v>27</v>
      </c>
      <c r="C158" s="1215" t="e">
        <f>C155/B155-1</f>
        <v>#DIV/0!</v>
      </c>
      <c r="D158" s="1215" t="e">
        <f t="shared" si="5"/>
        <v>#DIV/0!</v>
      </c>
      <c r="E158" s="1215">
        <f t="shared" si="5"/>
        <v>1</v>
      </c>
    </row>
    <row r="159" spans="1:5" ht="16.5" customHeight="1" thickBot="1" x14ac:dyDescent="0.25">
      <c r="A159" s="1188" t="s">
        <v>29</v>
      </c>
      <c r="B159" s="1214" t="s">
        <v>27</v>
      </c>
      <c r="C159" s="1215" t="e">
        <f>C156/B156-1</f>
        <v>#DIV/0!</v>
      </c>
      <c r="D159" s="1215" t="e">
        <f t="shared" si="5"/>
        <v>#DIV/0!</v>
      </c>
      <c r="E159" s="1215">
        <f t="shared" si="5"/>
        <v>1</v>
      </c>
    </row>
    <row r="160" spans="1:5" ht="16.5" customHeight="1" thickBot="1" x14ac:dyDescent="0.25">
      <c r="A160" s="1217" t="s">
        <v>1339</v>
      </c>
      <c r="B160" s="1218"/>
      <c r="C160" s="1218"/>
      <c r="D160" s="1218"/>
      <c r="E160" s="1219"/>
    </row>
    <row r="161" spans="1:5" ht="15.75" customHeight="1" x14ac:dyDescent="0.2">
      <c r="A161" s="1182"/>
      <c r="B161" s="1211">
        <v>2018</v>
      </c>
      <c r="C161" s="1211">
        <v>2019</v>
      </c>
      <c r="D161" s="1211">
        <v>2020</v>
      </c>
      <c r="E161" s="1211">
        <v>2021</v>
      </c>
    </row>
    <row r="162" spans="1:5" ht="12.75" customHeight="1" thickBot="1" x14ac:dyDescent="0.25">
      <c r="A162" s="1184"/>
      <c r="B162" s="1212" t="s">
        <v>10</v>
      </c>
      <c r="C162" s="1212" t="s">
        <v>11</v>
      </c>
      <c r="D162" s="1212" t="s">
        <v>11</v>
      </c>
      <c r="E162" s="1212" t="s">
        <v>11</v>
      </c>
    </row>
    <row r="163" spans="1:5" ht="15" customHeight="1" thickBot="1" x14ac:dyDescent="0.25">
      <c r="A163" s="1220" t="s">
        <v>31</v>
      </c>
      <c r="B163" s="1221"/>
      <c r="C163" s="1221"/>
      <c r="D163" s="1221"/>
      <c r="E163" s="1221"/>
    </row>
    <row r="164" spans="1:5" ht="15.75" customHeight="1" thickBot="1" x14ac:dyDescent="0.25">
      <c r="A164" s="1220" t="s">
        <v>32</v>
      </c>
      <c r="B164" s="1223">
        <v>0</v>
      </c>
      <c r="C164" s="1221">
        <v>0</v>
      </c>
      <c r="D164" s="1221">
        <v>400</v>
      </c>
      <c r="E164" s="1221">
        <v>800</v>
      </c>
    </row>
    <row r="165" spans="1:5" ht="15" customHeight="1" thickBot="1" x14ac:dyDescent="0.25">
      <c r="A165" s="1226" t="s">
        <v>123</v>
      </c>
      <c r="B165" s="1223">
        <f>B164+B163</f>
        <v>0</v>
      </c>
      <c r="C165" s="1223">
        <f>C164+C163</f>
        <v>0</v>
      </c>
      <c r="D165" s="1223">
        <f>D164+D163</f>
        <v>400</v>
      </c>
      <c r="E165" s="1223">
        <f>E164+E163</f>
        <v>800</v>
      </c>
    </row>
    <row r="166" spans="1:5" ht="10.5" customHeight="1" x14ac:dyDescent="0.2">
      <c r="A166" s="1227" t="s">
        <v>307</v>
      </c>
      <c r="B166" s="1228"/>
      <c r="C166" s="1229"/>
      <c r="D166" s="1229"/>
      <c r="E166" s="1230"/>
    </row>
    <row r="167" spans="1:5" ht="12" customHeight="1" x14ac:dyDescent="0.2">
      <c r="A167" s="1231"/>
      <c r="B167" s="1232"/>
      <c r="C167" s="1233"/>
      <c r="D167" s="1233"/>
      <c r="E167" s="1234"/>
    </row>
    <row r="168" spans="1:5" ht="9.75" customHeight="1" thickBot="1" x14ac:dyDescent="0.25">
      <c r="A168" s="1235"/>
      <c r="B168" s="1236"/>
      <c r="C168" s="1237"/>
      <c r="D168" s="1237"/>
      <c r="E168" s="1238"/>
    </row>
    <row r="169" spans="1:5" ht="11.25" customHeight="1" thickBot="1" x14ac:dyDescent="0.25">
      <c r="A169" s="1244"/>
      <c r="B169" s="1249" t="s">
        <v>1340</v>
      </c>
      <c r="C169" s="1250"/>
      <c r="D169" s="1250"/>
      <c r="E169" s="1251"/>
    </row>
    <row r="170" spans="1:5" ht="17.25" customHeight="1" thickBot="1" x14ac:dyDescent="0.25">
      <c r="A170" s="1204" t="s">
        <v>229</v>
      </c>
      <c r="B170" s="1205" t="s">
        <v>1341</v>
      </c>
      <c r="C170" s="1206"/>
      <c r="D170" s="1206"/>
      <c r="E170" s="1207"/>
    </row>
    <row r="171" spans="1:5" ht="18.75" customHeight="1" thickBot="1" x14ac:dyDescent="0.25">
      <c r="A171" s="1188" t="s">
        <v>20</v>
      </c>
      <c r="B171" s="1194" t="s">
        <v>1342</v>
      </c>
      <c r="C171" s="1195"/>
      <c r="D171" s="1195"/>
      <c r="E171" s="1196"/>
    </row>
    <row r="172" spans="1:5" ht="13.5" thickBot="1" x14ac:dyDescent="0.25">
      <c r="A172" s="1188" t="s">
        <v>21</v>
      </c>
      <c r="B172" s="1208" t="s">
        <v>214</v>
      </c>
      <c r="C172" s="1209"/>
      <c r="D172" s="1209"/>
      <c r="E172" s="1210"/>
    </row>
    <row r="173" spans="1:5" x14ac:dyDescent="0.2">
      <c r="A173" s="1182"/>
      <c r="B173" s="1211">
        <v>2018</v>
      </c>
      <c r="C173" s="1211">
        <v>2019</v>
      </c>
      <c r="D173" s="1211">
        <v>2020</v>
      </c>
      <c r="E173" s="1211">
        <v>2021</v>
      </c>
    </row>
    <row r="174" spans="1:5" ht="13.5" thickBot="1" x14ac:dyDescent="0.25">
      <c r="A174" s="1184"/>
      <c r="B174" s="1212" t="s">
        <v>10</v>
      </c>
      <c r="C174" s="1212" t="s">
        <v>11</v>
      </c>
      <c r="D174" s="1212" t="s">
        <v>11</v>
      </c>
      <c r="E174" s="1212" t="s">
        <v>11</v>
      </c>
    </row>
    <row r="175" spans="1:5" ht="13.5" thickBot="1" x14ac:dyDescent="0.25">
      <c r="A175" s="1188" t="s">
        <v>23</v>
      </c>
      <c r="B175" s="1213">
        <v>0</v>
      </c>
      <c r="C175" s="1213">
        <v>2</v>
      </c>
      <c r="D175" s="1213">
        <v>2</v>
      </c>
      <c r="E175" s="1213"/>
    </row>
    <row r="176" spans="1:5" ht="13.5" thickBot="1" x14ac:dyDescent="0.25">
      <c r="A176" s="1188" t="s">
        <v>24</v>
      </c>
      <c r="B176" s="1213">
        <v>0</v>
      </c>
      <c r="C176" s="1213">
        <v>700</v>
      </c>
      <c r="D176" s="1213">
        <v>800</v>
      </c>
      <c r="E176" s="1213">
        <v>0</v>
      </c>
    </row>
    <row r="177" spans="1:9" ht="13.5" thickBot="1" x14ac:dyDescent="0.25">
      <c r="A177" s="1188" t="s">
        <v>25</v>
      </c>
      <c r="B177" s="1213" t="e">
        <f>B176/B175</f>
        <v>#DIV/0!</v>
      </c>
      <c r="C177" s="1213">
        <f>C176/C175</f>
        <v>350</v>
      </c>
      <c r="D177" s="1213">
        <f>D176/D175</f>
        <v>400</v>
      </c>
      <c r="E177" s="1213" t="e">
        <f>E176/E175</f>
        <v>#DIV/0!</v>
      </c>
    </row>
    <row r="178" spans="1:9" ht="13.5" thickBot="1" x14ac:dyDescent="0.25">
      <c r="A178" s="1188" t="s">
        <v>26</v>
      </c>
      <c r="B178" s="1214" t="s">
        <v>27</v>
      </c>
      <c r="C178" s="1215" t="e">
        <f>C175/B175-1</f>
        <v>#DIV/0!</v>
      </c>
      <c r="D178" s="1215">
        <f t="shared" ref="D178:E180" si="6">D175/C175-1</f>
        <v>0</v>
      </c>
      <c r="E178" s="1215">
        <f t="shared" si="6"/>
        <v>-1</v>
      </c>
    </row>
    <row r="179" spans="1:9" ht="13.5" thickBot="1" x14ac:dyDescent="0.25">
      <c r="A179" s="1188" t="s">
        <v>28</v>
      </c>
      <c r="B179" s="1214" t="s">
        <v>27</v>
      </c>
      <c r="C179" s="1215" t="e">
        <f>C176/B176-1</f>
        <v>#DIV/0!</v>
      </c>
      <c r="D179" s="1215">
        <f t="shared" si="6"/>
        <v>0.14285714285714279</v>
      </c>
      <c r="E179" s="1215">
        <f t="shared" si="6"/>
        <v>-1</v>
      </c>
      <c r="G179" s="1252"/>
      <c r="H179" s="1253"/>
      <c r="I179" s="1253"/>
    </row>
    <row r="180" spans="1:9" ht="18.75" customHeight="1" thickBot="1" x14ac:dyDescent="0.25">
      <c r="A180" s="1188" t="s">
        <v>29</v>
      </c>
      <c r="B180" s="1214" t="s">
        <v>27</v>
      </c>
      <c r="C180" s="1215" t="e">
        <f>C177/B177-1</f>
        <v>#DIV/0!</v>
      </c>
      <c r="D180" s="1215">
        <f t="shared" si="6"/>
        <v>0.14285714285714279</v>
      </c>
      <c r="E180" s="1215" t="e">
        <f t="shared" si="6"/>
        <v>#DIV/0!</v>
      </c>
      <c r="G180" s="1252"/>
      <c r="H180" s="1253"/>
      <c r="I180" s="1253"/>
    </row>
    <row r="181" spans="1:9" ht="27.75" customHeight="1" thickBot="1" x14ac:dyDescent="0.25">
      <c r="A181" s="1217" t="s">
        <v>1343</v>
      </c>
      <c r="B181" s="1218"/>
      <c r="C181" s="1218"/>
      <c r="D181" s="1218"/>
      <c r="E181" s="1219"/>
      <c r="G181" s="1252"/>
      <c r="H181" s="1253"/>
      <c r="I181" s="1253"/>
    </row>
    <row r="182" spans="1:9" x14ac:dyDescent="0.2">
      <c r="A182" s="1182"/>
      <c r="B182" s="1211">
        <v>2018</v>
      </c>
      <c r="C182" s="1211">
        <v>2019</v>
      </c>
      <c r="D182" s="1211">
        <v>2020</v>
      </c>
      <c r="E182" s="1211">
        <v>2021</v>
      </c>
    </row>
    <row r="183" spans="1:9" ht="13.5" thickBot="1" x14ac:dyDescent="0.25">
      <c r="A183" s="1184"/>
      <c r="B183" s="1212" t="s">
        <v>10</v>
      </c>
      <c r="C183" s="1212" t="s">
        <v>11</v>
      </c>
      <c r="D183" s="1212" t="s">
        <v>11</v>
      </c>
      <c r="E183" s="1212" t="s">
        <v>11</v>
      </c>
    </row>
    <row r="184" spans="1:9" ht="13.5" thickBot="1" x14ac:dyDescent="0.25">
      <c r="A184" s="1220" t="s">
        <v>31</v>
      </c>
      <c r="B184" s="1221"/>
      <c r="C184" s="1221"/>
      <c r="D184" s="1221"/>
      <c r="E184" s="1221"/>
    </row>
    <row r="185" spans="1:9" ht="13.5" thickBot="1" x14ac:dyDescent="0.25">
      <c r="A185" s="1220" t="s">
        <v>32</v>
      </c>
      <c r="B185" s="1223">
        <v>0</v>
      </c>
      <c r="C185" s="1213">
        <v>700</v>
      </c>
      <c r="D185" s="1213">
        <v>800</v>
      </c>
      <c r="E185" s="1221">
        <v>0</v>
      </c>
    </row>
    <row r="186" spans="1:9" ht="13.5" thickBot="1" x14ac:dyDescent="0.25">
      <c r="A186" s="1226" t="s">
        <v>132</v>
      </c>
      <c r="B186" s="1223">
        <f>B185+B184</f>
        <v>0</v>
      </c>
      <c r="C186" s="1223">
        <f>C185+C184</f>
        <v>700</v>
      </c>
      <c r="D186" s="1223">
        <f>D185+D184</f>
        <v>800</v>
      </c>
      <c r="E186" s="1223">
        <f>E185+E184</f>
        <v>0</v>
      </c>
    </row>
    <row r="187" spans="1:9" ht="10.5" customHeight="1" x14ac:dyDescent="0.2">
      <c r="A187" s="1227" t="s">
        <v>307</v>
      </c>
      <c r="B187" s="1228"/>
      <c r="C187" s="1229"/>
      <c r="D187" s="1229"/>
      <c r="E187" s="1230"/>
    </row>
    <row r="188" spans="1:9" ht="10.5" customHeight="1" x14ac:dyDescent="0.2">
      <c r="A188" s="1231"/>
      <c r="B188" s="1232"/>
      <c r="C188" s="1233"/>
      <c r="D188" s="1233"/>
      <c r="E188" s="1234"/>
    </row>
    <row r="189" spans="1:9" ht="9" customHeight="1" thickBot="1" x14ac:dyDescent="0.25">
      <c r="A189" s="1235"/>
      <c r="B189" s="1236"/>
      <c r="C189" s="1237"/>
      <c r="D189" s="1237"/>
      <c r="E189" s="1238"/>
    </row>
    <row r="190" spans="1:9" ht="13.5" thickBot="1" x14ac:dyDescent="0.25">
      <c r="A190" s="1248" t="s">
        <v>1344</v>
      </c>
      <c r="B190" s="1254" t="s">
        <v>1345</v>
      </c>
      <c r="C190" s="1255"/>
      <c r="D190" s="1255"/>
      <c r="E190" s="1256"/>
    </row>
    <row r="191" spans="1:9" ht="13.5" thickBot="1" x14ac:dyDescent="0.25">
      <c r="A191" s="1204" t="s">
        <v>88</v>
      </c>
      <c r="B191" s="1205" t="s">
        <v>1346</v>
      </c>
      <c r="C191" s="1206"/>
      <c r="D191" s="1206"/>
      <c r="E191" s="1207"/>
    </row>
    <row r="192" spans="1:9" ht="13.5" thickBot="1" x14ac:dyDescent="0.25">
      <c r="A192" s="1188" t="s">
        <v>20</v>
      </c>
      <c r="B192" s="1194" t="s">
        <v>1347</v>
      </c>
      <c r="C192" s="1195"/>
      <c r="D192" s="1195"/>
      <c r="E192" s="1196"/>
    </row>
    <row r="193" spans="1:9" ht="13.5" thickBot="1" x14ac:dyDescent="0.25">
      <c r="A193" s="1188" t="s">
        <v>21</v>
      </c>
      <c r="B193" s="1208" t="s">
        <v>744</v>
      </c>
      <c r="C193" s="1209"/>
      <c r="D193" s="1209"/>
      <c r="E193" s="1210"/>
    </row>
    <row r="194" spans="1:9" ht="11.25" customHeight="1" x14ac:dyDescent="0.2">
      <c r="A194" s="1182"/>
      <c r="B194" s="1211">
        <v>2018</v>
      </c>
      <c r="C194" s="1211">
        <v>2019</v>
      </c>
      <c r="D194" s="1211">
        <v>2020</v>
      </c>
      <c r="E194" s="1211">
        <v>2021</v>
      </c>
    </row>
    <row r="195" spans="1:9" ht="11.25" customHeight="1" thickBot="1" x14ac:dyDescent="0.25">
      <c r="A195" s="1184"/>
      <c r="B195" s="1212" t="s">
        <v>10</v>
      </c>
      <c r="C195" s="1212" t="s">
        <v>11</v>
      </c>
      <c r="D195" s="1212" t="s">
        <v>11</v>
      </c>
      <c r="E195" s="1212" t="s">
        <v>11</v>
      </c>
    </row>
    <row r="196" spans="1:9" ht="13.5" thickBot="1" x14ac:dyDescent="0.25">
      <c r="A196" s="1188" t="s">
        <v>23</v>
      </c>
      <c r="B196" s="1213">
        <v>1</v>
      </c>
      <c r="C196" s="1213">
        <v>0</v>
      </c>
      <c r="D196" s="1213">
        <v>1</v>
      </c>
      <c r="E196" s="1213">
        <v>0</v>
      </c>
    </row>
    <row r="197" spans="1:9" ht="13.5" thickBot="1" x14ac:dyDescent="0.25">
      <c r="A197" s="1188" t="s">
        <v>24</v>
      </c>
      <c r="B197" s="1213">
        <v>1900</v>
      </c>
      <c r="C197" s="1213">
        <v>800</v>
      </c>
      <c r="D197" s="1213">
        <v>800</v>
      </c>
      <c r="E197" s="1213">
        <v>0</v>
      </c>
    </row>
    <row r="198" spans="1:9" ht="13.5" thickBot="1" x14ac:dyDescent="0.25">
      <c r="A198" s="1188" t="s">
        <v>25</v>
      </c>
      <c r="B198" s="1213">
        <f>B197/B196</f>
        <v>1900</v>
      </c>
      <c r="C198" s="1213" t="e">
        <f>C197/C196</f>
        <v>#DIV/0!</v>
      </c>
      <c r="D198" s="1213">
        <f>D197/D196</f>
        <v>800</v>
      </c>
      <c r="E198" s="1213" t="e">
        <f>E197/E196</f>
        <v>#DIV/0!</v>
      </c>
    </row>
    <row r="199" spans="1:9" ht="15" customHeight="1" thickBot="1" x14ac:dyDescent="0.25">
      <c r="A199" s="1188" t="s">
        <v>26</v>
      </c>
      <c r="B199" s="1214" t="s">
        <v>27</v>
      </c>
      <c r="C199" s="1215">
        <f>C196/B196-1</f>
        <v>-1</v>
      </c>
      <c r="D199" s="1215" t="e">
        <f t="shared" ref="D199:E201" si="7">D196/C196-1</f>
        <v>#DIV/0!</v>
      </c>
      <c r="E199" s="1215">
        <f t="shared" si="7"/>
        <v>-1</v>
      </c>
      <c r="G199" s="1252"/>
      <c r="H199" s="1253"/>
      <c r="I199" s="1253"/>
    </row>
    <row r="200" spans="1:9" ht="13.5" thickBot="1" x14ac:dyDescent="0.25">
      <c r="A200" s="1188" t="s">
        <v>28</v>
      </c>
      <c r="B200" s="1214" t="s">
        <v>27</v>
      </c>
      <c r="C200" s="1215">
        <f>C197/B197-1</f>
        <v>-0.57894736842105265</v>
      </c>
      <c r="D200" s="1215">
        <f t="shared" si="7"/>
        <v>0</v>
      </c>
      <c r="E200" s="1215">
        <f t="shared" si="7"/>
        <v>-1</v>
      </c>
      <c r="G200" s="1252"/>
      <c r="H200" s="1253"/>
      <c r="I200" s="1253"/>
    </row>
    <row r="201" spans="1:9" ht="13.5" thickBot="1" x14ac:dyDescent="0.25">
      <c r="A201" s="1188" t="s">
        <v>29</v>
      </c>
      <c r="B201" s="1214" t="s">
        <v>27</v>
      </c>
      <c r="C201" s="1215" t="e">
        <f>C198/B198-1</f>
        <v>#DIV/0!</v>
      </c>
      <c r="D201" s="1215" t="e">
        <f t="shared" si="7"/>
        <v>#DIV/0!</v>
      </c>
      <c r="E201" s="1215" t="e">
        <f t="shared" si="7"/>
        <v>#DIV/0!</v>
      </c>
      <c r="G201" s="1252"/>
      <c r="H201" s="1253"/>
      <c r="I201" s="1253"/>
    </row>
    <row r="202" spans="1:9" ht="13.5" thickBot="1" x14ac:dyDescent="0.25">
      <c r="A202" s="1217" t="s">
        <v>1106</v>
      </c>
      <c r="B202" s="1218"/>
      <c r="C202" s="1218"/>
      <c r="D202" s="1218"/>
      <c r="E202" s="1219"/>
      <c r="G202" s="1257"/>
      <c r="H202" s="1253"/>
      <c r="I202" s="1253"/>
    </row>
    <row r="203" spans="1:9" x14ac:dyDescent="0.2">
      <c r="A203" s="1182"/>
      <c r="B203" s="1211">
        <v>2018</v>
      </c>
      <c r="C203" s="1211">
        <v>2019</v>
      </c>
      <c r="D203" s="1211">
        <v>2020</v>
      </c>
      <c r="E203" s="1211">
        <v>2021</v>
      </c>
    </row>
    <row r="204" spans="1:9" ht="13.5" thickBot="1" x14ac:dyDescent="0.25">
      <c r="A204" s="1184"/>
      <c r="B204" s="1212" t="s">
        <v>10</v>
      </c>
      <c r="C204" s="1212" t="s">
        <v>11</v>
      </c>
      <c r="D204" s="1212" t="s">
        <v>11</v>
      </c>
      <c r="E204" s="1212" t="s">
        <v>11</v>
      </c>
    </row>
    <row r="205" spans="1:9" ht="13.5" thickBot="1" x14ac:dyDescent="0.25">
      <c r="A205" s="1220" t="s">
        <v>31</v>
      </c>
      <c r="B205" s="1221"/>
      <c r="C205" s="1221"/>
      <c r="D205" s="1221"/>
      <c r="E205" s="1221"/>
    </row>
    <row r="206" spans="1:9" ht="13.5" thickBot="1" x14ac:dyDescent="0.25">
      <c r="A206" s="1220" t="s">
        <v>32</v>
      </c>
      <c r="B206" s="1213">
        <v>1900</v>
      </c>
      <c r="C206" s="1213">
        <v>800</v>
      </c>
      <c r="D206" s="1213">
        <v>800</v>
      </c>
      <c r="E206" s="1213">
        <v>0</v>
      </c>
    </row>
    <row r="207" spans="1:9" ht="13.5" thickBot="1" x14ac:dyDescent="0.25">
      <c r="A207" s="1226" t="s">
        <v>33</v>
      </c>
      <c r="B207" s="1223">
        <f>B206+B205</f>
        <v>1900</v>
      </c>
      <c r="C207" s="1223">
        <f>C206+C205</f>
        <v>800</v>
      </c>
      <c r="D207" s="1223">
        <f>D206+D205</f>
        <v>800</v>
      </c>
      <c r="E207" s="1223">
        <f>E206+E205</f>
        <v>0</v>
      </c>
    </row>
    <row r="208" spans="1:9" ht="11.25" customHeight="1" x14ac:dyDescent="0.2">
      <c r="A208" s="1227" t="s">
        <v>34</v>
      </c>
      <c r="B208" s="1228"/>
      <c r="C208" s="1229"/>
      <c r="D208" s="1229"/>
      <c r="E208" s="1230"/>
    </row>
    <row r="209" spans="1:5" ht="7.5" customHeight="1" x14ac:dyDescent="0.2">
      <c r="A209" s="1231"/>
      <c r="B209" s="1232"/>
      <c r="C209" s="1233"/>
      <c r="D209" s="1233"/>
      <c r="E209" s="1234"/>
    </row>
    <row r="210" spans="1:5" ht="7.5" customHeight="1" thickBot="1" x14ac:dyDescent="0.25">
      <c r="A210" s="1235"/>
      <c r="B210" s="1236"/>
      <c r="C210" s="1237"/>
      <c r="D210" s="1237"/>
      <c r="E210" s="1238"/>
    </row>
    <row r="211" spans="1:5" ht="13.5" thickBot="1" x14ac:dyDescent="0.25">
      <c r="A211" s="1248" t="s">
        <v>1348</v>
      </c>
      <c r="B211" s="1254" t="s">
        <v>1349</v>
      </c>
      <c r="C211" s="1255"/>
      <c r="D211" s="1255"/>
      <c r="E211" s="1256"/>
    </row>
    <row r="212" spans="1:5" ht="13.5" thickBot="1" x14ac:dyDescent="0.25">
      <c r="A212" s="1204" t="s">
        <v>223</v>
      </c>
      <c r="B212" s="1205" t="s">
        <v>1350</v>
      </c>
      <c r="C212" s="1206"/>
      <c r="D212" s="1206"/>
      <c r="E212" s="1207"/>
    </row>
    <row r="213" spans="1:5" ht="13.5" thickBot="1" x14ac:dyDescent="0.25">
      <c r="A213" s="1188" t="s">
        <v>20</v>
      </c>
      <c r="B213" s="1194" t="s">
        <v>1351</v>
      </c>
      <c r="C213" s="1195"/>
      <c r="D213" s="1195"/>
      <c r="E213" s="1196"/>
    </row>
    <row r="214" spans="1:5" ht="13.5" thickBot="1" x14ac:dyDescent="0.25">
      <c r="A214" s="1188" t="s">
        <v>21</v>
      </c>
      <c r="B214" s="1208" t="s">
        <v>744</v>
      </c>
      <c r="C214" s="1209"/>
      <c r="D214" s="1209"/>
      <c r="E214" s="1210"/>
    </row>
    <row r="215" spans="1:5" ht="11.25" customHeight="1" x14ac:dyDescent="0.2">
      <c r="A215" s="1182"/>
      <c r="B215" s="1211">
        <v>2018</v>
      </c>
      <c r="C215" s="1211">
        <v>2019</v>
      </c>
      <c r="D215" s="1211">
        <v>2020</v>
      </c>
      <c r="E215" s="1211">
        <v>2021</v>
      </c>
    </row>
    <row r="216" spans="1:5" ht="9" customHeight="1" thickBot="1" x14ac:dyDescent="0.25">
      <c r="A216" s="1184"/>
      <c r="B216" s="1212" t="s">
        <v>10</v>
      </c>
      <c r="C216" s="1212" t="s">
        <v>11</v>
      </c>
      <c r="D216" s="1212" t="s">
        <v>11</v>
      </c>
      <c r="E216" s="1212" t="s">
        <v>11</v>
      </c>
    </row>
    <row r="217" spans="1:5" ht="13.5" thickBot="1" x14ac:dyDescent="0.25">
      <c r="A217" s="1188" t="s">
        <v>23</v>
      </c>
      <c r="B217" s="1213">
        <v>1</v>
      </c>
      <c r="C217" s="1213">
        <v>0</v>
      </c>
      <c r="D217" s="1213">
        <v>0</v>
      </c>
      <c r="E217" s="1213">
        <v>0</v>
      </c>
    </row>
    <row r="218" spans="1:5" ht="13.5" thickBot="1" x14ac:dyDescent="0.25">
      <c r="A218" s="1188" t="s">
        <v>24</v>
      </c>
      <c r="B218" s="1213">
        <v>300</v>
      </c>
      <c r="C218" s="1213">
        <v>0</v>
      </c>
      <c r="D218" s="1213">
        <v>0</v>
      </c>
      <c r="E218" s="1213">
        <v>0</v>
      </c>
    </row>
    <row r="219" spans="1:5" ht="13.5" thickBot="1" x14ac:dyDescent="0.25">
      <c r="A219" s="1188" t="s">
        <v>25</v>
      </c>
      <c r="B219" s="1213">
        <f>B218/B217</f>
        <v>300</v>
      </c>
      <c r="C219" s="1213" t="e">
        <f>C218/C217</f>
        <v>#DIV/0!</v>
      </c>
      <c r="D219" s="1213" t="e">
        <f>D218/D217</f>
        <v>#DIV/0!</v>
      </c>
      <c r="E219" s="1213" t="e">
        <f>E218/E217</f>
        <v>#DIV/0!</v>
      </c>
    </row>
    <row r="220" spans="1:5" ht="13.5" thickBot="1" x14ac:dyDescent="0.25">
      <c r="A220" s="1188" t="s">
        <v>26</v>
      </c>
      <c r="B220" s="1214" t="s">
        <v>27</v>
      </c>
      <c r="C220" s="1215">
        <f>C217/B217-1</f>
        <v>-1</v>
      </c>
      <c r="D220" s="1215" t="e">
        <f t="shared" ref="D220:E222" si="8">D217/C217-1</f>
        <v>#DIV/0!</v>
      </c>
      <c r="E220" s="1215" t="e">
        <f t="shared" si="8"/>
        <v>#DIV/0!</v>
      </c>
    </row>
    <row r="221" spans="1:5" ht="13.5" thickBot="1" x14ac:dyDescent="0.25">
      <c r="A221" s="1188" t="s">
        <v>28</v>
      </c>
      <c r="B221" s="1214" t="s">
        <v>27</v>
      </c>
      <c r="C221" s="1215">
        <f>C218/B218-1</f>
        <v>-1</v>
      </c>
      <c r="D221" s="1215" t="e">
        <f t="shared" si="8"/>
        <v>#DIV/0!</v>
      </c>
      <c r="E221" s="1215" t="e">
        <f t="shared" si="8"/>
        <v>#DIV/0!</v>
      </c>
    </row>
    <row r="222" spans="1:5" ht="13.5" thickBot="1" x14ac:dyDescent="0.25">
      <c r="A222" s="1188" t="s">
        <v>29</v>
      </c>
      <c r="B222" s="1214" t="s">
        <v>27</v>
      </c>
      <c r="C222" s="1215" t="e">
        <f>C219/B219-1</f>
        <v>#DIV/0!</v>
      </c>
      <c r="D222" s="1215" t="e">
        <f t="shared" si="8"/>
        <v>#DIV/0!</v>
      </c>
      <c r="E222" s="1215" t="e">
        <f t="shared" si="8"/>
        <v>#DIV/0!</v>
      </c>
    </row>
    <row r="223" spans="1:5" ht="13.5" thickBot="1" x14ac:dyDescent="0.25">
      <c r="A223" s="1217" t="s">
        <v>1326</v>
      </c>
      <c r="B223" s="1218"/>
      <c r="C223" s="1218"/>
      <c r="D223" s="1218"/>
      <c r="E223" s="1219"/>
    </row>
    <row r="224" spans="1:5" x14ac:dyDescent="0.2">
      <c r="A224" s="1182"/>
      <c r="B224" s="1211">
        <v>2018</v>
      </c>
      <c r="C224" s="1211">
        <v>2019</v>
      </c>
      <c r="D224" s="1211">
        <v>2020</v>
      </c>
      <c r="E224" s="1211">
        <v>2021</v>
      </c>
    </row>
    <row r="225" spans="1:5" ht="12" customHeight="1" thickBot="1" x14ac:dyDescent="0.25">
      <c r="A225" s="1184"/>
      <c r="B225" s="1212" t="s">
        <v>10</v>
      </c>
      <c r="C225" s="1212" t="s">
        <v>11</v>
      </c>
      <c r="D225" s="1212" t="s">
        <v>11</v>
      </c>
      <c r="E225" s="1212" t="s">
        <v>11</v>
      </c>
    </row>
    <row r="226" spans="1:5" ht="13.5" thickBot="1" x14ac:dyDescent="0.25">
      <c r="A226" s="1220" t="s">
        <v>31</v>
      </c>
      <c r="B226" s="1221"/>
      <c r="C226" s="1221"/>
      <c r="D226" s="1221"/>
      <c r="E226" s="1221"/>
    </row>
    <row r="227" spans="1:5" ht="13.5" thickBot="1" x14ac:dyDescent="0.25">
      <c r="A227" s="1220" t="s">
        <v>32</v>
      </c>
      <c r="B227" s="1223">
        <v>300</v>
      </c>
      <c r="C227" s="1221">
        <v>0</v>
      </c>
      <c r="D227" s="1221">
        <v>0</v>
      </c>
      <c r="E227" s="1221">
        <v>0</v>
      </c>
    </row>
    <row r="228" spans="1:5" ht="13.5" thickBot="1" x14ac:dyDescent="0.25">
      <c r="A228" s="1226" t="s">
        <v>98</v>
      </c>
      <c r="B228" s="1223">
        <f>B227+B226</f>
        <v>300</v>
      </c>
      <c r="C228" s="1223">
        <f>C227+C226</f>
        <v>0</v>
      </c>
      <c r="D228" s="1223">
        <f>D227+D226</f>
        <v>0</v>
      </c>
      <c r="E228" s="1223">
        <f>E227+E226</f>
        <v>0</v>
      </c>
    </row>
    <row r="229" spans="1:5" ht="9" customHeight="1" x14ac:dyDescent="0.2">
      <c r="A229" s="1227" t="s">
        <v>307</v>
      </c>
      <c r="B229" s="1228"/>
      <c r="C229" s="1229"/>
      <c r="D229" s="1229"/>
      <c r="E229" s="1230"/>
    </row>
    <row r="230" spans="1:5" ht="10.5" customHeight="1" x14ac:dyDescent="0.2">
      <c r="A230" s="1231"/>
      <c r="B230" s="1232"/>
      <c r="C230" s="1233"/>
      <c r="D230" s="1233"/>
      <c r="E230" s="1234"/>
    </row>
    <row r="231" spans="1:5" ht="9" customHeight="1" thickBot="1" x14ac:dyDescent="0.25">
      <c r="A231" s="1235"/>
      <c r="B231" s="1236"/>
      <c r="C231" s="1237"/>
      <c r="D231" s="1237"/>
      <c r="E231" s="1238"/>
    </row>
    <row r="232" spans="1:5" ht="13.5" thickBot="1" x14ac:dyDescent="0.25">
      <c r="A232" s="1258" t="s">
        <v>1352</v>
      </c>
      <c r="B232" s="1259" t="s">
        <v>1353</v>
      </c>
      <c r="C232" s="1260"/>
      <c r="D232" s="1260"/>
      <c r="E232" s="1261"/>
    </row>
    <row r="233" spans="1:5" ht="13.5" thickBot="1" x14ac:dyDescent="0.25">
      <c r="A233" s="1204" t="s">
        <v>226</v>
      </c>
      <c r="B233" s="1205" t="s">
        <v>1350</v>
      </c>
      <c r="C233" s="1206"/>
      <c r="D233" s="1206"/>
      <c r="E233" s="1207"/>
    </row>
    <row r="234" spans="1:5" ht="13.5" thickBot="1" x14ac:dyDescent="0.25">
      <c r="A234" s="1188" t="s">
        <v>20</v>
      </c>
      <c r="B234" s="1262" t="s">
        <v>1354</v>
      </c>
      <c r="C234" s="1263"/>
      <c r="D234" s="1263"/>
      <c r="E234" s="1264"/>
    </row>
    <row r="235" spans="1:5" ht="13.5" thickBot="1" x14ac:dyDescent="0.25">
      <c r="A235" s="1188" t="s">
        <v>21</v>
      </c>
      <c r="B235" s="1208" t="s">
        <v>744</v>
      </c>
      <c r="C235" s="1209"/>
      <c r="D235" s="1209"/>
      <c r="E235" s="1210"/>
    </row>
    <row r="236" spans="1:5" ht="11.25" customHeight="1" x14ac:dyDescent="0.2">
      <c r="A236" s="1182"/>
      <c r="B236" s="1211">
        <v>2018</v>
      </c>
      <c r="C236" s="1211">
        <v>2019</v>
      </c>
      <c r="D236" s="1211">
        <v>2020</v>
      </c>
      <c r="E236" s="1211">
        <v>2021</v>
      </c>
    </row>
    <row r="237" spans="1:5" ht="10.5" customHeight="1" thickBot="1" x14ac:dyDescent="0.25">
      <c r="A237" s="1184"/>
      <c r="B237" s="1212" t="s">
        <v>10</v>
      </c>
      <c r="C237" s="1212" t="s">
        <v>11</v>
      </c>
      <c r="D237" s="1212" t="s">
        <v>11</v>
      </c>
      <c r="E237" s="1212" t="s">
        <v>11</v>
      </c>
    </row>
    <row r="238" spans="1:5" ht="13.5" thickBot="1" x14ac:dyDescent="0.25">
      <c r="A238" s="1188" t="s">
        <v>23</v>
      </c>
      <c r="B238" s="1213">
        <v>0</v>
      </c>
      <c r="C238" s="1213">
        <v>1</v>
      </c>
      <c r="D238" s="1213">
        <v>1</v>
      </c>
      <c r="E238" s="1213">
        <v>0</v>
      </c>
    </row>
    <row r="239" spans="1:5" x14ac:dyDescent="0.2">
      <c r="A239" s="1265" t="s">
        <v>24</v>
      </c>
      <c r="B239" s="1266">
        <v>0</v>
      </c>
      <c r="C239" s="1266">
        <v>3000</v>
      </c>
      <c r="D239" s="1266">
        <v>3000</v>
      </c>
      <c r="E239" s="1266">
        <v>0</v>
      </c>
    </row>
    <row r="240" spans="1:5" ht="15" customHeight="1" thickBot="1" x14ac:dyDescent="0.25">
      <c r="A240" s="1267" t="s">
        <v>25</v>
      </c>
      <c r="B240" s="1268" t="e">
        <f>B239/B238</f>
        <v>#DIV/0!</v>
      </c>
      <c r="C240" s="1268">
        <f>C239/C238</f>
        <v>3000</v>
      </c>
      <c r="D240" s="1268">
        <f>D239/D238</f>
        <v>3000</v>
      </c>
      <c r="E240" s="1269" t="e">
        <f>E239/E238</f>
        <v>#DIV/0!</v>
      </c>
    </row>
    <row r="241" spans="1:8" ht="13.5" thickBot="1" x14ac:dyDescent="0.25">
      <c r="A241" s="1270" t="s">
        <v>26</v>
      </c>
      <c r="B241" s="1214" t="s">
        <v>27</v>
      </c>
      <c r="C241" s="1215" t="e">
        <f>C238/B238-1</f>
        <v>#DIV/0!</v>
      </c>
      <c r="D241" s="1215">
        <f t="shared" ref="D241:E243" si="9">D238/C238-1</f>
        <v>0</v>
      </c>
      <c r="E241" s="1271">
        <f t="shared" si="9"/>
        <v>-1</v>
      </c>
    </row>
    <row r="242" spans="1:8" x14ac:dyDescent="0.2">
      <c r="A242" s="1272" t="s">
        <v>28</v>
      </c>
      <c r="B242" s="1273" t="s">
        <v>27</v>
      </c>
      <c r="C242" s="1274" t="e">
        <f>C239/B239-1</f>
        <v>#DIV/0!</v>
      </c>
      <c r="D242" s="1274">
        <f t="shared" si="9"/>
        <v>0</v>
      </c>
      <c r="E242" s="1275">
        <f t="shared" si="9"/>
        <v>-1</v>
      </c>
    </row>
    <row r="243" spans="1:8" ht="13.5" thickBot="1" x14ac:dyDescent="0.25">
      <c r="A243" s="1188" t="s">
        <v>29</v>
      </c>
      <c r="B243" s="1214" t="s">
        <v>27</v>
      </c>
      <c r="C243" s="1215" t="e">
        <f>C240/B240-1</f>
        <v>#DIV/0!</v>
      </c>
      <c r="D243" s="1215">
        <f t="shared" si="9"/>
        <v>0</v>
      </c>
      <c r="E243" s="1215" t="e">
        <f t="shared" si="9"/>
        <v>#DIV/0!</v>
      </c>
    </row>
    <row r="244" spans="1:8" ht="13.5" thickBot="1" x14ac:dyDescent="0.25">
      <c r="A244" s="1217" t="s">
        <v>1331</v>
      </c>
      <c r="B244" s="1218"/>
      <c r="C244" s="1218"/>
      <c r="D244" s="1218"/>
      <c r="E244" s="1219"/>
    </row>
    <row r="245" spans="1:8" x14ac:dyDescent="0.2">
      <c r="A245" s="1182"/>
      <c r="B245" s="1211">
        <v>2018</v>
      </c>
      <c r="C245" s="1211">
        <v>2019</v>
      </c>
      <c r="D245" s="1211">
        <v>2020</v>
      </c>
      <c r="E245" s="1211">
        <v>2021</v>
      </c>
    </row>
    <row r="246" spans="1:8" ht="9.75" customHeight="1" thickBot="1" x14ac:dyDescent="0.25">
      <c r="A246" s="1184"/>
      <c r="B246" s="1212" t="s">
        <v>10</v>
      </c>
      <c r="C246" s="1212" t="s">
        <v>11</v>
      </c>
      <c r="D246" s="1212" t="s">
        <v>11</v>
      </c>
      <c r="E246" s="1212" t="s">
        <v>11</v>
      </c>
    </row>
    <row r="247" spans="1:8" ht="13.5" thickBot="1" x14ac:dyDescent="0.25">
      <c r="A247" s="1220" t="s">
        <v>31</v>
      </c>
      <c r="B247" s="1221"/>
      <c r="C247" s="1221"/>
      <c r="D247" s="1221"/>
      <c r="E247" s="1221"/>
    </row>
    <row r="248" spans="1:8" ht="13.5" thickBot="1" x14ac:dyDescent="0.25">
      <c r="A248" s="1220" t="s">
        <v>32</v>
      </c>
      <c r="B248" s="1223">
        <v>0</v>
      </c>
      <c r="C248" s="1221">
        <v>3000</v>
      </c>
      <c r="D248" s="1221">
        <v>3000</v>
      </c>
      <c r="E248" s="1221">
        <v>0</v>
      </c>
    </row>
    <row r="249" spans="1:8" ht="13.5" thickBot="1" x14ac:dyDescent="0.25">
      <c r="A249" s="1226" t="s">
        <v>107</v>
      </c>
      <c r="B249" s="1223">
        <v>0</v>
      </c>
      <c r="C249" s="1223">
        <f>C248+C247</f>
        <v>3000</v>
      </c>
      <c r="D249" s="1223">
        <f>D248+D247</f>
        <v>3000</v>
      </c>
      <c r="E249" s="1223">
        <f>E248+E247</f>
        <v>0</v>
      </c>
    </row>
    <row r="250" spans="1:8" ht="9" customHeight="1" x14ac:dyDescent="0.2">
      <c r="A250" s="1227" t="s">
        <v>307</v>
      </c>
      <c r="B250" s="1228"/>
      <c r="C250" s="1229"/>
      <c r="D250" s="1229"/>
      <c r="E250" s="1230"/>
    </row>
    <row r="251" spans="1:8" ht="9" customHeight="1" x14ac:dyDescent="0.2">
      <c r="A251" s="1231"/>
      <c r="B251" s="1232"/>
      <c r="C251" s="1233"/>
      <c r="D251" s="1233"/>
      <c r="E251" s="1234"/>
      <c r="H251" s="1155" t="s">
        <v>139</v>
      </c>
    </row>
    <row r="252" spans="1:8" ht="7.5" customHeight="1" thickBot="1" x14ac:dyDescent="0.25">
      <c r="A252" s="1235"/>
      <c r="B252" s="1236"/>
      <c r="C252" s="1237"/>
      <c r="D252" s="1237"/>
      <c r="E252" s="1238"/>
    </row>
    <row r="253" spans="1:8" ht="42.75" customHeight="1" thickBot="1" x14ac:dyDescent="0.25">
      <c r="A253" s="1276" t="s">
        <v>1355</v>
      </c>
      <c r="B253" s="1277" t="s">
        <v>1356</v>
      </c>
      <c r="C253" s="1278"/>
      <c r="D253" s="1278"/>
      <c r="E253" s="1279"/>
    </row>
    <row r="254" spans="1:8" ht="13.5" thickBot="1" x14ac:dyDescent="0.25">
      <c r="A254" s="1204" t="s">
        <v>227</v>
      </c>
      <c r="B254" s="1245"/>
      <c r="C254" s="1246"/>
      <c r="D254" s="1246"/>
      <c r="E254" s="1247"/>
    </row>
    <row r="255" spans="1:8" ht="15.75" customHeight="1" thickBot="1" x14ac:dyDescent="0.25">
      <c r="A255" s="1188" t="s">
        <v>20</v>
      </c>
      <c r="B255" s="1280"/>
      <c r="C255" s="1281"/>
      <c r="D255" s="1281"/>
      <c r="E255" s="1282"/>
    </row>
    <row r="256" spans="1:8" ht="13.5" thickBot="1" x14ac:dyDescent="0.25">
      <c r="A256" s="1188" t="s">
        <v>21</v>
      </c>
      <c r="B256" s="1208" t="s">
        <v>744</v>
      </c>
      <c r="C256" s="1209"/>
      <c r="D256" s="1209"/>
      <c r="E256" s="1210"/>
    </row>
    <row r="257" spans="1:5" ht="12" customHeight="1" x14ac:dyDescent="0.2">
      <c r="A257" s="1182"/>
      <c r="B257" s="1211">
        <v>2018</v>
      </c>
      <c r="C257" s="1211">
        <v>2019</v>
      </c>
      <c r="D257" s="1211">
        <v>2020</v>
      </c>
      <c r="E257" s="1211">
        <v>2021</v>
      </c>
    </row>
    <row r="258" spans="1:5" ht="11.25" customHeight="1" thickBot="1" x14ac:dyDescent="0.25">
      <c r="A258" s="1184"/>
      <c r="B258" s="1212" t="s">
        <v>10</v>
      </c>
      <c r="C258" s="1212" t="s">
        <v>11</v>
      </c>
      <c r="D258" s="1212" t="s">
        <v>11</v>
      </c>
      <c r="E258" s="1212" t="s">
        <v>11</v>
      </c>
    </row>
    <row r="259" spans="1:5" ht="13.5" thickBot="1" x14ac:dyDescent="0.25">
      <c r="A259" s="1188" t="s">
        <v>23</v>
      </c>
      <c r="B259" s="1213">
        <v>0</v>
      </c>
      <c r="C259" s="1213">
        <v>0</v>
      </c>
      <c r="D259" s="1213">
        <v>0</v>
      </c>
      <c r="E259" s="1213">
        <v>1</v>
      </c>
    </row>
    <row r="260" spans="1:5" ht="15" customHeight="1" x14ac:dyDescent="0.2">
      <c r="A260" s="1265" t="s">
        <v>24</v>
      </c>
      <c r="B260" s="1266">
        <v>24000</v>
      </c>
      <c r="C260" s="1266">
        <v>0</v>
      </c>
      <c r="D260" s="1266">
        <v>0</v>
      </c>
      <c r="E260" s="1266">
        <v>0</v>
      </c>
    </row>
    <row r="261" spans="1:5" ht="13.5" thickBot="1" x14ac:dyDescent="0.25">
      <c r="A261" s="1267" t="s">
        <v>25</v>
      </c>
      <c r="B261" s="1268" t="e">
        <f>B260/B259</f>
        <v>#DIV/0!</v>
      </c>
      <c r="C261" s="1268" t="e">
        <f>C260/C259</f>
        <v>#DIV/0!</v>
      </c>
      <c r="D261" s="1268" t="e">
        <f>D260/D259</f>
        <v>#DIV/0!</v>
      </c>
      <c r="E261" s="1269">
        <f>E260/E259</f>
        <v>0</v>
      </c>
    </row>
    <row r="262" spans="1:5" ht="13.5" thickBot="1" x14ac:dyDescent="0.25">
      <c r="A262" s="1270" t="s">
        <v>26</v>
      </c>
      <c r="B262" s="1214" t="s">
        <v>27</v>
      </c>
      <c r="C262" s="1215" t="e">
        <f>C259/B259-1</f>
        <v>#DIV/0!</v>
      </c>
      <c r="D262" s="1215" t="e">
        <f t="shared" ref="D262:E264" si="10">D259/C259-1</f>
        <v>#DIV/0!</v>
      </c>
      <c r="E262" s="1271" t="e">
        <f t="shared" si="10"/>
        <v>#DIV/0!</v>
      </c>
    </row>
    <row r="263" spans="1:5" x14ac:dyDescent="0.2">
      <c r="A263" s="1272" t="s">
        <v>28</v>
      </c>
      <c r="B263" s="1273" t="s">
        <v>27</v>
      </c>
      <c r="C263" s="1274">
        <f>C260/B260-1</f>
        <v>-1</v>
      </c>
      <c r="D263" s="1274" t="e">
        <f t="shared" si="10"/>
        <v>#DIV/0!</v>
      </c>
      <c r="E263" s="1275" t="e">
        <f t="shared" si="10"/>
        <v>#DIV/0!</v>
      </c>
    </row>
    <row r="264" spans="1:5" ht="13.5" thickBot="1" x14ac:dyDescent="0.25">
      <c r="A264" s="1188" t="s">
        <v>29</v>
      </c>
      <c r="B264" s="1214" t="s">
        <v>27</v>
      </c>
      <c r="C264" s="1215" t="e">
        <f>C261/B261-1</f>
        <v>#DIV/0!</v>
      </c>
      <c r="D264" s="1215" t="e">
        <f t="shared" si="10"/>
        <v>#DIV/0!</v>
      </c>
      <c r="E264" s="1215" t="e">
        <f t="shared" si="10"/>
        <v>#DIV/0!</v>
      </c>
    </row>
    <row r="265" spans="1:5" ht="13.5" customHeight="1" thickBot="1" x14ac:dyDescent="0.25">
      <c r="A265" s="1217" t="s">
        <v>1335</v>
      </c>
      <c r="B265" s="1218"/>
      <c r="C265" s="1218"/>
      <c r="D265" s="1218"/>
      <c r="E265" s="1219"/>
    </row>
    <row r="266" spans="1:5" x14ac:dyDescent="0.2">
      <c r="A266" s="1182"/>
      <c r="B266" s="1211">
        <v>2018</v>
      </c>
      <c r="C266" s="1211">
        <v>2019</v>
      </c>
      <c r="D266" s="1211">
        <v>2020</v>
      </c>
      <c r="E266" s="1211">
        <v>2021</v>
      </c>
    </row>
    <row r="267" spans="1:5" ht="11.25" customHeight="1" thickBot="1" x14ac:dyDescent="0.25">
      <c r="A267" s="1184"/>
      <c r="B267" s="1212" t="s">
        <v>10</v>
      </c>
      <c r="C267" s="1212" t="s">
        <v>11</v>
      </c>
      <c r="D267" s="1212" t="s">
        <v>11</v>
      </c>
      <c r="E267" s="1212" t="s">
        <v>11</v>
      </c>
    </row>
    <row r="268" spans="1:5" ht="13.5" thickBot="1" x14ac:dyDescent="0.25">
      <c r="A268" s="1220" t="s">
        <v>31</v>
      </c>
      <c r="B268" s="1221"/>
      <c r="C268" s="1221"/>
      <c r="D268" s="1221"/>
      <c r="E268" s="1221"/>
    </row>
    <row r="269" spans="1:5" ht="13.5" thickBot="1" x14ac:dyDescent="0.25">
      <c r="A269" s="1220" t="s">
        <v>32</v>
      </c>
      <c r="B269" s="1223">
        <v>24000</v>
      </c>
      <c r="C269" s="1221">
        <v>0</v>
      </c>
      <c r="D269" s="1221">
        <v>0</v>
      </c>
      <c r="E269" s="1221">
        <v>0</v>
      </c>
    </row>
    <row r="270" spans="1:5" ht="13.5" thickBot="1" x14ac:dyDescent="0.25">
      <c r="A270" s="1226" t="s">
        <v>115</v>
      </c>
      <c r="B270" s="1223">
        <f>B269+B268</f>
        <v>24000</v>
      </c>
      <c r="C270" s="1223">
        <f>C269+C268</f>
        <v>0</v>
      </c>
      <c r="D270" s="1223">
        <f>D269+D268</f>
        <v>0</v>
      </c>
      <c r="E270" s="1223">
        <f>E269+E268</f>
        <v>0</v>
      </c>
    </row>
    <row r="271" spans="1:5" ht="9" customHeight="1" x14ac:dyDescent="0.2">
      <c r="A271" s="1227" t="s">
        <v>307</v>
      </c>
      <c r="B271" s="1228"/>
      <c r="C271" s="1229"/>
      <c r="D271" s="1229"/>
      <c r="E271" s="1230"/>
    </row>
    <row r="272" spans="1:5" ht="10.5" customHeight="1" x14ac:dyDescent="0.2">
      <c r="A272" s="1231"/>
      <c r="B272" s="1232"/>
      <c r="C272" s="1233"/>
      <c r="D272" s="1233"/>
      <c r="E272" s="1234"/>
    </row>
    <row r="273" spans="1:8" ht="11.25" customHeight="1" thickBot="1" x14ac:dyDescent="0.25">
      <c r="A273" s="1235"/>
      <c r="B273" s="1236"/>
      <c r="C273" s="1237"/>
      <c r="D273" s="1237"/>
      <c r="E273" s="1238"/>
    </row>
    <row r="274" spans="1:8" ht="17.25" customHeight="1" thickBot="1" x14ac:dyDescent="0.25">
      <c r="A274" s="1283"/>
      <c r="B274" s="1284"/>
      <c r="C274" s="1284"/>
      <c r="D274" s="1284"/>
      <c r="E274" s="1284"/>
    </row>
    <row r="275" spans="1:8" ht="26.25" customHeight="1" thickBot="1" x14ac:dyDescent="0.25">
      <c r="A275" s="1190" t="s">
        <v>54</v>
      </c>
      <c r="B275" s="1285">
        <f>B57+B81+B102+B123+B144+B165+B186+B207+B228+B249+B270</f>
        <v>49110</v>
      </c>
      <c r="C275" s="1285">
        <f>C57+C81+C102+C123+C144+C165+C186+C207+C228+C249+C270</f>
        <v>25210</v>
      </c>
      <c r="D275" s="1285">
        <f>D57+D81+D102+D123+D144+D165+D186+D207+D228+D249+D270</f>
        <v>25210</v>
      </c>
      <c r="E275" s="1285">
        <f>E57+E81+E102+E123+E144+E165+E186+E207+E228+E249+E270</f>
        <v>22210</v>
      </c>
      <c r="G275" s="1216">
        <f>C275-3000</f>
        <v>22210</v>
      </c>
      <c r="H275" s="1216">
        <f>D275-3000</f>
        <v>22210</v>
      </c>
    </row>
    <row r="276" spans="1:8" ht="27" customHeight="1" thickBot="1" x14ac:dyDescent="0.25">
      <c r="A276" s="1190" t="s">
        <v>55</v>
      </c>
      <c r="B276" s="1285">
        <f>B36+B39+B42+B80+B101+B122+B143+B164+B185+B206+B227+B248+B269</f>
        <v>49110</v>
      </c>
      <c r="C276" s="1285">
        <f>C36+C39+C42+C80+C101+C122+C143+C164+C185+C206+C227+C248+C269</f>
        <v>25210</v>
      </c>
      <c r="D276" s="1285">
        <f>D36+D39+D42+D80+D101+D122+D143+D164+D185+D206+D227+D248+D269</f>
        <v>25210</v>
      </c>
      <c r="E276" s="1285">
        <f>E36+E39+E42+E80+E101+E122+E143+E164+E185+E206+E227+E248+E269</f>
        <v>22210</v>
      </c>
    </row>
    <row r="277" spans="1:8" ht="24" x14ac:dyDescent="0.2">
      <c r="A277" s="1286" t="s">
        <v>56</v>
      </c>
      <c r="B277" s="1287"/>
      <c r="C277" s="1288">
        <f>C276/B276-1</f>
        <v>-0.48666259417633884</v>
      </c>
      <c r="D277" s="1288">
        <f>D276/C276-1</f>
        <v>0</v>
      </c>
      <c r="E277" s="1288">
        <f>E276/D276-1</f>
        <v>-0.11900039666798889</v>
      </c>
    </row>
    <row r="278" spans="1:8" x14ac:dyDescent="0.2">
      <c r="A278" s="1289" t="s">
        <v>41</v>
      </c>
      <c r="B278" s="1290">
        <f>B36</f>
        <v>12300</v>
      </c>
      <c r="C278" s="1290">
        <f>C36</f>
        <v>12300</v>
      </c>
      <c r="D278" s="1290">
        <f>D36</f>
        <v>12300</v>
      </c>
      <c r="E278" s="1290">
        <f>E36</f>
        <v>12300</v>
      </c>
    </row>
    <row r="279" spans="1:8" x14ac:dyDescent="0.2">
      <c r="A279" s="1291" t="s">
        <v>57</v>
      </c>
      <c r="B279" s="1292"/>
      <c r="C279" s="1293">
        <f>C278/B278-1</f>
        <v>0</v>
      </c>
      <c r="D279" s="1293">
        <f>D278/C278-1</f>
        <v>0</v>
      </c>
      <c r="E279" s="1293">
        <f>E278/D278-1</f>
        <v>0</v>
      </c>
    </row>
    <row r="280" spans="1:8" ht="24.75" thickBot="1" x14ac:dyDescent="0.25">
      <c r="A280" s="1289" t="s">
        <v>42</v>
      </c>
      <c r="B280" s="1290">
        <v>2510</v>
      </c>
      <c r="C280" s="1292">
        <f>C39</f>
        <v>2510</v>
      </c>
      <c r="D280" s="1290">
        <f>D39</f>
        <v>2510</v>
      </c>
      <c r="E280" s="1290">
        <f>E39</f>
        <v>2510</v>
      </c>
      <c r="G280" s="1294"/>
    </row>
    <row r="281" spans="1:8" ht="15" customHeight="1" x14ac:dyDescent="0.2">
      <c r="A281" s="1291" t="s">
        <v>58</v>
      </c>
      <c r="B281" s="1292"/>
      <c r="C281" s="1293">
        <f>C280/B280-1</f>
        <v>0</v>
      </c>
      <c r="D281" s="1293">
        <f>D280/C280-1</f>
        <v>0</v>
      </c>
      <c r="E281" s="1293">
        <f>E280/D280-1</f>
        <v>0</v>
      </c>
      <c r="F281" s="1295"/>
      <c r="G281" s="1296"/>
    </row>
    <row r="282" spans="1:8" x14ac:dyDescent="0.2">
      <c r="A282" s="1289" t="s">
        <v>43</v>
      </c>
      <c r="B282" s="1290">
        <f>B42</f>
        <v>5300</v>
      </c>
      <c r="C282" s="1290">
        <f>C42</f>
        <v>5400</v>
      </c>
      <c r="D282" s="1290">
        <f>D42</f>
        <v>5400</v>
      </c>
      <c r="E282" s="1290">
        <f>E42</f>
        <v>5400</v>
      </c>
      <c r="F282" s="1297"/>
      <c r="G282" s="1296"/>
    </row>
    <row r="283" spans="1:8" ht="24.75" thickBot="1" x14ac:dyDescent="0.25">
      <c r="A283" s="1291" t="s">
        <v>59</v>
      </c>
      <c r="B283" s="1292"/>
      <c r="C283" s="1293">
        <f>C282/B282-1</f>
        <v>1.8867924528301883E-2</v>
      </c>
      <c r="D283" s="1293">
        <f>D282/C282-1</f>
        <v>0</v>
      </c>
      <c r="E283" s="1293">
        <f>E282/D282-1</f>
        <v>0</v>
      </c>
      <c r="F283" s="1298"/>
      <c r="G283" s="1296"/>
    </row>
    <row r="284" spans="1:8" x14ac:dyDescent="0.2">
      <c r="A284" s="1289" t="s">
        <v>44</v>
      </c>
      <c r="B284" s="1290">
        <v>0</v>
      </c>
      <c r="C284" s="1290">
        <v>0</v>
      </c>
      <c r="D284" s="1290">
        <v>0</v>
      </c>
      <c r="E284" s="1290">
        <v>0</v>
      </c>
      <c r="G284" s="1294"/>
    </row>
    <row r="285" spans="1:8" x14ac:dyDescent="0.2">
      <c r="A285" s="1291" t="s">
        <v>60</v>
      </c>
      <c r="B285" s="1292"/>
      <c r="C285" s="1293" t="e">
        <f>C284/B284-1</f>
        <v>#DIV/0!</v>
      </c>
      <c r="D285" s="1293" t="e">
        <f>D284/C284-1</f>
        <v>#DIV/0!</v>
      </c>
      <c r="E285" s="1293" t="e">
        <f>E284/D284-1</f>
        <v>#DIV/0!</v>
      </c>
    </row>
    <row r="286" spans="1:8" x14ac:dyDescent="0.2">
      <c r="A286" s="1289" t="s">
        <v>45</v>
      </c>
      <c r="B286" s="1290">
        <v>0</v>
      </c>
      <c r="C286" s="1290">
        <v>0</v>
      </c>
      <c r="D286" s="1290">
        <v>0</v>
      </c>
      <c r="E286" s="1290">
        <v>0</v>
      </c>
    </row>
    <row r="287" spans="1:8" ht="24.75" thickBot="1" x14ac:dyDescent="0.25">
      <c r="A287" s="1222" t="s">
        <v>61</v>
      </c>
      <c r="B287" s="1223"/>
      <c r="C287" s="1225" t="e">
        <f>C286/B286-1</f>
        <v>#DIV/0!</v>
      </c>
      <c r="D287" s="1225" t="e">
        <f>D286/C286-1</f>
        <v>#DIV/0!</v>
      </c>
      <c r="E287" s="1225" t="e">
        <f>E286/D286-1</f>
        <v>#DIV/0!</v>
      </c>
    </row>
    <row r="288" spans="1:8" ht="13.5" thickBot="1" x14ac:dyDescent="0.25">
      <c r="A288" s="1220" t="s">
        <v>46</v>
      </c>
      <c r="B288" s="1221">
        <v>0</v>
      </c>
      <c r="C288" s="1221">
        <v>0</v>
      </c>
      <c r="D288" s="1221">
        <v>0</v>
      </c>
      <c r="E288" s="1221">
        <v>0</v>
      </c>
    </row>
    <row r="289" spans="1:5" ht="13.5" thickBot="1" x14ac:dyDescent="0.25">
      <c r="A289" s="1222" t="s">
        <v>62</v>
      </c>
      <c r="B289" s="1223"/>
      <c r="C289" s="1225" t="e">
        <f>C288/B288-1</f>
        <v>#DIV/0!</v>
      </c>
      <c r="D289" s="1225" t="e">
        <f>D288/C288-1</f>
        <v>#DIV/0!</v>
      </c>
      <c r="E289" s="1225" t="e">
        <f>E288/D288-1</f>
        <v>#DIV/0!</v>
      </c>
    </row>
    <row r="290" spans="1:5" ht="24.75" thickBot="1" x14ac:dyDescent="0.25">
      <c r="A290" s="1220" t="s">
        <v>47</v>
      </c>
      <c r="B290" s="1221">
        <v>0</v>
      </c>
      <c r="C290" s="1221">
        <v>0</v>
      </c>
      <c r="D290" s="1221">
        <v>0</v>
      </c>
      <c r="E290" s="1221">
        <v>0</v>
      </c>
    </row>
    <row r="291" spans="1:5" ht="24.75" thickBot="1" x14ac:dyDescent="0.25">
      <c r="A291" s="1222" t="s">
        <v>63</v>
      </c>
      <c r="B291" s="1223"/>
      <c r="C291" s="1225" t="e">
        <f>C290/B290-1</f>
        <v>#DIV/0!</v>
      </c>
      <c r="D291" s="1225" t="e">
        <f>D290/C290-1</f>
        <v>#DIV/0!</v>
      </c>
      <c r="E291" s="1225" t="e">
        <f>E290/D290-1</f>
        <v>#DIV/0!</v>
      </c>
    </row>
    <row r="292" spans="1:5" ht="13.5" thickBot="1" x14ac:dyDescent="0.25">
      <c r="A292" s="1220" t="s">
        <v>64</v>
      </c>
      <c r="B292" s="1221">
        <v>0</v>
      </c>
      <c r="C292" s="1221">
        <v>0</v>
      </c>
      <c r="D292" s="1221">
        <v>0</v>
      </c>
      <c r="E292" s="1221">
        <v>0</v>
      </c>
    </row>
    <row r="293" spans="1:5" ht="24.75" thickBot="1" x14ac:dyDescent="0.25">
      <c r="A293" s="1222" t="s">
        <v>65</v>
      </c>
      <c r="B293" s="1223"/>
      <c r="C293" s="1225" t="e">
        <f>C292/B292-1</f>
        <v>#DIV/0!</v>
      </c>
      <c r="D293" s="1225" t="e">
        <f>D292/C292-1</f>
        <v>#DIV/0!</v>
      </c>
      <c r="E293" s="1225" t="e">
        <f>E292/D292-1</f>
        <v>#DIV/0!</v>
      </c>
    </row>
    <row r="294" spans="1:5" ht="13.5" thickBot="1" x14ac:dyDescent="0.25">
      <c r="A294" s="1220" t="s">
        <v>66</v>
      </c>
      <c r="B294" s="1221">
        <f>B80+B101+B122+B143+B164+B185+B206+B227+B248+B269</f>
        <v>29000</v>
      </c>
      <c r="C294" s="1221">
        <f>C80+C101+C122+C143+C164+C185+C206+C227+C248+C269</f>
        <v>5000</v>
      </c>
      <c r="D294" s="1221">
        <f>D80+D101+D122+D143+D164+D185+D206+D227+D248+D269</f>
        <v>5000</v>
      </c>
      <c r="E294" s="1221">
        <f>E80+E101+E122+E143+E164+E185+E206+E227+E248+E269</f>
        <v>2000</v>
      </c>
    </row>
    <row r="295" spans="1:5" ht="13.5" thickBot="1" x14ac:dyDescent="0.25">
      <c r="A295" s="1222" t="s">
        <v>67</v>
      </c>
      <c r="B295" s="1223"/>
      <c r="C295" s="1225">
        <f>C294/B294-1</f>
        <v>-0.82758620689655171</v>
      </c>
      <c r="D295" s="1225">
        <f>D294/C294-1</f>
        <v>0</v>
      </c>
      <c r="E295" s="1225">
        <f>E294/D294-1</f>
        <v>-0.6</v>
      </c>
    </row>
    <row r="296" spans="1:5" ht="8.25" customHeight="1" x14ac:dyDescent="0.2">
      <c r="A296" s="1299" t="s">
        <v>1357</v>
      </c>
      <c r="B296" s="1300"/>
      <c r="C296" s="1300"/>
      <c r="D296" s="1300"/>
      <c r="E296" s="1301"/>
    </row>
    <row r="297" spans="1:5" ht="7.5" customHeight="1" x14ac:dyDescent="0.2">
      <c r="A297" s="1302"/>
      <c r="B297" s="1303"/>
      <c r="C297" s="1303"/>
      <c r="D297" s="1303"/>
      <c r="E297" s="1304"/>
    </row>
    <row r="298" spans="1:5" ht="10.5" customHeight="1" thickBot="1" x14ac:dyDescent="0.25">
      <c r="A298" s="1305"/>
      <c r="B298" s="1306"/>
      <c r="C298" s="1306"/>
      <c r="D298" s="1306"/>
      <c r="E298" s="1307"/>
    </row>
    <row r="299" spans="1:5" ht="13.5" thickBot="1" x14ac:dyDescent="0.25">
      <c r="A299" s="1239" t="s">
        <v>48</v>
      </c>
      <c r="B299" s="1240">
        <f>IF(B276-B275=0,0,"Error")</f>
        <v>0</v>
      </c>
      <c r="C299" s="1240">
        <f>IF(C276-C275=0,0,"Error")</f>
        <v>0</v>
      </c>
      <c r="D299" s="1240">
        <f>IF(D276-D275=0,0,"Error")</f>
        <v>0</v>
      </c>
      <c r="E299" s="1240">
        <f>IF(E276-E275=0,0,"Error")</f>
        <v>0</v>
      </c>
    </row>
    <row r="300" spans="1:5" ht="33.75" customHeight="1" thickBot="1" x14ac:dyDescent="0.25">
      <c r="A300" s="1308" t="s">
        <v>69</v>
      </c>
      <c r="B300" s="1221">
        <v>6</v>
      </c>
      <c r="C300" s="1221">
        <v>6</v>
      </c>
      <c r="D300" s="1221">
        <v>6</v>
      </c>
      <c r="E300" s="1221">
        <v>6</v>
      </c>
    </row>
    <row r="301" spans="1:5" ht="26.25" customHeight="1" thickBot="1" x14ac:dyDescent="0.25">
      <c r="A301" s="1308" t="s">
        <v>70</v>
      </c>
      <c r="B301" s="1221" t="s">
        <v>27</v>
      </c>
      <c r="C301" s="1221" t="s">
        <v>27</v>
      </c>
      <c r="D301" s="1221" t="s">
        <v>27</v>
      </c>
      <c r="E301" s="1221" t="s">
        <v>27</v>
      </c>
    </row>
  </sheetData>
  <mergeCells count="116">
    <mergeCell ref="A266:A267"/>
    <mergeCell ref="A271:A273"/>
    <mergeCell ref="B271:E273"/>
    <mergeCell ref="A296:A298"/>
    <mergeCell ref="B296:E298"/>
    <mergeCell ref="B253:E253"/>
    <mergeCell ref="B254:E254"/>
    <mergeCell ref="B255:E255"/>
    <mergeCell ref="B256:E256"/>
    <mergeCell ref="A257:A258"/>
    <mergeCell ref="A265:E265"/>
    <mergeCell ref="B235:E235"/>
    <mergeCell ref="A236:A237"/>
    <mergeCell ref="A244:E244"/>
    <mergeCell ref="A245:A246"/>
    <mergeCell ref="A250:A252"/>
    <mergeCell ref="B250:E252"/>
    <mergeCell ref="A224:A225"/>
    <mergeCell ref="A229:A231"/>
    <mergeCell ref="B229:E231"/>
    <mergeCell ref="B232:E232"/>
    <mergeCell ref="B233:E233"/>
    <mergeCell ref="B234:E234"/>
    <mergeCell ref="B211:E211"/>
    <mergeCell ref="B212:E212"/>
    <mergeCell ref="B213:E213"/>
    <mergeCell ref="B214:E214"/>
    <mergeCell ref="A215:A216"/>
    <mergeCell ref="A223:E223"/>
    <mergeCell ref="B193:E193"/>
    <mergeCell ref="A194:A195"/>
    <mergeCell ref="G199:G201"/>
    <mergeCell ref="A202:E202"/>
    <mergeCell ref="A203:A204"/>
    <mergeCell ref="A208:A210"/>
    <mergeCell ref="B208:E210"/>
    <mergeCell ref="A182:A183"/>
    <mergeCell ref="A187:A189"/>
    <mergeCell ref="B187:E189"/>
    <mergeCell ref="B190:E190"/>
    <mergeCell ref="B191:E191"/>
    <mergeCell ref="B192:E192"/>
    <mergeCell ref="B169:E169"/>
    <mergeCell ref="B170:E170"/>
    <mergeCell ref="B171:E171"/>
    <mergeCell ref="B172:E172"/>
    <mergeCell ref="A173:A174"/>
    <mergeCell ref="G179:G181"/>
    <mergeCell ref="A181:E181"/>
    <mergeCell ref="B151:E151"/>
    <mergeCell ref="A152:A153"/>
    <mergeCell ref="A160:E160"/>
    <mergeCell ref="A161:A162"/>
    <mergeCell ref="A166:A168"/>
    <mergeCell ref="B166:E168"/>
    <mergeCell ref="A140:A141"/>
    <mergeCell ref="A145:A147"/>
    <mergeCell ref="B145:E147"/>
    <mergeCell ref="B148:E148"/>
    <mergeCell ref="B149:E149"/>
    <mergeCell ref="B150:E150"/>
    <mergeCell ref="B127:E127"/>
    <mergeCell ref="B128:E128"/>
    <mergeCell ref="B129:E129"/>
    <mergeCell ref="B130:E130"/>
    <mergeCell ref="A131:A132"/>
    <mergeCell ref="A139:E139"/>
    <mergeCell ref="B109:E109"/>
    <mergeCell ref="A110:A111"/>
    <mergeCell ref="A118:E118"/>
    <mergeCell ref="A119:A120"/>
    <mergeCell ref="A124:A126"/>
    <mergeCell ref="B124:E126"/>
    <mergeCell ref="A98:A99"/>
    <mergeCell ref="A103:A105"/>
    <mergeCell ref="B103:E105"/>
    <mergeCell ref="B106:E106"/>
    <mergeCell ref="B107:E107"/>
    <mergeCell ref="B108:E108"/>
    <mergeCell ref="B85:E85"/>
    <mergeCell ref="B86:E86"/>
    <mergeCell ref="B87:E87"/>
    <mergeCell ref="B88:E88"/>
    <mergeCell ref="A89:A90"/>
    <mergeCell ref="A97:E97"/>
    <mergeCell ref="B66:E66"/>
    <mergeCell ref="B67:E67"/>
    <mergeCell ref="A68:A69"/>
    <mergeCell ref="A76:E76"/>
    <mergeCell ref="A77:A78"/>
    <mergeCell ref="A82:A84"/>
    <mergeCell ref="B82:E84"/>
    <mergeCell ref="A58:A60"/>
    <mergeCell ref="B58:E60"/>
    <mergeCell ref="A62:E62"/>
    <mergeCell ref="A63:E63"/>
    <mergeCell ref="B64:E64"/>
    <mergeCell ref="B65:E65"/>
    <mergeCell ref="B22:E22"/>
    <mergeCell ref="B23:E23"/>
    <mergeCell ref="B24:E24"/>
    <mergeCell ref="A25:A26"/>
    <mergeCell ref="A33:E33"/>
    <mergeCell ref="A34:A35"/>
    <mergeCell ref="B11:E11"/>
    <mergeCell ref="A12:A13"/>
    <mergeCell ref="B16:E16"/>
    <mergeCell ref="A17:E17"/>
    <mergeCell ref="A20:E20"/>
    <mergeCell ref="A21:E21"/>
    <mergeCell ref="A2:E2"/>
    <mergeCell ref="B4:E4"/>
    <mergeCell ref="B5:E5"/>
    <mergeCell ref="B6:E6"/>
    <mergeCell ref="A7:E7"/>
    <mergeCell ref="A8: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4"/>
  <sheetViews>
    <sheetView view="pageBreakPreview" zoomScale="60" zoomScaleNormal="115" workbookViewId="0">
      <selection activeCell="C9" sqref="C9:F9"/>
    </sheetView>
  </sheetViews>
  <sheetFormatPr defaultRowHeight="15" x14ac:dyDescent="0.25"/>
  <cols>
    <col min="1" max="1" width="40.28515625" style="1" customWidth="1"/>
    <col min="2" max="2" width="23.140625" style="2" customWidth="1"/>
    <col min="3" max="4" width="16.5703125" style="2" customWidth="1"/>
    <col min="5" max="5" width="16.42578125" style="2" customWidth="1"/>
    <col min="6" max="6" width="0.140625" style="1" customWidth="1"/>
    <col min="7" max="16384" width="9.140625" style="1"/>
  </cols>
  <sheetData>
    <row r="2" spans="1:6" x14ac:dyDescent="0.25">
      <c r="A2" s="159" t="s">
        <v>764</v>
      </c>
      <c r="B2" s="119"/>
      <c r="C2" s="119"/>
      <c r="D2" s="119"/>
      <c r="E2"/>
      <c r="F2"/>
    </row>
    <row r="3" spans="1:6" x14ac:dyDescent="0.25">
      <c r="A3"/>
      <c r="B3"/>
      <c r="C3"/>
      <c r="D3"/>
      <c r="E3"/>
      <c r="F3"/>
    </row>
    <row r="4" spans="1:6" ht="15.75" thickBot="1" x14ac:dyDescent="0.3">
      <c r="A4"/>
      <c r="B4"/>
      <c r="C4"/>
      <c r="D4"/>
      <c r="E4"/>
      <c r="F4"/>
    </row>
    <row r="5" spans="1:6" ht="32.25" thickBot="1" x14ac:dyDescent="0.3">
      <c r="A5" s="163" t="s">
        <v>746</v>
      </c>
      <c r="B5" s="731" t="s">
        <v>972</v>
      </c>
      <c r="C5" s="732"/>
      <c r="D5" s="732"/>
      <c r="E5" s="732"/>
      <c r="F5" s="733"/>
    </row>
    <row r="6" spans="1:6" ht="21.75" thickBot="1" x14ac:dyDescent="0.3">
      <c r="A6" s="61" t="s">
        <v>748</v>
      </c>
      <c r="B6" s="734" t="s">
        <v>218</v>
      </c>
      <c r="C6" s="735"/>
      <c r="D6" s="735"/>
      <c r="E6" s="735"/>
      <c r="F6" s="736"/>
    </row>
    <row r="7" spans="1:6" ht="192" customHeight="1" thickBot="1" x14ac:dyDescent="0.3">
      <c r="A7" s="61" t="s">
        <v>765</v>
      </c>
      <c r="B7" s="737" t="s">
        <v>973</v>
      </c>
      <c r="C7" s="440"/>
      <c r="D7" s="440"/>
      <c r="E7" s="440"/>
      <c r="F7" s="441"/>
    </row>
    <row r="8" spans="1:6" ht="16.5" thickBot="1" x14ac:dyDescent="0.3">
      <c r="A8" s="61" t="s">
        <v>751</v>
      </c>
      <c r="B8" s="164" t="s">
        <v>2</v>
      </c>
      <c r="C8" s="579" t="s">
        <v>6</v>
      </c>
      <c r="D8" s="579"/>
      <c r="E8" s="579"/>
      <c r="F8" s="580"/>
    </row>
    <row r="9" spans="1:6" ht="121.5" customHeight="1" thickBot="1" x14ac:dyDescent="0.3">
      <c r="A9" s="61" t="s">
        <v>759</v>
      </c>
      <c r="B9" s="279">
        <v>4550</v>
      </c>
      <c r="C9" s="737" t="s">
        <v>974</v>
      </c>
      <c r="D9" s="738"/>
      <c r="E9" s="738"/>
      <c r="F9" s="739"/>
    </row>
    <row r="10" spans="1:6" ht="16.5" thickBot="1" x14ac:dyDescent="0.3">
      <c r="A10" s="61" t="s">
        <v>768</v>
      </c>
      <c r="B10" s="165"/>
      <c r="C10" s="570"/>
      <c r="D10" s="570"/>
      <c r="E10" s="570"/>
      <c r="F10" s="571"/>
    </row>
    <row r="12" spans="1:6" ht="36" customHeight="1" x14ac:dyDescent="0.25">
      <c r="A12" s="722" t="s">
        <v>769</v>
      </c>
      <c r="B12" s="722"/>
      <c r="C12" s="722"/>
      <c r="D12" s="722"/>
      <c r="E12" s="722"/>
      <c r="F12" s="280"/>
    </row>
    <row r="13" spans="1:6" ht="18" customHeight="1" x14ac:dyDescent="0.25">
      <c r="A13" s="723" t="s">
        <v>770</v>
      </c>
      <c r="B13" s="723"/>
      <c r="C13" s="723"/>
      <c r="D13" s="723"/>
      <c r="E13" s="723"/>
      <c r="F13" s="281"/>
    </row>
    <row r="14" spans="1:6" ht="15.75" thickBot="1" x14ac:dyDescent="0.3"/>
    <row r="15" spans="1:6" ht="48.75" customHeight="1" thickBot="1" x14ac:dyDescent="0.3">
      <c r="A15" s="8" t="s">
        <v>1</v>
      </c>
      <c r="B15" s="724" t="s">
        <v>288</v>
      </c>
      <c r="C15" s="724"/>
      <c r="D15" s="724"/>
      <c r="E15" s="724"/>
    </row>
    <row r="16" spans="1:6" ht="36.75" customHeight="1" thickBot="1" x14ac:dyDescent="0.3">
      <c r="A16" s="8" t="s">
        <v>2</v>
      </c>
      <c r="B16" s="725" t="s">
        <v>289</v>
      </c>
      <c r="C16" s="726"/>
      <c r="D16" s="726"/>
      <c r="E16" s="727"/>
    </row>
    <row r="17" spans="1:5" ht="35.25" customHeight="1" thickBot="1" x14ac:dyDescent="0.3">
      <c r="A17" s="8" t="s">
        <v>4</v>
      </c>
      <c r="B17" s="475" t="s">
        <v>5</v>
      </c>
      <c r="C17" s="476"/>
      <c r="D17" s="476"/>
      <c r="E17" s="477"/>
    </row>
    <row r="18" spans="1:5" ht="15.75" thickBot="1" x14ac:dyDescent="0.3">
      <c r="A18" s="728" t="s">
        <v>6</v>
      </c>
      <c r="B18" s="729"/>
      <c r="C18" s="729"/>
      <c r="D18" s="729"/>
      <c r="E18" s="730"/>
    </row>
    <row r="19" spans="1:5" x14ac:dyDescent="0.25">
      <c r="A19" s="740" t="s">
        <v>974</v>
      </c>
      <c r="B19" s="741"/>
      <c r="C19" s="741"/>
      <c r="D19" s="741"/>
      <c r="E19" s="742"/>
    </row>
    <row r="20" spans="1:5" ht="14.25" customHeight="1" x14ac:dyDescent="0.25">
      <c r="A20" s="743"/>
      <c r="B20" s="744"/>
      <c r="C20" s="744"/>
      <c r="D20" s="744"/>
      <c r="E20" s="745"/>
    </row>
    <row r="21" spans="1:5" ht="21.75" customHeight="1" thickBot="1" x14ac:dyDescent="0.3">
      <c r="A21" s="746"/>
      <c r="B21" s="747"/>
      <c r="C21" s="747"/>
      <c r="D21" s="747"/>
      <c r="E21" s="748"/>
    </row>
    <row r="22" spans="1:5" ht="52.5" customHeight="1" thickBot="1" x14ac:dyDescent="0.3">
      <c r="A22" s="9" t="s">
        <v>8</v>
      </c>
      <c r="B22" s="687" t="s">
        <v>290</v>
      </c>
      <c r="C22" s="687"/>
      <c r="D22" s="687"/>
      <c r="E22" s="688"/>
    </row>
    <row r="23" spans="1:5" ht="23.25" customHeight="1" x14ac:dyDescent="0.25">
      <c r="A23" s="749" t="s">
        <v>975</v>
      </c>
      <c r="B23" s="282">
        <v>2018</v>
      </c>
      <c r="C23" s="282">
        <v>2019</v>
      </c>
      <c r="D23" s="282">
        <v>2020</v>
      </c>
      <c r="E23" s="282">
        <v>2021</v>
      </c>
    </row>
    <row r="24" spans="1:5" ht="15.75" thickBot="1" x14ac:dyDescent="0.3">
      <c r="A24" s="750"/>
      <c r="B24" s="283" t="s">
        <v>10</v>
      </c>
      <c r="C24" s="283" t="s">
        <v>11</v>
      </c>
      <c r="D24" s="283" t="s">
        <v>11</v>
      </c>
      <c r="E24" s="283" t="s">
        <v>11</v>
      </c>
    </row>
    <row r="25" spans="1:5" ht="52.5" customHeight="1" thickBot="1" x14ac:dyDescent="0.3">
      <c r="A25" s="156" t="s">
        <v>976</v>
      </c>
      <c r="B25" s="284" t="s">
        <v>13</v>
      </c>
      <c r="C25" s="284" t="s">
        <v>14</v>
      </c>
      <c r="D25" s="284" t="s">
        <v>14</v>
      </c>
      <c r="E25" s="284" t="s">
        <v>14</v>
      </c>
    </row>
    <row r="26" spans="1:5" ht="36" customHeight="1" thickBot="1" x14ac:dyDescent="0.3">
      <c r="A26" s="65" t="s">
        <v>977</v>
      </c>
      <c r="B26" s="284"/>
      <c r="C26" s="284" t="s">
        <v>978</v>
      </c>
      <c r="D26" s="284" t="s">
        <v>978</v>
      </c>
      <c r="E26" s="284" t="s">
        <v>978</v>
      </c>
    </row>
    <row r="27" spans="1:5" ht="57" customHeight="1" thickBot="1" x14ac:dyDescent="0.3">
      <c r="A27" s="65" t="s">
        <v>979</v>
      </c>
      <c r="B27" s="284"/>
      <c r="C27" s="284" t="s">
        <v>978</v>
      </c>
      <c r="D27" s="284" t="s">
        <v>978</v>
      </c>
      <c r="E27" s="284" t="s">
        <v>978</v>
      </c>
    </row>
    <row r="28" spans="1:5" ht="44.25" customHeight="1" thickBot="1" x14ac:dyDescent="0.3">
      <c r="A28" s="6" t="s">
        <v>17</v>
      </c>
      <c r="B28" s="483" t="s">
        <v>980</v>
      </c>
      <c r="C28" s="484"/>
      <c r="D28" s="484"/>
      <c r="E28" s="485"/>
    </row>
    <row r="29" spans="1:5" ht="23.25" customHeight="1" thickBot="1" x14ac:dyDescent="0.3">
      <c r="A29" s="719" t="s">
        <v>18</v>
      </c>
      <c r="B29" s="720"/>
      <c r="C29" s="720"/>
      <c r="D29" s="720"/>
      <c r="E29" s="721"/>
    </row>
    <row r="30" spans="1:5" ht="54" customHeight="1" thickBot="1" x14ac:dyDescent="0.3">
      <c r="A30" s="152" t="s">
        <v>981</v>
      </c>
      <c r="B30" s="284" t="s">
        <v>13</v>
      </c>
      <c r="C30" s="284" t="s">
        <v>14</v>
      </c>
      <c r="D30" s="284" t="s">
        <v>14</v>
      </c>
      <c r="E30" s="284" t="s">
        <v>14</v>
      </c>
    </row>
    <row r="31" spans="1:5" ht="52.5" customHeight="1" thickBot="1" x14ac:dyDescent="0.3">
      <c r="A31" s="12" t="s">
        <v>982</v>
      </c>
      <c r="B31" s="284" t="s">
        <v>13</v>
      </c>
      <c r="C31" s="284" t="s">
        <v>14</v>
      </c>
      <c r="D31" s="284" t="s">
        <v>14</v>
      </c>
      <c r="E31" s="284" t="s">
        <v>14</v>
      </c>
    </row>
    <row r="32" spans="1:5" ht="38.25" customHeight="1" thickBot="1" x14ac:dyDescent="0.3">
      <c r="A32" s="12" t="s">
        <v>983</v>
      </c>
      <c r="B32" s="284" t="s">
        <v>13</v>
      </c>
      <c r="C32" s="284" t="s">
        <v>14</v>
      </c>
      <c r="D32" s="284" t="s">
        <v>14</v>
      </c>
      <c r="E32" s="284" t="s">
        <v>14</v>
      </c>
    </row>
    <row r="33" spans="1:5" ht="15.75" thickBot="1" x14ac:dyDescent="0.3">
      <c r="A33" s="618" t="s">
        <v>19</v>
      </c>
      <c r="B33" s="619"/>
      <c r="C33" s="619"/>
      <c r="D33" s="619"/>
      <c r="E33" s="620"/>
    </row>
    <row r="34" spans="1:5" ht="15.75" thickBot="1" x14ac:dyDescent="0.3">
      <c r="A34" s="621" t="s">
        <v>39</v>
      </c>
      <c r="B34" s="622"/>
      <c r="C34" s="622"/>
      <c r="D34" s="622"/>
      <c r="E34" s="623"/>
    </row>
    <row r="35" spans="1:5" ht="15.75" thickBot="1" x14ac:dyDescent="0.3">
      <c r="A35" s="19" t="s">
        <v>88</v>
      </c>
      <c r="B35" s="483" t="s">
        <v>984</v>
      </c>
      <c r="C35" s="484"/>
      <c r="D35" s="484"/>
      <c r="E35" s="485"/>
    </row>
    <row r="36" spans="1:5" ht="96" customHeight="1" thickBot="1" x14ac:dyDescent="0.3">
      <c r="A36" s="12" t="s">
        <v>20</v>
      </c>
      <c r="B36" s="475" t="s">
        <v>985</v>
      </c>
      <c r="C36" s="476"/>
      <c r="D36" s="476"/>
      <c r="E36" s="477"/>
    </row>
    <row r="37" spans="1:5" ht="15.75" thickBot="1" x14ac:dyDescent="0.3">
      <c r="A37" s="12" t="s">
        <v>21</v>
      </c>
      <c r="B37" s="475" t="s">
        <v>986</v>
      </c>
      <c r="C37" s="476"/>
      <c r="D37" s="476"/>
      <c r="E37" s="477"/>
    </row>
    <row r="38" spans="1:5" ht="12.75" customHeight="1" x14ac:dyDescent="0.25">
      <c r="A38" s="597"/>
      <c r="B38" s="285">
        <v>2018</v>
      </c>
      <c r="C38" s="285">
        <v>2019</v>
      </c>
      <c r="D38" s="285">
        <v>2020</v>
      </c>
      <c r="E38" s="285">
        <v>2021</v>
      </c>
    </row>
    <row r="39" spans="1:5" ht="9" customHeight="1" thickBot="1" x14ac:dyDescent="0.3">
      <c r="A39" s="598"/>
      <c r="B39" s="286" t="s">
        <v>10</v>
      </c>
      <c r="C39" s="286" t="s">
        <v>11</v>
      </c>
      <c r="D39" s="286" t="s">
        <v>11</v>
      </c>
      <c r="E39" s="286" t="s">
        <v>11</v>
      </c>
    </row>
    <row r="40" spans="1:5" ht="15.75" thickBot="1" x14ac:dyDescent="0.3">
      <c r="A40" s="12" t="s">
        <v>23</v>
      </c>
      <c r="B40" s="287">
        <v>6</v>
      </c>
      <c r="C40" s="287"/>
      <c r="D40" s="287"/>
      <c r="E40" s="287"/>
    </row>
    <row r="41" spans="1:5" ht="15.75" thickBot="1" x14ac:dyDescent="0.3">
      <c r="A41" s="12" t="s">
        <v>24</v>
      </c>
      <c r="B41" s="287"/>
      <c r="C41" s="287"/>
      <c r="D41" s="287"/>
      <c r="E41" s="287"/>
    </row>
    <row r="42" spans="1:5" ht="15.75" thickBot="1" x14ac:dyDescent="0.3">
      <c r="A42" s="12" t="s">
        <v>25</v>
      </c>
      <c r="B42" s="287">
        <f>B41/B40</f>
        <v>0</v>
      </c>
      <c r="C42" s="287" t="e">
        <f>C41/C40</f>
        <v>#DIV/0!</v>
      </c>
      <c r="D42" s="287" t="e">
        <f>D41/D40</f>
        <v>#DIV/0!</v>
      </c>
      <c r="E42" s="287" t="e">
        <f>E41/E40</f>
        <v>#DIV/0!</v>
      </c>
    </row>
    <row r="43" spans="1:5" ht="15.75" thickBot="1" x14ac:dyDescent="0.3">
      <c r="A43" s="12" t="s">
        <v>26</v>
      </c>
      <c r="B43" s="288" t="s">
        <v>27</v>
      </c>
      <c r="C43" s="289">
        <f>C40/B40-1</f>
        <v>-1</v>
      </c>
      <c r="D43" s="289" t="e">
        <f t="shared" ref="D43:E45" si="0">D40/C40-1</f>
        <v>#DIV/0!</v>
      </c>
      <c r="E43" s="289" t="e">
        <f t="shared" si="0"/>
        <v>#DIV/0!</v>
      </c>
    </row>
    <row r="44" spans="1:5" ht="15.75" thickBot="1" x14ac:dyDescent="0.3">
      <c r="A44" s="12" t="s">
        <v>28</v>
      </c>
      <c r="B44" s="288" t="s">
        <v>27</v>
      </c>
      <c r="C44" s="289" t="e">
        <f>C41/B41-1</f>
        <v>#DIV/0!</v>
      </c>
      <c r="D44" s="289" t="e">
        <f t="shared" si="0"/>
        <v>#DIV/0!</v>
      </c>
      <c r="E44" s="289" t="e">
        <f t="shared" si="0"/>
        <v>#DIV/0!</v>
      </c>
    </row>
    <row r="45" spans="1:5" ht="28.5" customHeight="1" thickBot="1" x14ac:dyDescent="0.3">
      <c r="A45" s="12" t="s">
        <v>29</v>
      </c>
      <c r="B45" s="288" t="s">
        <v>27</v>
      </c>
      <c r="C45" s="289" t="e">
        <f>C42/B42-1</f>
        <v>#DIV/0!</v>
      </c>
      <c r="D45" s="289" t="e">
        <f t="shared" si="0"/>
        <v>#DIV/0!</v>
      </c>
      <c r="E45" s="289" t="e">
        <f t="shared" si="0"/>
        <v>#DIV/0!</v>
      </c>
    </row>
    <row r="46" spans="1:5" ht="15.75" thickBot="1" x14ac:dyDescent="0.3">
      <c r="A46" s="618" t="s">
        <v>30</v>
      </c>
      <c r="B46" s="619"/>
      <c r="C46" s="619"/>
      <c r="D46" s="619"/>
      <c r="E46" s="620"/>
    </row>
    <row r="47" spans="1:5" ht="24.75" hidden="1" thickBot="1" x14ac:dyDescent="0.3">
      <c r="A47" s="290" t="s">
        <v>42</v>
      </c>
      <c r="B47" s="291"/>
      <c r="C47" s="291"/>
      <c r="D47" s="291"/>
      <c r="E47" s="291"/>
    </row>
    <row r="48" spans="1:5" ht="48.75" hidden="1" thickBot="1" x14ac:dyDescent="0.3">
      <c r="A48" s="292" t="s">
        <v>155</v>
      </c>
      <c r="B48" s="293"/>
      <c r="C48" s="291"/>
      <c r="D48" s="291"/>
      <c r="E48" s="291"/>
    </row>
    <row r="49" spans="1:5" ht="19.5" hidden="1" customHeight="1" thickBot="1" x14ac:dyDescent="0.3">
      <c r="A49" s="292" t="s">
        <v>859</v>
      </c>
      <c r="B49" s="293"/>
      <c r="C49" s="291"/>
      <c r="D49" s="291"/>
      <c r="E49" s="291"/>
    </row>
    <row r="50" spans="1:5" ht="23.25" hidden="1" customHeight="1" thickBot="1" x14ac:dyDescent="0.3">
      <c r="A50" s="290" t="s">
        <v>43</v>
      </c>
      <c r="B50" s="293"/>
      <c r="C50" s="291"/>
      <c r="D50" s="291"/>
      <c r="E50" s="291"/>
    </row>
    <row r="51" spans="1:5" ht="47.25" hidden="1" customHeight="1" thickBot="1" x14ac:dyDescent="0.3">
      <c r="A51" s="292" t="s">
        <v>157</v>
      </c>
      <c r="B51" s="293"/>
      <c r="C51" s="291"/>
      <c r="D51" s="291"/>
      <c r="E51" s="291"/>
    </row>
    <row r="52" spans="1:5" ht="48.75" hidden="1" thickBot="1" x14ac:dyDescent="0.3">
      <c r="A52" s="292" t="s">
        <v>860</v>
      </c>
      <c r="B52" s="293"/>
      <c r="C52" s="291"/>
      <c r="D52" s="291"/>
      <c r="E52" s="291"/>
    </row>
    <row r="53" spans="1:5" ht="15.75" hidden="1" thickBot="1" x14ac:dyDescent="0.3">
      <c r="A53" s="290" t="s">
        <v>44</v>
      </c>
      <c r="B53" s="293"/>
      <c r="C53" s="291"/>
      <c r="D53" s="291"/>
      <c r="E53" s="291"/>
    </row>
    <row r="54" spans="1:5" ht="24" hidden="1" customHeight="1" thickBot="1" x14ac:dyDescent="0.3">
      <c r="A54" s="292" t="s">
        <v>160</v>
      </c>
      <c r="B54" s="293"/>
      <c r="C54" s="291"/>
      <c r="D54" s="291"/>
      <c r="E54" s="291"/>
    </row>
    <row r="55" spans="1:5" ht="48.75" hidden="1" thickBot="1" x14ac:dyDescent="0.3">
      <c r="A55" s="292" t="s">
        <v>861</v>
      </c>
      <c r="B55" s="293"/>
      <c r="C55" s="291"/>
      <c r="D55" s="291"/>
      <c r="E55" s="291"/>
    </row>
    <row r="56" spans="1:5" ht="25.5" hidden="1" customHeight="1" thickBot="1" x14ac:dyDescent="0.3">
      <c r="A56" s="290" t="s">
        <v>45</v>
      </c>
      <c r="B56" s="293"/>
      <c r="C56" s="291"/>
      <c r="D56" s="291"/>
      <c r="E56" s="291"/>
    </row>
    <row r="57" spans="1:5" ht="45.75" hidden="1" customHeight="1" thickBot="1" x14ac:dyDescent="0.3">
      <c r="A57" s="292" t="s">
        <v>162</v>
      </c>
      <c r="B57" s="293"/>
      <c r="C57" s="291"/>
      <c r="D57" s="291"/>
      <c r="E57" s="291"/>
    </row>
    <row r="58" spans="1:5" ht="48.75" hidden="1" thickBot="1" x14ac:dyDescent="0.3">
      <c r="A58" s="292" t="s">
        <v>862</v>
      </c>
      <c r="B58" s="293"/>
      <c r="C58" s="291"/>
      <c r="D58" s="291"/>
      <c r="E58" s="291"/>
    </row>
    <row r="59" spans="1:5" ht="15.75" hidden="1" thickBot="1" x14ac:dyDescent="0.3">
      <c r="A59" s="290" t="s">
        <v>46</v>
      </c>
      <c r="B59" s="293"/>
      <c r="C59" s="291"/>
      <c r="D59" s="291"/>
      <c r="E59" s="291"/>
    </row>
    <row r="60" spans="1:5" ht="48.75" hidden="1" thickBot="1" x14ac:dyDescent="0.3">
      <c r="A60" s="292" t="s">
        <v>164</v>
      </c>
      <c r="B60" s="293"/>
      <c r="C60" s="291"/>
      <c r="D60" s="291"/>
      <c r="E60" s="291"/>
    </row>
    <row r="61" spans="1:5" ht="48.75" hidden="1" thickBot="1" x14ac:dyDescent="0.3">
      <c r="A61" s="292" t="s">
        <v>863</v>
      </c>
      <c r="B61" s="293"/>
      <c r="C61" s="291"/>
      <c r="D61" s="291"/>
      <c r="E61" s="291"/>
    </row>
    <row r="62" spans="1:5" ht="24.75" hidden="1" thickBot="1" x14ac:dyDescent="0.3">
      <c r="A62" s="290" t="s">
        <v>47</v>
      </c>
      <c r="B62" s="293"/>
      <c r="C62" s="291"/>
      <c r="D62" s="291"/>
      <c r="E62" s="291"/>
    </row>
    <row r="63" spans="1:5" ht="48.75" hidden="1" thickBot="1" x14ac:dyDescent="0.3">
      <c r="A63" s="292" t="s">
        <v>166</v>
      </c>
      <c r="B63" s="293"/>
      <c r="C63" s="291"/>
      <c r="D63" s="291"/>
      <c r="E63" s="291"/>
    </row>
    <row r="64" spans="1:5" ht="48.75" hidden="1" thickBot="1" x14ac:dyDescent="0.3">
      <c r="A64" s="292" t="s">
        <v>864</v>
      </c>
      <c r="B64" s="293"/>
      <c r="C64" s="291"/>
      <c r="D64" s="291"/>
      <c r="E64" s="291"/>
    </row>
    <row r="65" spans="1:5" ht="30" hidden="1" customHeight="1" thickBot="1" x14ac:dyDescent="0.3">
      <c r="A65" s="294" t="s">
        <v>33</v>
      </c>
      <c r="B65" s="293" t="e">
        <f>B62+B59+B56+B53+B50+B47+#REF!</f>
        <v>#REF!</v>
      </c>
      <c r="C65" s="293" t="e">
        <f>C62+C59+C56+C53+C50+C47+#REF!</f>
        <v>#REF!</v>
      </c>
      <c r="D65" s="293" t="e">
        <f>D62+D59+D56+D53+D50+D47+#REF!</f>
        <v>#REF!</v>
      </c>
      <c r="E65" s="293" t="e">
        <f>E62+E59+E56+E53+E50+E47+#REF!</f>
        <v>#REF!</v>
      </c>
    </row>
    <row r="66" spans="1:5" hidden="1" x14ac:dyDescent="0.25">
      <c r="A66" s="631" t="s">
        <v>169</v>
      </c>
      <c r="B66" s="674"/>
      <c r="C66" s="675"/>
      <c r="D66" s="675"/>
      <c r="E66" s="676"/>
    </row>
    <row r="67" spans="1:5" hidden="1" x14ac:dyDescent="0.25">
      <c r="A67" s="632"/>
      <c r="B67" s="677"/>
      <c r="C67" s="678"/>
      <c r="D67" s="678"/>
      <c r="E67" s="679"/>
    </row>
    <row r="68" spans="1:5" ht="15.75" hidden="1" thickBot="1" x14ac:dyDescent="0.3">
      <c r="A68" s="633"/>
      <c r="B68" s="680"/>
      <c r="C68" s="681"/>
      <c r="D68" s="681"/>
      <c r="E68" s="682"/>
    </row>
    <row r="69" spans="1:5" ht="36.75" customHeight="1" thickBot="1" x14ac:dyDescent="0.3">
      <c r="A69" s="4" t="s">
        <v>48</v>
      </c>
      <c r="B69" s="295" t="e">
        <f>IF(B65-B41=0,0,"Error")</f>
        <v>#REF!</v>
      </c>
      <c r="C69" s="295" t="e">
        <f>IF(C65-C41=0,0,"Error")</f>
        <v>#REF!</v>
      </c>
      <c r="D69" s="295" t="e">
        <f>IF(D65-D41=0,0,"Error")</f>
        <v>#REF!</v>
      </c>
      <c r="E69" s="295" t="e">
        <f>IF(E65-E41=0,0,"Error")</f>
        <v>#REF!</v>
      </c>
    </row>
    <row r="70" spans="1:5" ht="54.75" customHeight="1" thickBot="1" x14ac:dyDescent="0.3">
      <c r="A70" s="6" t="s">
        <v>987</v>
      </c>
      <c r="B70" s="483" t="s">
        <v>982</v>
      </c>
      <c r="C70" s="484"/>
      <c r="D70" s="484"/>
      <c r="E70" s="485"/>
    </row>
    <row r="71" spans="1:5" ht="60.75" customHeight="1" thickBot="1" x14ac:dyDescent="0.3">
      <c r="A71" s="12" t="s">
        <v>20</v>
      </c>
      <c r="B71" s="475" t="s">
        <v>988</v>
      </c>
      <c r="C71" s="476"/>
      <c r="D71" s="476"/>
      <c r="E71" s="477"/>
    </row>
    <row r="72" spans="1:5" ht="15.75" thickBot="1" x14ac:dyDescent="0.3">
      <c r="A72" s="12" t="s">
        <v>21</v>
      </c>
      <c r="B72" s="475" t="s">
        <v>989</v>
      </c>
      <c r="C72" s="476"/>
      <c r="D72" s="476"/>
      <c r="E72" s="477"/>
    </row>
    <row r="73" spans="1:5" ht="15.75" thickBot="1" x14ac:dyDescent="0.3">
      <c r="A73" s="12" t="s">
        <v>23</v>
      </c>
      <c r="B73" s="287">
        <v>10</v>
      </c>
      <c r="C73" s="287"/>
      <c r="D73" s="287"/>
      <c r="E73" s="287"/>
    </row>
    <row r="74" spans="1:5" ht="12.75" customHeight="1" x14ac:dyDescent="0.25">
      <c r="A74" s="597"/>
      <c r="B74" s="285">
        <v>2018</v>
      </c>
      <c r="C74" s="285">
        <v>2019</v>
      </c>
      <c r="D74" s="285">
        <v>2020</v>
      </c>
      <c r="E74" s="285">
        <v>2021</v>
      </c>
    </row>
    <row r="75" spans="1:5" ht="35.25" customHeight="1" thickBot="1" x14ac:dyDescent="0.3">
      <c r="A75" s="598"/>
      <c r="B75" s="286" t="s">
        <v>10</v>
      </c>
      <c r="C75" s="286" t="s">
        <v>11</v>
      </c>
      <c r="D75" s="286" t="s">
        <v>11</v>
      </c>
      <c r="E75" s="286" t="s">
        <v>11</v>
      </c>
    </row>
    <row r="76" spans="1:5" ht="15.75" thickBot="1" x14ac:dyDescent="0.3">
      <c r="A76" s="12" t="s">
        <v>24</v>
      </c>
      <c r="B76" s="287"/>
      <c r="C76" s="287"/>
      <c r="D76" s="287"/>
      <c r="E76" s="287"/>
    </row>
    <row r="77" spans="1:5" ht="15.75" thickBot="1" x14ac:dyDescent="0.3">
      <c r="A77" s="12" t="s">
        <v>25</v>
      </c>
      <c r="B77" s="287">
        <f>B76/B73</f>
        <v>0</v>
      </c>
      <c r="C77" s="287" t="e">
        <f>C76/C73</f>
        <v>#DIV/0!</v>
      </c>
      <c r="D77" s="287" t="e">
        <f>D76/D73</f>
        <v>#DIV/0!</v>
      </c>
      <c r="E77" s="287" t="e">
        <f>E76/E73</f>
        <v>#DIV/0!</v>
      </c>
    </row>
    <row r="78" spans="1:5" ht="15.75" thickBot="1" x14ac:dyDescent="0.3">
      <c r="A78" s="12" t="s">
        <v>26</v>
      </c>
      <c r="B78" s="288"/>
      <c r="C78" s="289">
        <f>C73/B73-1</f>
        <v>-1</v>
      </c>
      <c r="D78" s="289" t="e">
        <f>D73/C73-1</f>
        <v>#DIV/0!</v>
      </c>
      <c r="E78" s="289" t="e">
        <f>E73/D73-1</f>
        <v>#DIV/0!</v>
      </c>
    </row>
    <row r="79" spans="1:5" ht="15.75" thickBot="1" x14ac:dyDescent="0.3">
      <c r="A79" s="12" t="s">
        <v>28</v>
      </c>
      <c r="B79" s="288"/>
      <c r="C79" s="289" t="e">
        <f t="shared" ref="C79:E80" si="1">C76/B76-1</f>
        <v>#DIV/0!</v>
      </c>
      <c r="D79" s="289" t="e">
        <f t="shared" si="1"/>
        <v>#DIV/0!</v>
      </c>
      <c r="E79" s="289" t="e">
        <f t="shared" si="1"/>
        <v>#DIV/0!</v>
      </c>
    </row>
    <row r="80" spans="1:5" ht="23.25" customHeight="1" thickBot="1" x14ac:dyDescent="0.3">
      <c r="A80" s="12" t="s">
        <v>29</v>
      </c>
      <c r="B80" s="288"/>
      <c r="C80" s="289" t="e">
        <f t="shared" si="1"/>
        <v>#DIV/0!</v>
      </c>
      <c r="D80" s="289" t="e">
        <f t="shared" si="1"/>
        <v>#DIV/0!</v>
      </c>
      <c r="E80" s="289" t="e">
        <f t="shared" si="1"/>
        <v>#DIV/0!</v>
      </c>
    </row>
    <row r="81" spans="1:5" ht="24.75" customHeight="1" thickBot="1" x14ac:dyDescent="0.3">
      <c r="A81" s="710" t="s">
        <v>990</v>
      </c>
      <c r="B81" s="711"/>
      <c r="C81" s="711"/>
      <c r="D81" s="711"/>
      <c r="E81" s="712"/>
    </row>
    <row r="82" spans="1:5" ht="18.75" customHeight="1" x14ac:dyDescent="0.25">
      <c r="A82" s="597"/>
      <c r="B82" s="285">
        <v>2018</v>
      </c>
      <c r="C82" s="285">
        <v>2019</v>
      </c>
      <c r="D82" s="285">
        <v>2020</v>
      </c>
      <c r="E82" s="285">
        <v>2021</v>
      </c>
    </row>
    <row r="83" spans="1:5" ht="21.75" customHeight="1" thickBot="1" x14ac:dyDescent="0.3">
      <c r="A83" s="598"/>
      <c r="B83" s="286" t="s">
        <v>10</v>
      </c>
      <c r="C83" s="286" t="s">
        <v>11</v>
      </c>
      <c r="D83" s="286" t="s">
        <v>11</v>
      </c>
      <c r="E83" s="286" t="s">
        <v>11</v>
      </c>
    </row>
    <row r="84" spans="1:5" ht="37.5" customHeight="1" thickBot="1" x14ac:dyDescent="0.3">
      <c r="A84" s="290" t="s">
        <v>41</v>
      </c>
      <c r="B84" s="291"/>
      <c r="C84" s="291"/>
      <c r="D84" s="291"/>
      <c r="E84" s="291"/>
    </row>
    <row r="85" spans="1:5" ht="34.5" customHeight="1" thickBot="1" x14ac:dyDescent="0.3">
      <c r="A85" s="292" t="s">
        <v>153</v>
      </c>
      <c r="B85" s="293"/>
      <c r="C85" s="296"/>
      <c r="D85" s="296"/>
      <c r="E85" s="296"/>
    </row>
    <row r="86" spans="1:5" ht="24.75" hidden="1" customHeight="1" thickBot="1" x14ac:dyDescent="0.3">
      <c r="A86" s="292" t="s">
        <v>298</v>
      </c>
      <c r="B86" s="293"/>
      <c r="C86" s="296"/>
      <c r="D86" s="296"/>
      <c r="E86" s="296"/>
    </row>
    <row r="87" spans="1:5" ht="24.75" hidden="1" customHeight="1" thickBot="1" x14ac:dyDescent="0.3">
      <c r="A87" s="290" t="s">
        <v>42</v>
      </c>
      <c r="B87" s="291"/>
      <c r="C87" s="291"/>
      <c r="D87" s="291"/>
      <c r="E87" s="291"/>
    </row>
    <row r="88" spans="1:5" ht="39" hidden="1" customHeight="1" thickBot="1" x14ac:dyDescent="0.3">
      <c r="A88" s="292" t="s">
        <v>155</v>
      </c>
      <c r="B88" s="293"/>
      <c r="C88" s="291"/>
      <c r="D88" s="291"/>
      <c r="E88" s="291"/>
    </row>
    <row r="89" spans="1:5" ht="35.25" hidden="1" customHeight="1" thickBot="1" x14ac:dyDescent="0.3">
      <c r="A89" s="292" t="s">
        <v>299</v>
      </c>
      <c r="B89" s="293"/>
      <c r="C89" s="291"/>
      <c r="D89" s="291"/>
      <c r="E89" s="291"/>
    </row>
    <row r="90" spans="1:5" ht="24.75" hidden="1" customHeight="1" thickBot="1" x14ac:dyDescent="0.3">
      <c r="A90" s="290" t="s">
        <v>43</v>
      </c>
      <c r="B90" s="293"/>
      <c r="C90" s="291"/>
      <c r="D90" s="291"/>
      <c r="E90" s="291"/>
    </row>
    <row r="91" spans="1:5" ht="48.75" hidden="1" thickBot="1" x14ac:dyDescent="0.3">
      <c r="A91" s="292" t="s">
        <v>157</v>
      </c>
      <c r="B91" s="293"/>
      <c r="C91" s="291"/>
      <c r="D91" s="291"/>
      <c r="E91" s="291"/>
    </row>
    <row r="92" spans="1:5" ht="24.75" thickBot="1" x14ac:dyDescent="0.3">
      <c r="A92" s="292" t="s">
        <v>300</v>
      </c>
      <c r="B92" s="293"/>
      <c r="C92" s="291"/>
      <c r="D92" s="291"/>
      <c r="E92" s="291"/>
    </row>
    <row r="93" spans="1:5" ht="35.25" customHeight="1" thickBot="1" x14ac:dyDescent="0.3">
      <c r="A93" s="290" t="s">
        <v>44</v>
      </c>
      <c r="B93" s="293"/>
      <c r="C93" s="291"/>
      <c r="D93" s="291"/>
      <c r="E93" s="291"/>
    </row>
    <row r="94" spans="1:5" ht="82.5" hidden="1" customHeight="1" thickBot="1" x14ac:dyDescent="0.3">
      <c r="A94" s="292" t="s">
        <v>160</v>
      </c>
      <c r="B94" s="293"/>
      <c r="C94" s="291"/>
      <c r="D94" s="291"/>
      <c r="E94" s="291"/>
    </row>
    <row r="95" spans="1:5" ht="48.75" hidden="1" thickBot="1" x14ac:dyDescent="0.3">
      <c r="A95" s="292" t="s">
        <v>301</v>
      </c>
      <c r="B95" s="293"/>
      <c r="C95" s="291"/>
      <c r="D95" s="291"/>
      <c r="E95" s="291"/>
    </row>
    <row r="96" spans="1:5" ht="24.75" hidden="1" thickBot="1" x14ac:dyDescent="0.3">
      <c r="A96" s="290" t="s">
        <v>45</v>
      </c>
      <c r="B96" s="293"/>
      <c r="C96" s="291"/>
      <c r="D96" s="291"/>
      <c r="E96" s="291"/>
    </row>
    <row r="97" spans="1:5" ht="46.5" hidden="1" customHeight="1" thickBot="1" x14ac:dyDescent="0.3">
      <c r="A97" s="292" t="s">
        <v>162</v>
      </c>
      <c r="B97" s="293"/>
      <c r="C97" s="291"/>
      <c r="D97" s="291"/>
      <c r="E97" s="291"/>
    </row>
    <row r="98" spans="1:5" ht="26.25" hidden="1" customHeight="1" thickBot="1" x14ac:dyDescent="0.3">
      <c r="A98" s="292" t="s">
        <v>302</v>
      </c>
      <c r="B98" s="293"/>
      <c r="C98" s="291"/>
      <c r="D98" s="291"/>
      <c r="E98" s="291"/>
    </row>
    <row r="99" spans="1:5" ht="96.75" hidden="1" customHeight="1" thickBot="1" x14ac:dyDescent="0.3">
      <c r="A99" s="290" t="s">
        <v>46</v>
      </c>
      <c r="B99" s="293"/>
      <c r="C99" s="291"/>
      <c r="D99" s="291"/>
      <c r="E99" s="291"/>
    </row>
    <row r="100" spans="1:5" ht="96.75" hidden="1" customHeight="1" thickBot="1" x14ac:dyDescent="0.3">
      <c r="A100" s="292" t="s">
        <v>164</v>
      </c>
      <c r="B100" s="293"/>
      <c r="C100" s="291"/>
      <c r="D100" s="291"/>
      <c r="E100" s="291"/>
    </row>
    <row r="101" spans="1:5" ht="48.75" hidden="1" customHeight="1" thickBot="1" x14ac:dyDescent="0.3">
      <c r="A101" s="292" t="s">
        <v>303</v>
      </c>
      <c r="B101" s="293"/>
      <c r="C101" s="291"/>
      <c r="D101" s="291"/>
      <c r="E101" s="291"/>
    </row>
    <row r="102" spans="1:5" ht="108.75" hidden="1" customHeight="1" thickBot="1" x14ac:dyDescent="0.3">
      <c r="A102" s="290" t="s">
        <v>47</v>
      </c>
      <c r="B102" s="293"/>
      <c r="C102" s="291"/>
      <c r="D102" s="291"/>
      <c r="E102" s="291"/>
    </row>
    <row r="103" spans="1:5" ht="108.75" hidden="1" customHeight="1" thickBot="1" x14ac:dyDescent="0.3">
      <c r="A103" s="292" t="s">
        <v>166</v>
      </c>
      <c r="B103" s="293"/>
      <c r="C103" s="291"/>
      <c r="D103" s="291"/>
      <c r="E103" s="291"/>
    </row>
    <row r="104" spans="1:5" ht="60.75" hidden="1" customHeight="1" thickBot="1" x14ac:dyDescent="0.3">
      <c r="A104" s="292" t="s">
        <v>304</v>
      </c>
      <c r="B104" s="293"/>
      <c r="C104" s="291"/>
      <c r="D104" s="291"/>
      <c r="E104" s="291"/>
    </row>
    <row r="105" spans="1:5" ht="24.75" hidden="1" customHeight="1" thickBot="1" x14ac:dyDescent="0.3">
      <c r="A105" s="297" t="s">
        <v>991</v>
      </c>
      <c r="B105" s="293">
        <f>B102+B99+B96+B93+B90+B87+B84</f>
        <v>0</v>
      </c>
      <c r="C105" s="293">
        <f>C102+C99+C96+C93+C90+C87+C84</f>
        <v>0</v>
      </c>
      <c r="D105" s="293">
        <f>D102+D99+D96+D93+D90+D87+D84</f>
        <v>0</v>
      </c>
      <c r="E105" s="293">
        <f>E102+E99+E96+E93+E90+E87+E84</f>
        <v>0</v>
      </c>
    </row>
    <row r="106" spans="1:5" ht="43.5" customHeight="1" x14ac:dyDescent="0.25">
      <c r="A106" s="631" t="s">
        <v>305</v>
      </c>
      <c r="B106" s="675"/>
      <c r="C106" s="675"/>
      <c r="D106" s="675"/>
      <c r="E106" s="676"/>
    </row>
    <row r="107" spans="1:5" ht="21" customHeight="1" x14ac:dyDescent="0.25">
      <c r="A107" s="632"/>
      <c r="B107" s="678"/>
      <c r="C107" s="678"/>
      <c r="D107" s="678"/>
      <c r="E107" s="679"/>
    </row>
    <row r="108" spans="1:5" ht="72.75" customHeight="1" thickBot="1" x14ac:dyDescent="0.3">
      <c r="A108" s="633"/>
      <c r="B108" s="681"/>
      <c r="C108" s="681"/>
      <c r="D108" s="681"/>
      <c r="E108" s="682"/>
    </row>
    <row r="109" spans="1:5" ht="17.25" customHeight="1" thickBot="1" x14ac:dyDescent="0.3">
      <c r="A109" s="4" t="s">
        <v>48</v>
      </c>
      <c r="B109" s="295">
        <f>IF(B105-B76=0,0,"Error")</f>
        <v>0</v>
      </c>
      <c r="C109" s="295">
        <f>IF(C105-C76=0,0,"Error")</f>
        <v>0</v>
      </c>
      <c r="D109" s="295">
        <f>IF(D105-D76=0,0,"Error")</f>
        <v>0</v>
      </c>
      <c r="E109" s="295">
        <f>IF(E105-E76=0,0,"Error")</f>
        <v>0</v>
      </c>
    </row>
    <row r="110" spans="1:5" ht="15.75" thickBot="1" x14ac:dyDescent="0.3">
      <c r="A110" s="716" t="s">
        <v>191</v>
      </c>
      <c r="B110" s="717"/>
      <c r="C110" s="717"/>
      <c r="D110" s="717"/>
      <c r="E110" s="718"/>
    </row>
    <row r="111" spans="1:5" ht="15.75" thickBot="1" x14ac:dyDescent="0.3">
      <c r="A111" s="716" t="s">
        <v>192</v>
      </c>
      <c r="B111" s="717"/>
      <c r="C111" s="717"/>
      <c r="D111" s="717"/>
      <c r="E111" s="718"/>
    </row>
    <row r="112" spans="1:5" ht="23.25" customHeight="1" thickBot="1" x14ac:dyDescent="0.3">
      <c r="A112" s="298" t="s">
        <v>193</v>
      </c>
      <c r="B112" s="713" t="s">
        <v>276</v>
      </c>
      <c r="C112" s="714"/>
      <c r="D112" s="714"/>
      <c r="E112" s="715"/>
    </row>
    <row r="113" spans="1:5" ht="37.5" customHeight="1" thickBot="1" x14ac:dyDescent="0.3">
      <c r="A113" s="299" t="s">
        <v>88</v>
      </c>
      <c r="B113" s="707" t="s">
        <v>984</v>
      </c>
      <c r="C113" s="708"/>
      <c r="D113" s="708"/>
      <c r="E113" s="709"/>
    </row>
    <row r="114" spans="1:5" ht="99" customHeight="1" thickBot="1" x14ac:dyDescent="0.3">
      <c r="A114" s="12" t="s">
        <v>20</v>
      </c>
      <c r="B114" s="475" t="s">
        <v>985</v>
      </c>
      <c r="C114" s="476"/>
      <c r="D114" s="476"/>
      <c r="E114" s="477"/>
    </row>
    <row r="115" spans="1:5" ht="15.75" thickBot="1" x14ac:dyDescent="0.3">
      <c r="A115" s="12" t="s">
        <v>21</v>
      </c>
      <c r="B115" s="475" t="s">
        <v>992</v>
      </c>
      <c r="C115" s="476"/>
      <c r="D115" s="476"/>
      <c r="E115" s="477"/>
    </row>
    <row r="116" spans="1:5" ht="12.75" customHeight="1" x14ac:dyDescent="0.25">
      <c r="A116" s="597"/>
      <c r="B116" s="285">
        <v>2018</v>
      </c>
      <c r="C116" s="285">
        <v>2019</v>
      </c>
      <c r="D116" s="285">
        <v>2020</v>
      </c>
      <c r="E116" s="285">
        <v>2021</v>
      </c>
    </row>
    <row r="117" spans="1:5" ht="9" customHeight="1" thickBot="1" x14ac:dyDescent="0.3">
      <c r="A117" s="598"/>
      <c r="B117" s="286" t="s">
        <v>10</v>
      </c>
      <c r="C117" s="286" t="s">
        <v>11</v>
      </c>
      <c r="D117" s="286" t="s">
        <v>11</v>
      </c>
      <c r="E117" s="286" t="s">
        <v>11</v>
      </c>
    </row>
    <row r="118" spans="1:5" ht="15.75" thickBot="1" x14ac:dyDescent="0.3">
      <c r="A118" s="12" t="s">
        <v>23</v>
      </c>
      <c r="B118" s="287">
        <v>6</v>
      </c>
      <c r="C118" s="287"/>
      <c r="D118" s="287"/>
      <c r="E118" s="287"/>
    </row>
    <row r="119" spans="1:5" ht="15.75" thickBot="1" x14ac:dyDescent="0.3">
      <c r="A119" s="12" t="s">
        <v>24</v>
      </c>
      <c r="B119" s="287"/>
      <c r="C119" s="287"/>
      <c r="D119" s="287"/>
      <c r="E119" s="287"/>
    </row>
    <row r="120" spans="1:5" ht="15.75" thickBot="1" x14ac:dyDescent="0.3">
      <c r="A120" s="12" t="s">
        <v>25</v>
      </c>
      <c r="B120" s="287">
        <f>B119/B118</f>
        <v>0</v>
      </c>
      <c r="C120" s="287" t="e">
        <f>C119/C118</f>
        <v>#DIV/0!</v>
      </c>
      <c r="D120" s="287" t="e">
        <f>D119/D118</f>
        <v>#DIV/0!</v>
      </c>
      <c r="E120" s="287" t="e">
        <f>E119/E118</f>
        <v>#DIV/0!</v>
      </c>
    </row>
    <row r="121" spans="1:5" ht="15.75" thickBot="1" x14ac:dyDescent="0.3">
      <c r="A121" s="12" t="s">
        <v>26</v>
      </c>
      <c r="B121" s="288" t="s">
        <v>27</v>
      </c>
      <c r="C121" s="289">
        <f t="shared" ref="C121:E123" si="2">C118/B118-1</f>
        <v>-1</v>
      </c>
      <c r="D121" s="289" t="e">
        <f t="shared" si="2"/>
        <v>#DIV/0!</v>
      </c>
      <c r="E121" s="289" t="e">
        <f t="shared" si="2"/>
        <v>#DIV/0!</v>
      </c>
    </row>
    <row r="122" spans="1:5" ht="15.75" thickBot="1" x14ac:dyDescent="0.3">
      <c r="A122" s="12" t="s">
        <v>28</v>
      </c>
      <c r="B122" s="288" t="s">
        <v>27</v>
      </c>
      <c r="C122" s="289" t="e">
        <f t="shared" si="2"/>
        <v>#DIV/0!</v>
      </c>
      <c r="D122" s="289" t="e">
        <f t="shared" si="2"/>
        <v>#DIV/0!</v>
      </c>
      <c r="E122" s="289" t="e">
        <f t="shared" si="2"/>
        <v>#DIV/0!</v>
      </c>
    </row>
    <row r="123" spans="1:5" ht="15.75" thickBot="1" x14ac:dyDescent="0.3">
      <c r="A123" s="12" t="s">
        <v>29</v>
      </c>
      <c r="B123" s="288" t="s">
        <v>27</v>
      </c>
      <c r="C123" s="289" t="e">
        <f t="shared" si="2"/>
        <v>#DIV/0!</v>
      </c>
      <c r="D123" s="289" t="e">
        <f t="shared" si="2"/>
        <v>#DIV/0!</v>
      </c>
      <c r="E123" s="289" t="e">
        <f t="shared" si="2"/>
        <v>#DIV/0!</v>
      </c>
    </row>
    <row r="124" spans="1:5" ht="15.75" thickBot="1" x14ac:dyDescent="0.3">
      <c r="A124" s="710" t="s">
        <v>30</v>
      </c>
      <c r="B124" s="711"/>
      <c r="C124" s="711"/>
      <c r="D124" s="711"/>
      <c r="E124" s="712"/>
    </row>
    <row r="125" spans="1:5" ht="12.75" customHeight="1" x14ac:dyDescent="0.25">
      <c r="A125" s="597"/>
      <c r="B125" s="285">
        <v>2018</v>
      </c>
      <c r="C125" s="285">
        <v>2019</v>
      </c>
      <c r="D125" s="285">
        <v>2020</v>
      </c>
      <c r="E125" s="285">
        <v>2021</v>
      </c>
    </row>
    <row r="126" spans="1:5" ht="9" customHeight="1" thickBot="1" x14ac:dyDescent="0.3">
      <c r="A126" s="598"/>
      <c r="B126" s="286" t="s">
        <v>10</v>
      </c>
      <c r="C126" s="286" t="s">
        <v>11</v>
      </c>
      <c r="D126" s="286" t="s">
        <v>11</v>
      </c>
      <c r="E126" s="286" t="s">
        <v>11</v>
      </c>
    </row>
    <row r="127" spans="1:5" ht="29.25" customHeight="1" thickBot="1" x14ac:dyDescent="0.3">
      <c r="A127" s="290" t="s">
        <v>31</v>
      </c>
      <c r="B127" s="291"/>
      <c r="C127" s="291"/>
      <c r="D127" s="291"/>
      <c r="E127" s="291"/>
    </row>
    <row r="128" spans="1:5" ht="15.75" thickBot="1" x14ac:dyDescent="0.3">
      <c r="A128" s="290" t="s">
        <v>32</v>
      </c>
      <c r="B128" s="293"/>
      <c r="C128" s="291"/>
      <c r="D128" s="291"/>
      <c r="E128" s="291"/>
    </row>
    <row r="129" spans="1:5" ht="32.25" customHeight="1" thickBot="1" x14ac:dyDescent="0.3">
      <c r="A129" s="294" t="s">
        <v>33</v>
      </c>
      <c r="B129" s="293">
        <f>B128+B127</f>
        <v>0</v>
      </c>
      <c r="C129" s="293">
        <f>C128+C127</f>
        <v>0</v>
      </c>
      <c r="D129" s="293">
        <f>D128+D127</f>
        <v>0</v>
      </c>
      <c r="E129" s="293">
        <f>E128+E127</f>
        <v>0</v>
      </c>
    </row>
    <row r="130" spans="1:5" x14ac:dyDescent="0.25">
      <c r="A130" s="631" t="s">
        <v>34</v>
      </c>
      <c r="B130" s="674" t="s">
        <v>993</v>
      </c>
      <c r="C130" s="675"/>
      <c r="D130" s="675"/>
      <c r="E130" s="676"/>
    </row>
    <row r="131" spans="1:5" x14ac:dyDescent="0.25">
      <c r="A131" s="632"/>
      <c r="B131" s="677"/>
      <c r="C131" s="678"/>
      <c r="D131" s="678"/>
      <c r="E131" s="679"/>
    </row>
    <row r="132" spans="1:5" ht="15.75" thickBot="1" x14ac:dyDescent="0.3">
      <c r="A132" s="633"/>
      <c r="B132" s="680"/>
      <c r="C132" s="681"/>
      <c r="D132" s="681"/>
      <c r="E132" s="682"/>
    </row>
    <row r="133" spans="1:5" ht="15.75" thickBot="1" x14ac:dyDescent="0.3">
      <c r="A133" s="298" t="s">
        <v>198</v>
      </c>
      <c r="B133" s="713" t="s">
        <v>276</v>
      </c>
      <c r="C133" s="714"/>
      <c r="D133" s="714"/>
      <c r="E133" s="715"/>
    </row>
    <row r="134" spans="1:5" ht="38.25" customHeight="1" thickBot="1" x14ac:dyDescent="0.3">
      <c r="A134" s="299" t="s">
        <v>306</v>
      </c>
      <c r="B134" s="707" t="s">
        <v>206</v>
      </c>
      <c r="C134" s="708"/>
      <c r="D134" s="708"/>
      <c r="E134" s="709"/>
    </row>
    <row r="135" spans="1:5" ht="39" customHeight="1" thickBot="1" x14ac:dyDescent="0.3">
      <c r="A135" s="12" t="s">
        <v>20</v>
      </c>
      <c r="B135" s="475" t="s">
        <v>994</v>
      </c>
      <c r="C135" s="476"/>
      <c r="D135" s="476"/>
      <c r="E135" s="477"/>
    </row>
    <row r="136" spans="1:5" ht="15.75" thickBot="1" x14ac:dyDescent="0.3">
      <c r="A136" s="12" t="s">
        <v>21</v>
      </c>
      <c r="B136" s="475" t="s">
        <v>206</v>
      </c>
      <c r="C136" s="476"/>
      <c r="D136" s="476"/>
      <c r="E136" s="477"/>
    </row>
    <row r="137" spans="1:5" ht="12.75" customHeight="1" x14ac:dyDescent="0.25">
      <c r="A137" s="597"/>
      <c r="B137" s="285">
        <v>2018</v>
      </c>
      <c r="C137" s="285">
        <v>2019</v>
      </c>
      <c r="D137" s="285">
        <v>2020</v>
      </c>
      <c r="E137" s="285">
        <v>2021</v>
      </c>
    </row>
    <row r="138" spans="1:5" ht="9" customHeight="1" thickBot="1" x14ac:dyDescent="0.3">
      <c r="A138" s="598"/>
      <c r="B138" s="286" t="s">
        <v>10</v>
      </c>
      <c r="C138" s="286" t="s">
        <v>11</v>
      </c>
      <c r="D138" s="286" t="s">
        <v>11</v>
      </c>
      <c r="E138" s="286" t="s">
        <v>11</v>
      </c>
    </row>
    <row r="139" spans="1:5" ht="15.75" thickBot="1" x14ac:dyDescent="0.3">
      <c r="A139" s="12" t="s">
        <v>23</v>
      </c>
      <c r="B139" s="287"/>
      <c r="C139" s="287"/>
      <c r="D139" s="287"/>
      <c r="E139" s="287"/>
    </row>
    <row r="140" spans="1:5" ht="15.75" thickBot="1" x14ac:dyDescent="0.3">
      <c r="A140" s="12" t="s">
        <v>24</v>
      </c>
      <c r="B140" s="287"/>
      <c r="C140" s="287"/>
      <c r="D140" s="287"/>
      <c r="E140" s="287"/>
    </row>
    <row r="141" spans="1:5" ht="15.75" thickBot="1" x14ac:dyDescent="0.3">
      <c r="A141" s="12" t="s">
        <v>25</v>
      </c>
      <c r="B141" s="287" t="e">
        <f>B140/B139</f>
        <v>#DIV/0!</v>
      </c>
      <c r="C141" s="287" t="e">
        <f>C140/C139</f>
        <v>#DIV/0!</v>
      </c>
      <c r="D141" s="287" t="e">
        <f>D140/D139</f>
        <v>#DIV/0!</v>
      </c>
      <c r="E141" s="287" t="e">
        <f>E140/E139</f>
        <v>#DIV/0!</v>
      </c>
    </row>
    <row r="142" spans="1:5" ht="15.75" thickBot="1" x14ac:dyDescent="0.3">
      <c r="A142" s="12" t="s">
        <v>26</v>
      </c>
      <c r="B142" s="288" t="s">
        <v>27</v>
      </c>
      <c r="C142" s="289" t="e">
        <f t="shared" ref="C142:E144" si="3">C139/B139-1</f>
        <v>#DIV/0!</v>
      </c>
      <c r="D142" s="289" t="e">
        <f t="shared" si="3"/>
        <v>#DIV/0!</v>
      </c>
      <c r="E142" s="289" t="e">
        <f t="shared" si="3"/>
        <v>#DIV/0!</v>
      </c>
    </row>
    <row r="143" spans="1:5" ht="15.75" thickBot="1" x14ac:dyDescent="0.3">
      <c r="A143" s="12" t="s">
        <v>28</v>
      </c>
      <c r="B143" s="288" t="s">
        <v>27</v>
      </c>
      <c r="C143" s="289" t="e">
        <f t="shared" si="3"/>
        <v>#DIV/0!</v>
      </c>
      <c r="D143" s="289" t="e">
        <f t="shared" si="3"/>
        <v>#DIV/0!</v>
      </c>
      <c r="E143" s="289" t="e">
        <f t="shared" si="3"/>
        <v>#DIV/0!</v>
      </c>
    </row>
    <row r="144" spans="1:5" ht="15.75" thickBot="1" x14ac:dyDescent="0.3">
      <c r="A144" s="12" t="s">
        <v>29</v>
      </c>
      <c r="B144" s="288" t="s">
        <v>27</v>
      </c>
      <c r="C144" s="289" t="e">
        <f t="shared" si="3"/>
        <v>#DIV/0!</v>
      </c>
      <c r="D144" s="289" t="e">
        <f t="shared" si="3"/>
        <v>#DIV/0!</v>
      </c>
      <c r="E144" s="289" t="e">
        <f t="shared" si="3"/>
        <v>#DIV/0!</v>
      </c>
    </row>
    <row r="145" spans="1:5" ht="15.75" thickBot="1" x14ac:dyDescent="0.3">
      <c r="A145" s="710" t="s">
        <v>97</v>
      </c>
      <c r="B145" s="711"/>
      <c r="C145" s="711"/>
      <c r="D145" s="711"/>
      <c r="E145" s="712"/>
    </row>
    <row r="146" spans="1:5" ht="12.75" customHeight="1" x14ac:dyDescent="0.25">
      <c r="A146" s="597"/>
      <c r="B146" s="285">
        <v>2018</v>
      </c>
      <c r="C146" s="285">
        <v>2019</v>
      </c>
      <c r="D146" s="285">
        <v>2020</v>
      </c>
      <c r="E146" s="285">
        <v>2021</v>
      </c>
    </row>
    <row r="147" spans="1:5" ht="9" customHeight="1" thickBot="1" x14ac:dyDescent="0.3">
      <c r="A147" s="598"/>
      <c r="B147" s="286" t="s">
        <v>10</v>
      </c>
      <c r="C147" s="286" t="s">
        <v>11</v>
      </c>
      <c r="D147" s="286" t="s">
        <v>11</v>
      </c>
      <c r="E147" s="286" t="s">
        <v>11</v>
      </c>
    </row>
    <row r="148" spans="1:5" ht="15.75" thickBot="1" x14ac:dyDescent="0.3">
      <c r="A148" s="290" t="s">
        <v>31</v>
      </c>
      <c r="B148" s="291"/>
      <c r="C148" s="291"/>
      <c r="D148" s="291"/>
      <c r="E148" s="291"/>
    </row>
    <row r="149" spans="1:5" ht="15.75" thickBot="1" x14ac:dyDescent="0.3">
      <c r="A149" s="290" t="s">
        <v>32</v>
      </c>
      <c r="B149" s="293"/>
      <c r="C149" s="291"/>
      <c r="D149" s="291"/>
      <c r="E149" s="291"/>
    </row>
    <row r="150" spans="1:5" ht="15.75" thickBot="1" x14ac:dyDescent="0.3">
      <c r="A150" s="294" t="s">
        <v>98</v>
      </c>
      <c r="B150" s="293">
        <f>B149+B148</f>
        <v>0</v>
      </c>
      <c r="C150" s="293">
        <f>C149+C148</f>
        <v>0</v>
      </c>
      <c r="D150" s="293">
        <f>D149+D148</f>
        <v>0</v>
      </c>
      <c r="E150" s="293">
        <f>E149+E148</f>
        <v>0</v>
      </c>
    </row>
    <row r="151" spans="1:5" x14ac:dyDescent="0.25">
      <c r="A151" s="631" t="s">
        <v>307</v>
      </c>
      <c r="B151" s="674"/>
      <c r="C151" s="675"/>
      <c r="D151" s="675"/>
      <c r="E151" s="676"/>
    </row>
    <row r="152" spans="1:5" x14ac:dyDescent="0.25">
      <c r="A152" s="632"/>
      <c r="B152" s="677"/>
      <c r="C152" s="678"/>
      <c r="D152" s="678"/>
      <c r="E152" s="679"/>
    </row>
    <row r="153" spans="1:5" ht="15.75" thickBot="1" x14ac:dyDescent="0.3">
      <c r="A153" s="633"/>
      <c r="B153" s="680"/>
      <c r="C153" s="681"/>
      <c r="D153" s="681"/>
      <c r="E153" s="682"/>
    </row>
    <row r="154" spans="1:5" ht="15.75" thickBot="1" x14ac:dyDescent="0.3">
      <c r="A154" s="716" t="s">
        <v>49</v>
      </c>
      <c r="B154" s="717"/>
      <c r="C154" s="717"/>
      <c r="D154" s="717"/>
      <c r="E154" s="718"/>
    </row>
    <row r="155" spans="1:5" ht="15.75" thickBot="1" x14ac:dyDescent="0.3">
      <c r="A155" s="716" t="s">
        <v>50</v>
      </c>
      <c r="B155" s="717"/>
      <c r="C155" s="717"/>
      <c r="D155" s="717"/>
      <c r="E155" s="718"/>
    </row>
    <row r="156" spans="1:5" ht="15.75" thickBot="1" x14ac:dyDescent="0.3">
      <c r="A156" s="298" t="s">
        <v>198</v>
      </c>
      <c r="B156" s="713" t="s">
        <v>276</v>
      </c>
      <c r="C156" s="714"/>
      <c r="D156" s="714"/>
      <c r="E156" s="715"/>
    </row>
    <row r="157" spans="1:5" ht="15.75" thickBot="1" x14ac:dyDescent="0.3">
      <c r="A157" s="299" t="s">
        <v>88</v>
      </c>
      <c r="B157" s="707" t="s">
        <v>206</v>
      </c>
      <c r="C157" s="708"/>
      <c r="D157" s="708"/>
      <c r="E157" s="709"/>
    </row>
    <row r="158" spans="1:5" ht="17.25" customHeight="1" thickBot="1" x14ac:dyDescent="0.3">
      <c r="A158" s="12" t="s">
        <v>20</v>
      </c>
      <c r="B158" s="475" t="s">
        <v>206</v>
      </c>
      <c r="C158" s="476"/>
      <c r="D158" s="476"/>
      <c r="E158" s="477"/>
    </row>
    <row r="159" spans="1:5" ht="15.75" thickBot="1" x14ac:dyDescent="0.3">
      <c r="A159" s="12" t="s">
        <v>21</v>
      </c>
      <c r="B159" s="475" t="s">
        <v>206</v>
      </c>
      <c r="C159" s="476"/>
      <c r="D159" s="476"/>
      <c r="E159" s="477"/>
    </row>
    <row r="160" spans="1:5" ht="25.5" customHeight="1" x14ac:dyDescent="0.25">
      <c r="A160" s="597"/>
      <c r="B160" s="285">
        <v>2018</v>
      </c>
      <c r="C160" s="285">
        <v>2019</v>
      </c>
      <c r="D160" s="285">
        <v>2020</v>
      </c>
      <c r="E160" s="285">
        <v>2021</v>
      </c>
    </row>
    <row r="161" spans="1:5" ht="24" customHeight="1" thickBot="1" x14ac:dyDescent="0.3">
      <c r="A161" s="598"/>
      <c r="B161" s="286" t="s">
        <v>10</v>
      </c>
      <c r="C161" s="286" t="s">
        <v>11</v>
      </c>
      <c r="D161" s="286" t="s">
        <v>11</v>
      </c>
      <c r="E161" s="286" t="s">
        <v>11</v>
      </c>
    </row>
    <row r="162" spans="1:5" ht="15.75" thickBot="1" x14ac:dyDescent="0.3">
      <c r="A162" s="12" t="s">
        <v>23</v>
      </c>
      <c r="B162" s="287"/>
      <c r="C162" s="287"/>
      <c r="D162" s="287"/>
      <c r="E162" s="287"/>
    </row>
    <row r="163" spans="1:5" ht="15.75" thickBot="1" x14ac:dyDescent="0.3">
      <c r="A163" s="12" t="s">
        <v>24</v>
      </c>
      <c r="B163" s="287"/>
      <c r="C163" s="287"/>
      <c r="D163" s="287"/>
      <c r="E163" s="287"/>
    </row>
    <row r="164" spans="1:5" ht="15.75" thickBot="1" x14ac:dyDescent="0.3">
      <c r="A164" s="12" t="s">
        <v>25</v>
      </c>
      <c r="B164" s="287" t="e">
        <f>B163/B162</f>
        <v>#DIV/0!</v>
      </c>
      <c r="C164" s="287" t="e">
        <f>C163/C162</f>
        <v>#DIV/0!</v>
      </c>
      <c r="D164" s="287" t="e">
        <f>D163/D162</f>
        <v>#DIV/0!</v>
      </c>
      <c r="E164" s="287" t="e">
        <f>E163/E162</f>
        <v>#DIV/0!</v>
      </c>
    </row>
    <row r="165" spans="1:5" ht="15.75" thickBot="1" x14ac:dyDescent="0.3">
      <c r="A165" s="12" t="s">
        <v>26</v>
      </c>
      <c r="B165" s="288" t="s">
        <v>27</v>
      </c>
      <c r="C165" s="289" t="e">
        <f t="shared" ref="C165:E167" si="4">C162/B162-1</f>
        <v>#DIV/0!</v>
      </c>
      <c r="D165" s="289" t="e">
        <f t="shared" si="4"/>
        <v>#DIV/0!</v>
      </c>
      <c r="E165" s="289" t="e">
        <f t="shared" si="4"/>
        <v>#DIV/0!</v>
      </c>
    </row>
    <row r="166" spans="1:5" ht="15.75" thickBot="1" x14ac:dyDescent="0.3">
      <c r="A166" s="12" t="s">
        <v>28</v>
      </c>
      <c r="B166" s="288" t="s">
        <v>27</v>
      </c>
      <c r="C166" s="289" t="e">
        <f t="shared" si="4"/>
        <v>#DIV/0!</v>
      </c>
      <c r="D166" s="289" t="e">
        <f t="shared" si="4"/>
        <v>#DIV/0!</v>
      </c>
      <c r="E166" s="289" t="e">
        <f t="shared" si="4"/>
        <v>#DIV/0!</v>
      </c>
    </row>
    <row r="167" spans="1:5" ht="15.75" thickBot="1" x14ac:dyDescent="0.3">
      <c r="A167" s="12" t="s">
        <v>29</v>
      </c>
      <c r="B167" s="288" t="s">
        <v>27</v>
      </c>
      <c r="C167" s="289" t="e">
        <f t="shared" si="4"/>
        <v>#DIV/0!</v>
      </c>
      <c r="D167" s="289" t="e">
        <f t="shared" si="4"/>
        <v>#DIV/0!</v>
      </c>
      <c r="E167" s="289" t="e">
        <f t="shared" si="4"/>
        <v>#DIV/0!</v>
      </c>
    </row>
    <row r="168" spans="1:5" ht="15.75" thickBot="1" x14ac:dyDescent="0.3">
      <c r="A168" s="710" t="s">
        <v>30</v>
      </c>
      <c r="B168" s="711"/>
      <c r="C168" s="711"/>
      <c r="D168" s="711"/>
      <c r="E168" s="712"/>
    </row>
    <row r="169" spans="1:5" ht="15.75" customHeight="1" x14ac:dyDescent="0.25">
      <c r="A169" s="597"/>
      <c r="B169" s="285">
        <v>2018</v>
      </c>
      <c r="C169" s="285">
        <v>2019</v>
      </c>
      <c r="D169" s="285">
        <v>2020</v>
      </c>
      <c r="E169" s="285">
        <v>2021</v>
      </c>
    </row>
    <row r="170" spans="1:5" ht="16.5" customHeight="1" thickBot="1" x14ac:dyDescent="0.3">
      <c r="A170" s="598"/>
      <c r="B170" s="286" t="s">
        <v>10</v>
      </c>
      <c r="C170" s="286" t="s">
        <v>11</v>
      </c>
      <c r="D170" s="286" t="s">
        <v>11</v>
      </c>
      <c r="E170" s="286" t="s">
        <v>11</v>
      </c>
    </row>
    <row r="171" spans="1:5" ht="15.75" thickBot="1" x14ac:dyDescent="0.3">
      <c r="A171" s="290" t="s">
        <v>31</v>
      </c>
      <c r="B171" s="291"/>
      <c r="C171" s="291"/>
      <c r="D171" s="291"/>
      <c r="E171" s="291"/>
    </row>
    <row r="172" spans="1:5" ht="15.75" thickBot="1" x14ac:dyDescent="0.3">
      <c r="A172" s="290" t="s">
        <v>32</v>
      </c>
      <c r="B172" s="293"/>
      <c r="C172" s="291"/>
      <c r="D172" s="291"/>
      <c r="E172" s="291"/>
    </row>
    <row r="173" spans="1:5" ht="29.25" customHeight="1" thickBot="1" x14ac:dyDescent="0.3">
      <c r="A173" s="294" t="s">
        <v>33</v>
      </c>
      <c r="B173" s="293">
        <f>B172+B171</f>
        <v>0</v>
      </c>
      <c r="C173" s="293">
        <f>C172+C171</f>
        <v>0</v>
      </c>
      <c r="D173" s="293">
        <f>D172+D171</f>
        <v>0</v>
      </c>
      <c r="E173" s="293">
        <f>E172+E171</f>
        <v>0</v>
      </c>
    </row>
    <row r="174" spans="1:5" x14ac:dyDescent="0.25">
      <c r="A174" s="631" t="s">
        <v>34</v>
      </c>
      <c r="B174" s="674"/>
      <c r="C174" s="675"/>
      <c r="D174" s="675"/>
      <c r="E174" s="676"/>
    </row>
    <row r="175" spans="1:5" x14ac:dyDescent="0.25">
      <c r="A175" s="632"/>
      <c r="B175" s="677"/>
      <c r="C175" s="678"/>
      <c r="D175" s="678"/>
      <c r="E175" s="679"/>
    </row>
    <row r="176" spans="1:5" ht="15.75" thickBot="1" x14ac:dyDescent="0.3">
      <c r="A176" s="633"/>
      <c r="B176" s="680"/>
      <c r="C176" s="681"/>
      <c r="D176" s="681"/>
      <c r="E176" s="682"/>
    </row>
    <row r="177" spans="1:5" ht="15.75" thickBot="1" x14ac:dyDescent="0.3">
      <c r="A177" s="298" t="s">
        <v>198</v>
      </c>
      <c r="B177" s="713" t="s">
        <v>276</v>
      </c>
      <c r="C177" s="714"/>
      <c r="D177" s="714"/>
      <c r="E177" s="715"/>
    </row>
    <row r="178" spans="1:5" ht="30" customHeight="1" thickBot="1" x14ac:dyDescent="0.3">
      <c r="A178" s="299" t="s">
        <v>306</v>
      </c>
      <c r="B178" s="707" t="s">
        <v>206</v>
      </c>
      <c r="C178" s="708"/>
      <c r="D178" s="708"/>
      <c r="E178" s="709"/>
    </row>
    <row r="179" spans="1:5" ht="57" customHeight="1" thickBot="1" x14ac:dyDescent="0.3">
      <c r="A179" s="12" t="s">
        <v>20</v>
      </c>
      <c r="B179" s="475" t="s">
        <v>994</v>
      </c>
      <c r="C179" s="476"/>
      <c r="D179" s="476"/>
      <c r="E179" s="477"/>
    </row>
    <row r="180" spans="1:5" ht="15.75" thickBot="1" x14ac:dyDescent="0.3">
      <c r="A180" s="12" t="s">
        <v>21</v>
      </c>
      <c r="B180" s="475" t="s">
        <v>206</v>
      </c>
      <c r="C180" s="476"/>
      <c r="D180" s="476"/>
      <c r="E180" s="477"/>
    </row>
    <row r="181" spans="1:5" ht="12.75" customHeight="1" x14ac:dyDescent="0.25">
      <c r="A181" s="597"/>
      <c r="B181" s="285">
        <v>2018</v>
      </c>
      <c r="C181" s="285">
        <v>2019</v>
      </c>
      <c r="D181" s="285">
        <v>2020</v>
      </c>
      <c r="E181" s="285">
        <v>2021</v>
      </c>
    </row>
    <row r="182" spans="1:5" ht="9" customHeight="1" thickBot="1" x14ac:dyDescent="0.3">
      <c r="A182" s="598"/>
      <c r="B182" s="286" t="s">
        <v>10</v>
      </c>
      <c r="C182" s="286" t="s">
        <v>11</v>
      </c>
      <c r="D182" s="286" t="s">
        <v>11</v>
      </c>
      <c r="E182" s="286" t="s">
        <v>11</v>
      </c>
    </row>
    <row r="183" spans="1:5" ht="15.75" thickBot="1" x14ac:dyDescent="0.3">
      <c r="A183" s="12" t="s">
        <v>23</v>
      </c>
      <c r="B183" s="287"/>
      <c r="C183" s="287"/>
      <c r="D183" s="287"/>
      <c r="E183" s="287"/>
    </row>
    <row r="184" spans="1:5" ht="15.75" thickBot="1" x14ac:dyDescent="0.3">
      <c r="A184" s="12" t="s">
        <v>24</v>
      </c>
      <c r="B184" s="287"/>
      <c r="C184" s="287"/>
      <c r="D184" s="287"/>
      <c r="E184" s="287"/>
    </row>
    <row r="185" spans="1:5" ht="15.75" thickBot="1" x14ac:dyDescent="0.3">
      <c r="A185" s="12" t="s">
        <v>25</v>
      </c>
      <c r="B185" s="287" t="e">
        <f>B184/B183</f>
        <v>#DIV/0!</v>
      </c>
      <c r="C185" s="287" t="e">
        <f>C184/C183</f>
        <v>#DIV/0!</v>
      </c>
      <c r="D185" s="287" t="e">
        <f>D184/D183</f>
        <v>#DIV/0!</v>
      </c>
      <c r="E185" s="287" t="e">
        <f>E184/E183</f>
        <v>#DIV/0!</v>
      </c>
    </row>
    <row r="186" spans="1:5" ht="15.75" thickBot="1" x14ac:dyDescent="0.3">
      <c r="A186" s="12" t="s">
        <v>26</v>
      </c>
      <c r="B186" s="288" t="s">
        <v>27</v>
      </c>
      <c r="C186" s="289" t="e">
        <f t="shared" ref="C186:E188" si="5">C183/B183-1</f>
        <v>#DIV/0!</v>
      </c>
      <c r="D186" s="289" t="e">
        <f t="shared" si="5"/>
        <v>#DIV/0!</v>
      </c>
      <c r="E186" s="289" t="e">
        <f t="shared" si="5"/>
        <v>#DIV/0!</v>
      </c>
    </row>
    <row r="187" spans="1:5" ht="15.75" thickBot="1" x14ac:dyDescent="0.3">
      <c r="A187" s="12" t="s">
        <v>28</v>
      </c>
      <c r="B187" s="288" t="s">
        <v>27</v>
      </c>
      <c r="C187" s="289" t="e">
        <f t="shared" si="5"/>
        <v>#DIV/0!</v>
      </c>
      <c r="D187" s="289" t="e">
        <f t="shared" si="5"/>
        <v>#DIV/0!</v>
      </c>
      <c r="E187" s="289" t="e">
        <f t="shared" si="5"/>
        <v>#DIV/0!</v>
      </c>
    </row>
    <row r="188" spans="1:5" ht="15.75" thickBot="1" x14ac:dyDescent="0.3">
      <c r="A188" s="12" t="s">
        <v>29</v>
      </c>
      <c r="B188" s="288" t="s">
        <v>27</v>
      </c>
      <c r="C188" s="289" t="e">
        <f t="shared" si="5"/>
        <v>#DIV/0!</v>
      </c>
      <c r="D188" s="289" t="e">
        <f t="shared" si="5"/>
        <v>#DIV/0!</v>
      </c>
      <c r="E188" s="289" t="e">
        <f t="shared" si="5"/>
        <v>#DIV/0!</v>
      </c>
    </row>
    <row r="189" spans="1:5" ht="15.75" thickBot="1" x14ac:dyDescent="0.3">
      <c r="A189" s="618" t="s">
        <v>285</v>
      </c>
      <c r="B189" s="619"/>
      <c r="C189" s="619"/>
      <c r="D189" s="619"/>
      <c r="E189" s="620"/>
    </row>
    <row r="190" spans="1:5" ht="12.75" customHeight="1" x14ac:dyDescent="0.25">
      <c r="A190" s="597"/>
      <c r="B190" s="285">
        <v>2018</v>
      </c>
      <c r="C190" s="285">
        <v>2019</v>
      </c>
      <c r="D190" s="285">
        <v>2020</v>
      </c>
      <c r="E190" s="285">
        <v>2021</v>
      </c>
    </row>
    <row r="191" spans="1:5" ht="9" customHeight="1" thickBot="1" x14ac:dyDescent="0.3">
      <c r="A191" s="598"/>
      <c r="B191" s="286" t="s">
        <v>10</v>
      </c>
      <c r="C191" s="286" t="s">
        <v>11</v>
      </c>
      <c r="D191" s="286" t="s">
        <v>11</v>
      </c>
      <c r="E191" s="286" t="s">
        <v>11</v>
      </c>
    </row>
    <row r="192" spans="1:5" ht="38.25" customHeight="1" thickBot="1" x14ac:dyDescent="0.3">
      <c r="A192" s="290" t="s">
        <v>31</v>
      </c>
      <c r="B192" s="291"/>
      <c r="C192" s="291"/>
      <c r="D192" s="291"/>
      <c r="E192" s="291"/>
    </row>
    <row r="193" spans="1:5" ht="15.75" thickBot="1" x14ac:dyDescent="0.3">
      <c r="A193" s="290" t="s">
        <v>32</v>
      </c>
      <c r="B193" s="293"/>
      <c r="C193" s="291"/>
      <c r="D193" s="291"/>
      <c r="E193" s="291"/>
    </row>
    <row r="194" spans="1:5" ht="15.75" thickBot="1" x14ac:dyDescent="0.3">
      <c r="A194" s="294" t="s">
        <v>279</v>
      </c>
      <c r="B194" s="293">
        <f>B193+B192</f>
        <v>0</v>
      </c>
      <c r="C194" s="293">
        <f>C193+C192</f>
        <v>0</v>
      </c>
      <c r="D194" s="293">
        <f>D193+D192</f>
        <v>0</v>
      </c>
      <c r="E194" s="293">
        <f>E193+E192</f>
        <v>0</v>
      </c>
    </row>
    <row r="195" spans="1:5" x14ac:dyDescent="0.25">
      <c r="A195" s="631" t="s">
        <v>307</v>
      </c>
      <c r="B195" s="674"/>
      <c r="C195" s="675"/>
      <c r="D195" s="675"/>
      <c r="E195" s="676"/>
    </row>
    <row r="196" spans="1:5" x14ac:dyDescent="0.25">
      <c r="A196" s="632"/>
      <c r="B196" s="677"/>
      <c r="C196" s="678"/>
      <c r="D196" s="678"/>
      <c r="E196" s="679"/>
    </row>
    <row r="197" spans="1:5" ht="15.75" thickBot="1" x14ac:dyDescent="0.3">
      <c r="A197" s="633"/>
      <c r="B197" s="680"/>
      <c r="C197" s="681"/>
      <c r="D197" s="681"/>
      <c r="E197" s="682"/>
    </row>
    <row r="198" spans="1:5" ht="43.5" customHeight="1" thickBot="1" x14ac:dyDescent="0.3">
      <c r="A198" s="6" t="s">
        <v>36</v>
      </c>
      <c r="B198" s="704" t="s">
        <v>291</v>
      </c>
      <c r="C198" s="705"/>
      <c r="D198" s="705"/>
      <c r="E198" s="706"/>
    </row>
    <row r="199" spans="1:5" ht="15.75" customHeight="1" thickBot="1" x14ac:dyDescent="0.3">
      <c r="A199" s="701" t="s">
        <v>18</v>
      </c>
      <c r="B199" s="702"/>
      <c r="C199" s="702"/>
      <c r="D199" s="702"/>
      <c r="E199" s="703"/>
    </row>
    <row r="200" spans="1:5" ht="15.75" thickBot="1" x14ac:dyDescent="0.3">
      <c r="A200" s="152" t="s">
        <v>292</v>
      </c>
      <c r="B200" s="284" t="s">
        <v>13</v>
      </c>
      <c r="C200" s="284" t="s">
        <v>14</v>
      </c>
      <c r="D200" s="284" t="s">
        <v>14</v>
      </c>
      <c r="E200" s="284" t="s">
        <v>14</v>
      </c>
    </row>
    <row r="201" spans="1:5" ht="15.75" customHeight="1" thickBot="1" x14ac:dyDescent="0.3">
      <c r="A201" s="12" t="s">
        <v>293</v>
      </c>
      <c r="B201" s="284" t="s">
        <v>13</v>
      </c>
      <c r="C201" s="284" t="s">
        <v>14</v>
      </c>
      <c r="D201" s="284" t="s">
        <v>14</v>
      </c>
      <c r="E201" s="284" t="s">
        <v>14</v>
      </c>
    </row>
    <row r="202" spans="1:5" ht="23.25" customHeight="1" thickBot="1" x14ac:dyDescent="0.3">
      <c r="A202" s="12" t="s">
        <v>16</v>
      </c>
      <c r="B202" s="284" t="s">
        <v>13</v>
      </c>
      <c r="C202" s="284" t="s">
        <v>14</v>
      </c>
      <c r="D202" s="284" t="s">
        <v>14</v>
      </c>
      <c r="E202" s="284" t="s">
        <v>14</v>
      </c>
    </row>
    <row r="203" spans="1:5" ht="23.25" customHeight="1" thickBot="1" x14ac:dyDescent="0.3">
      <c r="A203" s="618" t="s">
        <v>19</v>
      </c>
      <c r="B203" s="619"/>
      <c r="C203" s="619"/>
      <c r="D203" s="619"/>
      <c r="E203" s="620"/>
    </row>
    <row r="204" spans="1:5" ht="23.25" customHeight="1" thickBot="1" x14ac:dyDescent="0.3">
      <c r="A204" s="621" t="s">
        <v>39</v>
      </c>
      <c r="B204" s="622"/>
      <c r="C204" s="622"/>
      <c r="D204" s="622"/>
      <c r="E204" s="623"/>
    </row>
    <row r="205" spans="1:5" ht="22.5" customHeight="1" thickBot="1" x14ac:dyDescent="0.3">
      <c r="A205" s="19" t="s">
        <v>88</v>
      </c>
      <c r="B205" s="686" t="s">
        <v>292</v>
      </c>
      <c r="C205" s="687"/>
      <c r="D205" s="687"/>
      <c r="E205" s="688"/>
    </row>
    <row r="206" spans="1:5" ht="38.25" customHeight="1" thickBot="1" x14ac:dyDescent="0.3">
      <c r="A206" s="12" t="s">
        <v>20</v>
      </c>
      <c r="B206" s="475" t="s">
        <v>294</v>
      </c>
      <c r="C206" s="476"/>
      <c r="D206" s="476"/>
      <c r="E206" s="477"/>
    </row>
    <row r="207" spans="1:5" ht="26.25" customHeight="1" thickBot="1" x14ac:dyDescent="0.3">
      <c r="A207" s="12" t="s">
        <v>21</v>
      </c>
      <c r="B207" s="475" t="s">
        <v>295</v>
      </c>
      <c r="C207" s="476"/>
      <c r="D207" s="476"/>
      <c r="E207" s="477"/>
    </row>
    <row r="208" spans="1:5" ht="33" customHeight="1" x14ac:dyDescent="0.25">
      <c r="A208" s="597"/>
      <c r="B208" s="285">
        <v>2018</v>
      </c>
      <c r="C208" s="285">
        <v>2019</v>
      </c>
      <c r="D208" s="285">
        <v>2020</v>
      </c>
      <c r="E208" s="285">
        <v>2021</v>
      </c>
    </row>
    <row r="209" spans="1:5" ht="15.75" customHeight="1" thickBot="1" x14ac:dyDescent="0.3">
      <c r="A209" s="598"/>
      <c r="B209" s="286" t="s">
        <v>10</v>
      </c>
      <c r="C209" s="286" t="s">
        <v>11</v>
      </c>
      <c r="D209" s="286" t="s">
        <v>11</v>
      </c>
      <c r="E209" s="286" t="s">
        <v>11</v>
      </c>
    </row>
    <row r="210" spans="1:5" ht="12.75" customHeight="1" thickBot="1" x14ac:dyDescent="0.3">
      <c r="A210" s="12" t="s">
        <v>23</v>
      </c>
      <c r="B210" s="287"/>
      <c r="C210" s="287"/>
      <c r="D210" s="287"/>
      <c r="E210" s="287"/>
    </row>
    <row r="211" spans="1:5" ht="9" customHeight="1" thickBot="1" x14ac:dyDescent="0.3">
      <c r="A211" s="12" t="s">
        <v>24</v>
      </c>
      <c r="B211" s="287"/>
      <c r="C211" s="287"/>
      <c r="D211" s="287"/>
      <c r="E211" s="287"/>
    </row>
    <row r="212" spans="1:5" ht="15.75" customHeight="1" thickBot="1" x14ac:dyDescent="0.3">
      <c r="A212" s="12" t="s">
        <v>25</v>
      </c>
      <c r="B212" s="287" t="e">
        <f>B211/B210</f>
        <v>#DIV/0!</v>
      </c>
      <c r="C212" s="287" t="e">
        <f t="shared" ref="C212:E212" si="6">C211/C210</f>
        <v>#DIV/0!</v>
      </c>
      <c r="D212" s="287" t="e">
        <f t="shared" si="6"/>
        <v>#DIV/0!</v>
      </c>
      <c r="E212" s="287" t="e">
        <f t="shared" si="6"/>
        <v>#DIV/0!</v>
      </c>
    </row>
    <row r="213" spans="1:5" ht="15.75" thickBot="1" x14ac:dyDescent="0.3">
      <c r="A213" s="12" t="s">
        <v>26</v>
      </c>
      <c r="B213" s="288" t="s">
        <v>27</v>
      </c>
      <c r="C213" s="289" t="e">
        <f>C210/B210-1</f>
        <v>#DIV/0!</v>
      </c>
      <c r="D213" s="289" t="e">
        <f t="shared" ref="D213:E215" si="7">D210/C210-1</f>
        <v>#DIV/0!</v>
      </c>
      <c r="E213" s="289" t="e">
        <f t="shared" si="7"/>
        <v>#DIV/0!</v>
      </c>
    </row>
    <row r="214" spans="1:5" ht="15.75" thickBot="1" x14ac:dyDescent="0.3">
      <c r="A214" s="12" t="s">
        <v>28</v>
      </c>
      <c r="B214" s="288" t="s">
        <v>27</v>
      </c>
      <c r="C214" s="289" t="e">
        <f>C211/B211-1</f>
        <v>#DIV/0!</v>
      </c>
      <c r="D214" s="289" t="e">
        <f t="shared" si="7"/>
        <v>#DIV/0!</v>
      </c>
      <c r="E214" s="289" t="e">
        <f t="shared" si="7"/>
        <v>#DIV/0!</v>
      </c>
    </row>
    <row r="215" spans="1:5" ht="15.75" thickBot="1" x14ac:dyDescent="0.3">
      <c r="A215" s="12" t="s">
        <v>29</v>
      </c>
      <c r="B215" s="288" t="s">
        <v>27</v>
      </c>
      <c r="C215" s="289" t="e">
        <f>C212/B212-1</f>
        <v>#DIV/0!</v>
      </c>
      <c r="D215" s="289" t="e">
        <f t="shared" si="7"/>
        <v>#DIV/0!</v>
      </c>
      <c r="E215" s="289" t="e">
        <f t="shared" si="7"/>
        <v>#DIV/0!</v>
      </c>
    </row>
    <row r="216" spans="1:5" ht="15.75" thickBot="1" x14ac:dyDescent="0.3">
      <c r="A216" s="618" t="s">
        <v>30</v>
      </c>
      <c r="B216" s="619"/>
      <c r="C216" s="619"/>
      <c r="D216" s="619"/>
      <c r="E216" s="620"/>
    </row>
    <row r="217" spans="1:5" x14ac:dyDescent="0.25">
      <c r="A217" s="597"/>
      <c r="B217" s="285">
        <v>2018</v>
      </c>
      <c r="C217" s="285">
        <v>2019</v>
      </c>
      <c r="D217" s="285">
        <v>2020</v>
      </c>
      <c r="E217" s="285">
        <v>2021</v>
      </c>
    </row>
    <row r="218" spans="1:5" ht="12.75" customHeight="1" thickBot="1" x14ac:dyDescent="0.3">
      <c r="A218" s="598"/>
      <c r="B218" s="286" t="s">
        <v>10</v>
      </c>
      <c r="C218" s="286" t="s">
        <v>11</v>
      </c>
      <c r="D218" s="286" t="s">
        <v>11</v>
      </c>
      <c r="E218" s="286" t="s">
        <v>11</v>
      </c>
    </row>
    <row r="219" spans="1:5" ht="9" customHeight="1" thickBot="1" x14ac:dyDescent="0.3">
      <c r="A219" s="290" t="s">
        <v>41</v>
      </c>
      <c r="B219" s="291"/>
      <c r="C219" s="291"/>
      <c r="D219" s="291"/>
      <c r="E219" s="291"/>
    </row>
    <row r="220" spans="1:5" ht="15.75" customHeight="1" thickBot="1" x14ac:dyDescent="0.3">
      <c r="A220" s="292" t="s">
        <v>153</v>
      </c>
      <c r="B220" s="293"/>
      <c r="C220" s="300"/>
      <c r="D220" s="300"/>
      <c r="E220" s="300"/>
    </row>
    <row r="221" spans="1:5" ht="12.75" customHeight="1" thickBot="1" x14ac:dyDescent="0.3">
      <c r="A221" s="292" t="s">
        <v>858</v>
      </c>
      <c r="B221" s="293"/>
      <c r="C221" s="296"/>
      <c r="D221" s="296"/>
      <c r="E221" s="296"/>
    </row>
    <row r="222" spans="1:5" ht="9" customHeight="1" thickBot="1" x14ac:dyDescent="0.3">
      <c r="A222" s="290" t="s">
        <v>42</v>
      </c>
      <c r="B222" s="291"/>
      <c r="C222" s="291"/>
      <c r="D222" s="291"/>
      <c r="E222" s="291"/>
    </row>
    <row r="223" spans="1:5" ht="24.75" thickBot="1" x14ac:dyDescent="0.3">
      <c r="A223" s="292" t="s">
        <v>155</v>
      </c>
      <c r="B223" s="293"/>
      <c r="C223" s="291"/>
      <c r="D223" s="291"/>
      <c r="E223" s="291"/>
    </row>
    <row r="224" spans="1:5" ht="24.75" thickBot="1" x14ac:dyDescent="0.3">
      <c r="A224" s="292" t="s">
        <v>859</v>
      </c>
      <c r="B224" s="293"/>
      <c r="C224" s="291"/>
      <c r="D224" s="291"/>
      <c r="E224" s="291"/>
    </row>
    <row r="225" spans="1:5" ht="15.75" thickBot="1" x14ac:dyDescent="0.3">
      <c r="A225" s="290" t="s">
        <v>43</v>
      </c>
      <c r="B225" s="293"/>
      <c r="C225" s="291"/>
      <c r="D225" s="291"/>
      <c r="E225" s="291"/>
    </row>
    <row r="226" spans="1:5" ht="22.5" customHeight="1" thickBot="1" x14ac:dyDescent="0.3">
      <c r="A226" s="292" t="s">
        <v>157</v>
      </c>
      <c r="B226" s="293"/>
      <c r="C226" s="291"/>
      <c r="D226" s="291"/>
      <c r="E226" s="291"/>
    </row>
    <row r="227" spans="1:5" ht="13.5" hidden="1" customHeight="1" thickBot="1" x14ac:dyDescent="0.3">
      <c r="A227" s="292" t="s">
        <v>860</v>
      </c>
      <c r="B227" s="293"/>
      <c r="C227" s="291"/>
      <c r="D227" s="291"/>
      <c r="E227" s="291"/>
    </row>
    <row r="228" spans="1:5" ht="60.75" hidden="1" customHeight="1" thickBot="1" x14ac:dyDescent="0.3">
      <c r="A228" s="290" t="s">
        <v>44</v>
      </c>
      <c r="B228" s="293"/>
      <c r="C228" s="291"/>
      <c r="D228" s="291"/>
      <c r="E228" s="291"/>
    </row>
    <row r="229" spans="1:5" ht="24.75" hidden="1" customHeight="1" thickBot="1" x14ac:dyDescent="0.3">
      <c r="A229" s="292" t="s">
        <v>160</v>
      </c>
      <c r="B229" s="293"/>
      <c r="C229" s="291"/>
      <c r="D229" s="291"/>
      <c r="E229" s="291"/>
    </row>
    <row r="230" spans="1:5" ht="48.75" hidden="1" customHeight="1" thickBot="1" x14ac:dyDescent="0.3">
      <c r="A230" s="292" t="s">
        <v>861</v>
      </c>
      <c r="B230" s="293"/>
      <c r="C230" s="291"/>
      <c r="D230" s="291"/>
      <c r="E230" s="291"/>
    </row>
    <row r="231" spans="1:5" ht="48.75" hidden="1" customHeight="1" thickBot="1" x14ac:dyDescent="0.3">
      <c r="A231" s="290" t="s">
        <v>45</v>
      </c>
      <c r="B231" s="293"/>
      <c r="C231" s="291"/>
      <c r="D231" s="291"/>
      <c r="E231" s="291"/>
    </row>
    <row r="232" spans="1:5" ht="15.75" hidden="1" customHeight="1" thickBot="1" x14ac:dyDescent="0.3">
      <c r="A232" s="292" t="s">
        <v>162</v>
      </c>
      <c r="B232" s="293"/>
      <c r="C232" s="291"/>
      <c r="D232" s="291"/>
      <c r="E232" s="291"/>
    </row>
    <row r="233" spans="1:5" ht="48.75" hidden="1" customHeight="1" thickBot="1" x14ac:dyDescent="0.3">
      <c r="A233" s="292" t="s">
        <v>862</v>
      </c>
      <c r="B233" s="293"/>
      <c r="C233" s="291"/>
      <c r="D233" s="291"/>
      <c r="E233" s="291"/>
    </row>
    <row r="234" spans="1:5" ht="48.75" hidden="1" customHeight="1" thickBot="1" x14ac:dyDescent="0.3">
      <c r="A234" s="290" t="s">
        <v>46</v>
      </c>
      <c r="B234" s="293"/>
      <c r="C234" s="291"/>
      <c r="D234" s="291"/>
      <c r="E234" s="291"/>
    </row>
    <row r="235" spans="1:5" ht="24.75" hidden="1" customHeight="1" thickBot="1" x14ac:dyDescent="0.3">
      <c r="A235" s="292" t="s">
        <v>164</v>
      </c>
      <c r="B235" s="293"/>
      <c r="C235" s="291"/>
      <c r="D235" s="291"/>
      <c r="E235" s="291"/>
    </row>
    <row r="236" spans="1:5" ht="48.75" hidden="1" customHeight="1" thickBot="1" x14ac:dyDescent="0.3">
      <c r="A236" s="292" t="s">
        <v>863</v>
      </c>
      <c r="B236" s="293"/>
      <c r="C236" s="291"/>
      <c r="D236" s="291"/>
      <c r="E236" s="291"/>
    </row>
    <row r="237" spans="1:5" ht="48.75" hidden="1" customHeight="1" thickBot="1" x14ac:dyDescent="0.3">
      <c r="A237" s="290" t="s">
        <v>47</v>
      </c>
      <c r="B237" s="293"/>
      <c r="C237" s="291"/>
      <c r="D237" s="291"/>
      <c r="E237" s="291"/>
    </row>
    <row r="238" spans="1:5" ht="15.75" hidden="1" customHeight="1" thickBot="1" x14ac:dyDescent="0.3">
      <c r="A238" s="292" t="s">
        <v>166</v>
      </c>
      <c r="B238" s="293"/>
      <c r="C238" s="291"/>
      <c r="D238" s="291"/>
      <c r="E238" s="291"/>
    </row>
    <row r="239" spans="1:5" ht="48.75" hidden="1" customHeight="1" thickBot="1" x14ac:dyDescent="0.3">
      <c r="A239" s="292" t="s">
        <v>864</v>
      </c>
      <c r="B239" s="293"/>
      <c r="C239" s="291"/>
      <c r="D239" s="291"/>
      <c r="E239" s="291"/>
    </row>
    <row r="240" spans="1:5" ht="28.5" customHeight="1" thickBot="1" x14ac:dyDescent="0.3">
      <c r="A240" s="294" t="s">
        <v>33</v>
      </c>
      <c r="B240" s="293">
        <f>B237+B234+B231+B228+B225+B222+B219</f>
        <v>0</v>
      </c>
      <c r="C240" s="293">
        <f t="shared" ref="C240:E240" si="8">C237+C234+C231+C228+C225+C222+C219</f>
        <v>0</v>
      </c>
      <c r="D240" s="293">
        <f t="shared" si="8"/>
        <v>0</v>
      </c>
      <c r="E240" s="293">
        <f t="shared" si="8"/>
        <v>0</v>
      </c>
    </row>
    <row r="241" spans="1:5" ht="24.75" hidden="1" customHeight="1" thickBot="1" x14ac:dyDescent="0.3">
      <c r="A241" s="631" t="s">
        <v>169</v>
      </c>
      <c r="B241" s="674"/>
      <c r="C241" s="675"/>
      <c r="D241" s="675"/>
      <c r="E241" s="676"/>
    </row>
    <row r="242" spans="1:5" ht="60.75" hidden="1" customHeight="1" thickBot="1" x14ac:dyDescent="0.3">
      <c r="A242" s="632"/>
      <c r="B242" s="677"/>
      <c r="C242" s="678"/>
      <c r="D242" s="678"/>
      <c r="E242" s="679"/>
    </row>
    <row r="243" spans="1:5" ht="60.75" hidden="1" customHeight="1" thickBot="1" x14ac:dyDescent="0.3">
      <c r="A243" s="633"/>
      <c r="B243" s="680"/>
      <c r="C243" s="681"/>
      <c r="D243" s="681"/>
      <c r="E243" s="682"/>
    </row>
    <row r="244" spans="1:5" ht="36" customHeight="1" thickBot="1" x14ac:dyDescent="0.3">
      <c r="A244" s="4" t="s">
        <v>48</v>
      </c>
      <c r="B244" s="295">
        <f>IF(B240-B211=0,0,"Error")</f>
        <v>0</v>
      </c>
      <c r="C244" s="295">
        <f>IF(C240-C211=0,0,"Error")</f>
        <v>0</v>
      </c>
      <c r="D244" s="295">
        <f>IF(D240-D211=0,0,"Error")</f>
        <v>0</v>
      </c>
      <c r="E244" s="295">
        <f>IF(E240-E211=0,0,"Error")</f>
        <v>0</v>
      </c>
    </row>
    <row r="245" spans="1:5" ht="38.25" customHeight="1" thickBot="1" x14ac:dyDescent="0.3">
      <c r="A245" s="301" t="s">
        <v>995</v>
      </c>
      <c r="B245" s="686" t="s">
        <v>293</v>
      </c>
      <c r="C245" s="687"/>
      <c r="D245" s="687"/>
      <c r="E245" s="688"/>
    </row>
    <row r="246" spans="1:5" ht="15.75" thickBot="1" x14ac:dyDescent="0.3">
      <c r="A246" s="12" t="s">
        <v>20</v>
      </c>
      <c r="B246" s="475" t="s">
        <v>296</v>
      </c>
      <c r="C246" s="476"/>
      <c r="D246" s="476"/>
      <c r="E246" s="477"/>
    </row>
    <row r="247" spans="1:5" ht="15.75" thickBot="1" x14ac:dyDescent="0.3">
      <c r="A247" s="12" t="s">
        <v>21</v>
      </c>
      <c r="B247" s="475" t="s">
        <v>297</v>
      </c>
      <c r="C247" s="476"/>
      <c r="D247" s="476"/>
      <c r="E247" s="477"/>
    </row>
    <row r="248" spans="1:5" ht="15.75" thickBot="1" x14ac:dyDescent="0.3">
      <c r="A248" s="12" t="s">
        <v>23</v>
      </c>
      <c r="B248" s="287">
        <v>1</v>
      </c>
      <c r="C248" s="287"/>
      <c r="D248" s="287"/>
      <c r="E248" s="287"/>
    </row>
    <row r="249" spans="1:5" ht="33" customHeight="1" x14ac:dyDescent="0.25">
      <c r="A249" s="597"/>
      <c r="B249" s="285">
        <v>2018</v>
      </c>
      <c r="C249" s="285">
        <v>2019</v>
      </c>
      <c r="D249" s="285">
        <v>2020</v>
      </c>
      <c r="E249" s="285">
        <v>2021</v>
      </c>
    </row>
    <row r="250" spans="1:5" ht="32.25" customHeight="1" thickBot="1" x14ac:dyDescent="0.3">
      <c r="A250" s="598"/>
      <c r="B250" s="286" t="s">
        <v>10</v>
      </c>
      <c r="C250" s="286" t="s">
        <v>11</v>
      </c>
      <c r="D250" s="286" t="s">
        <v>11</v>
      </c>
      <c r="E250" s="286" t="s">
        <v>11</v>
      </c>
    </row>
    <row r="251" spans="1:5" ht="15.75" thickBot="1" x14ac:dyDescent="0.3">
      <c r="A251" s="12" t="s">
        <v>24</v>
      </c>
      <c r="B251" s="287"/>
      <c r="C251" s="287"/>
      <c r="D251" s="287"/>
      <c r="E251" s="287"/>
    </row>
    <row r="252" spans="1:5" ht="12.75" customHeight="1" thickBot="1" x14ac:dyDescent="0.3">
      <c r="A252" s="12" t="s">
        <v>25</v>
      </c>
      <c r="B252" s="287">
        <f>B251/B248</f>
        <v>0</v>
      </c>
      <c r="C252" s="287" t="e">
        <f>C251/C248</f>
        <v>#DIV/0!</v>
      </c>
      <c r="D252" s="287" t="e">
        <f>D251/D248</f>
        <v>#DIV/0!</v>
      </c>
      <c r="E252" s="287" t="e">
        <f>E251/E248</f>
        <v>#DIV/0!</v>
      </c>
    </row>
    <row r="253" spans="1:5" ht="9" customHeight="1" thickBot="1" x14ac:dyDescent="0.3">
      <c r="A253" s="12" t="s">
        <v>26</v>
      </c>
      <c r="B253" s="288"/>
      <c r="C253" s="289">
        <f>C248/B248-1</f>
        <v>-1</v>
      </c>
      <c r="D253" s="289" t="e">
        <f>D248/C248-1</f>
        <v>#DIV/0!</v>
      </c>
      <c r="E253" s="289" t="e">
        <f>E248/D248-1</f>
        <v>#DIV/0!</v>
      </c>
    </row>
    <row r="254" spans="1:5" ht="15.75" thickBot="1" x14ac:dyDescent="0.3">
      <c r="A254" s="12" t="s">
        <v>28</v>
      </c>
      <c r="B254" s="288"/>
      <c r="C254" s="289" t="e">
        <f>C251/B251-1</f>
        <v>#DIV/0!</v>
      </c>
      <c r="D254" s="289" t="e">
        <f t="shared" ref="D254:E255" si="9">D251/C251-1</f>
        <v>#DIV/0!</v>
      </c>
      <c r="E254" s="289" t="e">
        <f t="shared" si="9"/>
        <v>#DIV/0!</v>
      </c>
    </row>
    <row r="255" spans="1:5" ht="15.75" thickBot="1" x14ac:dyDescent="0.3">
      <c r="A255" s="12" t="s">
        <v>29</v>
      </c>
      <c r="B255" s="288"/>
      <c r="C255" s="289" t="e">
        <f>C252/B252-1</f>
        <v>#DIV/0!</v>
      </c>
      <c r="D255" s="289" t="e">
        <f t="shared" si="9"/>
        <v>#DIV/0!</v>
      </c>
      <c r="E255" s="289" t="e">
        <f t="shared" si="9"/>
        <v>#DIV/0!</v>
      </c>
    </row>
    <row r="256" spans="1:5" ht="15.75" thickBot="1" x14ac:dyDescent="0.3">
      <c r="A256" s="618" t="s">
        <v>996</v>
      </c>
      <c r="B256" s="619"/>
      <c r="C256" s="619"/>
      <c r="D256" s="619"/>
      <c r="E256" s="620"/>
    </row>
    <row r="257" spans="1:5" x14ac:dyDescent="0.25">
      <c r="A257" s="597"/>
      <c r="B257" s="285">
        <v>2018</v>
      </c>
      <c r="C257" s="285">
        <v>2019</v>
      </c>
      <c r="D257" s="285">
        <v>2020</v>
      </c>
      <c r="E257" s="285">
        <v>2021</v>
      </c>
    </row>
    <row r="258" spans="1:5" ht="15.75" thickBot="1" x14ac:dyDescent="0.3">
      <c r="A258" s="598"/>
      <c r="B258" s="286" t="s">
        <v>10</v>
      </c>
      <c r="C258" s="286" t="s">
        <v>11</v>
      </c>
      <c r="D258" s="286" t="s">
        <v>11</v>
      </c>
      <c r="E258" s="286" t="s">
        <v>11</v>
      </c>
    </row>
    <row r="259" spans="1:5" ht="15.75" thickBot="1" x14ac:dyDescent="0.3">
      <c r="A259" s="290" t="s">
        <v>41</v>
      </c>
      <c r="B259" s="291"/>
      <c r="C259" s="291"/>
      <c r="D259" s="291"/>
      <c r="E259" s="291"/>
    </row>
    <row r="260" spans="1:5" ht="15" customHeight="1" thickBot="1" x14ac:dyDescent="0.3">
      <c r="A260" s="292" t="s">
        <v>153</v>
      </c>
      <c r="B260" s="293"/>
      <c r="C260" s="296"/>
      <c r="D260" s="296"/>
      <c r="E260" s="296"/>
    </row>
    <row r="261" spans="1:5" ht="24.75" thickBot="1" x14ac:dyDescent="0.3">
      <c r="A261" s="292" t="s">
        <v>298</v>
      </c>
      <c r="B261" s="293"/>
      <c r="C261" s="296"/>
      <c r="D261" s="296"/>
      <c r="E261" s="296"/>
    </row>
    <row r="262" spans="1:5" ht="15.75" thickBot="1" x14ac:dyDescent="0.3">
      <c r="A262" s="290" t="s">
        <v>42</v>
      </c>
      <c r="B262" s="291"/>
      <c r="C262" s="291"/>
      <c r="D262" s="291"/>
      <c r="E262" s="291"/>
    </row>
    <row r="263" spans="1:5" ht="24.75" thickBot="1" x14ac:dyDescent="0.3">
      <c r="A263" s="292" t="s">
        <v>155</v>
      </c>
      <c r="B263" s="293"/>
      <c r="C263" s="291"/>
      <c r="D263" s="291"/>
      <c r="E263" s="291"/>
    </row>
    <row r="264" spans="1:5" ht="24.75" thickBot="1" x14ac:dyDescent="0.3">
      <c r="A264" s="292" t="s">
        <v>299</v>
      </c>
      <c r="B264" s="293"/>
      <c r="C264" s="291"/>
      <c r="D264" s="291"/>
      <c r="E264" s="291"/>
    </row>
    <row r="265" spans="1:5" ht="15.75" thickBot="1" x14ac:dyDescent="0.3">
      <c r="A265" s="290" t="s">
        <v>43</v>
      </c>
      <c r="B265" s="293"/>
      <c r="C265" s="291"/>
      <c r="D265" s="291"/>
      <c r="E265" s="291"/>
    </row>
    <row r="266" spans="1:5" ht="24.75" thickBot="1" x14ac:dyDescent="0.3">
      <c r="A266" s="292" t="s">
        <v>157</v>
      </c>
      <c r="B266" s="293"/>
      <c r="C266" s="291"/>
      <c r="D266" s="291"/>
      <c r="E266" s="291"/>
    </row>
    <row r="267" spans="1:5" ht="24.75" thickBot="1" x14ac:dyDescent="0.3">
      <c r="A267" s="292" t="s">
        <v>300</v>
      </c>
      <c r="B267" s="293"/>
      <c r="C267" s="291"/>
      <c r="D267" s="291"/>
      <c r="E267" s="291"/>
    </row>
    <row r="268" spans="1:5" ht="17.25" customHeight="1" thickBot="1" x14ac:dyDescent="0.3">
      <c r="A268" s="290" t="s">
        <v>44</v>
      </c>
      <c r="B268" s="293"/>
      <c r="C268" s="291"/>
      <c r="D268" s="291"/>
      <c r="E268" s="291"/>
    </row>
    <row r="269" spans="1:5" ht="24.75" thickBot="1" x14ac:dyDescent="0.3">
      <c r="A269" s="292" t="s">
        <v>160</v>
      </c>
      <c r="B269" s="293"/>
      <c r="C269" s="291"/>
      <c r="D269" s="291"/>
      <c r="E269" s="291"/>
    </row>
    <row r="270" spans="1:5" ht="12.75" customHeight="1" thickBot="1" x14ac:dyDescent="0.3">
      <c r="A270" s="292" t="s">
        <v>301</v>
      </c>
      <c r="B270" s="293"/>
      <c r="C270" s="291"/>
      <c r="D270" s="291"/>
      <c r="E270" s="291"/>
    </row>
    <row r="271" spans="1:5" ht="9" customHeight="1" thickBot="1" x14ac:dyDescent="0.3">
      <c r="A271" s="290" t="s">
        <v>45</v>
      </c>
      <c r="B271" s="293"/>
      <c r="C271" s="291"/>
      <c r="D271" s="291"/>
      <c r="E271" s="291"/>
    </row>
    <row r="272" spans="1:5" ht="11.25" customHeight="1" thickBot="1" x14ac:dyDescent="0.3">
      <c r="A272" s="292" t="s">
        <v>162</v>
      </c>
      <c r="B272" s="293"/>
      <c r="C272" s="291"/>
      <c r="D272" s="291"/>
      <c r="E272" s="291"/>
    </row>
    <row r="273" spans="1:5" ht="19.5" customHeight="1" thickBot="1" x14ac:dyDescent="0.3">
      <c r="A273" s="292" t="s">
        <v>302</v>
      </c>
      <c r="B273" s="293"/>
      <c r="C273" s="291"/>
      <c r="D273" s="291"/>
      <c r="E273" s="291"/>
    </row>
    <row r="274" spans="1:5" ht="15.75" thickBot="1" x14ac:dyDescent="0.3">
      <c r="A274" s="290" t="s">
        <v>46</v>
      </c>
      <c r="B274" s="293"/>
      <c r="C274" s="291"/>
      <c r="D274" s="291"/>
      <c r="E274" s="291"/>
    </row>
    <row r="275" spans="1:5" ht="22.5" customHeight="1" thickBot="1" x14ac:dyDescent="0.3">
      <c r="A275" s="292" t="s">
        <v>164</v>
      </c>
      <c r="B275" s="293"/>
      <c r="C275" s="291"/>
      <c r="D275" s="291"/>
      <c r="E275" s="291"/>
    </row>
    <row r="276" spans="1:5" ht="16.5" customHeight="1" thickBot="1" x14ac:dyDescent="0.3">
      <c r="A276" s="292" t="s">
        <v>303</v>
      </c>
      <c r="B276" s="293"/>
      <c r="C276" s="291"/>
      <c r="D276" s="291"/>
      <c r="E276" s="291"/>
    </row>
    <row r="277" spans="1:5" ht="15.75" thickBot="1" x14ac:dyDescent="0.3">
      <c r="A277" s="290" t="s">
        <v>47</v>
      </c>
      <c r="B277" s="293"/>
      <c r="C277" s="291"/>
      <c r="D277" s="291"/>
      <c r="E277" s="291"/>
    </row>
    <row r="278" spans="1:5" ht="22.5" customHeight="1" thickBot="1" x14ac:dyDescent="0.3">
      <c r="A278" s="292" t="s">
        <v>166</v>
      </c>
      <c r="B278" s="293"/>
      <c r="C278" s="291"/>
      <c r="D278" s="291"/>
      <c r="E278" s="291"/>
    </row>
    <row r="279" spans="1:5" ht="18.75" customHeight="1" thickBot="1" x14ac:dyDescent="0.3">
      <c r="A279" s="292" t="s">
        <v>304</v>
      </c>
      <c r="B279" s="293"/>
      <c r="C279" s="291"/>
      <c r="D279" s="291"/>
      <c r="E279" s="291"/>
    </row>
    <row r="280" spans="1:5" ht="22.5" customHeight="1" thickBot="1" x14ac:dyDescent="0.3">
      <c r="A280" s="297" t="s">
        <v>98</v>
      </c>
      <c r="B280" s="293">
        <f>B277+B274+B271+B268+B265+B262+B259</f>
        <v>0</v>
      </c>
      <c r="C280" s="293">
        <f t="shared" ref="C280:E280" si="10">C277+C274+C271+C268+C265+C262+C259</f>
        <v>0</v>
      </c>
      <c r="D280" s="293">
        <f t="shared" si="10"/>
        <v>0</v>
      </c>
      <c r="E280" s="293">
        <f t="shared" si="10"/>
        <v>0</v>
      </c>
    </row>
    <row r="281" spans="1:5" ht="27.75" customHeight="1" x14ac:dyDescent="0.25">
      <c r="A281" s="631" t="s">
        <v>305</v>
      </c>
      <c r="B281" s="675"/>
      <c r="C281" s="675"/>
      <c r="D281" s="675"/>
      <c r="E281" s="676"/>
    </row>
    <row r="282" spans="1:5" x14ac:dyDescent="0.25">
      <c r="A282" s="632"/>
      <c r="B282" s="678"/>
      <c r="C282" s="678"/>
      <c r="D282" s="678"/>
      <c r="E282" s="679"/>
    </row>
    <row r="283" spans="1:5" ht="4.5" customHeight="1" thickBot="1" x14ac:dyDescent="0.3">
      <c r="A283" s="633"/>
      <c r="B283" s="681"/>
      <c r="C283" s="681"/>
      <c r="D283" s="681"/>
      <c r="E283" s="682"/>
    </row>
    <row r="284" spans="1:5" ht="15" customHeight="1" thickBot="1" x14ac:dyDescent="0.3">
      <c r="A284" s="4" t="s">
        <v>48</v>
      </c>
      <c r="B284" s="295">
        <f>IF(B280-B251=0,0,"Error")</f>
        <v>0</v>
      </c>
      <c r="C284" s="295">
        <f>IF(C280-C251=0,0,"Error")</f>
        <v>0</v>
      </c>
      <c r="D284" s="295">
        <f>IF(D280-D251=0,0,"Error")</f>
        <v>0</v>
      </c>
      <c r="E284" s="295">
        <f>IF(E280-E251=0,0,"Error")</f>
        <v>0</v>
      </c>
    </row>
    <row r="285" spans="1:5" ht="15.75" thickBot="1" x14ac:dyDescent="0.3">
      <c r="A285" s="689" t="s">
        <v>191</v>
      </c>
      <c r="B285" s="690"/>
      <c r="C285" s="690"/>
      <c r="D285" s="690"/>
      <c r="E285" s="691"/>
    </row>
    <row r="286" spans="1:5" ht="15.75" thickBot="1" x14ac:dyDescent="0.3">
      <c r="A286" s="621" t="s">
        <v>192</v>
      </c>
      <c r="B286" s="622"/>
      <c r="C286" s="622"/>
      <c r="D286" s="622"/>
      <c r="E286" s="623"/>
    </row>
    <row r="287" spans="1:5" ht="15.75" thickBot="1" x14ac:dyDescent="0.3">
      <c r="A287" s="18" t="s">
        <v>193</v>
      </c>
      <c r="B287" s="683" t="s">
        <v>276</v>
      </c>
      <c r="C287" s="684"/>
      <c r="D287" s="684"/>
      <c r="E287" s="685"/>
    </row>
    <row r="288" spans="1:5" ht="15.75" thickBot="1" x14ac:dyDescent="0.3">
      <c r="A288" s="19" t="s">
        <v>88</v>
      </c>
      <c r="B288" s="686" t="s">
        <v>206</v>
      </c>
      <c r="C288" s="687"/>
      <c r="D288" s="687"/>
      <c r="E288" s="688"/>
    </row>
    <row r="289" spans="1:5" ht="27.75" customHeight="1" thickBot="1" x14ac:dyDescent="0.3">
      <c r="A289" s="12" t="s">
        <v>20</v>
      </c>
      <c r="B289" s="475" t="s">
        <v>206</v>
      </c>
      <c r="C289" s="476"/>
      <c r="D289" s="476"/>
      <c r="E289" s="477"/>
    </row>
    <row r="290" spans="1:5" ht="21.75" customHeight="1" thickBot="1" x14ac:dyDescent="0.3">
      <c r="A290" s="12" t="s">
        <v>21</v>
      </c>
      <c r="B290" s="475" t="s">
        <v>206</v>
      </c>
      <c r="C290" s="476"/>
      <c r="D290" s="476"/>
      <c r="E290" s="477"/>
    </row>
    <row r="291" spans="1:5" ht="12.75" customHeight="1" x14ac:dyDescent="0.25">
      <c r="A291" s="597"/>
      <c r="B291" s="285">
        <v>2018</v>
      </c>
      <c r="C291" s="285">
        <v>2019</v>
      </c>
      <c r="D291" s="285">
        <v>2020</v>
      </c>
      <c r="E291" s="285">
        <v>2021</v>
      </c>
    </row>
    <row r="292" spans="1:5" ht="18" customHeight="1" thickBot="1" x14ac:dyDescent="0.3">
      <c r="A292" s="598"/>
      <c r="B292" s="286" t="s">
        <v>10</v>
      </c>
      <c r="C292" s="286" t="s">
        <v>11</v>
      </c>
      <c r="D292" s="286" t="s">
        <v>11</v>
      </c>
      <c r="E292" s="286" t="s">
        <v>11</v>
      </c>
    </row>
    <row r="293" spans="1:5" ht="15.75" thickBot="1" x14ac:dyDescent="0.3">
      <c r="A293" s="12" t="s">
        <v>23</v>
      </c>
      <c r="B293" s="287">
        <v>3000</v>
      </c>
      <c r="C293" s="287"/>
      <c r="D293" s="287"/>
      <c r="E293" s="287"/>
    </row>
    <row r="294" spans="1:5" ht="15.75" thickBot="1" x14ac:dyDescent="0.3">
      <c r="A294" s="12" t="s">
        <v>24</v>
      </c>
      <c r="B294" s="287"/>
      <c r="C294" s="287"/>
      <c r="D294" s="287"/>
      <c r="E294" s="287"/>
    </row>
    <row r="295" spans="1:5" ht="15.75" thickBot="1" x14ac:dyDescent="0.3">
      <c r="A295" s="12" t="s">
        <v>25</v>
      </c>
      <c r="B295" s="287">
        <f>B294/B293</f>
        <v>0</v>
      </c>
      <c r="C295" s="287" t="e">
        <f t="shared" ref="C295:E295" si="11">C294/C293</f>
        <v>#DIV/0!</v>
      </c>
      <c r="D295" s="287" t="e">
        <f t="shared" si="11"/>
        <v>#DIV/0!</v>
      </c>
      <c r="E295" s="287" t="e">
        <f t="shared" si="11"/>
        <v>#DIV/0!</v>
      </c>
    </row>
    <row r="296" spans="1:5" ht="15.75" thickBot="1" x14ac:dyDescent="0.3">
      <c r="A296" s="12" t="s">
        <v>26</v>
      </c>
      <c r="B296" s="288" t="s">
        <v>27</v>
      </c>
      <c r="C296" s="289">
        <f>C293/B293-1</f>
        <v>-1</v>
      </c>
      <c r="D296" s="289" t="e">
        <f t="shared" ref="D296:E298" si="12">D293/C293-1</f>
        <v>#DIV/0!</v>
      </c>
      <c r="E296" s="289" t="e">
        <f t="shared" si="12"/>
        <v>#DIV/0!</v>
      </c>
    </row>
    <row r="297" spans="1:5" ht="15.75" thickBot="1" x14ac:dyDescent="0.3">
      <c r="A297" s="12" t="s">
        <v>28</v>
      </c>
      <c r="B297" s="288" t="s">
        <v>27</v>
      </c>
      <c r="C297" s="289" t="e">
        <f>C294/B294-1</f>
        <v>#DIV/0!</v>
      </c>
      <c r="D297" s="289" t="e">
        <f t="shared" si="12"/>
        <v>#DIV/0!</v>
      </c>
      <c r="E297" s="289" t="e">
        <f t="shared" si="12"/>
        <v>#DIV/0!</v>
      </c>
    </row>
    <row r="298" spans="1:5" ht="15.75" thickBot="1" x14ac:dyDescent="0.3">
      <c r="A298" s="12" t="s">
        <v>29</v>
      </c>
      <c r="B298" s="288" t="s">
        <v>27</v>
      </c>
      <c r="C298" s="289" t="e">
        <f>C295/B295-1</f>
        <v>#DIV/0!</v>
      </c>
      <c r="D298" s="289" t="e">
        <f t="shared" si="12"/>
        <v>#DIV/0!</v>
      </c>
      <c r="E298" s="289" t="e">
        <f t="shared" si="12"/>
        <v>#DIV/0!</v>
      </c>
    </row>
    <row r="299" spans="1:5" ht="15.75" customHeight="1" thickBot="1" x14ac:dyDescent="0.3">
      <c r="A299" s="618" t="s">
        <v>30</v>
      </c>
      <c r="B299" s="619"/>
      <c r="C299" s="619"/>
      <c r="D299" s="619"/>
      <c r="E299" s="620"/>
    </row>
    <row r="300" spans="1:5" ht="12.75" customHeight="1" x14ac:dyDescent="0.25">
      <c r="A300" s="597"/>
      <c r="B300" s="285">
        <v>2018</v>
      </c>
      <c r="C300" s="285">
        <v>2019</v>
      </c>
      <c r="D300" s="285">
        <v>2020</v>
      </c>
      <c r="E300" s="285">
        <v>2021</v>
      </c>
    </row>
    <row r="301" spans="1:5" ht="9" customHeight="1" thickBot="1" x14ac:dyDescent="0.3">
      <c r="A301" s="598"/>
      <c r="B301" s="286" t="s">
        <v>10</v>
      </c>
      <c r="C301" s="286" t="s">
        <v>11</v>
      </c>
      <c r="D301" s="286" t="s">
        <v>11</v>
      </c>
      <c r="E301" s="286" t="s">
        <v>11</v>
      </c>
    </row>
    <row r="302" spans="1:5" ht="15.75" thickBot="1" x14ac:dyDescent="0.3">
      <c r="A302" s="290" t="s">
        <v>31</v>
      </c>
      <c r="B302" s="291"/>
      <c r="C302" s="291"/>
      <c r="D302" s="291"/>
      <c r="E302" s="291"/>
    </row>
    <row r="303" spans="1:5" ht="15.75" thickBot="1" x14ac:dyDescent="0.3">
      <c r="A303" s="290" t="s">
        <v>32</v>
      </c>
      <c r="B303" s="293"/>
      <c r="C303" s="291"/>
      <c r="D303" s="291"/>
      <c r="E303" s="291"/>
    </row>
    <row r="304" spans="1:5" ht="15.75" thickBot="1" x14ac:dyDescent="0.3">
      <c r="A304" s="294" t="s">
        <v>33</v>
      </c>
      <c r="B304" s="293"/>
      <c r="C304" s="293">
        <f t="shared" ref="C304:E304" si="13">C303+C302</f>
        <v>0</v>
      </c>
      <c r="D304" s="293">
        <f t="shared" si="13"/>
        <v>0</v>
      </c>
      <c r="E304" s="293">
        <f t="shared" si="13"/>
        <v>0</v>
      </c>
    </row>
    <row r="305" spans="1:5" ht="15" customHeight="1" x14ac:dyDescent="0.25">
      <c r="A305" s="631" t="s">
        <v>34</v>
      </c>
      <c r="B305" s="674"/>
      <c r="C305" s="675"/>
      <c r="D305" s="675"/>
      <c r="E305" s="676"/>
    </row>
    <row r="306" spans="1:5" x14ac:dyDescent="0.25">
      <c r="A306" s="632"/>
      <c r="B306" s="677"/>
      <c r="C306" s="678"/>
      <c r="D306" s="678"/>
      <c r="E306" s="679"/>
    </row>
    <row r="307" spans="1:5" ht="15.75" thickBot="1" x14ac:dyDescent="0.3">
      <c r="A307" s="633"/>
      <c r="B307" s="680"/>
      <c r="C307" s="681"/>
      <c r="D307" s="681"/>
      <c r="E307" s="682"/>
    </row>
    <row r="308" spans="1:5" ht="15.75" thickBot="1" x14ac:dyDescent="0.3">
      <c r="A308" s="18" t="s">
        <v>198</v>
      </c>
      <c r="B308" s="683" t="s">
        <v>276</v>
      </c>
      <c r="C308" s="684"/>
      <c r="D308" s="684"/>
      <c r="E308" s="685"/>
    </row>
    <row r="309" spans="1:5" ht="15.75" thickBot="1" x14ac:dyDescent="0.3">
      <c r="A309" s="19" t="s">
        <v>306</v>
      </c>
      <c r="B309" s="686" t="s">
        <v>206</v>
      </c>
      <c r="C309" s="687"/>
      <c r="D309" s="687"/>
      <c r="E309" s="688"/>
    </row>
    <row r="310" spans="1:5" ht="15.75" thickBot="1" x14ac:dyDescent="0.3">
      <c r="A310" s="12" t="s">
        <v>20</v>
      </c>
      <c r="B310" s="475" t="s">
        <v>206</v>
      </c>
      <c r="C310" s="476"/>
      <c r="D310" s="476"/>
      <c r="E310" s="477"/>
    </row>
    <row r="311" spans="1:5" ht="15.75" thickBot="1" x14ac:dyDescent="0.3">
      <c r="A311" s="12" t="s">
        <v>21</v>
      </c>
      <c r="B311" s="475" t="s">
        <v>206</v>
      </c>
      <c r="C311" s="476"/>
      <c r="D311" s="476"/>
      <c r="E311" s="477"/>
    </row>
    <row r="312" spans="1:5" ht="17.25" customHeight="1" x14ac:dyDescent="0.25">
      <c r="A312" s="597"/>
      <c r="B312" s="285">
        <v>2018</v>
      </c>
      <c r="C312" s="285">
        <v>2019</v>
      </c>
      <c r="D312" s="285">
        <v>2020</v>
      </c>
      <c r="E312" s="285">
        <v>2021</v>
      </c>
    </row>
    <row r="313" spans="1:5" ht="15.75" thickBot="1" x14ac:dyDescent="0.3">
      <c r="A313" s="598"/>
      <c r="B313" s="286" t="s">
        <v>10</v>
      </c>
      <c r="C313" s="286" t="s">
        <v>11</v>
      </c>
      <c r="D313" s="286" t="s">
        <v>11</v>
      </c>
      <c r="E313" s="286" t="s">
        <v>11</v>
      </c>
    </row>
    <row r="314" spans="1:5" ht="12.75" customHeight="1" thickBot="1" x14ac:dyDescent="0.3">
      <c r="A314" s="12" t="s">
        <v>23</v>
      </c>
      <c r="B314" s="287"/>
      <c r="C314" s="287"/>
      <c r="D314" s="287"/>
      <c r="E314" s="287"/>
    </row>
    <row r="315" spans="1:5" ht="9" customHeight="1" thickBot="1" x14ac:dyDescent="0.3">
      <c r="A315" s="12" t="s">
        <v>24</v>
      </c>
      <c r="B315" s="287"/>
      <c r="C315" s="287"/>
      <c r="D315" s="287"/>
      <c r="E315" s="287"/>
    </row>
    <row r="316" spans="1:5" ht="15.75" thickBot="1" x14ac:dyDescent="0.3">
      <c r="A316" s="12" t="s">
        <v>25</v>
      </c>
      <c r="B316" s="287" t="e">
        <f>B315/B314</f>
        <v>#DIV/0!</v>
      </c>
      <c r="C316" s="287" t="e">
        <f t="shared" ref="C316:E316" si="14">C315/C314</f>
        <v>#DIV/0!</v>
      </c>
      <c r="D316" s="287" t="e">
        <f t="shared" si="14"/>
        <v>#DIV/0!</v>
      </c>
      <c r="E316" s="287" t="e">
        <f t="shared" si="14"/>
        <v>#DIV/0!</v>
      </c>
    </row>
    <row r="317" spans="1:5" ht="15.75" thickBot="1" x14ac:dyDescent="0.3">
      <c r="A317" s="12" t="s">
        <v>26</v>
      </c>
      <c r="B317" s="288" t="s">
        <v>27</v>
      </c>
      <c r="C317" s="289" t="e">
        <f>C314/B314-1</f>
        <v>#DIV/0!</v>
      </c>
      <c r="D317" s="289" t="e">
        <f t="shared" ref="D317:E319" si="15">D314/C314-1</f>
        <v>#DIV/0!</v>
      </c>
      <c r="E317" s="289" t="e">
        <f t="shared" si="15"/>
        <v>#DIV/0!</v>
      </c>
    </row>
    <row r="318" spans="1:5" ht="15.75" thickBot="1" x14ac:dyDescent="0.3">
      <c r="A318" s="12" t="s">
        <v>28</v>
      </c>
      <c r="B318" s="288" t="s">
        <v>27</v>
      </c>
      <c r="C318" s="289" t="e">
        <f>C315/B315-1</f>
        <v>#DIV/0!</v>
      </c>
      <c r="D318" s="289" t="e">
        <f t="shared" si="15"/>
        <v>#DIV/0!</v>
      </c>
      <c r="E318" s="289" t="e">
        <f t="shared" si="15"/>
        <v>#DIV/0!</v>
      </c>
    </row>
    <row r="319" spans="1:5" ht="15.75" thickBot="1" x14ac:dyDescent="0.3">
      <c r="A319" s="12" t="s">
        <v>29</v>
      </c>
      <c r="B319" s="288" t="s">
        <v>27</v>
      </c>
      <c r="C319" s="289" t="e">
        <f>C316/B316-1</f>
        <v>#DIV/0!</v>
      </c>
      <c r="D319" s="289" t="e">
        <f t="shared" si="15"/>
        <v>#DIV/0!</v>
      </c>
      <c r="E319" s="289" t="e">
        <f t="shared" si="15"/>
        <v>#DIV/0!</v>
      </c>
    </row>
    <row r="320" spans="1:5" ht="15.75" thickBot="1" x14ac:dyDescent="0.3">
      <c r="A320" s="618" t="s">
        <v>285</v>
      </c>
      <c r="B320" s="619"/>
      <c r="C320" s="619"/>
      <c r="D320" s="619"/>
      <c r="E320" s="620"/>
    </row>
    <row r="321" spans="1:5" x14ac:dyDescent="0.25">
      <c r="A321" s="597"/>
      <c r="B321" s="285">
        <v>2018</v>
      </c>
      <c r="C321" s="285">
        <v>2019</v>
      </c>
      <c r="D321" s="285">
        <v>2020</v>
      </c>
      <c r="E321" s="285">
        <v>2021</v>
      </c>
    </row>
    <row r="322" spans="1:5" ht="15.75" customHeight="1" thickBot="1" x14ac:dyDescent="0.3">
      <c r="A322" s="598"/>
      <c r="B322" s="286" t="s">
        <v>10</v>
      </c>
      <c r="C322" s="286" t="s">
        <v>11</v>
      </c>
      <c r="D322" s="286" t="s">
        <v>11</v>
      </c>
      <c r="E322" s="286" t="s">
        <v>11</v>
      </c>
    </row>
    <row r="323" spans="1:5" ht="12.75" customHeight="1" thickBot="1" x14ac:dyDescent="0.3">
      <c r="A323" s="290" t="s">
        <v>31</v>
      </c>
      <c r="B323" s="291"/>
      <c r="C323" s="291"/>
      <c r="D323" s="291"/>
      <c r="E323" s="291"/>
    </row>
    <row r="324" spans="1:5" ht="9" customHeight="1" thickBot="1" x14ac:dyDescent="0.3">
      <c r="A324" s="290" t="s">
        <v>32</v>
      </c>
      <c r="B324" s="287"/>
      <c r="C324" s="287"/>
      <c r="D324" s="287"/>
      <c r="E324" s="287"/>
    </row>
    <row r="325" spans="1:5" ht="15.75" thickBot="1" x14ac:dyDescent="0.3">
      <c r="A325" s="294" t="s">
        <v>98</v>
      </c>
      <c r="B325" s="293"/>
      <c r="C325" s="293"/>
      <c r="D325" s="293"/>
      <c r="E325" s="293"/>
    </row>
    <row r="326" spans="1:5" x14ac:dyDescent="0.25">
      <c r="A326" s="631" t="s">
        <v>307</v>
      </c>
      <c r="B326" s="674"/>
      <c r="C326" s="675"/>
      <c r="D326" s="675"/>
      <c r="E326" s="676"/>
    </row>
    <row r="327" spans="1:5" x14ac:dyDescent="0.25">
      <c r="A327" s="632"/>
      <c r="B327" s="677"/>
      <c r="C327" s="678"/>
      <c r="D327" s="678"/>
      <c r="E327" s="679"/>
    </row>
    <row r="328" spans="1:5" ht="15" customHeight="1" thickBot="1" x14ac:dyDescent="0.3">
      <c r="A328" s="633"/>
      <c r="B328" s="680"/>
      <c r="C328" s="681"/>
      <c r="D328" s="681"/>
      <c r="E328" s="682"/>
    </row>
    <row r="329" spans="1:5" ht="15.75" thickBot="1" x14ac:dyDescent="0.3">
      <c r="A329" s="621" t="s">
        <v>49</v>
      </c>
      <c r="B329" s="622"/>
      <c r="C329" s="622"/>
      <c r="D329" s="622"/>
      <c r="E329" s="623"/>
    </row>
    <row r="330" spans="1:5" ht="15.75" thickBot="1" x14ac:dyDescent="0.3">
      <c r="A330" s="621" t="s">
        <v>50</v>
      </c>
      <c r="B330" s="622"/>
      <c r="C330" s="622"/>
      <c r="D330" s="622"/>
      <c r="E330" s="623"/>
    </row>
    <row r="331" spans="1:5" ht="15.75" thickBot="1" x14ac:dyDescent="0.3">
      <c r="A331" s="18" t="s">
        <v>198</v>
      </c>
      <c r="B331" s="683" t="s">
        <v>276</v>
      </c>
      <c r="C331" s="684"/>
      <c r="D331" s="684"/>
      <c r="E331" s="685"/>
    </row>
    <row r="332" spans="1:5" ht="15.75" thickBot="1" x14ac:dyDescent="0.3">
      <c r="A332" s="19" t="s">
        <v>88</v>
      </c>
      <c r="B332" s="686" t="s">
        <v>206</v>
      </c>
      <c r="C332" s="687"/>
      <c r="D332" s="687"/>
      <c r="E332" s="688"/>
    </row>
    <row r="333" spans="1:5" ht="17.25" customHeight="1" thickBot="1" x14ac:dyDescent="0.3">
      <c r="A333" s="12" t="s">
        <v>20</v>
      </c>
      <c r="B333" s="475" t="s">
        <v>206</v>
      </c>
      <c r="C333" s="476"/>
      <c r="D333" s="476"/>
      <c r="E333" s="477"/>
    </row>
    <row r="334" spans="1:5" ht="15.75" thickBot="1" x14ac:dyDescent="0.3">
      <c r="A334" s="12" t="s">
        <v>21</v>
      </c>
      <c r="B334" s="475" t="s">
        <v>206</v>
      </c>
      <c r="C334" s="476"/>
      <c r="D334" s="476"/>
      <c r="E334" s="477"/>
    </row>
    <row r="335" spans="1:5" ht="12.75" customHeight="1" x14ac:dyDescent="0.25">
      <c r="A335" s="597"/>
      <c r="B335" s="285">
        <v>2018</v>
      </c>
      <c r="C335" s="285">
        <v>2019</v>
      </c>
      <c r="D335" s="285">
        <v>2020</v>
      </c>
      <c r="E335" s="285">
        <v>2021</v>
      </c>
    </row>
    <row r="336" spans="1:5" ht="9" customHeight="1" thickBot="1" x14ac:dyDescent="0.3">
      <c r="A336" s="598"/>
      <c r="B336" s="286" t="s">
        <v>10</v>
      </c>
      <c r="C336" s="286" t="s">
        <v>11</v>
      </c>
      <c r="D336" s="286" t="s">
        <v>11</v>
      </c>
      <c r="E336" s="286" t="s">
        <v>11</v>
      </c>
    </row>
    <row r="337" spans="1:5" ht="15.75" thickBot="1" x14ac:dyDescent="0.3">
      <c r="A337" s="12" t="s">
        <v>23</v>
      </c>
      <c r="B337" s="287">
        <v>1</v>
      </c>
      <c r="C337" s="287"/>
      <c r="D337" s="287"/>
      <c r="E337" s="287"/>
    </row>
    <row r="338" spans="1:5" ht="15.75" thickBot="1" x14ac:dyDescent="0.3">
      <c r="A338" s="12" t="s">
        <v>24</v>
      </c>
      <c r="B338" s="287">
        <v>3000</v>
      </c>
      <c r="C338" s="287"/>
      <c r="D338" s="287"/>
      <c r="E338" s="287"/>
    </row>
    <row r="339" spans="1:5" ht="15.75" thickBot="1" x14ac:dyDescent="0.3">
      <c r="A339" s="12" t="s">
        <v>25</v>
      </c>
      <c r="B339" s="287">
        <f>B338/B337</f>
        <v>3000</v>
      </c>
      <c r="C339" s="287" t="e">
        <f t="shared" ref="C339:E339" si="16">C338/C337</f>
        <v>#DIV/0!</v>
      </c>
      <c r="D339" s="287" t="e">
        <f t="shared" si="16"/>
        <v>#DIV/0!</v>
      </c>
      <c r="E339" s="287" t="e">
        <f t="shared" si="16"/>
        <v>#DIV/0!</v>
      </c>
    </row>
    <row r="340" spans="1:5" ht="15.75" thickBot="1" x14ac:dyDescent="0.3">
      <c r="A340" s="12" t="s">
        <v>26</v>
      </c>
      <c r="B340" s="288" t="s">
        <v>27</v>
      </c>
      <c r="C340" s="289">
        <f>C337/B337-1</f>
        <v>-1</v>
      </c>
      <c r="D340" s="289" t="e">
        <f t="shared" ref="D340:E342" si="17">D337/C337-1</f>
        <v>#DIV/0!</v>
      </c>
      <c r="E340" s="289" t="e">
        <f t="shared" si="17"/>
        <v>#DIV/0!</v>
      </c>
    </row>
    <row r="341" spans="1:5" ht="15.75" thickBot="1" x14ac:dyDescent="0.3">
      <c r="A341" s="12" t="s">
        <v>28</v>
      </c>
      <c r="B341" s="288" t="s">
        <v>27</v>
      </c>
      <c r="C341" s="289">
        <f>C338/B338-1</f>
        <v>-1</v>
      </c>
      <c r="D341" s="289" t="e">
        <f t="shared" si="17"/>
        <v>#DIV/0!</v>
      </c>
      <c r="E341" s="289" t="e">
        <f t="shared" si="17"/>
        <v>#DIV/0!</v>
      </c>
    </row>
    <row r="342" spans="1:5" ht="15.75" thickBot="1" x14ac:dyDescent="0.3">
      <c r="A342" s="12" t="s">
        <v>29</v>
      </c>
      <c r="B342" s="288" t="s">
        <v>27</v>
      </c>
      <c r="C342" s="289" t="e">
        <f>C339/B339-1</f>
        <v>#DIV/0!</v>
      </c>
      <c r="D342" s="289" t="e">
        <f t="shared" si="17"/>
        <v>#DIV/0!</v>
      </c>
      <c r="E342" s="289" t="e">
        <f t="shared" si="17"/>
        <v>#DIV/0!</v>
      </c>
    </row>
    <row r="343" spans="1:5" ht="15.75" customHeight="1" thickBot="1" x14ac:dyDescent="0.3">
      <c r="A343" s="618" t="s">
        <v>30</v>
      </c>
      <c r="B343" s="619"/>
      <c r="C343" s="619"/>
      <c r="D343" s="619"/>
      <c r="E343" s="620"/>
    </row>
    <row r="344" spans="1:5" ht="30.75" customHeight="1" x14ac:dyDescent="0.25">
      <c r="A344" s="597"/>
      <c r="B344" s="285">
        <v>2018</v>
      </c>
      <c r="C344" s="285">
        <v>2019</v>
      </c>
      <c r="D344" s="285">
        <v>2020</v>
      </c>
      <c r="E344" s="285">
        <v>2021</v>
      </c>
    </row>
    <row r="345" spans="1:5" ht="21.75" customHeight="1" thickBot="1" x14ac:dyDescent="0.3">
      <c r="A345" s="598"/>
      <c r="B345" s="286" t="s">
        <v>10</v>
      </c>
      <c r="C345" s="286" t="s">
        <v>11</v>
      </c>
      <c r="D345" s="286" t="s">
        <v>11</v>
      </c>
      <c r="E345" s="286" t="s">
        <v>11</v>
      </c>
    </row>
    <row r="346" spans="1:5" ht="15.75" thickBot="1" x14ac:dyDescent="0.3">
      <c r="A346" s="290" t="s">
        <v>31</v>
      </c>
      <c r="B346" s="291"/>
      <c r="C346" s="291"/>
      <c r="D346" s="291"/>
      <c r="E346" s="291"/>
    </row>
    <row r="347" spans="1:5" ht="15.75" thickBot="1" x14ac:dyDescent="0.3">
      <c r="A347" s="290" t="s">
        <v>32</v>
      </c>
      <c r="B347" s="293">
        <v>3000</v>
      </c>
      <c r="C347" s="291"/>
      <c r="D347" s="291"/>
      <c r="E347" s="291"/>
    </row>
    <row r="348" spans="1:5" ht="15.75" thickBot="1" x14ac:dyDescent="0.3">
      <c r="A348" s="294" t="s">
        <v>33</v>
      </c>
      <c r="B348" s="293">
        <f>B347+B346</f>
        <v>3000</v>
      </c>
      <c r="C348" s="293">
        <f t="shared" ref="C348:E348" si="18">C347+C346</f>
        <v>0</v>
      </c>
      <c r="D348" s="293">
        <f t="shared" si="18"/>
        <v>0</v>
      </c>
      <c r="E348" s="293">
        <f t="shared" si="18"/>
        <v>0</v>
      </c>
    </row>
    <row r="349" spans="1:5" ht="15" customHeight="1" x14ac:dyDescent="0.25">
      <c r="A349" s="631" t="s">
        <v>34</v>
      </c>
      <c r="B349" s="674"/>
      <c r="C349" s="675"/>
      <c r="D349" s="675"/>
      <c r="E349" s="676"/>
    </row>
    <row r="350" spans="1:5" ht="9" customHeight="1" x14ac:dyDescent="0.25">
      <c r="A350" s="632"/>
      <c r="B350" s="677"/>
      <c r="C350" s="678"/>
      <c r="D350" s="678"/>
      <c r="E350" s="679"/>
    </row>
    <row r="351" spans="1:5" ht="6" customHeight="1" thickBot="1" x14ac:dyDescent="0.3">
      <c r="A351" s="633"/>
      <c r="B351" s="680"/>
      <c r="C351" s="681"/>
      <c r="D351" s="681"/>
      <c r="E351" s="682"/>
    </row>
    <row r="352" spans="1:5" ht="15.75" thickBot="1" x14ac:dyDescent="0.3">
      <c r="A352" s="18" t="s">
        <v>198</v>
      </c>
      <c r="B352" s="683" t="s">
        <v>276</v>
      </c>
      <c r="C352" s="684"/>
      <c r="D352" s="684"/>
      <c r="E352" s="685"/>
    </row>
    <row r="353" spans="1:5" ht="27" customHeight="1" thickBot="1" x14ac:dyDescent="0.3">
      <c r="A353" s="19" t="s">
        <v>306</v>
      </c>
      <c r="B353" s="686" t="s">
        <v>206</v>
      </c>
      <c r="C353" s="687"/>
      <c r="D353" s="687"/>
      <c r="E353" s="688"/>
    </row>
    <row r="354" spans="1:5" ht="30" customHeight="1" thickBot="1" x14ac:dyDescent="0.3">
      <c r="A354" s="12" t="s">
        <v>20</v>
      </c>
      <c r="B354" s="475" t="s">
        <v>206</v>
      </c>
      <c r="C354" s="476"/>
      <c r="D354" s="476"/>
      <c r="E354" s="477"/>
    </row>
    <row r="355" spans="1:5" ht="42" customHeight="1" thickBot="1" x14ac:dyDescent="0.3">
      <c r="A355" s="12" t="s">
        <v>21</v>
      </c>
      <c r="B355" s="475" t="s">
        <v>206</v>
      </c>
      <c r="C355" s="476"/>
      <c r="D355" s="476"/>
      <c r="E355" s="477"/>
    </row>
    <row r="356" spans="1:5" x14ac:dyDescent="0.25">
      <c r="A356" s="597"/>
      <c r="B356" s="285">
        <v>2018</v>
      </c>
      <c r="C356" s="285">
        <v>2019</v>
      </c>
      <c r="D356" s="285">
        <v>2020</v>
      </c>
      <c r="E356" s="285">
        <v>2021</v>
      </c>
    </row>
    <row r="357" spans="1:5" ht="15.75" thickBot="1" x14ac:dyDescent="0.3">
      <c r="A357" s="598"/>
      <c r="B357" s="286" t="s">
        <v>10</v>
      </c>
      <c r="C357" s="286" t="s">
        <v>11</v>
      </c>
      <c r="D357" s="286" t="s">
        <v>11</v>
      </c>
      <c r="E357" s="286" t="s">
        <v>11</v>
      </c>
    </row>
    <row r="358" spans="1:5" ht="15.75" thickBot="1" x14ac:dyDescent="0.3">
      <c r="A358" s="12" t="s">
        <v>23</v>
      </c>
      <c r="B358" s="287">
        <v>1</v>
      </c>
      <c r="C358" s="287">
        <v>1</v>
      </c>
      <c r="D358" s="287">
        <v>1</v>
      </c>
      <c r="E358" s="287">
        <v>1</v>
      </c>
    </row>
    <row r="359" spans="1:5" ht="15.75" thickBot="1" x14ac:dyDescent="0.3">
      <c r="A359" s="12" t="s">
        <v>24</v>
      </c>
      <c r="B359" s="287">
        <v>802000</v>
      </c>
      <c r="C359" s="287">
        <v>1600000</v>
      </c>
      <c r="D359" s="287">
        <v>1600000</v>
      </c>
      <c r="E359" s="287">
        <v>1600000</v>
      </c>
    </row>
    <row r="360" spans="1:5" ht="15.75" thickBot="1" x14ac:dyDescent="0.3">
      <c r="A360" s="12" t="s">
        <v>25</v>
      </c>
      <c r="B360" s="287">
        <f>B359/B358</f>
        <v>802000</v>
      </c>
      <c r="C360" s="287">
        <f t="shared" ref="C360:E360" si="19">C359/C358</f>
        <v>1600000</v>
      </c>
      <c r="D360" s="287">
        <f t="shared" si="19"/>
        <v>1600000</v>
      </c>
      <c r="E360" s="287">
        <f t="shared" si="19"/>
        <v>1600000</v>
      </c>
    </row>
    <row r="361" spans="1:5" ht="15.75" thickBot="1" x14ac:dyDescent="0.3">
      <c r="A361" s="12" t="s">
        <v>26</v>
      </c>
      <c r="B361" s="288" t="s">
        <v>27</v>
      </c>
      <c r="C361" s="289">
        <f>C358/B358-1</f>
        <v>0</v>
      </c>
      <c r="D361" s="289">
        <f t="shared" ref="D361:E363" si="20">D358/C358-1</f>
        <v>0</v>
      </c>
      <c r="E361" s="289">
        <f t="shared" si="20"/>
        <v>0</v>
      </c>
    </row>
    <row r="362" spans="1:5" ht="15.75" thickBot="1" x14ac:dyDescent="0.3">
      <c r="A362" s="12" t="s">
        <v>28</v>
      </c>
      <c r="B362" s="288" t="s">
        <v>27</v>
      </c>
      <c r="C362" s="289">
        <f>C359/B359-1</f>
        <v>0.99501246882793026</v>
      </c>
      <c r="D362" s="289">
        <f t="shared" si="20"/>
        <v>0</v>
      </c>
      <c r="E362" s="289">
        <f t="shared" si="20"/>
        <v>0</v>
      </c>
    </row>
    <row r="363" spans="1:5" ht="15.75" thickBot="1" x14ac:dyDescent="0.3">
      <c r="A363" s="12" t="s">
        <v>29</v>
      </c>
      <c r="B363" s="288" t="s">
        <v>27</v>
      </c>
      <c r="C363" s="289">
        <f>C360/B360-1</f>
        <v>0.99501246882793026</v>
      </c>
      <c r="D363" s="289">
        <f t="shared" si="20"/>
        <v>0</v>
      </c>
      <c r="E363" s="289">
        <f t="shared" si="20"/>
        <v>0</v>
      </c>
    </row>
    <row r="364" spans="1:5" ht="15.75" thickBot="1" x14ac:dyDescent="0.3">
      <c r="A364" s="618" t="s">
        <v>97</v>
      </c>
      <c r="B364" s="619"/>
      <c r="C364" s="619"/>
      <c r="D364" s="619"/>
      <c r="E364" s="620"/>
    </row>
    <row r="365" spans="1:5" x14ac:dyDescent="0.25">
      <c r="A365" s="597"/>
      <c r="B365" s="285">
        <v>2018</v>
      </c>
      <c r="C365" s="285">
        <v>2019</v>
      </c>
      <c r="D365" s="285">
        <v>2020</v>
      </c>
      <c r="E365" s="285">
        <v>2021</v>
      </c>
    </row>
    <row r="366" spans="1:5" ht="15.75" thickBot="1" x14ac:dyDescent="0.3">
      <c r="A366" s="598"/>
      <c r="B366" s="286" t="s">
        <v>10</v>
      </c>
      <c r="C366" s="286" t="s">
        <v>11</v>
      </c>
      <c r="D366" s="286" t="s">
        <v>11</v>
      </c>
      <c r="E366" s="286" t="s">
        <v>11</v>
      </c>
    </row>
    <row r="367" spans="1:5" ht="15.75" thickBot="1" x14ac:dyDescent="0.3">
      <c r="A367" s="290" t="s">
        <v>31</v>
      </c>
      <c r="B367" s="291"/>
      <c r="C367" s="291"/>
      <c r="D367" s="291"/>
      <c r="E367" s="291"/>
    </row>
    <row r="368" spans="1:5" ht="15.75" thickBot="1" x14ac:dyDescent="0.3">
      <c r="A368" s="290" t="s">
        <v>32</v>
      </c>
      <c r="B368" s="287">
        <v>802000</v>
      </c>
      <c r="C368" s="287">
        <v>1600000</v>
      </c>
      <c r="D368" s="287">
        <v>1600000</v>
      </c>
      <c r="E368" s="287">
        <v>1600000</v>
      </c>
    </row>
    <row r="369" spans="1:5" ht="15.75" thickBot="1" x14ac:dyDescent="0.3">
      <c r="A369" s="294" t="s">
        <v>98</v>
      </c>
      <c r="B369" s="293">
        <f>B368+B367</f>
        <v>802000</v>
      </c>
      <c r="C369" s="293">
        <f t="shared" ref="C369:E369" si="21">C368+C367</f>
        <v>1600000</v>
      </c>
      <c r="D369" s="293">
        <f t="shared" si="21"/>
        <v>1600000</v>
      </c>
      <c r="E369" s="293">
        <f t="shared" si="21"/>
        <v>1600000</v>
      </c>
    </row>
    <row r="370" spans="1:5" x14ac:dyDescent="0.25">
      <c r="A370" s="631" t="s">
        <v>307</v>
      </c>
      <c r="B370" s="674"/>
      <c r="C370" s="675"/>
      <c r="D370" s="675"/>
      <c r="E370" s="676"/>
    </row>
    <row r="371" spans="1:5" x14ac:dyDescent="0.25">
      <c r="A371" s="632"/>
      <c r="B371" s="677"/>
      <c r="C371" s="678"/>
      <c r="D371" s="678"/>
      <c r="E371" s="679"/>
    </row>
    <row r="372" spans="1:5" ht="15.75" thickBot="1" x14ac:dyDescent="0.3">
      <c r="A372" s="633"/>
      <c r="B372" s="680"/>
      <c r="C372" s="681"/>
      <c r="D372" s="681"/>
      <c r="E372" s="682"/>
    </row>
    <row r="373" spans="1:5" ht="15.75" thickBot="1" x14ac:dyDescent="0.3">
      <c r="A373" s="292" t="s">
        <v>67</v>
      </c>
      <c r="B373" s="293"/>
      <c r="C373" s="296" t="e">
        <f>C372/B372-1</f>
        <v>#DIV/0!</v>
      </c>
      <c r="D373" s="296" t="e">
        <f>D372/C372-1</f>
        <v>#DIV/0!</v>
      </c>
      <c r="E373" s="296" t="e">
        <f>E372/D372-1</f>
        <v>#DIV/0!</v>
      </c>
    </row>
    <row r="374" spans="1:5" x14ac:dyDescent="0.25">
      <c r="A374" s="692" t="s">
        <v>68</v>
      </c>
      <c r="B374" s="695"/>
      <c r="C374" s="695"/>
      <c r="D374" s="695"/>
      <c r="E374" s="696"/>
    </row>
    <row r="375" spans="1:5" x14ac:dyDescent="0.25">
      <c r="A375" s="693"/>
      <c r="B375" s="697"/>
      <c r="C375" s="697"/>
      <c r="D375" s="697"/>
      <c r="E375" s="698"/>
    </row>
    <row r="376" spans="1:5" ht="15.75" thickBot="1" x14ac:dyDescent="0.3">
      <c r="A376" s="694"/>
      <c r="B376" s="699"/>
      <c r="C376" s="699"/>
      <c r="D376" s="699"/>
      <c r="E376" s="700"/>
    </row>
    <row r="377" spans="1:5" ht="15.75" thickBot="1" x14ac:dyDescent="0.3">
      <c r="A377" s="4" t="s">
        <v>48</v>
      </c>
      <c r="B377" s="295" t="e">
        <f>IF(B354-B353=0,0,"Error")</f>
        <v>#VALUE!</v>
      </c>
      <c r="C377" s="295">
        <f>IF(C354-C353=0,0,"Error")</f>
        <v>0</v>
      </c>
      <c r="D377" s="295">
        <f>IF(D354-D353=0,0,"Error")</f>
        <v>0</v>
      </c>
      <c r="E377" s="295">
        <f>IF(E354-E353=0,0,"Error")</f>
        <v>0</v>
      </c>
    </row>
    <row r="378" spans="1:5" ht="49.5" customHeight="1" thickBot="1" x14ac:dyDescent="0.3">
      <c r="A378" s="302" t="s">
        <v>69</v>
      </c>
      <c r="B378" s="291" t="s">
        <v>27</v>
      </c>
      <c r="C378" s="291" t="s">
        <v>27</v>
      </c>
      <c r="D378" s="291" t="s">
        <v>27</v>
      </c>
      <c r="E378" s="291" t="s">
        <v>27</v>
      </c>
    </row>
    <row r="379" spans="1:5" ht="47.25" customHeight="1" thickBot="1" x14ac:dyDescent="0.3">
      <c r="A379" s="302" t="s">
        <v>70</v>
      </c>
      <c r="B379" s="291" t="s">
        <v>27</v>
      </c>
      <c r="C379" s="291" t="s">
        <v>27</v>
      </c>
      <c r="D379" s="291" t="s">
        <v>27</v>
      </c>
      <c r="E379" s="291" t="s">
        <v>27</v>
      </c>
    </row>
    <row r="380" spans="1:5" ht="24.75" customHeight="1" thickBot="1" x14ac:dyDescent="0.3">
      <c r="A380" s="6" t="s">
        <v>51</v>
      </c>
      <c r="B380" s="686" t="s">
        <v>997</v>
      </c>
      <c r="C380" s="687"/>
      <c r="D380" s="687"/>
      <c r="E380" s="688"/>
    </row>
    <row r="381" spans="1:5" ht="30" customHeight="1" thickBot="1" x14ac:dyDescent="0.3">
      <c r="A381" s="701" t="s">
        <v>18</v>
      </c>
      <c r="B381" s="702"/>
      <c r="C381" s="702"/>
      <c r="D381" s="702"/>
      <c r="E381" s="703"/>
    </row>
    <row r="382" spans="1:5" ht="15.75" thickBot="1" x14ac:dyDescent="0.3">
      <c r="A382" s="152" t="s">
        <v>12</v>
      </c>
      <c r="B382" s="284" t="s">
        <v>13</v>
      </c>
      <c r="C382" s="284" t="s">
        <v>14</v>
      </c>
      <c r="D382" s="284" t="s">
        <v>14</v>
      </c>
      <c r="E382" s="284" t="s">
        <v>14</v>
      </c>
    </row>
    <row r="383" spans="1:5" ht="48.75" customHeight="1" thickBot="1" x14ac:dyDescent="0.3">
      <c r="A383" s="12" t="s">
        <v>15</v>
      </c>
      <c r="B383" s="284" t="s">
        <v>13</v>
      </c>
      <c r="C383" s="284" t="s">
        <v>14</v>
      </c>
      <c r="D383" s="284" t="s">
        <v>14</v>
      </c>
      <c r="E383" s="284" t="s">
        <v>14</v>
      </c>
    </row>
    <row r="384" spans="1:5" ht="139.5" customHeight="1" thickBot="1" x14ac:dyDescent="0.3">
      <c r="A384" s="12" t="s">
        <v>16</v>
      </c>
      <c r="B384" s="284" t="s">
        <v>13</v>
      </c>
      <c r="C384" s="284" t="s">
        <v>14</v>
      </c>
      <c r="D384" s="284" t="s">
        <v>14</v>
      </c>
      <c r="E384" s="284" t="s">
        <v>14</v>
      </c>
    </row>
    <row r="385" spans="1:5" ht="15.75" thickBot="1" x14ac:dyDescent="0.3">
      <c r="A385" s="618" t="s">
        <v>19</v>
      </c>
      <c r="B385" s="619"/>
      <c r="C385" s="619"/>
      <c r="D385" s="619"/>
      <c r="E385" s="620"/>
    </row>
    <row r="386" spans="1:5" ht="27.75" customHeight="1" thickBot="1" x14ac:dyDescent="0.3">
      <c r="A386" s="621" t="s">
        <v>39</v>
      </c>
      <c r="B386" s="622"/>
      <c r="C386" s="622"/>
      <c r="D386" s="622"/>
      <c r="E386" s="623"/>
    </row>
    <row r="387" spans="1:5" ht="27.75" customHeight="1" thickBot="1" x14ac:dyDescent="0.3">
      <c r="A387" s="19" t="s">
        <v>88</v>
      </c>
      <c r="B387" s="686" t="s">
        <v>998</v>
      </c>
      <c r="C387" s="687"/>
      <c r="D387" s="687"/>
      <c r="E387" s="688"/>
    </row>
    <row r="388" spans="1:5" ht="28.5" customHeight="1" thickBot="1" x14ac:dyDescent="0.3">
      <c r="A388" s="12" t="s">
        <v>20</v>
      </c>
      <c r="B388" s="475" t="s">
        <v>999</v>
      </c>
      <c r="C388" s="476"/>
      <c r="D388" s="476"/>
      <c r="E388" s="477"/>
    </row>
    <row r="389" spans="1:5" ht="52.5" customHeight="1" thickBot="1" x14ac:dyDescent="0.3">
      <c r="A389" s="12" t="s">
        <v>21</v>
      </c>
      <c r="B389" s="475" t="s">
        <v>1000</v>
      </c>
      <c r="C389" s="476"/>
      <c r="D389" s="476"/>
      <c r="E389" s="477"/>
    </row>
    <row r="390" spans="1:5" ht="18" customHeight="1" x14ac:dyDescent="0.25">
      <c r="A390" s="597"/>
      <c r="B390" s="285">
        <v>2018</v>
      </c>
      <c r="C390" s="285">
        <v>2019</v>
      </c>
      <c r="D390" s="285">
        <v>2020</v>
      </c>
      <c r="E390" s="285">
        <v>2021</v>
      </c>
    </row>
    <row r="391" spans="1:5" ht="36" customHeight="1" thickBot="1" x14ac:dyDescent="0.3">
      <c r="A391" s="598"/>
      <c r="B391" s="286" t="s">
        <v>10</v>
      </c>
      <c r="C391" s="286" t="s">
        <v>11</v>
      </c>
      <c r="D391" s="286" t="s">
        <v>11</v>
      </c>
      <c r="E391" s="286" t="s">
        <v>11</v>
      </c>
    </row>
    <row r="392" spans="1:5" ht="27" customHeight="1" thickBot="1" x14ac:dyDescent="0.3">
      <c r="A392" s="12" t="s">
        <v>23</v>
      </c>
      <c r="B392" s="287">
        <v>2000</v>
      </c>
      <c r="C392" s="287">
        <v>2000</v>
      </c>
      <c r="D392" s="287">
        <v>2000</v>
      </c>
      <c r="E392" s="287">
        <v>2000</v>
      </c>
    </row>
    <row r="393" spans="1:5" ht="47.25" customHeight="1" thickBot="1" x14ac:dyDescent="0.3">
      <c r="A393" s="12" t="s">
        <v>24</v>
      </c>
      <c r="B393" s="287">
        <v>23680</v>
      </c>
      <c r="C393" s="287">
        <v>23700</v>
      </c>
      <c r="D393" s="287">
        <v>23700</v>
      </c>
      <c r="E393" s="287">
        <v>23700</v>
      </c>
    </row>
    <row r="394" spans="1:5" ht="15.75" thickBot="1" x14ac:dyDescent="0.3">
      <c r="A394" s="12" t="s">
        <v>25</v>
      </c>
      <c r="B394" s="287">
        <f>B393/B392</f>
        <v>11.84</v>
      </c>
      <c r="C394" s="287">
        <f t="shared" ref="C394:E394" si="22">C393/C392</f>
        <v>11.85</v>
      </c>
      <c r="D394" s="287">
        <f t="shared" si="22"/>
        <v>11.85</v>
      </c>
      <c r="E394" s="287">
        <f t="shared" si="22"/>
        <v>11.85</v>
      </c>
    </row>
    <row r="395" spans="1:5" ht="15.75" thickBot="1" x14ac:dyDescent="0.3">
      <c r="A395" s="12" t="s">
        <v>26</v>
      </c>
      <c r="B395" s="288" t="s">
        <v>27</v>
      </c>
      <c r="C395" s="289">
        <f>C392/B392-1</f>
        <v>0</v>
      </c>
      <c r="D395" s="289">
        <f t="shared" ref="D395:E397" si="23">D392/C392-1</f>
        <v>0</v>
      </c>
      <c r="E395" s="289">
        <f t="shared" si="23"/>
        <v>0</v>
      </c>
    </row>
    <row r="396" spans="1:5" ht="15.75" thickBot="1" x14ac:dyDescent="0.3">
      <c r="A396" s="12" t="s">
        <v>28</v>
      </c>
      <c r="B396" s="288" t="s">
        <v>27</v>
      </c>
      <c r="C396" s="289">
        <f>C393/B393-1</f>
        <v>8.4459459459451658E-4</v>
      </c>
      <c r="D396" s="289">
        <f t="shared" si="23"/>
        <v>0</v>
      </c>
      <c r="E396" s="289">
        <f t="shared" si="23"/>
        <v>0</v>
      </c>
    </row>
    <row r="397" spans="1:5" ht="15.75" thickBot="1" x14ac:dyDescent="0.3">
      <c r="A397" s="12" t="s">
        <v>29</v>
      </c>
      <c r="B397" s="288" t="s">
        <v>27</v>
      </c>
      <c r="C397" s="289">
        <f>C394/B394-1</f>
        <v>8.4459459459451658E-4</v>
      </c>
      <c r="D397" s="289">
        <f t="shared" si="23"/>
        <v>0</v>
      </c>
      <c r="E397" s="289">
        <f t="shared" si="23"/>
        <v>0</v>
      </c>
    </row>
    <row r="398" spans="1:5" ht="15.75" thickBot="1" x14ac:dyDescent="0.3">
      <c r="A398" s="618" t="s">
        <v>30</v>
      </c>
      <c r="B398" s="619"/>
      <c r="C398" s="619"/>
      <c r="D398" s="619"/>
      <c r="E398" s="620"/>
    </row>
    <row r="399" spans="1:5" x14ac:dyDescent="0.25">
      <c r="A399" s="597"/>
      <c r="B399" s="285">
        <v>2018</v>
      </c>
      <c r="C399" s="285">
        <v>2019</v>
      </c>
      <c r="D399" s="285">
        <v>2020</v>
      </c>
      <c r="E399" s="285">
        <v>2021</v>
      </c>
    </row>
    <row r="400" spans="1:5" ht="15.75" thickBot="1" x14ac:dyDescent="0.3">
      <c r="A400" s="598"/>
      <c r="B400" s="286" t="s">
        <v>10</v>
      </c>
      <c r="C400" s="286" t="s">
        <v>11</v>
      </c>
      <c r="D400" s="286" t="s">
        <v>11</v>
      </c>
      <c r="E400" s="286" t="s">
        <v>11</v>
      </c>
    </row>
    <row r="401" spans="1:5" ht="15.75" thickBot="1" x14ac:dyDescent="0.3">
      <c r="A401" s="290" t="s">
        <v>41</v>
      </c>
      <c r="B401" s="291">
        <v>14200</v>
      </c>
      <c r="C401" s="291">
        <v>14200</v>
      </c>
      <c r="D401" s="291">
        <v>14200</v>
      </c>
      <c r="E401" s="291">
        <v>14200</v>
      </c>
    </row>
    <row r="402" spans="1:5" ht="24.75" thickBot="1" x14ac:dyDescent="0.3">
      <c r="A402" s="292" t="s">
        <v>153</v>
      </c>
      <c r="B402" s="293"/>
      <c r="C402" s="300"/>
      <c r="D402" s="300"/>
      <c r="E402" s="300"/>
    </row>
    <row r="403" spans="1:5" ht="24.75" thickBot="1" x14ac:dyDescent="0.3">
      <c r="A403" s="292" t="s">
        <v>858</v>
      </c>
      <c r="B403" s="293"/>
      <c r="C403" s="296"/>
      <c r="D403" s="296"/>
      <c r="E403" s="296"/>
    </row>
    <row r="404" spans="1:5" ht="15.75" thickBot="1" x14ac:dyDescent="0.3">
      <c r="A404" s="290" t="s">
        <v>42</v>
      </c>
      <c r="B404" s="291">
        <v>2500</v>
      </c>
      <c r="C404" s="291">
        <v>2500</v>
      </c>
      <c r="D404" s="291">
        <v>2500</v>
      </c>
      <c r="E404" s="291">
        <v>2500</v>
      </c>
    </row>
    <row r="405" spans="1:5" ht="24.75" thickBot="1" x14ac:dyDescent="0.3">
      <c r="A405" s="292" t="s">
        <v>155</v>
      </c>
      <c r="B405" s="293"/>
      <c r="C405" s="291"/>
      <c r="D405" s="291"/>
      <c r="E405" s="291"/>
    </row>
    <row r="406" spans="1:5" ht="24.75" thickBot="1" x14ac:dyDescent="0.3">
      <c r="A406" s="292" t="s">
        <v>859</v>
      </c>
      <c r="B406" s="293"/>
      <c r="C406" s="291"/>
      <c r="D406" s="291"/>
      <c r="E406" s="291"/>
    </row>
    <row r="407" spans="1:5" ht="15.75" thickBot="1" x14ac:dyDescent="0.3">
      <c r="A407" s="290" t="s">
        <v>43</v>
      </c>
      <c r="B407" s="293">
        <v>6980</v>
      </c>
      <c r="C407" s="291">
        <v>7000</v>
      </c>
      <c r="D407" s="291">
        <v>7000</v>
      </c>
      <c r="E407" s="291">
        <v>7000</v>
      </c>
    </row>
    <row r="408" spans="1:5" ht="24.75" thickBot="1" x14ac:dyDescent="0.3">
      <c r="A408" s="292" t="s">
        <v>157</v>
      </c>
      <c r="B408" s="293"/>
      <c r="C408" s="291"/>
      <c r="D408" s="291"/>
      <c r="E408" s="291"/>
    </row>
    <row r="409" spans="1:5" ht="24.75" thickBot="1" x14ac:dyDescent="0.3">
      <c r="A409" s="292" t="s">
        <v>860</v>
      </c>
      <c r="B409" s="293"/>
      <c r="C409" s="291"/>
      <c r="D409" s="291"/>
      <c r="E409" s="291"/>
    </row>
    <row r="410" spans="1:5" ht="15.75" thickBot="1" x14ac:dyDescent="0.3">
      <c r="A410" s="290" t="s">
        <v>44</v>
      </c>
      <c r="B410" s="293"/>
      <c r="C410" s="291"/>
      <c r="D410" s="291"/>
      <c r="E410" s="291"/>
    </row>
    <row r="411" spans="1:5" ht="24.75" thickBot="1" x14ac:dyDescent="0.3">
      <c r="A411" s="292" t="s">
        <v>160</v>
      </c>
      <c r="B411" s="293"/>
      <c r="C411" s="291"/>
      <c r="D411" s="291"/>
      <c r="E411" s="291"/>
    </row>
    <row r="412" spans="1:5" ht="24.75" thickBot="1" x14ac:dyDescent="0.3">
      <c r="A412" s="292" t="s">
        <v>861</v>
      </c>
      <c r="B412" s="293"/>
      <c r="C412" s="291"/>
      <c r="D412" s="291"/>
      <c r="E412" s="291"/>
    </row>
    <row r="413" spans="1:5" ht="15.75" thickBot="1" x14ac:dyDescent="0.3">
      <c r="A413" s="290" t="s">
        <v>45</v>
      </c>
      <c r="B413" s="293"/>
      <c r="C413" s="291"/>
      <c r="D413" s="291"/>
      <c r="E413" s="291"/>
    </row>
    <row r="414" spans="1:5" ht="24.75" thickBot="1" x14ac:dyDescent="0.3">
      <c r="A414" s="292" t="s">
        <v>162</v>
      </c>
      <c r="B414" s="293"/>
      <c r="C414" s="291"/>
      <c r="D414" s="291"/>
      <c r="E414" s="291"/>
    </row>
    <row r="415" spans="1:5" ht="24.75" thickBot="1" x14ac:dyDescent="0.3">
      <c r="A415" s="292" t="s">
        <v>862</v>
      </c>
      <c r="B415" s="293"/>
      <c r="C415" s="291"/>
      <c r="D415" s="291"/>
      <c r="E415" s="291"/>
    </row>
    <row r="416" spans="1:5" ht="15.75" thickBot="1" x14ac:dyDescent="0.3">
      <c r="A416" s="290" t="s">
        <v>46</v>
      </c>
      <c r="B416" s="293"/>
      <c r="C416" s="291"/>
      <c r="D416" s="291"/>
      <c r="E416" s="291"/>
    </row>
    <row r="417" spans="1:5" ht="24.75" thickBot="1" x14ac:dyDescent="0.3">
      <c r="A417" s="292" t="s">
        <v>164</v>
      </c>
      <c r="B417" s="293"/>
      <c r="C417" s="291"/>
      <c r="D417" s="291"/>
      <c r="E417" s="291"/>
    </row>
    <row r="418" spans="1:5" ht="24.75" thickBot="1" x14ac:dyDescent="0.3">
      <c r="A418" s="292" t="s">
        <v>863</v>
      </c>
      <c r="B418" s="293"/>
      <c r="C418" s="291"/>
      <c r="D418" s="291"/>
      <c r="E418" s="291"/>
    </row>
    <row r="419" spans="1:5" ht="15.75" thickBot="1" x14ac:dyDescent="0.3">
      <c r="A419" s="290" t="s">
        <v>47</v>
      </c>
      <c r="B419" s="303"/>
      <c r="C419" s="291"/>
      <c r="D419" s="291"/>
      <c r="E419" s="291"/>
    </row>
    <row r="420" spans="1:5" ht="24.75" thickBot="1" x14ac:dyDescent="0.3">
      <c r="A420" s="292" t="s">
        <v>166</v>
      </c>
      <c r="B420" s="293"/>
      <c r="C420" s="291"/>
      <c r="D420" s="291"/>
      <c r="E420" s="291"/>
    </row>
    <row r="421" spans="1:5" ht="24.75" thickBot="1" x14ac:dyDescent="0.3">
      <c r="A421" s="292" t="s">
        <v>864</v>
      </c>
      <c r="B421" s="293"/>
      <c r="C421" s="291"/>
      <c r="D421" s="291"/>
      <c r="E421" s="291"/>
    </row>
    <row r="422" spans="1:5" ht="15.75" thickBot="1" x14ac:dyDescent="0.3">
      <c r="A422" s="294" t="s">
        <v>33</v>
      </c>
      <c r="B422" s="293">
        <f>B419+B416+B413+B410+B407+B404+B401</f>
        <v>23680</v>
      </c>
      <c r="C422" s="293">
        <f t="shared" ref="C422:E422" si="24">C419+C416+C413+C410+C407+C404+C401</f>
        <v>23700</v>
      </c>
      <c r="D422" s="293">
        <f t="shared" si="24"/>
        <v>23700</v>
      </c>
      <c r="E422" s="293">
        <f t="shared" si="24"/>
        <v>23700</v>
      </c>
    </row>
    <row r="423" spans="1:5" x14ac:dyDescent="0.25">
      <c r="A423" s="631" t="s">
        <v>169</v>
      </c>
      <c r="B423" s="674"/>
      <c r="C423" s="675"/>
      <c r="D423" s="675"/>
      <c r="E423" s="676"/>
    </row>
    <row r="424" spans="1:5" x14ac:dyDescent="0.25">
      <c r="A424" s="632"/>
      <c r="B424" s="677"/>
      <c r="C424" s="678"/>
      <c r="D424" s="678"/>
      <c r="E424" s="679"/>
    </row>
    <row r="425" spans="1:5" ht="15.75" thickBot="1" x14ac:dyDescent="0.3">
      <c r="A425" s="633"/>
      <c r="B425" s="680"/>
      <c r="C425" s="681"/>
      <c r="D425" s="681"/>
      <c r="E425" s="682"/>
    </row>
    <row r="426" spans="1:5" ht="15.75" thickBot="1" x14ac:dyDescent="0.3">
      <c r="A426" s="4" t="s">
        <v>48</v>
      </c>
      <c r="B426" s="295">
        <f>IF(B422-B393=0,0,"Error")</f>
        <v>0</v>
      </c>
      <c r="C426" s="295">
        <f>IF(C422-C393=0,0,"Error")</f>
        <v>0</v>
      </c>
      <c r="D426" s="295">
        <f>IF(D422-D393=0,0,"Error")</f>
        <v>0</v>
      </c>
      <c r="E426" s="295">
        <f>IF(E422-E393=0,0,"Error")</f>
        <v>0</v>
      </c>
    </row>
    <row r="427" spans="1:5" ht="15.75" thickBot="1" x14ac:dyDescent="0.3">
      <c r="A427" s="301" t="s">
        <v>995</v>
      </c>
      <c r="B427" s="686" t="s">
        <v>1001</v>
      </c>
      <c r="C427" s="687"/>
      <c r="D427" s="687"/>
      <c r="E427" s="688"/>
    </row>
    <row r="428" spans="1:5" ht="15.75" thickBot="1" x14ac:dyDescent="0.3">
      <c r="A428" s="12" t="s">
        <v>20</v>
      </c>
      <c r="B428" s="475" t="s">
        <v>1002</v>
      </c>
      <c r="C428" s="476"/>
      <c r="D428" s="476"/>
      <c r="E428" s="477"/>
    </row>
    <row r="429" spans="1:5" ht="15.75" thickBot="1" x14ac:dyDescent="0.3">
      <c r="A429" s="12" t="s">
        <v>21</v>
      </c>
      <c r="B429" s="475" t="s">
        <v>1003</v>
      </c>
      <c r="C429" s="476"/>
      <c r="D429" s="476"/>
      <c r="E429" s="477"/>
    </row>
    <row r="430" spans="1:5" ht="15.75" thickBot="1" x14ac:dyDescent="0.3">
      <c r="A430" s="12" t="s">
        <v>23</v>
      </c>
      <c r="B430" s="287"/>
      <c r="C430" s="287"/>
      <c r="D430" s="287"/>
      <c r="E430" s="287"/>
    </row>
    <row r="431" spans="1:5" x14ac:dyDescent="0.25">
      <c r="A431" s="597"/>
      <c r="B431" s="285">
        <v>2018</v>
      </c>
      <c r="C431" s="285">
        <v>2019</v>
      </c>
      <c r="D431" s="285">
        <v>2020</v>
      </c>
      <c r="E431" s="285">
        <v>2021</v>
      </c>
    </row>
    <row r="432" spans="1:5" ht="15.75" thickBot="1" x14ac:dyDescent="0.3">
      <c r="A432" s="598"/>
      <c r="B432" s="286" t="s">
        <v>10</v>
      </c>
      <c r="C432" s="286" t="s">
        <v>11</v>
      </c>
      <c r="D432" s="286" t="s">
        <v>11</v>
      </c>
      <c r="E432" s="286" t="s">
        <v>11</v>
      </c>
    </row>
    <row r="433" spans="1:5" ht="15.75" thickBot="1" x14ac:dyDescent="0.3">
      <c r="A433" s="12" t="s">
        <v>24</v>
      </c>
      <c r="B433" s="287">
        <v>29000</v>
      </c>
      <c r="C433" s="287">
        <v>135000</v>
      </c>
      <c r="D433" s="287">
        <v>150000</v>
      </c>
      <c r="E433" s="287">
        <v>15000</v>
      </c>
    </row>
    <row r="434" spans="1:5" ht="15.75" thickBot="1" x14ac:dyDescent="0.3">
      <c r="A434" s="12" t="s">
        <v>25</v>
      </c>
      <c r="B434" s="287" t="e">
        <f>B433/B430</f>
        <v>#DIV/0!</v>
      </c>
      <c r="C434" s="287" t="e">
        <f>C433/C430</f>
        <v>#DIV/0!</v>
      </c>
      <c r="D434" s="287" t="e">
        <f>D433/D430</f>
        <v>#DIV/0!</v>
      </c>
      <c r="E434" s="287" t="e">
        <f>E433/E430</f>
        <v>#DIV/0!</v>
      </c>
    </row>
    <row r="435" spans="1:5" ht="15.75" thickBot="1" x14ac:dyDescent="0.3">
      <c r="A435" s="12" t="s">
        <v>26</v>
      </c>
      <c r="B435" s="288"/>
      <c r="C435" s="289" t="e">
        <f>C430/B430-1</f>
        <v>#DIV/0!</v>
      </c>
      <c r="D435" s="289" t="e">
        <f>D430/C430-1</f>
        <v>#DIV/0!</v>
      </c>
      <c r="E435" s="289" t="e">
        <f>E430/D430-1</f>
        <v>#DIV/0!</v>
      </c>
    </row>
    <row r="436" spans="1:5" ht="15.75" thickBot="1" x14ac:dyDescent="0.3">
      <c r="A436" s="12" t="s">
        <v>28</v>
      </c>
      <c r="B436" s="288"/>
      <c r="C436" s="289">
        <f>C433/B433-1</f>
        <v>3.6551724137931032</v>
      </c>
      <c r="D436" s="289">
        <f t="shared" ref="D436:E437" si="25">D433/C433-1</f>
        <v>0.11111111111111116</v>
      </c>
      <c r="E436" s="289">
        <f t="shared" si="25"/>
        <v>-0.9</v>
      </c>
    </row>
    <row r="437" spans="1:5" ht="15.75" thickBot="1" x14ac:dyDescent="0.3">
      <c r="A437" s="12" t="s">
        <v>29</v>
      </c>
      <c r="B437" s="288"/>
      <c r="C437" s="289" t="e">
        <f>C434/B434-1</f>
        <v>#DIV/0!</v>
      </c>
      <c r="D437" s="289" t="e">
        <f t="shared" si="25"/>
        <v>#DIV/0!</v>
      </c>
      <c r="E437" s="289" t="e">
        <f t="shared" si="25"/>
        <v>#DIV/0!</v>
      </c>
    </row>
    <row r="438" spans="1:5" ht="15.75" thickBot="1" x14ac:dyDescent="0.3">
      <c r="A438" s="618" t="s">
        <v>996</v>
      </c>
      <c r="B438" s="619"/>
      <c r="C438" s="619"/>
      <c r="D438" s="619"/>
      <c r="E438" s="620"/>
    </row>
    <row r="439" spans="1:5" x14ac:dyDescent="0.25">
      <c r="A439" s="597"/>
      <c r="B439" s="285">
        <v>2018</v>
      </c>
      <c r="C439" s="285">
        <v>2019</v>
      </c>
      <c r="D439" s="285">
        <v>2020</v>
      </c>
      <c r="E439" s="285">
        <v>2021</v>
      </c>
    </row>
    <row r="440" spans="1:5" ht="15.75" thickBot="1" x14ac:dyDescent="0.3">
      <c r="A440" s="598"/>
      <c r="B440" s="286" t="s">
        <v>10</v>
      </c>
      <c r="C440" s="286" t="s">
        <v>11</v>
      </c>
      <c r="D440" s="286" t="s">
        <v>11</v>
      </c>
      <c r="E440" s="286" t="s">
        <v>11</v>
      </c>
    </row>
    <row r="441" spans="1:5" ht="15.75" thickBot="1" x14ac:dyDescent="0.3">
      <c r="A441" s="290" t="s">
        <v>41</v>
      </c>
      <c r="B441" s="291"/>
      <c r="C441" s="291"/>
      <c r="D441" s="291"/>
      <c r="E441" s="291"/>
    </row>
    <row r="442" spans="1:5" ht="24.75" thickBot="1" x14ac:dyDescent="0.3">
      <c r="A442" s="292" t="s">
        <v>153</v>
      </c>
      <c r="B442" s="293"/>
      <c r="C442" s="296"/>
      <c r="D442" s="296"/>
      <c r="E442" s="296"/>
    </row>
    <row r="443" spans="1:5" ht="24.75" thickBot="1" x14ac:dyDescent="0.3">
      <c r="A443" s="292" t="s">
        <v>298</v>
      </c>
      <c r="B443" s="293"/>
      <c r="C443" s="296"/>
      <c r="D443" s="296"/>
      <c r="E443" s="296"/>
    </row>
    <row r="444" spans="1:5" ht="15.75" thickBot="1" x14ac:dyDescent="0.3">
      <c r="A444" s="290" t="s">
        <v>42</v>
      </c>
      <c r="B444" s="291"/>
      <c r="C444" s="291"/>
      <c r="D444" s="291"/>
      <c r="E444" s="291"/>
    </row>
    <row r="445" spans="1:5" ht="24.75" thickBot="1" x14ac:dyDescent="0.3">
      <c r="A445" s="292" t="s">
        <v>155</v>
      </c>
      <c r="B445" s="293"/>
      <c r="C445" s="291"/>
      <c r="D445" s="291"/>
      <c r="E445" s="291"/>
    </row>
    <row r="446" spans="1:5" ht="24.75" thickBot="1" x14ac:dyDescent="0.3">
      <c r="A446" s="292" t="s">
        <v>299</v>
      </c>
      <c r="B446" s="293"/>
      <c r="C446" s="291"/>
      <c r="D446" s="291"/>
      <c r="E446" s="291"/>
    </row>
    <row r="447" spans="1:5" ht="15.75" thickBot="1" x14ac:dyDescent="0.3">
      <c r="A447" s="290" t="s">
        <v>43</v>
      </c>
      <c r="B447" s="293"/>
      <c r="C447" s="291"/>
      <c r="D447" s="291"/>
      <c r="E447" s="291"/>
    </row>
    <row r="448" spans="1:5" ht="24.75" thickBot="1" x14ac:dyDescent="0.3">
      <c r="A448" s="292" t="s">
        <v>157</v>
      </c>
      <c r="B448" s="293"/>
      <c r="C448" s="291"/>
      <c r="D448" s="291"/>
      <c r="E448" s="291"/>
    </row>
    <row r="449" spans="1:5" ht="24.75" thickBot="1" x14ac:dyDescent="0.3">
      <c r="A449" s="292" t="s">
        <v>300</v>
      </c>
      <c r="B449" s="293"/>
      <c r="C449" s="291"/>
      <c r="D449" s="291"/>
      <c r="E449" s="291"/>
    </row>
    <row r="450" spans="1:5" ht="15.75" thickBot="1" x14ac:dyDescent="0.3">
      <c r="A450" s="290" t="s">
        <v>44</v>
      </c>
      <c r="B450" s="293"/>
      <c r="C450" s="291"/>
      <c r="D450" s="291"/>
      <c r="E450" s="291"/>
    </row>
    <row r="451" spans="1:5" ht="24.75" thickBot="1" x14ac:dyDescent="0.3">
      <c r="A451" s="292" t="s">
        <v>160</v>
      </c>
      <c r="B451" s="293"/>
      <c r="C451" s="291"/>
      <c r="D451" s="291"/>
      <c r="E451" s="291"/>
    </row>
    <row r="452" spans="1:5" ht="24.75" thickBot="1" x14ac:dyDescent="0.3">
      <c r="A452" s="292" t="s">
        <v>301</v>
      </c>
      <c r="B452" s="293"/>
      <c r="C452" s="291"/>
      <c r="D452" s="291"/>
      <c r="E452" s="291"/>
    </row>
    <row r="453" spans="1:5" ht="15.75" thickBot="1" x14ac:dyDescent="0.3">
      <c r="A453" s="290" t="s">
        <v>45</v>
      </c>
      <c r="B453" s="293"/>
      <c r="C453" s="291"/>
      <c r="D453" s="291"/>
      <c r="E453" s="291"/>
    </row>
    <row r="454" spans="1:5" ht="24.75" thickBot="1" x14ac:dyDescent="0.3">
      <c r="A454" s="292" t="s">
        <v>162</v>
      </c>
      <c r="B454" s="293"/>
      <c r="C454" s="291"/>
      <c r="D454" s="291"/>
      <c r="E454" s="291"/>
    </row>
    <row r="455" spans="1:5" ht="24.75" thickBot="1" x14ac:dyDescent="0.3">
      <c r="A455" s="292" t="s">
        <v>302</v>
      </c>
      <c r="B455" s="293"/>
      <c r="C455" s="291"/>
      <c r="D455" s="291"/>
      <c r="E455" s="291"/>
    </row>
    <row r="456" spans="1:5" ht="15.75" thickBot="1" x14ac:dyDescent="0.3">
      <c r="A456" s="290" t="s">
        <v>46</v>
      </c>
      <c r="B456" s="293"/>
      <c r="C456" s="291"/>
      <c r="D456" s="291"/>
      <c r="E456" s="291"/>
    </row>
    <row r="457" spans="1:5" ht="24.75" thickBot="1" x14ac:dyDescent="0.3">
      <c r="A457" s="292" t="s">
        <v>164</v>
      </c>
      <c r="B457" s="293"/>
      <c r="C457" s="291"/>
      <c r="D457" s="291"/>
      <c r="E457" s="291"/>
    </row>
    <row r="458" spans="1:5" ht="24.75" thickBot="1" x14ac:dyDescent="0.3">
      <c r="A458" s="292" t="s">
        <v>303</v>
      </c>
      <c r="B458" s="293"/>
      <c r="C458" s="291"/>
      <c r="D458" s="291"/>
      <c r="E458" s="291"/>
    </row>
    <row r="459" spans="1:5" ht="15.75" thickBot="1" x14ac:dyDescent="0.3">
      <c r="A459" s="290" t="s">
        <v>47</v>
      </c>
      <c r="B459" s="293"/>
      <c r="C459" s="291"/>
      <c r="D459" s="291"/>
      <c r="E459" s="291"/>
    </row>
    <row r="460" spans="1:5" ht="24.75" thickBot="1" x14ac:dyDescent="0.3">
      <c r="A460" s="292" t="s">
        <v>166</v>
      </c>
      <c r="B460" s="293"/>
      <c r="C460" s="291"/>
      <c r="D460" s="291"/>
      <c r="E460" s="291"/>
    </row>
    <row r="461" spans="1:5" ht="24.75" thickBot="1" x14ac:dyDescent="0.3">
      <c r="A461" s="292" t="s">
        <v>304</v>
      </c>
      <c r="B461" s="293"/>
      <c r="C461" s="291"/>
      <c r="D461" s="291"/>
      <c r="E461" s="291"/>
    </row>
    <row r="462" spans="1:5" ht="15.75" thickBot="1" x14ac:dyDescent="0.3">
      <c r="A462" s="297" t="s">
        <v>98</v>
      </c>
      <c r="B462" s="293">
        <f>B459+B456+B453+B450+B447+B444+B441</f>
        <v>0</v>
      </c>
      <c r="C462" s="293">
        <f t="shared" ref="C462:E462" si="26">C459+C456+C453+C450+C447+C444+C441</f>
        <v>0</v>
      </c>
      <c r="D462" s="293">
        <f t="shared" si="26"/>
        <v>0</v>
      </c>
      <c r="E462" s="293">
        <f t="shared" si="26"/>
        <v>0</v>
      </c>
    </row>
    <row r="463" spans="1:5" x14ac:dyDescent="0.25">
      <c r="A463" s="631" t="s">
        <v>305</v>
      </c>
      <c r="B463" s="675"/>
      <c r="C463" s="675"/>
      <c r="D463" s="675"/>
      <c r="E463" s="676"/>
    </row>
    <row r="464" spans="1:5" x14ac:dyDescent="0.25">
      <c r="A464" s="632"/>
      <c r="B464" s="678"/>
      <c r="C464" s="678"/>
      <c r="D464" s="678"/>
      <c r="E464" s="679"/>
    </row>
    <row r="465" spans="1:5" ht="15.75" thickBot="1" x14ac:dyDescent="0.3">
      <c r="A465" s="633"/>
      <c r="B465" s="681"/>
      <c r="C465" s="681"/>
      <c r="D465" s="681"/>
      <c r="E465" s="682"/>
    </row>
    <row r="466" spans="1:5" ht="15.75" thickBot="1" x14ac:dyDescent="0.3">
      <c r="A466" s="4" t="s">
        <v>48</v>
      </c>
      <c r="B466" s="295" t="str">
        <f>IF(B462-B433=0,0,"Error")</f>
        <v>Error</v>
      </c>
      <c r="C466" s="295" t="str">
        <f>IF(C462-C433=0,0,"Error")</f>
        <v>Error</v>
      </c>
      <c r="D466" s="295" t="str">
        <f>IF(D462-D433=0,0,"Error")</f>
        <v>Error</v>
      </c>
      <c r="E466" s="295" t="str">
        <f>IF(E462-E433=0,0,"Error")</f>
        <v>Error</v>
      </c>
    </row>
    <row r="467" spans="1:5" ht="15.75" thickBot="1" x14ac:dyDescent="0.3">
      <c r="A467" s="689" t="s">
        <v>191</v>
      </c>
      <c r="B467" s="690"/>
      <c r="C467" s="690"/>
      <c r="D467" s="690"/>
      <c r="E467" s="691"/>
    </row>
    <row r="468" spans="1:5" ht="15.75" thickBot="1" x14ac:dyDescent="0.3">
      <c r="A468" s="621" t="s">
        <v>192</v>
      </c>
      <c r="B468" s="622"/>
      <c r="C468" s="622"/>
      <c r="D468" s="622"/>
      <c r="E468" s="623"/>
    </row>
    <row r="469" spans="1:5" ht="15.75" thickBot="1" x14ac:dyDescent="0.3">
      <c r="A469" s="18" t="s">
        <v>193</v>
      </c>
      <c r="B469" s="683" t="s">
        <v>276</v>
      </c>
      <c r="C469" s="684"/>
      <c r="D469" s="684"/>
      <c r="E469" s="685"/>
    </row>
    <row r="470" spans="1:5" ht="15.75" thickBot="1" x14ac:dyDescent="0.3">
      <c r="A470" s="19" t="s">
        <v>88</v>
      </c>
      <c r="B470" s="686" t="s">
        <v>1004</v>
      </c>
      <c r="C470" s="687"/>
      <c r="D470" s="687"/>
      <c r="E470" s="688"/>
    </row>
    <row r="471" spans="1:5" ht="15.75" thickBot="1" x14ac:dyDescent="0.3">
      <c r="A471" s="12" t="s">
        <v>20</v>
      </c>
      <c r="B471" s="475" t="s">
        <v>1005</v>
      </c>
      <c r="C471" s="476"/>
      <c r="D471" s="476"/>
      <c r="E471" s="477"/>
    </row>
    <row r="472" spans="1:5" ht="15.75" thickBot="1" x14ac:dyDescent="0.3">
      <c r="A472" s="12" t="s">
        <v>21</v>
      </c>
      <c r="B472" s="475" t="s">
        <v>1000</v>
      </c>
      <c r="C472" s="476"/>
      <c r="D472" s="476"/>
      <c r="E472" s="477"/>
    </row>
    <row r="473" spans="1:5" x14ac:dyDescent="0.25">
      <c r="A473" s="597"/>
      <c r="B473" s="285">
        <v>2018</v>
      </c>
      <c r="C473" s="285">
        <v>2019</v>
      </c>
      <c r="D473" s="285">
        <v>2020</v>
      </c>
      <c r="E473" s="285">
        <v>2021</v>
      </c>
    </row>
    <row r="474" spans="1:5" ht="15.75" thickBot="1" x14ac:dyDescent="0.3">
      <c r="A474" s="598"/>
      <c r="B474" s="286" t="s">
        <v>10</v>
      </c>
      <c r="C474" s="286" t="s">
        <v>11</v>
      </c>
      <c r="D474" s="286" t="s">
        <v>11</v>
      </c>
      <c r="E474" s="286" t="s">
        <v>11</v>
      </c>
    </row>
    <row r="475" spans="1:5" ht="15.75" thickBot="1" x14ac:dyDescent="0.3">
      <c r="A475" s="12" t="s">
        <v>23</v>
      </c>
      <c r="B475" s="287"/>
      <c r="C475" s="287"/>
      <c r="D475" s="287"/>
      <c r="E475" s="287"/>
    </row>
    <row r="476" spans="1:5" ht="15.75" thickBot="1" x14ac:dyDescent="0.3">
      <c r="A476" s="12" t="s">
        <v>24</v>
      </c>
      <c r="B476" s="287"/>
      <c r="C476" s="287"/>
      <c r="D476" s="287"/>
      <c r="E476" s="287"/>
    </row>
    <row r="477" spans="1:5" ht="15.75" thickBot="1" x14ac:dyDescent="0.3">
      <c r="A477" s="12" t="s">
        <v>25</v>
      </c>
      <c r="B477" s="287" t="e">
        <f>B476/B475</f>
        <v>#DIV/0!</v>
      </c>
      <c r="C477" s="287" t="e">
        <f t="shared" ref="C477:E477" si="27">C476/C475</f>
        <v>#DIV/0!</v>
      </c>
      <c r="D477" s="287" t="e">
        <f t="shared" si="27"/>
        <v>#DIV/0!</v>
      </c>
      <c r="E477" s="287" t="e">
        <f t="shared" si="27"/>
        <v>#DIV/0!</v>
      </c>
    </row>
    <row r="478" spans="1:5" ht="15.75" thickBot="1" x14ac:dyDescent="0.3">
      <c r="A478" s="12" t="s">
        <v>26</v>
      </c>
      <c r="B478" s="288" t="s">
        <v>27</v>
      </c>
      <c r="C478" s="289" t="e">
        <f>C475/B475-1</f>
        <v>#DIV/0!</v>
      </c>
      <c r="D478" s="289" t="e">
        <f t="shared" ref="D478:E480" si="28">D475/C475-1</f>
        <v>#DIV/0!</v>
      </c>
      <c r="E478" s="289" t="e">
        <f t="shared" si="28"/>
        <v>#DIV/0!</v>
      </c>
    </row>
    <row r="479" spans="1:5" ht="15.75" thickBot="1" x14ac:dyDescent="0.3">
      <c r="A479" s="12" t="s">
        <v>28</v>
      </c>
      <c r="B479" s="288" t="s">
        <v>27</v>
      </c>
      <c r="C479" s="289" t="e">
        <f>C476/B476-1</f>
        <v>#DIV/0!</v>
      </c>
      <c r="D479" s="289" t="e">
        <f t="shared" si="28"/>
        <v>#DIV/0!</v>
      </c>
      <c r="E479" s="289" t="e">
        <f t="shared" si="28"/>
        <v>#DIV/0!</v>
      </c>
    </row>
    <row r="480" spans="1:5" ht="15.75" thickBot="1" x14ac:dyDescent="0.3">
      <c r="A480" s="12" t="s">
        <v>29</v>
      </c>
      <c r="B480" s="288" t="s">
        <v>27</v>
      </c>
      <c r="C480" s="289" t="e">
        <f>C477/B477-1</f>
        <v>#DIV/0!</v>
      </c>
      <c r="D480" s="289" t="e">
        <f t="shared" si="28"/>
        <v>#DIV/0!</v>
      </c>
      <c r="E480" s="289" t="e">
        <f t="shared" si="28"/>
        <v>#DIV/0!</v>
      </c>
    </row>
    <row r="481" spans="1:5" ht="15.75" thickBot="1" x14ac:dyDescent="0.3">
      <c r="A481" s="618" t="s">
        <v>30</v>
      </c>
      <c r="B481" s="619"/>
      <c r="C481" s="619"/>
      <c r="D481" s="619"/>
      <c r="E481" s="620"/>
    </row>
    <row r="482" spans="1:5" x14ac:dyDescent="0.25">
      <c r="A482" s="597"/>
      <c r="B482" s="285">
        <v>2018</v>
      </c>
      <c r="C482" s="285">
        <v>2019</v>
      </c>
      <c r="D482" s="285">
        <v>2020</v>
      </c>
      <c r="E482" s="285">
        <v>2021</v>
      </c>
    </row>
    <row r="483" spans="1:5" ht="15.75" thickBot="1" x14ac:dyDescent="0.3">
      <c r="A483" s="598"/>
      <c r="B483" s="286" t="s">
        <v>10</v>
      </c>
      <c r="C483" s="286" t="s">
        <v>11</v>
      </c>
      <c r="D483" s="286" t="s">
        <v>11</v>
      </c>
      <c r="E483" s="286" t="s">
        <v>11</v>
      </c>
    </row>
    <row r="484" spans="1:5" ht="15.75" thickBot="1" x14ac:dyDescent="0.3">
      <c r="A484" s="290" t="s">
        <v>31</v>
      </c>
      <c r="B484" s="291"/>
      <c r="C484" s="291"/>
      <c r="D484" s="291"/>
      <c r="E484" s="291"/>
    </row>
    <row r="485" spans="1:5" ht="15.75" thickBot="1" x14ac:dyDescent="0.3">
      <c r="A485" s="290" t="s">
        <v>32</v>
      </c>
      <c r="B485" s="293"/>
      <c r="C485" s="291"/>
      <c r="D485" s="291"/>
      <c r="E485" s="291"/>
    </row>
    <row r="486" spans="1:5" ht="15.75" thickBot="1" x14ac:dyDescent="0.3">
      <c r="A486" s="294" t="s">
        <v>33</v>
      </c>
      <c r="B486" s="293"/>
      <c r="C486" s="293"/>
      <c r="D486" s="293"/>
      <c r="E486" s="293"/>
    </row>
    <row r="487" spans="1:5" x14ac:dyDescent="0.25">
      <c r="A487" s="631" t="s">
        <v>34</v>
      </c>
      <c r="B487" s="674"/>
      <c r="C487" s="675"/>
      <c r="D487" s="675"/>
      <c r="E487" s="676"/>
    </row>
    <row r="488" spans="1:5" x14ac:dyDescent="0.25">
      <c r="A488" s="632"/>
      <c r="B488" s="677"/>
      <c r="C488" s="678"/>
      <c r="D488" s="678"/>
      <c r="E488" s="679"/>
    </row>
    <row r="489" spans="1:5" ht="15.75" thickBot="1" x14ac:dyDescent="0.3">
      <c r="A489" s="633"/>
      <c r="B489" s="680"/>
      <c r="C489" s="681"/>
      <c r="D489" s="681"/>
      <c r="E489" s="682"/>
    </row>
    <row r="490" spans="1:5" ht="15.75" thickBot="1" x14ac:dyDescent="0.3">
      <c r="A490" s="18" t="s">
        <v>198</v>
      </c>
      <c r="B490" s="683" t="s">
        <v>276</v>
      </c>
      <c r="C490" s="684"/>
      <c r="D490" s="684"/>
      <c r="E490" s="685"/>
    </row>
    <row r="491" spans="1:5" ht="34.5" customHeight="1" thickBot="1" x14ac:dyDescent="0.3">
      <c r="A491" s="19" t="s">
        <v>306</v>
      </c>
      <c r="B491" s="686" t="s">
        <v>1001</v>
      </c>
      <c r="C491" s="687"/>
      <c r="D491" s="687"/>
      <c r="E491" s="688"/>
    </row>
    <row r="492" spans="1:5" ht="30.75" customHeight="1" thickBot="1" x14ac:dyDescent="0.3">
      <c r="A492" s="12" t="s">
        <v>20</v>
      </c>
      <c r="B492" s="475" t="s">
        <v>1002</v>
      </c>
      <c r="C492" s="476"/>
      <c r="D492" s="476"/>
      <c r="E492" s="477"/>
    </row>
    <row r="493" spans="1:5" ht="15.75" thickBot="1" x14ac:dyDescent="0.3">
      <c r="A493" s="12" t="s">
        <v>21</v>
      </c>
      <c r="B493" s="475" t="s">
        <v>1006</v>
      </c>
      <c r="C493" s="476"/>
      <c r="D493" s="476"/>
      <c r="E493" s="477"/>
    </row>
    <row r="494" spans="1:5" x14ac:dyDescent="0.25">
      <c r="A494" s="597"/>
      <c r="B494" s="285">
        <v>2018</v>
      </c>
      <c r="C494" s="285">
        <v>2019</v>
      </c>
      <c r="D494" s="285">
        <v>2020</v>
      </c>
      <c r="E494" s="285">
        <v>2021</v>
      </c>
    </row>
    <row r="495" spans="1:5" ht="15.75" thickBot="1" x14ac:dyDescent="0.3">
      <c r="A495" s="598"/>
      <c r="B495" s="286" t="s">
        <v>10</v>
      </c>
      <c r="C495" s="286" t="s">
        <v>11</v>
      </c>
      <c r="D495" s="286" t="s">
        <v>11</v>
      </c>
      <c r="E495" s="286" t="s">
        <v>11</v>
      </c>
    </row>
    <row r="496" spans="1:5" ht="15.75" thickBot="1" x14ac:dyDescent="0.3">
      <c r="A496" s="12" t="s">
        <v>23</v>
      </c>
      <c r="B496" s="287">
        <v>20</v>
      </c>
      <c r="C496" s="287">
        <v>25</v>
      </c>
      <c r="D496" s="287">
        <v>35</v>
      </c>
      <c r="E496" s="287">
        <v>35</v>
      </c>
    </row>
    <row r="497" spans="1:5" ht="15.75" thickBot="1" x14ac:dyDescent="0.3">
      <c r="A497" s="12" t="s">
        <v>24</v>
      </c>
      <c r="B497" s="287">
        <v>29000</v>
      </c>
      <c r="C497" s="287">
        <v>137000</v>
      </c>
      <c r="D497" s="287">
        <v>144000</v>
      </c>
      <c r="E497" s="287">
        <v>144000</v>
      </c>
    </row>
    <row r="498" spans="1:5" ht="15.75" thickBot="1" x14ac:dyDescent="0.3">
      <c r="A498" s="12" t="s">
        <v>25</v>
      </c>
      <c r="B498" s="287">
        <f>B497/B496</f>
        <v>1450</v>
      </c>
      <c r="C498" s="287">
        <f t="shared" ref="C498:E498" si="29">C497/C496</f>
        <v>5480</v>
      </c>
      <c r="D498" s="287">
        <f t="shared" si="29"/>
        <v>4114.2857142857147</v>
      </c>
      <c r="E498" s="287">
        <f t="shared" si="29"/>
        <v>4114.2857142857147</v>
      </c>
    </row>
    <row r="499" spans="1:5" ht="15.75" thickBot="1" x14ac:dyDescent="0.3">
      <c r="A499" s="12" t="s">
        <v>26</v>
      </c>
      <c r="B499" s="288" t="s">
        <v>27</v>
      </c>
      <c r="C499" s="289">
        <f>C496/B496-1</f>
        <v>0.25</v>
      </c>
      <c r="D499" s="289">
        <f t="shared" ref="D499:E501" si="30">D496/C496-1</f>
        <v>0.39999999999999991</v>
      </c>
      <c r="E499" s="289">
        <f t="shared" si="30"/>
        <v>0</v>
      </c>
    </row>
    <row r="500" spans="1:5" ht="15.75" thickBot="1" x14ac:dyDescent="0.3">
      <c r="A500" s="12" t="s">
        <v>28</v>
      </c>
      <c r="B500" s="288" t="s">
        <v>27</v>
      </c>
      <c r="C500" s="289">
        <f>C497/B497-1</f>
        <v>3.7241379310344831</v>
      </c>
      <c r="D500" s="289">
        <f t="shared" si="30"/>
        <v>5.1094890510948954E-2</v>
      </c>
      <c r="E500" s="289">
        <f t="shared" si="30"/>
        <v>0</v>
      </c>
    </row>
    <row r="501" spans="1:5" ht="15.75" thickBot="1" x14ac:dyDescent="0.3">
      <c r="A501" s="12" t="s">
        <v>29</v>
      </c>
      <c r="B501" s="288" t="s">
        <v>27</v>
      </c>
      <c r="C501" s="289">
        <f>C498/B498-1</f>
        <v>2.7793103448275862</v>
      </c>
      <c r="D501" s="289">
        <f t="shared" si="30"/>
        <v>-0.24921793534932213</v>
      </c>
      <c r="E501" s="289">
        <f t="shared" si="30"/>
        <v>0</v>
      </c>
    </row>
    <row r="502" spans="1:5" ht="15.75" thickBot="1" x14ac:dyDescent="0.3">
      <c r="A502" s="618" t="s">
        <v>97</v>
      </c>
      <c r="B502" s="619"/>
      <c r="C502" s="619"/>
      <c r="D502" s="619"/>
      <c r="E502" s="620"/>
    </row>
    <row r="503" spans="1:5" x14ac:dyDescent="0.25">
      <c r="A503" s="597"/>
      <c r="B503" s="285">
        <v>2018</v>
      </c>
      <c r="C503" s="285">
        <v>2019</v>
      </c>
      <c r="D503" s="285">
        <v>2020</v>
      </c>
      <c r="E503" s="285">
        <v>2021</v>
      </c>
    </row>
    <row r="504" spans="1:5" ht="15.75" thickBot="1" x14ac:dyDescent="0.3">
      <c r="A504" s="598"/>
      <c r="B504" s="286" t="s">
        <v>10</v>
      </c>
      <c r="C504" s="286" t="s">
        <v>11</v>
      </c>
      <c r="D504" s="286" t="s">
        <v>11</v>
      </c>
      <c r="E504" s="286" t="s">
        <v>11</v>
      </c>
    </row>
    <row r="505" spans="1:5" ht="15.75" thickBot="1" x14ac:dyDescent="0.3">
      <c r="A505" s="290" t="s">
        <v>31</v>
      </c>
      <c r="B505" s="291"/>
      <c r="C505" s="291"/>
      <c r="D505" s="291"/>
      <c r="E505" s="291"/>
    </row>
    <row r="506" spans="1:5" ht="15.75" thickBot="1" x14ac:dyDescent="0.3">
      <c r="A506" s="290" t="s">
        <v>32</v>
      </c>
      <c r="B506" s="293"/>
      <c r="C506" s="291"/>
      <c r="D506" s="291"/>
      <c r="E506" s="291"/>
    </row>
    <row r="507" spans="1:5" ht="15.75" thickBot="1" x14ac:dyDescent="0.3">
      <c r="A507" s="294" t="s">
        <v>279</v>
      </c>
      <c r="B507" s="293"/>
      <c r="C507" s="293"/>
      <c r="D507" s="293"/>
      <c r="E507" s="293"/>
    </row>
    <row r="508" spans="1:5" x14ac:dyDescent="0.25">
      <c r="A508" s="631" t="s">
        <v>307</v>
      </c>
      <c r="B508" s="674"/>
      <c r="C508" s="675"/>
      <c r="D508" s="675"/>
      <c r="E508" s="676"/>
    </row>
    <row r="509" spans="1:5" x14ac:dyDescent="0.25">
      <c r="A509" s="632"/>
      <c r="B509" s="677"/>
      <c r="C509" s="678"/>
      <c r="D509" s="678"/>
      <c r="E509" s="679"/>
    </row>
    <row r="510" spans="1:5" ht="15.75" thickBot="1" x14ac:dyDescent="0.3">
      <c r="A510" s="633"/>
      <c r="B510" s="680"/>
      <c r="C510" s="681"/>
      <c r="D510" s="681"/>
      <c r="E510" s="682"/>
    </row>
    <row r="511" spans="1:5" ht="15.75" thickBot="1" x14ac:dyDescent="0.3">
      <c r="A511" s="621" t="s">
        <v>49</v>
      </c>
      <c r="B511" s="622"/>
      <c r="C511" s="622"/>
      <c r="D511" s="622"/>
      <c r="E511" s="623"/>
    </row>
    <row r="512" spans="1:5" ht="15.75" thickBot="1" x14ac:dyDescent="0.3">
      <c r="A512" s="621" t="s">
        <v>50</v>
      </c>
      <c r="B512" s="622"/>
      <c r="C512" s="622"/>
      <c r="D512" s="622"/>
      <c r="E512" s="623"/>
    </row>
    <row r="513" spans="1:5" ht="38.25" customHeight="1" thickBot="1" x14ac:dyDescent="0.3">
      <c r="A513" s="18" t="s">
        <v>198</v>
      </c>
      <c r="B513" s="683" t="s">
        <v>276</v>
      </c>
      <c r="C513" s="684"/>
      <c r="D513" s="684"/>
      <c r="E513" s="685"/>
    </row>
    <row r="514" spans="1:5" ht="15.75" thickBot="1" x14ac:dyDescent="0.3">
      <c r="A514" s="19" t="s">
        <v>306</v>
      </c>
      <c r="B514" s="686" t="s">
        <v>206</v>
      </c>
      <c r="C514" s="687"/>
      <c r="D514" s="687"/>
      <c r="E514" s="688"/>
    </row>
    <row r="515" spans="1:5" ht="15.75" thickBot="1" x14ac:dyDescent="0.3">
      <c r="A515" s="12" t="s">
        <v>20</v>
      </c>
      <c r="B515" s="475" t="s">
        <v>206</v>
      </c>
      <c r="C515" s="476"/>
      <c r="D515" s="476"/>
      <c r="E515" s="477"/>
    </row>
    <row r="516" spans="1:5" ht="15.75" thickBot="1" x14ac:dyDescent="0.3">
      <c r="A516" s="12" t="s">
        <v>21</v>
      </c>
      <c r="B516" s="475" t="s">
        <v>206</v>
      </c>
      <c r="C516" s="476"/>
      <c r="D516" s="476"/>
      <c r="E516" s="477"/>
    </row>
    <row r="517" spans="1:5" x14ac:dyDescent="0.25">
      <c r="A517" s="597"/>
      <c r="B517" s="285">
        <v>2018</v>
      </c>
      <c r="C517" s="285">
        <v>2019</v>
      </c>
      <c r="D517" s="285">
        <v>2020</v>
      </c>
      <c r="E517" s="285">
        <v>2021</v>
      </c>
    </row>
    <row r="518" spans="1:5" ht="15.75" thickBot="1" x14ac:dyDescent="0.3">
      <c r="A518" s="598"/>
      <c r="B518" s="286" t="s">
        <v>10</v>
      </c>
      <c r="C518" s="286" t="s">
        <v>11</v>
      </c>
      <c r="D518" s="286" t="s">
        <v>11</v>
      </c>
      <c r="E518" s="286" t="s">
        <v>11</v>
      </c>
    </row>
    <row r="519" spans="1:5" ht="15.75" thickBot="1" x14ac:dyDescent="0.3">
      <c r="A519" s="12" t="s">
        <v>23</v>
      </c>
      <c r="B519" s="287"/>
      <c r="C519" s="287"/>
      <c r="D519" s="287"/>
      <c r="E519" s="287"/>
    </row>
    <row r="520" spans="1:5" ht="15.75" thickBot="1" x14ac:dyDescent="0.3">
      <c r="A520" s="12" t="s">
        <v>24</v>
      </c>
      <c r="B520" s="287"/>
      <c r="C520" s="287"/>
      <c r="D520" s="287"/>
      <c r="E520" s="287"/>
    </row>
    <row r="521" spans="1:5" ht="15.75" thickBot="1" x14ac:dyDescent="0.3">
      <c r="A521" s="12" t="s">
        <v>25</v>
      </c>
      <c r="B521" s="287" t="e">
        <f>B520/B519</f>
        <v>#DIV/0!</v>
      </c>
      <c r="C521" s="287" t="e">
        <f t="shared" ref="C521:E521" si="31">C520/C519</f>
        <v>#DIV/0!</v>
      </c>
      <c r="D521" s="287" t="e">
        <f t="shared" si="31"/>
        <v>#DIV/0!</v>
      </c>
      <c r="E521" s="287" t="e">
        <f t="shared" si="31"/>
        <v>#DIV/0!</v>
      </c>
    </row>
    <row r="522" spans="1:5" ht="15.75" thickBot="1" x14ac:dyDescent="0.3">
      <c r="A522" s="12" t="s">
        <v>26</v>
      </c>
      <c r="B522" s="288" t="s">
        <v>27</v>
      </c>
      <c r="C522" s="289" t="e">
        <f>C519/B519-1</f>
        <v>#DIV/0!</v>
      </c>
      <c r="D522" s="289" t="e">
        <f t="shared" ref="D522:E524" si="32">D519/C519-1</f>
        <v>#DIV/0!</v>
      </c>
      <c r="E522" s="289" t="e">
        <f t="shared" si="32"/>
        <v>#DIV/0!</v>
      </c>
    </row>
    <row r="523" spans="1:5" ht="15.75" thickBot="1" x14ac:dyDescent="0.3">
      <c r="A523" s="12" t="s">
        <v>28</v>
      </c>
      <c r="B523" s="288" t="s">
        <v>27</v>
      </c>
      <c r="C523" s="289" t="e">
        <f>C520/B520-1</f>
        <v>#DIV/0!</v>
      </c>
      <c r="D523" s="289" t="e">
        <f t="shared" si="32"/>
        <v>#DIV/0!</v>
      </c>
      <c r="E523" s="289" t="e">
        <f t="shared" si="32"/>
        <v>#DIV/0!</v>
      </c>
    </row>
    <row r="524" spans="1:5" ht="15.75" thickBot="1" x14ac:dyDescent="0.3">
      <c r="A524" s="12" t="s">
        <v>29</v>
      </c>
      <c r="B524" s="288" t="s">
        <v>27</v>
      </c>
      <c r="C524" s="289" t="e">
        <f>C521/B521-1</f>
        <v>#DIV/0!</v>
      </c>
      <c r="D524" s="289" t="e">
        <f t="shared" si="32"/>
        <v>#DIV/0!</v>
      </c>
      <c r="E524" s="289" t="e">
        <f t="shared" si="32"/>
        <v>#DIV/0!</v>
      </c>
    </row>
    <row r="525" spans="1:5" ht="15.75" thickBot="1" x14ac:dyDescent="0.3">
      <c r="A525" s="618" t="s">
        <v>97</v>
      </c>
      <c r="B525" s="619"/>
      <c r="C525" s="619"/>
      <c r="D525" s="619"/>
      <c r="E525" s="620"/>
    </row>
    <row r="526" spans="1:5" x14ac:dyDescent="0.25">
      <c r="A526" s="597"/>
      <c r="B526" s="285">
        <v>2018</v>
      </c>
      <c r="C526" s="285">
        <v>2019</v>
      </c>
      <c r="D526" s="285">
        <v>2020</v>
      </c>
      <c r="E526" s="285">
        <v>2021</v>
      </c>
    </row>
    <row r="527" spans="1:5" ht="15.75" thickBot="1" x14ac:dyDescent="0.3">
      <c r="A527" s="598"/>
      <c r="B527" s="286" t="s">
        <v>10</v>
      </c>
      <c r="C527" s="286" t="s">
        <v>11</v>
      </c>
      <c r="D527" s="286" t="s">
        <v>11</v>
      </c>
      <c r="E527" s="286" t="s">
        <v>11</v>
      </c>
    </row>
    <row r="528" spans="1:5" ht="15.75" thickBot="1" x14ac:dyDescent="0.3">
      <c r="A528" s="290" t="s">
        <v>31</v>
      </c>
      <c r="B528" s="291"/>
      <c r="C528" s="291"/>
      <c r="D528" s="291"/>
      <c r="E528" s="291"/>
    </row>
    <row r="529" spans="1:5" ht="15.75" thickBot="1" x14ac:dyDescent="0.3">
      <c r="A529" s="290" t="s">
        <v>32</v>
      </c>
      <c r="B529" s="304">
        <v>29000</v>
      </c>
      <c r="C529" s="305">
        <v>137000</v>
      </c>
      <c r="D529" s="305">
        <v>144000</v>
      </c>
      <c r="E529" s="305">
        <v>144000</v>
      </c>
    </row>
    <row r="530" spans="1:5" ht="15.75" thickBot="1" x14ac:dyDescent="0.3">
      <c r="A530" s="294" t="s">
        <v>33</v>
      </c>
      <c r="B530" s="293">
        <f>B529+B528</f>
        <v>29000</v>
      </c>
      <c r="C530" s="293">
        <f t="shared" ref="C530:E530" si="33">C529+C528</f>
        <v>137000</v>
      </c>
      <c r="D530" s="293">
        <f t="shared" si="33"/>
        <v>144000</v>
      </c>
      <c r="E530" s="293">
        <f t="shared" si="33"/>
        <v>144000</v>
      </c>
    </row>
    <row r="531" spans="1:5" x14ac:dyDescent="0.25">
      <c r="A531" s="631" t="s">
        <v>34</v>
      </c>
      <c r="B531" s="674"/>
      <c r="C531" s="675"/>
      <c r="D531" s="675"/>
      <c r="E531" s="676"/>
    </row>
    <row r="532" spans="1:5" x14ac:dyDescent="0.25">
      <c r="A532" s="632"/>
      <c r="B532" s="677"/>
      <c r="C532" s="678"/>
      <c r="D532" s="678"/>
      <c r="E532" s="679"/>
    </row>
    <row r="533" spans="1:5" ht="15.75" thickBot="1" x14ac:dyDescent="0.3">
      <c r="A533" s="633"/>
      <c r="B533" s="680"/>
      <c r="C533" s="681"/>
      <c r="D533" s="681"/>
      <c r="E533" s="682"/>
    </row>
    <row r="534" spans="1:5" ht="15.75" thickBot="1" x14ac:dyDescent="0.3">
      <c r="A534" s="18" t="s">
        <v>198</v>
      </c>
      <c r="B534" s="683" t="s">
        <v>276</v>
      </c>
      <c r="C534" s="684"/>
      <c r="D534" s="684"/>
      <c r="E534" s="685"/>
    </row>
    <row r="535" spans="1:5" ht="15.75" thickBot="1" x14ac:dyDescent="0.3">
      <c r="A535" s="19" t="s">
        <v>1007</v>
      </c>
      <c r="B535" s="686" t="s">
        <v>1008</v>
      </c>
      <c r="C535" s="687"/>
      <c r="D535" s="687"/>
      <c r="E535" s="688"/>
    </row>
    <row r="536" spans="1:5" ht="45" customHeight="1" thickBot="1" x14ac:dyDescent="0.3">
      <c r="A536" s="12" t="s">
        <v>20</v>
      </c>
      <c r="B536" s="475" t="s">
        <v>1009</v>
      </c>
      <c r="C536" s="476"/>
      <c r="D536" s="476"/>
      <c r="E536" s="477"/>
    </row>
    <row r="537" spans="1:5" ht="29.25" customHeight="1" thickBot="1" x14ac:dyDescent="0.3">
      <c r="A537" s="12" t="s">
        <v>21</v>
      </c>
      <c r="B537" s="475" t="s">
        <v>1010</v>
      </c>
      <c r="C537" s="476"/>
      <c r="D537" s="476"/>
      <c r="E537" s="477"/>
    </row>
    <row r="538" spans="1:5" x14ac:dyDescent="0.25">
      <c r="A538" s="597"/>
      <c r="B538" s="285">
        <v>2018</v>
      </c>
      <c r="C538" s="285">
        <v>2019</v>
      </c>
      <c r="D538" s="285">
        <v>2020</v>
      </c>
      <c r="E538" s="285">
        <v>2021</v>
      </c>
    </row>
    <row r="539" spans="1:5" ht="15.75" thickBot="1" x14ac:dyDescent="0.3">
      <c r="A539" s="598"/>
      <c r="B539" s="286" t="s">
        <v>10</v>
      </c>
      <c r="C539" s="286" t="s">
        <v>11</v>
      </c>
      <c r="D539" s="286" t="s">
        <v>11</v>
      </c>
      <c r="E539" s="286" t="s">
        <v>11</v>
      </c>
    </row>
    <row r="540" spans="1:5" ht="15.75" thickBot="1" x14ac:dyDescent="0.3">
      <c r="A540" s="12" t="s">
        <v>23</v>
      </c>
      <c r="B540" s="287">
        <v>60</v>
      </c>
      <c r="C540" s="287">
        <v>60</v>
      </c>
      <c r="D540" s="287">
        <v>60</v>
      </c>
      <c r="E540" s="287">
        <v>60</v>
      </c>
    </row>
    <row r="541" spans="1:5" ht="15.75" thickBot="1" x14ac:dyDescent="0.3">
      <c r="A541" s="12" t="s">
        <v>24</v>
      </c>
      <c r="B541" s="287">
        <v>16000</v>
      </c>
      <c r="C541" s="287">
        <v>65000</v>
      </c>
      <c r="D541" s="287">
        <v>50000</v>
      </c>
      <c r="E541" s="287">
        <v>50000</v>
      </c>
    </row>
    <row r="542" spans="1:5" ht="15.75" thickBot="1" x14ac:dyDescent="0.3">
      <c r="A542" s="12" t="s">
        <v>25</v>
      </c>
      <c r="B542" s="287">
        <f>B541/B540</f>
        <v>266.66666666666669</v>
      </c>
      <c r="C542" s="287">
        <f t="shared" ref="C542:E542" si="34">C541/C540</f>
        <v>1083.3333333333333</v>
      </c>
      <c r="D542" s="287">
        <f t="shared" si="34"/>
        <v>833.33333333333337</v>
      </c>
      <c r="E542" s="287">
        <f t="shared" si="34"/>
        <v>833.33333333333337</v>
      </c>
    </row>
    <row r="543" spans="1:5" ht="15.75" thickBot="1" x14ac:dyDescent="0.3">
      <c r="A543" s="12" t="s">
        <v>26</v>
      </c>
      <c r="B543" s="288" t="s">
        <v>27</v>
      </c>
      <c r="C543" s="289">
        <f>C540/B540-1</f>
        <v>0</v>
      </c>
      <c r="D543" s="289">
        <f t="shared" ref="D543:E545" si="35">D540/C540-1</f>
        <v>0</v>
      </c>
      <c r="E543" s="289">
        <f t="shared" si="35"/>
        <v>0</v>
      </c>
    </row>
    <row r="544" spans="1:5" ht="15.75" thickBot="1" x14ac:dyDescent="0.3">
      <c r="A544" s="12" t="s">
        <v>28</v>
      </c>
      <c r="B544" s="288" t="s">
        <v>27</v>
      </c>
      <c r="C544" s="289">
        <f>C541/B541-1</f>
        <v>3.0625</v>
      </c>
      <c r="D544" s="289">
        <f t="shared" si="35"/>
        <v>-0.23076923076923073</v>
      </c>
      <c r="E544" s="289">
        <f t="shared" si="35"/>
        <v>0</v>
      </c>
    </row>
    <row r="545" spans="1:5" ht="15.75" thickBot="1" x14ac:dyDescent="0.3">
      <c r="A545" s="12" t="s">
        <v>29</v>
      </c>
      <c r="B545" s="288" t="s">
        <v>27</v>
      </c>
      <c r="C545" s="289">
        <f>C542/B542-1</f>
        <v>3.0624999999999991</v>
      </c>
      <c r="D545" s="289">
        <f t="shared" si="35"/>
        <v>-0.23076923076923073</v>
      </c>
      <c r="E545" s="289">
        <f t="shared" si="35"/>
        <v>0</v>
      </c>
    </row>
    <row r="546" spans="1:5" ht="15.75" thickBot="1" x14ac:dyDescent="0.3">
      <c r="A546" s="618" t="s">
        <v>106</v>
      </c>
      <c r="B546" s="619"/>
      <c r="C546" s="619"/>
      <c r="D546" s="619"/>
      <c r="E546" s="620"/>
    </row>
    <row r="547" spans="1:5" x14ac:dyDescent="0.25">
      <c r="A547" s="597"/>
      <c r="B547" s="285">
        <v>2018</v>
      </c>
      <c r="C547" s="285">
        <v>2019</v>
      </c>
      <c r="D547" s="285">
        <v>2020</v>
      </c>
      <c r="E547" s="285">
        <v>2021</v>
      </c>
    </row>
    <row r="548" spans="1:5" ht="15.75" thickBot="1" x14ac:dyDescent="0.3">
      <c r="A548" s="598"/>
      <c r="B548" s="286" t="s">
        <v>10</v>
      </c>
      <c r="C548" s="286" t="s">
        <v>11</v>
      </c>
      <c r="D548" s="286" t="s">
        <v>11</v>
      </c>
      <c r="E548" s="286" t="s">
        <v>11</v>
      </c>
    </row>
    <row r="549" spans="1:5" ht="15.75" thickBot="1" x14ac:dyDescent="0.3">
      <c r="A549" s="290" t="s">
        <v>31</v>
      </c>
      <c r="B549" s="291"/>
      <c r="C549" s="291"/>
      <c r="D549" s="291"/>
      <c r="E549" s="291"/>
    </row>
    <row r="550" spans="1:5" ht="15.75" thickBot="1" x14ac:dyDescent="0.3">
      <c r="A550" s="290" t="s">
        <v>32</v>
      </c>
      <c r="B550" s="306">
        <v>16000</v>
      </c>
      <c r="C550" s="305">
        <v>63000</v>
      </c>
      <c r="D550" s="305">
        <v>56000</v>
      </c>
      <c r="E550" s="305">
        <v>56000</v>
      </c>
    </row>
    <row r="551" spans="1:5" ht="15.75" thickBot="1" x14ac:dyDescent="0.3">
      <c r="A551" s="294" t="s">
        <v>98</v>
      </c>
      <c r="B551" s="293">
        <f>B550+B549</f>
        <v>16000</v>
      </c>
      <c r="C551" s="293">
        <f t="shared" ref="C551:E551" si="36">C550+C549</f>
        <v>63000</v>
      </c>
      <c r="D551" s="293">
        <f t="shared" si="36"/>
        <v>56000</v>
      </c>
      <c r="E551" s="293">
        <f t="shared" si="36"/>
        <v>56000</v>
      </c>
    </row>
    <row r="552" spans="1:5" x14ac:dyDescent="0.25">
      <c r="A552" s="631" t="s">
        <v>307</v>
      </c>
      <c r="B552" s="674"/>
      <c r="C552" s="675"/>
      <c r="D552" s="675"/>
      <c r="E552" s="676"/>
    </row>
    <row r="553" spans="1:5" x14ac:dyDescent="0.25">
      <c r="A553" s="632"/>
      <c r="B553" s="677"/>
      <c r="C553" s="678"/>
      <c r="D553" s="678"/>
      <c r="E553" s="679"/>
    </row>
    <row r="554" spans="1:5" ht="15.75" thickBot="1" x14ac:dyDescent="0.3">
      <c r="A554" s="633"/>
      <c r="B554" s="680"/>
      <c r="C554" s="681"/>
      <c r="D554" s="681"/>
      <c r="E554" s="682"/>
    </row>
  </sheetData>
  <mergeCells count="196">
    <mergeCell ref="B5:F5"/>
    <mergeCell ref="B6:F6"/>
    <mergeCell ref="B7:F7"/>
    <mergeCell ref="C8:F8"/>
    <mergeCell ref="C9:F9"/>
    <mergeCell ref="C10:F10"/>
    <mergeCell ref="A19:E21"/>
    <mergeCell ref="B22:E22"/>
    <mergeCell ref="A23:A24"/>
    <mergeCell ref="B28:E28"/>
    <mergeCell ref="A29:E29"/>
    <mergeCell ref="A33:E33"/>
    <mergeCell ref="A12:E12"/>
    <mergeCell ref="A13:E13"/>
    <mergeCell ref="B15:E15"/>
    <mergeCell ref="B16:E16"/>
    <mergeCell ref="B17:E17"/>
    <mergeCell ref="A18:E18"/>
    <mergeCell ref="A66:A68"/>
    <mergeCell ref="B66:E68"/>
    <mergeCell ref="B70:E70"/>
    <mergeCell ref="B71:E71"/>
    <mergeCell ref="B72:E72"/>
    <mergeCell ref="A74:A75"/>
    <mergeCell ref="A34:E34"/>
    <mergeCell ref="B35:E35"/>
    <mergeCell ref="B36:E36"/>
    <mergeCell ref="B37:E37"/>
    <mergeCell ref="A38:A39"/>
    <mergeCell ref="A46:E46"/>
    <mergeCell ref="B112:E112"/>
    <mergeCell ref="B113:E113"/>
    <mergeCell ref="B114:E114"/>
    <mergeCell ref="B115:E115"/>
    <mergeCell ref="A116:A117"/>
    <mergeCell ref="A124:E124"/>
    <mergeCell ref="A81:E81"/>
    <mergeCell ref="A82:A83"/>
    <mergeCell ref="A106:A108"/>
    <mergeCell ref="B106:E108"/>
    <mergeCell ref="A110:E110"/>
    <mergeCell ref="A111:E111"/>
    <mergeCell ref="B136:E136"/>
    <mergeCell ref="A137:A138"/>
    <mergeCell ref="A145:E145"/>
    <mergeCell ref="A146:A147"/>
    <mergeCell ref="A151:A153"/>
    <mergeCell ref="B151:E153"/>
    <mergeCell ref="A125:A126"/>
    <mergeCell ref="A130:A132"/>
    <mergeCell ref="B130:E132"/>
    <mergeCell ref="B133:E133"/>
    <mergeCell ref="B134:E134"/>
    <mergeCell ref="B135:E135"/>
    <mergeCell ref="A160:A161"/>
    <mergeCell ref="A168:E168"/>
    <mergeCell ref="A169:A170"/>
    <mergeCell ref="A174:A176"/>
    <mergeCell ref="B174:E176"/>
    <mergeCell ref="B177:E177"/>
    <mergeCell ref="A154:E154"/>
    <mergeCell ref="A155:E155"/>
    <mergeCell ref="B156:E156"/>
    <mergeCell ref="B157:E157"/>
    <mergeCell ref="B158:E158"/>
    <mergeCell ref="B159:E159"/>
    <mergeCell ref="A195:A197"/>
    <mergeCell ref="B195:E197"/>
    <mergeCell ref="B198:E198"/>
    <mergeCell ref="A199:E199"/>
    <mergeCell ref="A203:E203"/>
    <mergeCell ref="A204:E204"/>
    <mergeCell ref="B178:E178"/>
    <mergeCell ref="B179:E179"/>
    <mergeCell ref="B180:E180"/>
    <mergeCell ref="A181:A182"/>
    <mergeCell ref="A189:E189"/>
    <mergeCell ref="A190:A191"/>
    <mergeCell ref="A241:A243"/>
    <mergeCell ref="B241:E243"/>
    <mergeCell ref="B245:E245"/>
    <mergeCell ref="B246:E246"/>
    <mergeCell ref="B247:E247"/>
    <mergeCell ref="A249:A250"/>
    <mergeCell ref="B205:E205"/>
    <mergeCell ref="B206:E206"/>
    <mergeCell ref="B207:E207"/>
    <mergeCell ref="A208:A209"/>
    <mergeCell ref="A216:E216"/>
    <mergeCell ref="A217:A218"/>
    <mergeCell ref="B287:E287"/>
    <mergeCell ref="B288:E288"/>
    <mergeCell ref="B289:E289"/>
    <mergeCell ref="B290:E290"/>
    <mergeCell ref="A291:A292"/>
    <mergeCell ref="A299:E299"/>
    <mergeCell ref="A256:E256"/>
    <mergeCell ref="A257:A258"/>
    <mergeCell ref="A281:A283"/>
    <mergeCell ref="B281:E283"/>
    <mergeCell ref="A285:E285"/>
    <mergeCell ref="A286:E286"/>
    <mergeCell ref="B311:E311"/>
    <mergeCell ref="A312:A313"/>
    <mergeCell ref="A320:E320"/>
    <mergeCell ref="A321:A322"/>
    <mergeCell ref="A326:A328"/>
    <mergeCell ref="B326:E328"/>
    <mergeCell ref="A300:A301"/>
    <mergeCell ref="A305:A307"/>
    <mergeCell ref="B305:E307"/>
    <mergeCell ref="B308:E308"/>
    <mergeCell ref="B309:E309"/>
    <mergeCell ref="B310:E310"/>
    <mergeCell ref="A335:A336"/>
    <mergeCell ref="A343:E343"/>
    <mergeCell ref="A344:A345"/>
    <mergeCell ref="A349:A351"/>
    <mergeCell ref="B349:E351"/>
    <mergeCell ref="B352:E352"/>
    <mergeCell ref="A329:E329"/>
    <mergeCell ref="A330:E330"/>
    <mergeCell ref="B331:E331"/>
    <mergeCell ref="B332:E332"/>
    <mergeCell ref="B333:E333"/>
    <mergeCell ref="B334:E334"/>
    <mergeCell ref="A370:A372"/>
    <mergeCell ref="B370:E372"/>
    <mergeCell ref="A374:A376"/>
    <mergeCell ref="B374:E376"/>
    <mergeCell ref="B380:E380"/>
    <mergeCell ref="A381:E381"/>
    <mergeCell ref="B353:E353"/>
    <mergeCell ref="B354:E354"/>
    <mergeCell ref="B355:E355"/>
    <mergeCell ref="A356:A357"/>
    <mergeCell ref="A364:E364"/>
    <mergeCell ref="A365:A366"/>
    <mergeCell ref="A398:E398"/>
    <mergeCell ref="A399:A400"/>
    <mergeCell ref="A423:A425"/>
    <mergeCell ref="B423:E425"/>
    <mergeCell ref="B427:E427"/>
    <mergeCell ref="B428:E428"/>
    <mergeCell ref="A385:E385"/>
    <mergeCell ref="A386:E386"/>
    <mergeCell ref="B387:E387"/>
    <mergeCell ref="B388:E388"/>
    <mergeCell ref="B389:E389"/>
    <mergeCell ref="A390:A391"/>
    <mergeCell ref="A467:E467"/>
    <mergeCell ref="A468:E468"/>
    <mergeCell ref="B469:E469"/>
    <mergeCell ref="B470:E470"/>
    <mergeCell ref="B471:E471"/>
    <mergeCell ref="B472:E472"/>
    <mergeCell ref="B429:E429"/>
    <mergeCell ref="A431:A432"/>
    <mergeCell ref="A438:E438"/>
    <mergeCell ref="A439:A440"/>
    <mergeCell ref="A463:A465"/>
    <mergeCell ref="B463:E465"/>
    <mergeCell ref="B491:E491"/>
    <mergeCell ref="B492:E492"/>
    <mergeCell ref="B493:E493"/>
    <mergeCell ref="A494:A495"/>
    <mergeCell ref="A502:E502"/>
    <mergeCell ref="A503:A504"/>
    <mergeCell ref="A473:A474"/>
    <mergeCell ref="A481:E481"/>
    <mergeCell ref="A482:A483"/>
    <mergeCell ref="A487:A489"/>
    <mergeCell ref="B487:E489"/>
    <mergeCell ref="B490:E490"/>
    <mergeCell ref="B515:E515"/>
    <mergeCell ref="B516:E516"/>
    <mergeCell ref="A517:A518"/>
    <mergeCell ref="A525:E525"/>
    <mergeCell ref="A526:A527"/>
    <mergeCell ref="A531:A533"/>
    <mergeCell ref="B531:E533"/>
    <mergeCell ref="A508:A510"/>
    <mergeCell ref="B508:E510"/>
    <mergeCell ref="A511:E511"/>
    <mergeCell ref="A512:E512"/>
    <mergeCell ref="B513:E513"/>
    <mergeCell ref="B514:E514"/>
    <mergeCell ref="A547:A548"/>
    <mergeCell ref="A552:A554"/>
    <mergeCell ref="B552:E554"/>
    <mergeCell ref="B534:E534"/>
    <mergeCell ref="B535:E535"/>
    <mergeCell ref="B536:E536"/>
    <mergeCell ref="B537:E537"/>
    <mergeCell ref="A538:A539"/>
    <mergeCell ref="A546:E546"/>
  </mergeCells>
  <pageMargins left="0" right="0" top="0" bottom="0.75" header="0"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20"/>
  <sheetViews>
    <sheetView view="pageBreakPreview" topLeftCell="A25" zoomScale="60" zoomScaleNormal="100" workbookViewId="0">
      <selection activeCell="K20" sqref="K20"/>
    </sheetView>
  </sheetViews>
  <sheetFormatPr defaultRowHeight="15" x14ac:dyDescent="0.25"/>
  <cols>
    <col min="1" max="1" width="27.85546875" customWidth="1"/>
    <col min="2" max="2" width="17" hidden="1" customWidth="1"/>
    <col min="3" max="3" width="15.42578125" hidden="1" customWidth="1"/>
    <col min="4" max="4" width="17.85546875" customWidth="1"/>
    <col min="5" max="5" width="19" customWidth="1"/>
    <col min="6" max="6" width="15.85546875" customWidth="1"/>
    <col min="7" max="7" width="15.5703125" customWidth="1"/>
  </cols>
  <sheetData>
    <row r="2" spans="1:7" x14ac:dyDescent="0.25">
      <c r="A2" s="159" t="s">
        <v>764</v>
      </c>
      <c r="B2" s="119"/>
      <c r="C2" s="119"/>
      <c r="D2" s="119"/>
    </row>
    <row r="4" spans="1:7" ht="15.75" thickBot="1" x14ac:dyDescent="0.3"/>
    <row r="5" spans="1:7" ht="32.25" thickBot="1" x14ac:dyDescent="0.3">
      <c r="A5" s="163" t="s">
        <v>746</v>
      </c>
      <c r="B5" s="572"/>
      <c r="C5" s="573"/>
      <c r="D5" s="573"/>
      <c r="E5" s="573"/>
      <c r="F5" s="573"/>
      <c r="G5" s="574"/>
    </row>
    <row r="6" spans="1:7" ht="48.75" customHeight="1" thickBot="1" x14ac:dyDescent="0.3">
      <c r="A6" s="61" t="s">
        <v>748</v>
      </c>
      <c r="B6" s="575"/>
      <c r="C6" s="576"/>
      <c r="D6" s="576"/>
      <c r="E6" s="576"/>
      <c r="F6" s="576"/>
      <c r="G6" s="577"/>
    </row>
    <row r="7" spans="1:7" ht="54" customHeight="1" thickBot="1" x14ac:dyDescent="0.3">
      <c r="A7" s="61" t="s">
        <v>765</v>
      </c>
      <c r="B7" s="578"/>
      <c r="C7" s="570"/>
      <c r="D7" s="570"/>
      <c r="E7" s="570"/>
      <c r="F7" s="570"/>
      <c r="G7" s="571"/>
    </row>
    <row r="8" spans="1:7" ht="43.5" customHeight="1" thickBot="1" x14ac:dyDescent="0.3">
      <c r="A8" s="61" t="s">
        <v>751</v>
      </c>
      <c r="B8" s="164" t="s">
        <v>766</v>
      </c>
      <c r="C8" s="579" t="s">
        <v>6</v>
      </c>
      <c r="D8" s="579"/>
      <c r="E8" s="579"/>
      <c r="F8" s="579"/>
      <c r="G8" s="580"/>
    </row>
    <row r="9" spans="1:7" ht="51" customHeight="1" thickBot="1" x14ac:dyDescent="0.3">
      <c r="A9" s="61" t="s">
        <v>767</v>
      </c>
      <c r="B9" s="165"/>
      <c r="C9" s="570"/>
      <c r="D9" s="570"/>
      <c r="E9" s="570"/>
      <c r="F9" s="570"/>
      <c r="G9" s="571"/>
    </row>
    <row r="10" spans="1:7" ht="57" customHeight="1" thickBot="1" x14ac:dyDescent="0.3">
      <c r="A10" s="61" t="s">
        <v>768</v>
      </c>
      <c r="B10" s="165"/>
      <c r="C10" s="570"/>
      <c r="D10" s="570"/>
      <c r="E10" s="570"/>
      <c r="F10" s="570"/>
      <c r="G10" s="571"/>
    </row>
    <row r="11" spans="1:7" ht="33.75" customHeight="1" x14ac:dyDescent="0.25">
      <c r="A11" s="584" t="s">
        <v>0</v>
      </c>
      <c r="B11" s="584"/>
      <c r="C11" s="584"/>
      <c r="D11" s="584"/>
      <c r="E11" s="584"/>
      <c r="F11" s="584"/>
      <c r="G11" s="584"/>
    </row>
    <row r="12" spans="1:7" ht="27.75" customHeight="1" x14ac:dyDescent="0.25">
      <c r="A12" s="799" t="s">
        <v>1011</v>
      </c>
      <c r="B12" s="799"/>
      <c r="C12" s="799"/>
      <c r="D12" s="799"/>
      <c r="E12" s="799"/>
      <c r="F12" s="799"/>
      <c r="G12" s="799"/>
    </row>
    <row r="13" spans="1:7" ht="27.75" customHeight="1" thickBot="1" x14ac:dyDescent="0.3"/>
    <row r="14" spans="1:7" ht="27.75" customHeight="1" thickBot="1" x14ac:dyDescent="0.3">
      <c r="A14" s="8" t="s">
        <v>1</v>
      </c>
      <c r="B14" s="8"/>
      <c r="C14" s="8"/>
      <c r="D14" s="585" t="s">
        <v>1012</v>
      </c>
      <c r="E14" s="585"/>
      <c r="F14" s="585"/>
      <c r="G14" s="585"/>
    </row>
    <row r="15" spans="1:7" ht="27.75" customHeight="1" thickBot="1" x14ac:dyDescent="0.3">
      <c r="A15" s="8" t="s">
        <v>2</v>
      </c>
      <c r="B15" s="79"/>
      <c r="C15" s="79"/>
      <c r="D15" s="575" t="s">
        <v>413</v>
      </c>
      <c r="E15" s="576"/>
      <c r="F15" s="576"/>
      <c r="G15" s="577"/>
    </row>
    <row r="16" spans="1:7" ht="27.75" customHeight="1" thickBot="1" x14ac:dyDescent="0.3">
      <c r="A16" s="8" t="s">
        <v>4</v>
      </c>
      <c r="B16" s="79"/>
      <c r="C16" s="79"/>
      <c r="D16" s="587" t="s">
        <v>5</v>
      </c>
      <c r="E16" s="570"/>
      <c r="F16" s="570"/>
      <c r="G16" s="571"/>
    </row>
    <row r="17" spans="1:7" ht="27.75" customHeight="1" thickBot="1" x14ac:dyDescent="0.3">
      <c r="A17" s="588" t="s">
        <v>6</v>
      </c>
      <c r="B17" s="589"/>
      <c r="C17" s="589"/>
      <c r="D17" s="589"/>
      <c r="E17" s="589"/>
      <c r="F17" s="589"/>
      <c r="G17" s="590"/>
    </row>
    <row r="18" spans="1:7" ht="63" customHeight="1" thickBot="1" x14ac:dyDescent="0.3">
      <c r="A18" s="800" t="s">
        <v>414</v>
      </c>
      <c r="B18" s="801"/>
      <c r="C18" s="801"/>
      <c r="D18" s="801"/>
      <c r="E18" s="801"/>
      <c r="F18" s="801"/>
      <c r="G18" s="802"/>
    </row>
    <row r="19" spans="1:7" ht="54.75" customHeight="1" thickBot="1" x14ac:dyDescent="0.3">
      <c r="A19" s="9" t="s">
        <v>8</v>
      </c>
      <c r="B19" s="80"/>
      <c r="C19" s="80"/>
      <c r="D19" s="803" t="s">
        <v>1013</v>
      </c>
      <c r="E19" s="804"/>
      <c r="F19" s="804"/>
      <c r="G19" s="805"/>
    </row>
    <row r="20" spans="1:7" ht="16.5" customHeight="1" x14ac:dyDescent="0.25">
      <c r="A20" s="597" t="s">
        <v>76</v>
      </c>
      <c r="B20" s="10">
        <v>11500</v>
      </c>
      <c r="C20" s="10"/>
      <c r="D20" s="10">
        <v>2018</v>
      </c>
      <c r="E20" s="10">
        <v>2019</v>
      </c>
      <c r="F20" s="10">
        <v>2020</v>
      </c>
      <c r="G20" s="10">
        <v>2021</v>
      </c>
    </row>
    <row r="21" spans="1:7" ht="16.5" customHeight="1" thickBot="1" x14ac:dyDescent="0.3">
      <c r="A21" s="598"/>
      <c r="B21" s="157"/>
      <c r="C21" s="157"/>
      <c r="D21" s="157" t="s">
        <v>10</v>
      </c>
      <c r="E21" s="157" t="s">
        <v>11</v>
      </c>
      <c r="F21" s="157" t="s">
        <v>11</v>
      </c>
      <c r="G21" s="157" t="s">
        <v>11</v>
      </c>
    </row>
    <row r="22" spans="1:7" ht="27.75" customHeight="1" thickBot="1" x14ac:dyDescent="0.3">
      <c r="A22" s="12" t="s">
        <v>416</v>
      </c>
      <c r="B22" s="81"/>
      <c r="C22" s="81"/>
      <c r="D22" s="23" t="s">
        <v>1014</v>
      </c>
      <c r="E22" s="23" t="s">
        <v>1015</v>
      </c>
      <c r="F22" s="23" t="s">
        <v>1016</v>
      </c>
      <c r="G22" s="23" t="s">
        <v>1017</v>
      </c>
    </row>
    <row r="23" spans="1:7" ht="27.75" customHeight="1" thickBot="1" x14ac:dyDescent="0.3">
      <c r="A23" s="12" t="s">
        <v>1018</v>
      </c>
      <c r="B23" s="81"/>
      <c r="C23" s="81"/>
      <c r="D23" s="11">
        <v>0.99</v>
      </c>
      <c r="E23" s="11">
        <v>1</v>
      </c>
      <c r="F23" s="11">
        <v>1</v>
      </c>
      <c r="G23" s="11">
        <v>1</v>
      </c>
    </row>
    <row r="24" spans="1:7" ht="27.75" customHeight="1" thickBot="1" x14ac:dyDescent="0.3">
      <c r="A24" s="6" t="s">
        <v>17</v>
      </c>
      <c r="B24" s="82"/>
      <c r="C24" s="82"/>
      <c r="D24" s="599" t="s">
        <v>1019</v>
      </c>
      <c r="E24" s="600"/>
      <c r="F24" s="600"/>
      <c r="G24" s="601"/>
    </row>
    <row r="25" spans="1:7" ht="27.75" customHeight="1" thickBot="1" x14ac:dyDescent="0.3">
      <c r="A25" s="701" t="s">
        <v>79</v>
      </c>
      <c r="B25" s="702"/>
      <c r="C25" s="702"/>
      <c r="D25" s="702"/>
      <c r="E25" s="702"/>
      <c r="F25" s="702"/>
      <c r="G25" s="703"/>
    </row>
    <row r="26" spans="1:7" ht="27.75" customHeight="1" thickBot="1" x14ac:dyDescent="0.3">
      <c r="A26" s="3" t="s">
        <v>1020</v>
      </c>
      <c r="B26" s="158"/>
      <c r="C26" s="158"/>
      <c r="D26" s="83">
        <v>79.2</v>
      </c>
      <c r="E26" s="83">
        <v>85</v>
      </c>
      <c r="F26" s="83">
        <v>90</v>
      </c>
      <c r="G26" s="83">
        <v>95</v>
      </c>
    </row>
    <row r="27" spans="1:7" ht="27.75" customHeight="1" thickBot="1" x14ac:dyDescent="0.3">
      <c r="A27" s="3" t="s">
        <v>1021</v>
      </c>
      <c r="B27" s="158"/>
      <c r="C27" s="158"/>
      <c r="D27" s="83">
        <v>50</v>
      </c>
      <c r="E27" s="83">
        <v>60</v>
      </c>
      <c r="F27" s="83">
        <v>75</v>
      </c>
      <c r="G27" s="83">
        <v>80</v>
      </c>
    </row>
    <row r="28" spans="1:7" ht="27.75" customHeight="1" thickBot="1" x14ac:dyDescent="0.3">
      <c r="A28" s="3" t="s">
        <v>1022</v>
      </c>
      <c r="B28" s="158"/>
      <c r="C28" s="158"/>
      <c r="D28" s="83" t="s">
        <v>1023</v>
      </c>
      <c r="E28" s="83">
        <v>110</v>
      </c>
      <c r="F28" s="83">
        <v>115</v>
      </c>
      <c r="G28" s="83">
        <v>120</v>
      </c>
    </row>
    <row r="29" spans="1:7" ht="27.75" customHeight="1" thickBot="1" x14ac:dyDescent="0.3">
      <c r="A29" s="3" t="s">
        <v>1024</v>
      </c>
      <c r="B29" s="158"/>
      <c r="C29" s="158"/>
      <c r="D29" s="83" t="s">
        <v>1016</v>
      </c>
      <c r="E29" s="83">
        <v>18</v>
      </c>
      <c r="F29" s="83">
        <v>20</v>
      </c>
      <c r="G29" s="83">
        <v>24</v>
      </c>
    </row>
    <row r="30" spans="1:7" ht="27.75" customHeight="1" thickBot="1" x14ac:dyDescent="0.3">
      <c r="A30" s="3" t="s">
        <v>1025</v>
      </c>
      <c r="B30" s="158"/>
      <c r="C30" s="158"/>
      <c r="D30" s="83">
        <v>11</v>
      </c>
      <c r="E30" s="83">
        <v>12</v>
      </c>
      <c r="F30" s="83">
        <v>13</v>
      </c>
      <c r="G30" s="83">
        <v>14</v>
      </c>
    </row>
    <row r="31" spans="1:7" ht="27.75" customHeight="1" thickBot="1" x14ac:dyDescent="0.3">
      <c r="A31" s="3" t="s">
        <v>1026</v>
      </c>
      <c r="B31" s="158"/>
      <c r="C31" s="158"/>
      <c r="D31" s="83">
        <v>66</v>
      </c>
      <c r="E31" s="83">
        <v>60</v>
      </c>
      <c r="F31" s="83">
        <v>50</v>
      </c>
      <c r="G31" s="83">
        <v>40</v>
      </c>
    </row>
    <row r="32" spans="1:7" ht="27.75" customHeight="1" thickBot="1" x14ac:dyDescent="0.3">
      <c r="A32" s="6" t="s">
        <v>417</v>
      </c>
      <c r="B32" s="82"/>
      <c r="C32" s="82"/>
      <c r="D32" s="599" t="s">
        <v>1027</v>
      </c>
      <c r="E32" s="600"/>
      <c r="F32" s="600"/>
      <c r="G32" s="601"/>
    </row>
    <row r="33" spans="1:7" ht="27.75" customHeight="1" thickBot="1" x14ac:dyDescent="0.3">
      <c r="A33" s="701" t="s">
        <v>418</v>
      </c>
      <c r="B33" s="702"/>
      <c r="C33" s="702"/>
      <c r="D33" s="702"/>
      <c r="E33" s="702"/>
      <c r="F33" s="702"/>
      <c r="G33" s="703"/>
    </row>
    <row r="34" spans="1:7" ht="27.75" customHeight="1" thickBot="1" x14ac:dyDescent="0.3">
      <c r="A34" s="152" t="s">
        <v>415</v>
      </c>
      <c r="B34" s="158"/>
      <c r="C34" s="158"/>
      <c r="D34" s="11">
        <v>0.78059999999999996</v>
      </c>
      <c r="E34" s="11">
        <v>0.8</v>
      </c>
      <c r="F34" s="11">
        <v>0.85</v>
      </c>
      <c r="G34" s="11">
        <v>0.9</v>
      </c>
    </row>
    <row r="35" spans="1:7" ht="27.75" customHeight="1" thickBot="1" x14ac:dyDescent="0.3">
      <c r="A35" s="581" t="s">
        <v>19</v>
      </c>
      <c r="B35" s="582"/>
      <c r="C35" s="582"/>
      <c r="D35" s="582"/>
      <c r="E35" s="582"/>
      <c r="F35" s="582"/>
      <c r="G35" s="583"/>
    </row>
    <row r="36" spans="1:7" ht="27.75" customHeight="1" thickBot="1" x14ac:dyDescent="0.3">
      <c r="A36" s="608" t="s">
        <v>221</v>
      </c>
      <c r="B36" s="609"/>
      <c r="C36" s="609"/>
      <c r="D36" s="609"/>
      <c r="E36" s="609"/>
      <c r="F36" s="609"/>
      <c r="G36" s="610"/>
    </row>
    <row r="37" spans="1:7" ht="27.75" customHeight="1" thickBot="1" x14ac:dyDescent="0.3">
      <c r="A37" s="19" t="s">
        <v>278</v>
      </c>
      <c r="B37" s="84"/>
      <c r="C37" s="84"/>
      <c r="D37" s="757" t="s">
        <v>419</v>
      </c>
      <c r="E37" s="758"/>
      <c r="F37" s="758"/>
      <c r="G37" s="759"/>
    </row>
    <row r="38" spans="1:7" ht="27.75" customHeight="1" thickBot="1" x14ac:dyDescent="0.3">
      <c r="A38" s="12" t="s">
        <v>20</v>
      </c>
      <c r="B38" s="47"/>
      <c r="C38" s="47"/>
      <c r="D38" s="701" t="s">
        <v>419</v>
      </c>
      <c r="E38" s="702"/>
      <c r="F38" s="702"/>
      <c r="G38" s="703"/>
    </row>
    <row r="39" spans="1:7" ht="19.5" customHeight="1" thickBot="1" x14ac:dyDescent="0.3">
      <c r="A39" s="12" t="s">
        <v>21</v>
      </c>
      <c r="B39" s="47"/>
      <c r="C39" s="47"/>
      <c r="D39" s="760" t="s">
        <v>40</v>
      </c>
      <c r="E39" s="761"/>
      <c r="F39" s="761"/>
      <c r="G39" s="762"/>
    </row>
    <row r="40" spans="1:7" ht="27.75" customHeight="1" x14ac:dyDescent="0.25">
      <c r="A40" s="597"/>
      <c r="B40" s="10"/>
      <c r="C40" s="10"/>
      <c r="D40" s="20">
        <v>2018</v>
      </c>
      <c r="E40" s="20">
        <v>2019</v>
      </c>
      <c r="F40" s="20">
        <v>2020</v>
      </c>
      <c r="G40" s="20">
        <v>2021</v>
      </c>
    </row>
    <row r="41" spans="1:7" ht="27.75" customHeight="1" thickBot="1" x14ac:dyDescent="0.3">
      <c r="A41" s="598"/>
      <c r="B41" s="157"/>
      <c r="C41" s="157"/>
      <c r="D41" s="21" t="s">
        <v>10</v>
      </c>
      <c r="E41" s="21" t="s">
        <v>11</v>
      </c>
      <c r="F41" s="21" t="s">
        <v>11</v>
      </c>
      <c r="G41" s="21" t="s">
        <v>11</v>
      </c>
    </row>
    <row r="42" spans="1:7" ht="27.75" customHeight="1" thickBot="1" x14ac:dyDescent="0.3">
      <c r="A42" s="12" t="s">
        <v>23</v>
      </c>
      <c r="B42" s="12"/>
      <c r="C42" s="12"/>
      <c r="D42" s="22">
        <v>50</v>
      </c>
      <c r="E42" s="22">
        <v>50</v>
      </c>
      <c r="F42" s="22">
        <v>50</v>
      </c>
      <c r="G42" s="22">
        <v>50</v>
      </c>
    </row>
    <row r="43" spans="1:7" ht="27.75" customHeight="1" thickBot="1" x14ac:dyDescent="0.3">
      <c r="A43" s="12" t="s">
        <v>24</v>
      </c>
      <c r="B43" s="12"/>
      <c r="C43" s="12"/>
      <c r="D43" s="22">
        <v>1062780</v>
      </c>
      <c r="E43" s="22">
        <v>1074500</v>
      </c>
      <c r="F43" s="22">
        <v>1074500</v>
      </c>
      <c r="G43" s="22">
        <v>1074500</v>
      </c>
    </row>
    <row r="44" spans="1:7" ht="27.75" customHeight="1" thickBot="1" x14ac:dyDescent="0.3">
      <c r="A44" s="12" t="s">
        <v>25</v>
      </c>
      <c r="B44" s="12"/>
      <c r="C44" s="12"/>
      <c r="D44" s="22">
        <f>D43/D42</f>
        <v>21255.599999999999</v>
      </c>
      <c r="E44" s="22">
        <f>E43/E42</f>
        <v>21490</v>
      </c>
      <c r="F44" s="22">
        <f>F43/F42</f>
        <v>21490</v>
      </c>
      <c r="G44" s="22">
        <f>G43/G42</f>
        <v>21490</v>
      </c>
    </row>
    <row r="45" spans="1:7" ht="27.75" customHeight="1" thickBot="1" x14ac:dyDescent="0.3">
      <c r="A45" s="12" t="s">
        <v>26</v>
      </c>
      <c r="B45" s="12"/>
      <c r="C45" s="12"/>
      <c r="D45" s="153" t="s">
        <v>27</v>
      </c>
      <c r="E45" s="23">
        <f>E42/D42-1</f>
        <v>0</v>
      </c>
      <c r="F45" s="23">
        <f t="shared" ref="F45:G47" si="0">F42/E42-1</f>
        <v>0</v>
      </c>
      <c r="G45" s="23">
        <f t="shared" si="0"/>
        <v>0</v>
      </c>
    </row>
    <row r="46" spans="1:7" ht="27.75" customHeight="1" thickBot="1" x14ac:dyDescent="0.3">
      <c r="A46" s="12" t="s">
        <v>28</v>
      </c>
      <c r="B46" s="12"/>
      <c r="C46" s="12"/>
      <c r="D46" s="153" t="s">
        <v>27</v>
      </c>
      <c r="E46" s="23">
        <f>E43/D43-1</f>
        <v>1.1027682116712789E-2</v>
      </c>
      <c r="F46" s="23">
        <f t="shared" si="0"/>
        <v>0</v>
      </c>
      <c r="G46" s="23">
        <f t="shared" si="0"/>
        <v>0</v>
      </c>
    </row>
    <row r="47" spans="1:7" ht="27.75" customHeight="1" thickBot="1" x14ac:dyDescent="0.3">
      <c r="A47" s="12" t="s">
        <v>29</v>
      </c>
      <c r="B47" s="12"/>
      <c r="C47" s="12"/>
      <c r="D47" s="153" t="s">
        <v>27</v>
      </c>
      <c r="E47" s="23">
        <f>E44/D44-1</f>
        <v>1.1027682116712789E-2</v>
      </c>
      <c r="F47" s="23">
        <f t="shared" si="0"/>
        <v>0</v>
      </c>
      <c r="G47" s="23">
        <f t="shared" si="0"/>
        <v>0</v>
      </c>
    </row>
    <row r="48" spans="1:7" ht="27.75" customHeight="1" thickBot="1" x14ac:dyDescent="0.3">
      <c r="A48" s="618" t="s">
        <v>30</v>
      </c>
      <c r="B48" s="619"/>
      <c r="C48" s="619"/>
      <c r="D48" s="619"/>
      <c r="E48" s="619"/>
      <c r="F48" s="619"/>
      <c r="G48" s="620"/>
    </row>
    <row r="49" spans="1:7" ht="27.75" customHeight="1" x14ac:dyDescent="0.25">
      <c r="A49" s="597"/>
      <c r="B49" s="10"/>
      <c r="C49" s="10"/>
      <c r="D49" s="20">
        <v>2018</v>
      </c>
      <c r="E49" s="20">
        <v>2019</v>
      </c>
      <c r="F49" s="20">
        <v>2020</v>
      </c>
      <c r="G49" s="20">
        <v>2021</v>
      </c>
    </row>
    <row r="50" spans="1:7" ht="27.75" customHeight="1" thickBot="1" x14ac:dyDescent="0.3">
      <c r="A50" s="598"/>
      <c r="B50" s="157"/>
      <c r="C50" s="157"/>
      <c r="D50" s="21" t="s">
        <v>10</v>
      </c>
      <c r="E50" s="21" t="s">
        <v>11</v>
      </c>
      <c r="F50" s="21" t="s">
        <v>11</v>
      </c>
      <c r="G50" s="21" t="s">
        <v>11</v>
      </c>
    </row>
    <row r="51" spans="1:7" ht="27.75" customHeight="1" thickBot="1" x14ac:dyDescent="0.3">
      <c r="A51" s="24" t="s">
        <v>41</v>
      </c>
      <c r="B51" s="85"/>
      <c r="C51" s="85"/>
      <c r="D51" s="26">
        <v>40500</v>
      </c>
      <c r="E51" s="26">
        <v>52000</v>
      </c>
      <c r="F51" s="26">
        <v>52000</v>
      </c>
      <c r="G51" s="26">
        <v>52000</v>
      </c>
    </row>
    <row r="52" spans="1:7" ht="27.75" customHeight="1" thickBot="1" x14ac:dyDescent="0.3">
      <c r="A52" s="24" t="s">
        <v>42</v>
      </c>
      <c r="B52" s="85"/>
      <c r="C52" s="85"/>
      <c r="D52" s="26">
        <v>8500</v>
      </c>
      <c r="E52" s="26">
        <v>8500</v>
      </c>
      <c r="F52" s="26">
        <v>8500</v>
      </c>
      <c r="G52" s="26">
        <v>8500</v>
      </c>
    </row>
    <row r="53" spans="1:7" ht="27.75" customHeight="1" thickBot="1" x14ac:dyDescent="0.3">
      <c r="A53" s="24" t="s">
        <v>43</v>
      </c>
      <c r="B53" s="85"/>
      <c r="C53" s="85"/>
      <c r="D53" s="25">
        <v>13780</v>
      </c>
      <c r="E53" s="26">
        <v>14000</v>
      </c>
      <c r="F53" s="26">
        <v>14000</v>
      </c>
      <c r="G53" s="26">
        <v>14000</v>
      </c>
    </row>
    <row r="54" spans="1:7" ht="27.75" customHeight="1" thickBot="1" x14ac:dyDescent="0.3">
      <c r="A54" s="24" t="s">
        <v>44</v>
      </c>
      <c r="B54" s="85"/>
      <c r="C54" s="85"/>
      <c r="D54" s="25">
        <v>1000000</v>
      </c>
      <c r="E54" s="26">
        <v>1000000</v>
      </c>
      <c r="F54" s="26">
        <v>1000000</v>
      </c>
      <c r="G54" s="26">
        <v>1000000</v>
      </c>
    </row>
    <row r="55" spans="1:7" ht="27.75" customHeight="1" thickBot="1" x14ac:dyDescent="0.3">
      <c r="A55" s="24" t="s">
        <v>45</v>
      </c>
      <c r="B55" s="85"/>
      <c r="C55" s="85"/>
      <c r="D55" s="25">
        <v>0</v>
      </c>
      <c r="E55" s="26">
        <v>0</v>
      </c>
      <c r="F55" s="26">
        <v>0</v>
      </c>
      <c r="G55" s="26">
        <v>0</v>
      </c>
    </row>
    <row r="56" spans="1:7" ht="27.75" customHeight="1" thickBot="1" x14ac:dyDescent="0.3">
      <c r="A56" s="24" t="s">
        <v>46</v>
      </c>
      <c r="B56" s="85"/>
      <c r="C56" s="85"/>
      <c r="D56" s="25">
        <v>0</v>
      </c>
      <c r="E56" s="26">
        <v>0</v>
      </c>
      <c r="F56" s="26">
        <v>0</v>
      </c>
      <c r="G56" s="26">
        <v>0</v>
      </c>
    </row>
    <row r="57" spans="1:7" ht="27.75" customHeight="1" thickBot="1" x14ac:dyDescent="0.3">
      <c r="A57" s="24" t="s">
        <v>47</v>
      </c>
      <c r="B57" s="85"/>
      <c r="C57" s="85"/>
      <c r="D57" s="25">
        <v>0</v>
      </c>
      <c r="E57" s="26">
        <v>0</v>
      </c>
      <c r="F57" s="26">
        <v>0</v>
      </c>
      <c r="G57" s="26">
        <v>0</v>
      </c>
    </row>
    <row r="58" spans="1:7" ht="27.75" customHeight="1" thickBot="1" x14ac:dyDescent="0.3">
      <c r="A58" s="27" t="s">
        <v>33</v>
      </c>
      <c r="B58" s="86"/>
      <c r="C58" s="86"/>
      <c r="D58" s="307">
        <f>D57+D56+D55+D54+D53+D52+D51</f>
        <v>1062780</v>
      </c>
      <c r="E58" s="307">
        <f>E57+E56+E55+E54+E53+E52+E51</f>
        <v>1074500</v>
      </c>
      <c r="F58" s="307">
        <f>F57+F56+F55+F54+F53+F52+F51</f>
        <v>1074500</v>
      </c>
      <c r="G58" s="307">
        <f>G57+G56+G55+G54+G53+G52+G51</f>
        <v>1074500</v>
      </c>
    </row>
    <row r="59" spans="1:7" ht="27.75" customHeight="1" thickBot="1" x14ac:dyDescent="0.3">
      <c r="A59" s="4" t="s">
        <v>48</v>
      </c>
      <c r="B59" s="87"/>
      <c r="C59" s="87"/>
      <c r="D59" s="37">
        <f>IF(D58-D43=0,0,"Error")</f>
        <v>0</v>
      </c>
      <c r="E59" s="37">
        <f>IF(E58-E43=0,0,"Error")</f>
        <v>0</v>
      </c>
      <c r="F59" s="37">
        <f>IF(F58-F43=0,0,"Error")</f>
        <v>0</v>
      </c>
      <c r="G59" s="37">
        <f>IF(G58-G43=0,0,"Error")</f>
        <v>0</v>
      </c>
    </row>
    <row r="60" spans="1:7" s="308" customFormat="1" ht="27.75" customHeight="1" thickBot="1" x14ac:dyDescent="0.3">
      <c r="A60" s="793" t="s">
        <v>49</v>
      </c>
      <c r="B60" s="794"/>
      <c r="C60" s="794"/>
      <c r="D60" s="794"/>
      <c r="E60" s="794"/>
      <c r="F60" s="794"/>
      <c r="G60" s="795"/>
    </row>
    <row r="61" spans="1:7" ht="27.75" customHeight="1" thickBot="1" x14ac:dyDescent="0.3">
      <c r="A61" s="608" t="s">
        <v>50</v>
      </c>
      <c r="B61" s="609"/>
      <c r="C61" s="609"/>
      <c r="D61" s="609"/>
      <c r="E61" s="609"/>
      <c r="F61" s="609"/>
      <c r="G61" s="610"/>
    </row>
    <row r="62" spans="1:7" ht="30.75" customHeight="1" thickBot="1" x14ac:dyDescent="0.3">
      <c r="A62" s="18" t="s">
        <v>420</v>
      </c>
      <c r="B62" s="88"/>
      <c r="C62" s="88"/>
      <c r="D62" s="796" t="s">
        <v>421</v>
      </c>
      <c r="E62" s="797"/>
      <c r="F62" s="797"/>
      <c r="G62" s="798"/>
    </row>
    <row r="63" spans="1:7" ht="27.75" customHeight="1" thickBot="1" x14ac:dyDescent="0.3">
      <c r="A63" s="19" t="s">
        <v>88</v>
      </c>
      <c r="B63" s="84"/>
      <c r="C63" s="84"/>
      <c r="D63" s="757" t="s">
        <v>422</v>
      </c>
      <c r="E63" s="758"/>
      <c r="F63" s="758"/>
      <c r="G63" s="759"/>
    </row>
    <row r="64" spans="1:7" ht="27.75" customHeight="1" thickBot="1" x14ac:dyDescent="0.3">
      <c r="A64" s="12" t="s">
        <v>20</v>
      </c>
      <c r="B64" s="47"/>
      <c r="C64" s="47"/>
      <c r="D64" s="701" t="s">
        <v>423</v>
      </c>
      <c r="E64" s="702"/>
      <c r="F64" s="702"/>
      <c r="G64" s="703"/>
    </row>
    <row r="65" spans="1:7" ht="27.75" customHeight="1" thickBot="1" x14ac:dyDescent="0.3">
      <c r="A65" s="12" t="s">
        <v>21</v>
      </c>
      <c r="B65" s="47"/>
      <c r="C65" s="47"/>
      <c r="D65" s="760" t="s">
        <v>424</v>
      </c>
      <c r="E65" s="761"/>
      <c r="F65" s="761"/>
      <c r="G65" s="762"/>
    </row>
    <row r="66" spans="1:7" ht="27.75" customHeight="1" x14ac:dyDescent="0.25">
      <c r="A66" s="597"/>
      <c r="B66" s="660" t="s">
        <v>425</v>
      </c>
      <c r="C66" s="660" t="s">
        <v>426</v>
      </c>
      <c r="D66" s="20">
        <v>2018</v>
      </c>
      <c r="E66" s="20">
        <v>2019</v>
      </c>
      <c r="F66" s="20">
        <v>2020</v>
      </c>
      <c r="G66" s="20">
        <v>2021</v>
      </c>
    </row>
    <row r="67" spans="1:7" ht="27.75" customHeight="1" thickBot="1" x14ac:dyDescent="0.3">
      <c r="A67" s="598"/>
      <c r="B67" s="661"/>
      <c r="C67" s="661"/>
      <c r="D67" s="21" t="s">
        <v>10</v>
      </c>
      <c r="E67" s="21" t="s">
        <v>11</v>
      </c>
      <c r="F67" s="21" t="s">
        <v>11</v>
      </c>
      <c r="G67" s="21" t="s">
        <v>11</v>
      </c>
    </row>
    <row r="68" spans="1:7" ht="27.75" customHeight="1" thickBot="1" x14ac:dyDescent="0.3">
      <c r="A68" s="12" t="s">
        <v>23</v>
      </c>
      <c r="B68" s="89">
        <v>11473</v>
      </c>
      <c r="C68" s="89">
        <v>2366</v>
      </c>
      <c r="D68" s="89">
        <v>2722</v>
      </c>
      <c r="E68" s="89">
        <f>B68-C68-D68</f>
        <v>6385</v>
      </c>
      <c r="F68" s="89">
        <v>0</v>
      </c>
      <c r="G68" s="89">
        <v>0</v>
      </c>
    </row>
    <row r="69" spans="1:7" ht="27.75" customHeight="1" thickBot="1" x14ac:dyDescent="0.3">
      <c r="A69" s="12" t="s">
        <v>24</v>
      </c>
      <c r="B69" s="90">
        <v>399735</v>
      </c>
      <c r="C69" s="90">
        <v>83993</v>
      </c>
      <c r="D69" s="90">
        <f>D79</f>
        <v>94676</v>
      </c>
      <c r="E69" s="90">
        <f t="shared" ref="E69:G69" si="1">E79</f>
        <v>157205</v>
      </c>
      <c r="F69" s="90">
        <f t="shared" si="1"/>
        <v>63822</v>
      </c>
      <c r="G69" s="90">
        <f t="shared" si="1"/>
        <v>0</v>
      </c>
    </row>
    <row r="70" spans="1:7" ht="27.75" customHeight="1" thickBot="1" x14ac:dyDescent="0.3">
      <c r="A70" s="12" t="s">
        <v>25</v>
      </c>
      <c r="B70" s="12"/>
      <c r="C70" s="12"/>
      <c r="D70" s="22">
        <f>D69/D68</f>
        <v>34.781778104335046</v>
      </c>
      <c r="E70" s="22">
        <f>E69/E68</f>
        <v>24.620986687548942</v>
      </c>
      <c r="F70" s="22" t="e">
        <f>F69/F68</f>
        <v>#DIV/0!</v>
      </c>
      <c r="G70" s="22" t="e">
        <f>G69/G68</f>
        <v>#DIV/0!</v>
      </c>
    </row>
    <row r="71" spans="1:7" ht="27.75" customHeight="1" thickBot="1" x14ac:dyDescent="0.3">
      <c r="A71" s="12" t="s">
        <v>26</v>
      </c>
      <c r="B71" s="12"/>
      <c r="C71" s="12"/>
      <c r="D71" s="153" t="s">
        <v>27</v>
      </c>
      <c r="E71" s="23">
        <f>E68/D68-1</f>
        <v>1.3457016899338723</v>
      </c>
      <c r="F71" s="23">
        <f t="shared" ref="F71:G73" si="2">F68/E68-1</f>
        <v>-1</v>
      </c>
      <c r="G71" s="23" t="e">
        <f t="shared" si="2"/>
        <v>#DIV/0!</v>
      </c>
    </row>
    <row r="72" spans="1:7" ht="27.75" customHeight="1" thickBot="1" x14ac:dyDescent="0.3">
      <c r="A72" s="12" t="s">
        <v>28</v>
      </c>
      <c r="B72" s="12"/>
      <c r="C72" s="12"/>
      <c r="D72" s="153" t="s">
        <v>27</v>
      </c>
      <c r="E72" s="23">
        <f>E69/D69-1</f>
        <v>0.66045249059951838</v>
      </c>
      <c r="F72" s="23">
        <f t="shared" si="2"/>
        <v>-0.59402054642027924</v>
      </c>
      <c r="G72" s="23">
        <f t="shared" si="2"/>
        <v>-1</v>
      </c>
    </row>
    <row r="73" spans="1:7" ht="27.75" customHeight="1" thickBot="1" x14ac:dyDescent="0.3">
      <c r="A73" s="12" t="s">
        <v>29</v>
      </c>
      <c r="B73" s="12"/>
      <c r="C73" s="12"/>
      <c r="D73" s="153" t="s">
        <v>27</v>
      </c>
      <c r="E73" s="23">
        <f>E70/D70-1</f>
        <v>-0.29212972914457491</v>
      </c>
      <c r="F73" s="23" t="e">
        <f t="shared" si="2"/>
        <v>#DIV/0!</v>
      </c>
      <c r="G73" s="23" t="e">
        <f t="shared" si="2"/>
        <v>#DIV/0!</v>
      </c>
    </row>
    <row r="74" spans="1:7" ht="27.75" customHeight="1" thickBot="1" x14ac:dyDescent="0.3">
      <c r="A74" s="618" t="s">
        <v>30</v>
      </c>
      <c r="B74" s="619"/>
      <c r="C74" s="619"/>
      <c r="D74" s="619"/>
      <c r="E74" s="619"/>
      <c r="F74" s="619"/>
      <c r="G74" s="620"/>
    </row>
    <row r="75" spans="1:7" ht="27.75" customHeight="1" x14ac:dyDescent="0.25">
      <c r="A75" s="597"/>
      <c r="B75" s="10"/>
      <c r="C75" s="10"/>
      <c r="D75" s="20">
        <v>2018</v>
      </c>
      <c r="E75" s="20">
        <v>2019</v>
      </c>
      <c r="F75" s="20">
        <v>2020</v>
      </c>
      <c r="G75" s="20">
        <v>2021</v>
      </c>
    </row>
    <row r="76" spans="1:7" ht="27.75" customHeight="1" thickBot="1" x14ac:dyDescent="0.3">
      <c r="A76" s="598"/>
      <c r="B76" s="157"/>
      <c r="C76" s="157"/>
      <c r="D76" s="21" t="s">
        <v>10</v>
      </c>
      <c r="E76" s="21" t="s">
        <v>11</v>
      </c>
      <c r="F76" s="21" t="s">
        <v>11</v>
      </c>
      <c r="G76" s="21" t="s">
        <v>11</v>
      </c>
    </row>
    <row r="77" spans="1:7" ht="27.75" customHeight="1" thickBot="1" x14ac:dyDescent="0.3">
      <c r="A77" s="24" t="s">
        <v>31</v>
      </c>
      <c r="B77" s="26">
        <v>1466</v>
      </c>
      <c r="C77" s="26">
        <v>900</v>
      </c>
      <c r="D77" s="26">
        <v>170</v>
      </c>
      <c r="E77" s="26">
        <v>376</v>
      </c>
      <c r="F77" s="26">
        <v>0</v>
      </c>
      <c r="G77" s="26">
        <v>0</v>
      </c>
    </row>
    <row r="78" spans="1:7" ht="27.75" customHeight="1" thickBot="1" x14ac:dyDescent="0.3">
      <c r="A78" s="24" t="s">
        <v>32</v>
      </c>
      <c r="B78" s="26">
        <v>398269</v>
      </c>
      <c r="C78" s="26">
        <v>83093</v>
      </c>
      <c r="D78" s="26">
        <v>94506</v>
      </c>
      <c r="E78" s="26">
        <v>156829</v>
      </c>
      <c r="F78" s="26">
        <v>63822</v>
      </c>
      <c r="G78" s="26"/>
    </row>
    <row r="79" spans="1:7" ht="27.75" customHeight="1" thickBot="1" x14ac:dyDescent="0.3">
      <c r="A79" s="27" t="s">
        <v>33</v>
      </c>
      <c r="B79" s="91"/>
      <c r="C79" s="91"/>
      <c r="D79" s="307">
        <f>D78+D77</f>
        <v>94676</v>
      </c>
      <c r="E79" s="307">
        <f>E78+E77</f>
        <v>157205</v>
      </c>
      <c r="F79" s="307">
        <f>F78+F77</f>
        <v>63822</v>
      </c>
      <c r="G79" s="307">
        <f>G78+G77</f>
        <v>0</v>
      </c>
    </row>
    <row r="80" spans="1:7" ht="27.75" customHeight="1" thickBot="1" x14ac:dyDescent="0.3">
      <c r="A80" s="608" t="s">
        <v>192</v>
      </c>
      <c r="B80" s="609"/>
      <c r="C80" s="609"/>
      <c r="D80" s="609"/>
      <c r="E80" s="609"/>
      <c r="F80" s="609"/>
      <c r="G80" s="610"/>
    </row>
    <row r="81" spans="1:7" ht="27.75" customHeight="1" thickBot="1" x14ac:dyDescent="0.3">
      <c r="A81" s="18" t="s">
        <v>427</v>
      </c>
      <c r="B81" s="88"/>
      <c r="C81" s="88"/>
      <c r="D81" s="624" t="s">
        <v>428</v>
      </c>
      <c r="E81" s="625"/>
      <c r="F81" s="625"/>
      <c r="G81" s="626"/>
    </row>
    <row r="82" spans="1:7" ht="27.75" customHeight="1" thickBot="1" x14ac:dyDescent="0.3">
      <c r="A82" s="19" t="s">
        <v>88</v>
      </c>
      <c r="B82" s="88"/>
      <c r="C82" s="88"/>
      <c r="D82" s="701" t="s">
        <v>429</v>
      </c>
      <c r="E82" s="702"/>
      <c r="F82" s="702"/>
      <c r="G82" s="703"/>
    </row>
    <row r="83" spans="1:7" ht="49.5" customHeight="1" thickBot="1" x14ac:dyDescent="0.3">
      <c r="A83" s="12" t="s">
        <v>20</v>
      </c>
      <c r="B83" s="47"/>
      <c r="C83" s="47"/>
      <c r="D83" s="701" t="s">
        <v>430</v>
      </c>
      <c r="E83" s="702"/>
      <c r="F83" s="702"/>
      <c r="G83" s="703"/>
    </row>
    <row r="84" spans="1:7" ht="27.75" customHeight="1" thickBot="1" x14ac:dyDescent="0.3">
      <c r="A84" s="12" t="s">
        <v>21</v>
      </c>
      <c r="B84" s="47"/>
      <c r="C84" s="47"/>
      <c r="D84" s="760" t="s">
        <v>424</v>
      </c>
      <c r="E84" s="761"/>
      <c r="F84" s="761"/>
      <c r="G84" s="762"/>
    </row>
    <row r="85" spans="1:7" ht="27.75" customHeight="1" x14ac:dyDescent="0.25">
      <c r="A85" s="597"/>
      <c r="B85" s="660" t="s">
        <v>425</v>
      </c>
      <c r="C85" s="660" t="s">
        <v>426</v>
      </c>
      <c r="D85" s="20">
        <v>2018</v>
      </c>
      <c r="E85" s="20">
        <v>2019</v>
      </c>
      <c r="F85" s="20">
        <v>2020</v>
      </c>
      <c r="G85" s="20">
        <v>2021</v>
      </c>
    </row>
    <row r="86" spans="1:7" ht="27.75" customHeight="1" thickBot="1" x14ac:dyDescent="0.3">
      <c r="A86" s="598"/>
      <c r="B86" s="661"/>
      <c r="C86" s="661"/>
      <c r="D86" s="21" t="s">
        <v>10</v>
      </c>
      <c r="E86" s="21" t="s">
        <v>11</v>
      </c>
      <c r="F86" s="21" t="s">
        <v>11</v>
      </c>
      <c r="G86" s="21" t="s">
        <v>11</v>
      </c>
    </row>
    <row r="87" spans="1:7" ht="27.75" customHeight="1" thickBot="1" x14ac:dyDescent="0.3">
      <c r="A87" s="12" t="s">
        <v>23</v>
      </c>
      <c r="B87" s="89">
        <v>3654</v>
      </c>
      <c r="C87" s="89">
        <v>3654</v>
      </c>
      <c r="D87" s="89">
        <v>0</v>
      </c>
      <c r="E87" s="89">
        <v>0</v>
      </c>
      <c r="F87" s="89">
        <v>0</v>
      </c>
      <c r="G87" s="89">
        <v>0</v>
      </c>
    </row>
    <row r="88" spans="1:7" ht="27.75" customHeight="1" thickBot="1" x14ac:dyDescent="0.3">
      <c r="A88" s="12" t="s">
        <v>24</v>
      </c>
      <c r="B88" s="90">
        <f>B97+B96</f>
        <v>1056276</v>
      </c>
      <c r="C88" s="90">
        <f t="shared" ref="C88:G88" si="3">C97+C96</f>
        <v>1002418</v>
      </c>
      <c r="D88" s="90">
        <f t="shared" si="3"/>
        <v>12093</v>
      </c>
      <c r="E88" s="90">
        <f t="shared" si="3"/>
        <v>43075</v>
      </c>
      <c r="F88" s="90">
        <f t="shared" si="3"/>
        <v>0</v>
      </c>
      <c r="G88" s="90">
        <f t="shared" si="3"/>
        <v>0</v>
      </c>
    </row>
    <row r="89" spans="1:7" ht="27.75" customHeight="1" thickBot="1" x14ac:dyDescent="0.3">
      <c r="A89" s="12" t="s">
        <v>25</v>
      </c>
      <c r="B89" s="12"/>
      <c r="C89" s="12"/>
      <c r="D89" s="22" t="e">
        <f>D88/D87</f>
        <v>#DIV/0!</v>
      </c>
      <c r="E89" s="22" t="e">
        <f>E88/E87</f>
        <v>#DIV/0!</v>
      </c>
      <c r="F89" s="22" t="e">
        <f>F88/F87</f>
        <v>#DIV/0!</v>
      </c>
      <c r="G89" s="22" t="e">
        <f>G88/G87</f>
        <v>#DIV/0!</v>
      </c>
    </row>
    <row r="90" spans="1:7" ht="27.75" customHeight="1" thickBot="1" x14ac:dyDescent="0.3">
      <c r="A90" s="12" t="s">
        <v>26</v>
      </c>
      <c r="B90" s="12"/>
      <c r="C90" s="12"/>
      <c r="D90" s="153" t="s">
        <v>27</v>
      </c>
      <c r="E90" s="23" t="e">
        <f>E87/D87-1</f>
        <v>#DIV/0!</v>
      </c>
      <c r="F90" s="23" t="e">
        <f t="shared" ref="F90:G92" si="4">F87/E87-1</f>
        <v>#DIV/0!</v>
      </c>
      <c r="G90" s="23" t="e">
        <f t="shared" si="4"/>
        <v>#DIV/0!</v>
      </c>
    </row>
    <row r="91" spans="1:7" ht="27.75" customHeight="1" thickBot="1" x14ac:dyDescent="0.3">
      <c r="A91" s="12" t="s">
        <v>28</v>
      </c>
      <c r="B91" s="12"/>
      <c r="C91" s="12"/>
      <c r="D91" s="153" t="s">
        <v>27</v>
      </c>
      <c r="E91" s="23">
        <f>E88/D88-1</f>
        <v>2.5619780038038535</v>
      </c>
      <c r="F91" s="23">
        <f t="shared" si="4"/>
        <v>-1</v>
      </c>
      <c r="G91" s="23" t="e">
        <f t="shared" si="4"/>
        <v>#DIV/0!</v>
      </c>
    </row>
    <row r="92" spans="1:7" ht="27.75" customHeight="1" thickBot="1" x14ac:dyDescent="0.3">
      <c r="A92" s="12" t="s">
        <v>29</v>
      </c>
      <c r="B92" s="12"/>
      <c r="C92" s="12"/>
      <c r="D92" s="153" t="s">
        <v>27</v>
      </c>
      <c r="E92" s="23" t="e">
        <f>E89/D89-1</f>
        <v>#DIV/0!</v>
      </c>
      <c r="F92" s="23" t="e">
        <f t="shared" si="4"/>
        <v>#DIV/0!</v>
      </c>
      <c r="G92" s="23" t="e">
        <f t="shared" si="4"/>
        <v>#DIV/0!</v>
      </c>
    </row>
    <row r="93" spans="1:7" ht="27.75" customHeight="1" thickBot="1" x14ac:dyDescent="0.3">
      <c r="A93" s="618" t="s">
        <v>30</v>
      </c>
      <c r="B93" s="619"/>
      <c r="C93" s="619"/>
      <c r="D93" s="619"/>
      <c r="E93" s="619"/>
      <c r="F93" s="619"/>
      <c r="G93" s="620"/>
    </row>
    <row r="94" spans="1:7" ht="27.75" customHeight="1" x14ac:dyDescent="0.25">
      <c r="A94" s="597"/>
      <c r="B94" s="10"/>
      <c r="C94" s="10"/>
      <c r="D94" s="20">
        <v>2018</v>
      </c>
      <c r="E94" s="20">
        <v>2019</v>
      </c>
      <c r="F94" s="20">
        <v>2020</v>
      </c>
      <c r="G94" s="20">
        <v>2021</v>
      </c>
    </row>
    <row r="95" spans="1:7" ht="27.75" customHeight="1" thickBot="1" x14ac:dyDescent="0.3">
      <c r="A95" s="598"/>
      <c r="B95" s="157"/>
      <c r="C95" s="157"/>
      <c r="D95" s="21" t="s">
        <v>10</v>
      </c>
      <c r="E95" s="21" t="s">
        <v>11</v>
      </c>
      <c r="F95" s="21" t="s">
        <v>11</v>
      </c>
      <c r="G95" s="21" t="s">
        <v>11</v>
      </c>
    </row>
    <row r="96" spans="1:7" ht="27.75" customHeight="1" thickBot="1" x14ac:dyDescent="0.3">
      <c r="A96" s="24" t="s">
        <v>31</v>
      </c>
      <c r="B96" s="22">
        <v>6445</v>
      </c>
      <c r="C96" s="22">
        <v>6300</v>
      </c>
      <c r="D96" s="22">
        <v>607</v>
      </c>
      <c r="E96" s="22">
        <v>848</v>
      </c>
      <c r="F96" s="22">
        <v>0</v>
      </c>
      <c r="G96" s="26">
        <v>0</v>
      </c>
    </row>
    <row r="97" spans="1:7" ht="27.75" customHeight="1" thickBot="1" x14ac:dyDescent="0.3">
      <c r="A97" s="24" t="s">
        <v>32</v>
      </c>
      <c r="B97" s="22">
        <v>1049831</v>
      </c>
      <c r="C97" s="22">
        <v>996118</v>
      </c>
      <c r="D97" s="22">
        <v>11486</v>
      </c>
      <c r="E97" s="22">
        <v>42227</v>
      </c>
      <c r="F97" s="22">
        <v>0</v>
      </c>
      <c r="G97" s="26">
        <v>0</v>
      </c>
    </row>
    <row r="98" spans="1:7" ht="27.75" customHeight="1" thickBot="1" x14ac:dyDescent="0.3">
      <c r="A98" s="27" t="s">
        <v>33</v>
      </c>
      <c r="B98" s="91"/>
      <c r="C98" s="91"/>
      <c r="D98" s="307">
        <f>D97+D96</f>
        <v>12093</v>
      </c>
      <c r="E98" s="307">
        <f>E97+E96</f>
        <v>43075</v>
      </c>
      <c r="F98" s="307">
        <f>F97+F96</f>
        <v>0</v>
      </c>
      <c r="G98" s="307">
        <f>G97+G96</f>
        <v>0</v>
      </c>
    </row>
    <row r="99" spans="1:7" ht="57" customHeight="1" thickBot="1" x14ac:dyDescent="0.3">
      <c r="A99" s="84" t="s">
        <v>431</v>
      </c>
      <c r="B99" s="84"/>
      <c r="C99" s="84"/>
      <c r="D99" s="624" t="s">
        <v>432</v>
      </c>
      <c r="E99" s="625"/>
      <c r="F99" s="625"/>
      <c r="G99" s="626"/>
    </row>
    <row r="100" spans="1:7" ht="27.75" customHeight="1" thickBot="1" x14ac:dyDescent="0.3">
      <c r="A100" s="19" t="s">
        <v>88</v>
      </c>
      <c r="B100" s="84"/>
      <c r="C100" s="84"/>
      <c r="D100" s="757" t="s">
        <v>433</v>
      </c>
      <c r="E100" s="758"/>
      <c r="F100" s="758"/>
      <c r="G100" s="759"/>
    </row>
    <row r="101" spans="1:7" ht="27.75" customHeight="1" thickBot="1" x14ac:dyDescent="0.3">
      <c r="A101" s="12" t="s">
        <v>20</v>
      </c>
      <c r="B101" s="47"/>
      <c r="C101" s="47"/>
      <c r="D101" s="757" t="s">
        <v>433</v>
      </c>
      <c r="E101" s="758"/>
      <c r="F101" s="758"/>
      <c r="G101" s="759"/>
    </row>
    <row r="102" spans="1:7" ht="27.75" customHeight="1" thickBot="1" x14ac:dyDescent="0.3">
      <c r="A102" s="12" t="s">
        <v>21</v>
      </c>
      <c r="B102" s="47"/>
      <c r="C102" s="47"/>
      <c r="D102" s="760" t="s">
        <v>434</v>
      </c>
      <c r="E102" s="761"/>
      <c r="F102" s="761"/>
      <c r="G102" s="762"/>
    </row>
    <row r="103" spans="1:7" ht="27.75" customHeight="1" x14ac:dyDescent="0.25">
      <c r="A103" s="597"/>
      <c r="B103" s="660" t="s">
        <v>425</v>
      </c>
      <c r="C103" s="660" t="s">
        <v>426</v>
      </c>
      <c r="D103" s="20">
        <v>2018</v>
      </c>
      <c r="E103" s="20">
        <v>2019</v>
      </c>
      <c r="F103" s="20">
        <v>2020</v>
      </c>
      <c r="G103" s="20">
        <v>2021</v>
      </c>
    </row>
    <row r="104" spans="1:7" ht="27.75" customHeight="1" thickBot="1" x14ac:dyDescent="0.3">
      <c r="A104" s="598"/>
      <c r="B104" s="661"/>
      <c r="C104" s="661"/>
      <c r="D104" s="21" t="s">
        <v>10</v>
      </c>
      <c r="E104" s="21" t="s">
        <v>11</v>
      </c>
      <c r="F104" s="21" t="s">
        <v>11</v>
      </c>
      <c r="G104" s="21" t="s">
        <v>11</v>
      </c>
    </row>
    <row r="105" spans="1:7" ht="27.75" customHeight="1" thickBot="1" x14ac:dyDescent="0.3">
      <c r="A105" s="12" t="s">
        <v>23</v>
      </c>
      <c r="B105" s="92">
        <v>0</v>
      </c>
      <c r="C105" s="92">
        <v>0</v>
      </c>
      <c r="D105" s="89">
        <v>0</v>
      </c>
      <c r="E105" s="89">
        <v>0</v>
      </c>
      <c r="F105" s="89"/>
      <c r="G105" s="89"/>
    </row>
    <row r="106" spans="1:7" ht="27.75" customHeight="1" thickBot="1" x14ac:dyDescent="0.3">
      <c r="A106" s="12" t="s">
        <v>24</v>
      </c>
      <c r="B106" s="90">
        <f>B115+B114</f>
        <v>527</v>
      </c>
      <c r="C106" s="90">
        <f t="shared" ref="C106:E106" si="5">C115+C114</f>
        <v>358</v>
      </c>
      <c r="D106" s="90">
        <f t="shared" si="5"/>
        <v>169</v>
      </c>
      <c r="E106" s="90">
        <f t="shared" si="5"/>
        <v>0</v>
      </c>
      <c r="F106" s="90"/>
      <c r="G106" s="90"/>
    </row>
    <row r="107" spans="1:7" ht="27.75" customHeight="1" thickBot="1" x14ac:dyDescent="0.3">
      <c r="A107" s="12" t="s">
        <v>25</v>
      </c>
      <c r="B107" s="12"/>
      <c r="C107" s="12"/>
      <c r="D107" s="22" t="e">
        <f>D106/D105</f>
        <v>#DIV/0!</v>
      </c>
      <c r="E107" s="22" t="e">
        <f>E106/E105</f>
        <v>#DIV/0!</v>
      </c>
      <c r="F107" s="22" t="e">
        <f>F106/F105</f>
        <v>#DIV/0!</v>
      </c>
      <c r="G107" s="22" t="e">
        <f>G106/G105</f>
        <v>#DIV/0!</v>
      </c>
    </row>
    <row r="108" spans="1:7" ht="27.75" customHeight="1" thickBot="1" x14ac:dyDescent="0.3">
      <c r="A108" s="12" t="s">
        <v>26</v>
      </c>
      <c r="B108" s="12"/>
      <c r="C108" s="12"/>
      <c r="D108" s="153" t="s">
        <v>27</v>
      </c>
      <c r="E108" s="23" t="e">
        <f>E105/D105-1</f>
        <v>#DIV/0!</v>
      </c>
      <c r="F108" s="23" t="e">
        <f t="shared" ref="F108:G110" si="6">F105/E105-1</f>
        <v>#DIV/0!</v>
      </c>
      <c r="G108" s="23" t="e">
        <f t="shared" si="6"/>
        <v>#DIV/0!</v>
      </c>
    </row>
    <row r="109" spans="1:7" ht="27.75" customHeight="1" thickBot="1" x14ac:dyDescent="0.3">
      <c r="A109" s="12" t="s">
        <v>28</v>
      </c>
      <c r="B109" s="12"/>
      <c r="C109" s="12"/>
      <c r="D109" s="153" t="s">
        <v>27</v>
      </c>
      <c r="E109" s="23">
        <f>E106/D106-1</f>
        <v>-1</v>
      </c>
      <c r="F109" s="23" t="e">
        <f t="shared" si="6"/>
        <v>#DIV/0!</v>
      </c>
      <c r="G109" s="23" t="e">
        <f t="shared" si="6"/>
        <v>#DIV/0!</v>
      </c>
    </row>
    <row r="110" spans="1:7" ht="27.75" customHeight="1" thickBot="1" x14ac:dyDescent="0.3">
      <c r="A110" s="12" t="s">
        <v>29</v>
      </c>
      <c r="B110" s="12"/>
      <c r="C110" s="12"/>
      <c r="D110" s="153" t="s">
        <v>27</v>
      </c>
      <c r="E110" s="23" t="e">
        <f>E107/D107-1</f>
        <v>#DIV/0!</v>
      </c>
      <c r="F110" s="23" t="e">
        <f t="shared" si="6"/>
        <v>#DIV/0!</v>
      </c>
      <c r="G110" s="23" t="e">
        <f t="shared" si="6"/>
        <v>#DIV/0!</v>
      </c>
    </row>
    <row r="111" spans="1:7" ht="27.75" customHeight="1" thickBot="1" x14ac:dyDescent="0.3">
      <c r="A111" s="618" t="s">
        <v>30</v>
      </c>
      <c r="B111" s="619"/>
      <c r="C111" s="619"/>
      <c r="D111" s="619"/>
      <c r="E111" s="619"/>
      <c r="F111" s="619"/>
      <c r="G111" s="620"/>
    </row>
    <row r="112" spans="1:7" ht="27.75" customHeight="1" x14ac:dyDescent="0.25">
      <c r="A112" s="597"/>
      <c r="B112" s="10"/>
      <c r="C112" s="10"/>
      <c r="D112" s="20">
        <v>2018</v>
      </c>
      <c r="E112" s="20">
        <v>2019</v>
      </c>
      <c r="F112" s="20">
        <v>2020</v>
      </c>
      <c r="G112" s="20">
        <v>2021</v>
      </c>
    </row>
    <row r="113" spans="1:7" ht="27.75" customHeight="1" thickBot="1" x14ac:dyDescent="0.3">
      <c r="A113" s="598"/>
      <c r="B113" s="157"/>
      <c r="C113" s="157"/>
      <c r="D113" s="21" t="s">
        <v>10</v>
      </c>
      <c r="E113" s="21" t="s">
        <v>11</v>
      </c>
      <c r="F113" s="21" t="s">
        <v>11</v>
      </c>
      <c r="G113" s="21" t="s">
        <v>11</v>
      </c>
    </row>
    <row r="114" spans="1:7" ht="27.75" customHeight="1" thickBot="1" x14ac:dyDescent="0.3">
      <c r="A114" s="24" t="s">
        <v>31</v>
      </c>
      <c r="B114" s="26">
        <v>527</v>
      </c>
      <c r="C114" s="26">
        <v>358</v>
      </c>
      <c r="D114" s="26">
        <v>169</v>
      </c>
      <c r="E114" s="26">
        <v>0</v>
      </c>
      <c r="F114" s="26"/>
      <c r="G114" s="26"/>
    </row>
    <row r="115" spans="1:7" ht="27.75" customHeight="1" thickBot="1" x14ac:dyDescent="0.3">
      <c r="A115" s="24" t="s">
        <v>32</v>
      </c>
      <c r="B115" s="26">
        <v>0</v>
      </c>
      <c r="C115" s="26">
        <v>0</v>
      </c>
      <c r="D115" s="26">
        <v>0</v>
      </c>
      <c r="E115" s="26">
        <v>0</v>
      </c>
      <c r="F115" s="26"/>
      <c r="G115" s="26"/>
    </row>
    <row r="116" spans="1:7" ht="27.75" customHeight="1" thickBot="1" x14ac:dyDescent="0.3">
      <c r="A116" s="27" t="s">
        <v>33</v>
      </c>
      <c r="B116" s="91"/>
      <c r="C116" s="91"/>
      <c r="D116" s="307">
        <f>D115+D114</f>
        <v>169</v>
      </c>
      <c r="E116" s="307">
        <f>E115+E114</f>
        <v>0</v>
      </c>
      <c r="F116" s="307">
        <f>F115+F114</f>
        <v>0</v>
      </c>
      <c r="G116" s="307">
        <f>G115+G114</f>
        <v>0</v>
      </c>
    </row>
    <row r="117" spans="1:7" ht="39" customHeight="1" thickBot="1" x14ac:dyDescent="0.3">
      <c r="A117" s="18" t="s">
        <v>435</v>
      </c>
      <c r="B117" s="88"/>
      <c r="C117" s="88"/>
      <c r="D117" s="624" t="s">
        <v>436</v>
      </c>
      <c r="E117" s="625"/>
      <c r="F117" s="625"/>
      <c r="G117" s="626"/>
    </row>
    <row r="118" spans="1:7" ht="27.75" customHeight="1" thickBot="1" x14ac:dyDescent="0.3">
      <c r="A118" s="19" t="s">
        <v>88</v>
      </c>
      <c r="B118" s="84"/>
      <c r="C118" s="84"/>
      <c r="D118" s="757" t="s">
        <v>437</v>
      </c>
      <c r="E118" s="758"/>
      <c r="F118" s="758"/>
      <c r="G118" s="759"/>
    </row>
    <row r="119" spans="1:7" ht="27.75" customHeight="1" thickBot="1" x14ac:dyDescent="0.3">
      <c r="A119" s="12" t="s">
        <v>20</v>
      </c>
      <c r="B119" s="47"/>
      <c r="C119" s="47"/>
      <c r="D119" s="701" t="s">
        <v>438</v>
      </c>
      <c r="E119" s="702"/>
      <c r="F119" s="702"/>
      <c r="G119" s="703"/>
    </row>
    <row r="120" spans="1:7" ht="27.75" customHeight="1" thickBot="1" x14ac:dyDescent="0.3">
      <c r="A120" s="12" t="s">
        <v>21</v>
      </c>
      <c r="B120" s="47"/>
      <c r="C120" s="47"/>
      <c r="D120" s="760" t="s">
        <v>424</v>
      </c>
      <c r="E120" s="761"/>
      <c r="F120" s="761"/>
      <c r="G120" s="762"/>
    </row>
    <row r="121" spans="1:7" ht="27.75" customHeight="1" x14ac:dyDescent="0.25">
      <c r="A121" s="597"/>
      <c r="B121" s="660" t="s">
        <v>425</v>
      </c>
      <c r="C121" s="660" t="s">
        <v>426</v>
      </c>
      <c r="D121" s="20">
        <v>2018</v>
      </c>
      <c r="E121" s="20">
        <v>2019</v>
      </c>
      <c r="F121" s="20">
        <v>2020</v>
      </c>
      <c r="G121" s="20">
        <v>2021</v>
      </c>
    </row>
    <row r="122" spans="1:7" ht="27.75" customHeight="1" thickBot="1" x14ac:dyDescent="0.3">
      <c r="A122" s="598"/>
      <c r="B122" s="661"/>
      <c r="C122" s="661"/>
      <c r="D122" s="21" t="s">
        <v>10</v>
      </c>
      <c r="E122" s="21" t="s">
        <v>11</v>
      </c>
      <c r="F122" s="21" t="s">
        <v>11</v>
      </c>
      <c r="G122" s="21" t="s">
        <v>11</v>
      </c>
    </row>
    <row r="123" spans="1:7" ht="27.75" customHeight="1" thickBot="1" x14ac:dyDescent="0.3">
      <c r="A123" s="12" t="s">
        <v>23</v>
      </c>
      <c r="B123" s="92">
        <v>847</v>
      </c>
      <c r="C123" s="92">
        <v>847</v>
      </c>
      <c r="D123" s="89">
        <v>0</v>
      </c>
      <c r="E123" s="89">
        <v>0</v>
      </c>
      <c r="F123" s="89">
        <v>0</v>
      </c>
      <c r="G123" s="89"/>
    </row>
    <row r="124" spans="1:7" ht="27.75" customHeight="1" thickBot="1" x14ac:dyDescent="0.3">
      <c r="A124" s="12" t="s">
        <v>24</v>
      </c>
      <c r="B124" s="90">
        <f>B133+B132</f>
        <v>179328</v>
      </c>
      <c r="C124" s="90">
        <f t="shared" ref="C124:F124" si="7">C133+C132</f>
        <v>178887</v>
      </c>
      <c r="D124" s="90">
        <f t="shared" si="7"/>
        <v>184</v>
      </c>
      <c r="E124" s="90">
        <f t="shared" si="7"/>
        <v>257</v>
      </c>
      <c r="F124" s="90">
        <f t="shared" si="7"/>
        <v>0</v>
      </c>
      <c r="G124" s="90"/>
    </row>
    <row r="125" spans="1:7" ht="27.75" customHeight="1" thickBot="1" x14ac:dyDescent="0.3">
      <c r="A125" s="12" t="s">
        <v>25</v>
      </c>
      <c r="B125" s="12"/>
      <c r="C125" s="12"/>
      <c r="D125" s="22" t="e">
        <f>D124/D123</f>
        <v>#DIV/0!</v>
      </c>
      <c r="E125" s="22" t="e">
        <f>E124/E123</f>
        <v>#DIV/0!</v>
      </c>
      <c r="F125" s="22" t="e">
        <f>F124/F123</f>
        <v>#DIV/0!</v>
      </c>
      <c r="G125" s="22" t="e">
        <f>G124/G123</f>
        <v>#DIV/0!</v>
      </c>
    </row>
    <row r="126" spans="1:7" ht="27.75" customHeight="1" thickBot="1" x14ac:dyDescent="0.3">
      <c r="A126" s="12" t="s">
        <v>26</v>
      </c>
      <c r="B126" s="12"/>
      <c r="C126" s="12"/>
      <c r="D126" s="153" t="s">
        <v>27</v>
      </c>
      <c r="E126" s="23" t="e">
        <f>E123/D123-1</f>
        <v>#DIV/0!</v>
      </c>
      <c r="F126" s="23" t="e">
        <f t="shared" ref="F126:G128" si="8">F123/E123-1</f>
        <v>#DIV/0!</v>
      </c>
      <c r="G126" s="23" t="e">
        <f t="shared" si="8"/>
        <v>#DIV/0!</v>
      </c>
    </row>
    <row r="127" spans="1:7" ht="27.75" customHeight="1" thickBot="1" x14ac:dyDescent="0.3">
      <c r="A127" s="12" t="s">
        <v>28</v>
      </c>
      <c r="B127" s="12"/>
      <c r="C127" s="12"/>
      <c r="D127" s="153" t="s">
        <v>27</v>
      </c>
      <c r="E127" s="23">
        <f>E124/D124-1</f>
        <v>0.39673913043478271</v>
      </c>
      <c r="F127" s="23">
        <f t="shared" si="8"/>
        <v>-1</v>
      </c>
      <c r="G127" s="23" t="e">
        <f t="shared" si="8"/>
        <v>#DIV/0!</v>
      </c>
    </row>
    <row r="128" spans="1:7" ht="27.75" customHeight="1" thickBot="1" x14ac:dyDescent="0.3">
      <c r="A128" s="12" t="s">
        <v>29</v>
      </c>
      <c r="B128" s="12"/>
      <c r="C128" s="12"/>
      <c r="D128" s="153" t="s">
        <v>27</v>
      </c>
      <c r="E128" s="23" t="e">
        <f>E125/D125-1</f>
        <v>#DIV/0!</v>
      </c>
      <c r="F128" s="23" t="e">
        <f t="shared" si="8"/>
        <v>#DIV/0!</v>
      </c>
      <c r="G128" s="23" t="e">
        <f t="shared" si="8"/>
        <v>#DIV/0!</v>
      </c>
    </row>
    <row r="129" spans="1:7" ht="27.75" customHeight="1" thickBot="1" x14ac:dyDescent="0.3">
      <c r="A129" s="618" t="s">
        <v>30</v>
      </c>
      <c r="B129" s="619"/>
      <c r="C129" s="619"/>
      <c r="D129" s="619"/>
      <c r="E129" s="619"/>
      <c r="F129" s="619"/>
      <c r="G129" s="620"/>
    </row>
    <row r="130" spans="1:7" ht="27.75" customHeight="1" x14ac:dyDescent="0.25">
      <c r="A130" s="597"/>
      <c r="B130" s="10"/>
      <c r="C130" s="10"/>
      <c r="D130" s="20">
        <v>2018</v>
      </c>
      <c r="E130" s="20">
        <v>2019</v>
      </c>
      <c r="F130" s="20">
        <v>2020</v>
      </c>
      <c r="G130" s="20">
        <v>2021</v>
      </c>
    </row>
    <row r="131" spans="1:7" ht="27.75" customHeight="1" thickBot="1" x14ac:dyDescent="0.3">
      <c r="A131" s="598"/>
      <c r="B131" s="157"/>
      <c r="C131" s="157"/>
      <c r="D131" s="21" t="s">
        <v>10</v>
      </c>
      <c r="E131" s="21" t="s">
        <v>11</v>
      </c>
      <c r="F131" s="21" t="s">
        <v>11</v>
      </c>
      <c r="G131" s="21" t="s">
        <v>11</v>
      </c>
    </row>
    <row r="132" spans="1:7" ht="27.75" customHeight="1" thickBot="1" x14ac:dyDescent="0.3">
      <c r="A132" s="24" t="s">
        <v>31</v>
      </c>
      <c r="B132" s="22">
        <v>0</v>
      </c>
      <c r="C132" s="22">
        <v>0</v>
      </c>
      <c r="D132" s="22">
        <v>0</v>
      </c>
      <c r="E132" s="22">
        <v>0</v>
      </c>
      <c r="F132" s="22"/>
      <c r="G132" s="22"/>
    </row>
    <row r="133" spans="1:7" ht="27.75" customHeight="1" thickBot="1" x14ac:dyDescent="0.3">
      <c r="A133" s="24" t="s">
        <v>32</v>
      </c>
      <c r="B133" s="22">
        <v>179328</v>
      </c>
      <c r="C133" s="22">
        <v>178887</v>
      </c>
      <c r="D133" s="22">
        <v>184</v>
      </c>
      <c r="E133" s="22">
        <v>257</v>
      </c>
      <c r="F133" s="22"/>
      <c r="G133" s="22"/>
    </row>
    <row r="134" spans="1:7" ht="27.75" customHeight="1" thickBot="1" x14ac:dyDescent="0.3">
      <c r="A134" s="27" t="s">
        <v>33</v>
      </c>
      <c r="B134" s="91"/>
      <c r="C134" s="91"/>
      <c r="D134" s="307">
        <f>D133+D132</f>
        <v>184</v>
      </c>
      <c r="E134" s="307">
        <f>E133+E132</f>
        <v>257</v>
      </c>
      <c r="F134" s="307">
        <f>F133+F132</f>
        <v>0</v>
      </c>
      <c r="G134" s="307">
        <f>G133+G132</f>
        <v>0</v>
      </c>
    </row>
    <row r="135" spans="1:7" ht="45.75" customHeight="1" thickBot="1" x14ac:dyDescent="0.3">
      <c r="A135" s="18" t="s">
        <v>439</v>
      </c>
      <c r="B135" s="88"/>
      <c r="C135" s="88"/>
      <c r="D135" s="624" t="s">
        <v>440</v>
      </c>
      <c r="E135" s="625"/>
      <c r="F135" s="625"/>
      <c r="G135" s="626"/>
    </row>
    <row r="136" spans="1:7" ht="27.75" customHeight="1" thickBot="1" x14ac:dyDescent="0.3">
      <c r="A136" s="19" t="s">
        <v>88</v>
      </c>
      <c r="B136" s="84"/>
      <c r="C136" s="84"/>
      <c r="D136" s="757" t="s">
        <v>441</v>
      </c>
      <c r="E136" s="758"/>
      <c r="F136" s="758"/>
      <c r="G136" s="759"/>
    </row>
    <row r="137" spans="1:7" ht="27.75" customHeight="1" thickBot="1" x14ac:dyDescent="0.3">
      <c r="A137" s="12" t="s">
        <v>20</v>
      </c>
      <c r="B137" s="47"/>
      <c r="C137" s="47"/>
      <c r="D137" s="701" t="s">
        <v>442</v>
      </c>
      <c r="E137" s="702"/>
      <c r="F137" s="702"/>
      <c r="G137" s="703"/>
    </row>
    <row r="138" spans="1:7" ht="27.75" customHeight="1" thickBot="1" x14ac:dyDescent="0.3">
      <c r="A138" s="12" t="s">
        <v>21</v>
      </c>
      <c r="B138" s="47"/>
      <c r="C138" s="47"/>
      <c r="D138" s="760" t="s">
        <v>22</v>
      </c>
      <c r="E138" s="761"/>
      <c r="F138" s="761"/>
      <c r="G138" s="762"/>
    </row>
    <row r="139" spans="1:7" ht="27.75" customHeight="1" x14ac:dyDescent="0.25">
      <c r="A139" s="597"/>
      <c r="B139" s="660" t="s">
        <v>425</v>
      </c>
      <c r="C139" s="660" t="s">
        <v>426</v>
      </c>
      <c r="D139" s="20">
        <v>2018</v>
      </c>
      <c r="E139" s="20">
        <v>2019</v>
      </c>
      <c r="F139" s="20">
        <v>2020</v>
      </c>
      <c r="G139" s="20">
        <v>2021</v>
      </c>
    </row>
    <row r="140" spans="1:7" ht="27.75" customHeight="1" thickBot="1" x14ac:dyDescent="0.3">
      <c r="A140" s="598"/>
      <c r="B140" s="661"/>
      <c r="C140" s="661"/>
      <c r="D140" s="21" t="s">
        <v>10</v>
      </c>
      <c r="E140" s="21" t="s">
        <v>11</v>
      </c>
      <c r="F140" s="21" t="s">
        <v>11</v>
      </c>
      <c r="G140" s="21" t="s">
        <v>11</v>
      </c>
    </row>
    <row r="141" spans="1:7" ht="27.75" customHeight="1" thickBot="1" x14ac:dyDescent="0.3">
      <c r="A141" s="12" t="s">
        <v>23</v>
      </c>
      <c r="B141" s="92">
        <v>406</v>
      </c>
      <c r="C141" s="92">
        <v>51</v>
      </c>
      <c r="D141" s="89">
        <v>147</v>
      </c>
      <c r="E141" s="89">
        <f>B141-C141-D141</f>
        <v>208</v>
      </c>
      <c r="F141" s="89"/>
      <c r="G141" s="89"/>
    </row>
    <row r="142" spans="1:7" ht="27.75" customHeight="1" thickBot="1" x14ac:dyDescent="0.3">
      <c r="A142" s="12" t="s">
        <v>24</v>
      </c>
      <c r="B142" s="22">
        <f>B151+B150</f>
        <v>210082</v>
      </c>
      <c r="C142" s="22">
        <f t="shared" ref="C142:E142" si="9">C151+C150</f>
        <v>28132</v>
      </c>
      <c r="D142" s="22">
        <f t="shared" si="9"/>
        <v>75882</v>
      </c>
      <c r="E142" s="22">
        <f t="shared" si="9"/>
        <v>106089</v>
      </c>
      <c r="F142" s="22"/>
      <c r="G142" s="22"/>
    </row>
    <row r="143" spans="1:7" ht="27.75" customHeight="1" thickBot="1" x14ac:dyDescent="0.3">
      <c r="A143" s="12" t="s">
        <v>25</v>
      </c>
      <c r="B143" s="12"/>
      <c r="C143" s="12"/>
      <c r="D143" s="22">
        <f>D142/D141</f>
        <v>516.20408163265301</v>
      </c>
      <c r="E143" s="22">
        <f>E142/E141</f>
        <v>510.04326923076923</v>
      </c>
      <c r="F143" s="22" t="e">
        <f>F142/F141</f>
        <v>#DIV/0!</v>
      </c>
      <c r="G143" s="22" t="e">
        <f>G142/G141</f>
        <v>#DIV/0!</v>
      </c>
    </row>
    <row r="144" spans="1:7" ht="27.75" customHeight="1" thickBot="1" x14ac:dyDescent="0.3">
      <c r="A144" s="12" t="s">
        <v>26</v>
      </c>
      <c r="B144" s="12"/>
      <c r="C144" s="12"/>
      <c r="D144" s="153" t="s">
        <v>27</v>
      </c>
      <c r="E144" s="23">
        <f>E141/D141-1</f>
        <v>0.41496598639455784</v>
      </c>
      <c r="F144" s="23">
        <f t="shared" ref="F144:G146" si="10">F141/E141-1</f>
        <v>-1</v>
      </c>
      <c r="G144" s="23" t="e">
        <f t="shared" si="10"/>
        <v>#DIV/0!</v>
      </c>
    </row>
    <row r="145" spans="1:7" ht="27.75" customHeight="1" thickBot="1" x14ac:dyDescent="0.3">
      <c r="A145" s="12" t="s">
        <v>28</v>
      </c>
      <c r="B145" s="12"/>
      <c r="C145" s="12"/>
      <c r="D145" s="153" t="s">
        <v>27</v>
      </c>
      <c r="E145" s="23">
        <f>E142/D142-1</f>
        <v>0.39807859571439863</v>
      </c>
      <c r="F145" s="23">
        <f t="shared" si="10"/>
        <v>-1</v>
      </c>
      <c r="G145" s="23" t="e">
        <f t="shared" si="10"/>
        <v>#DIV/0!</v>
      </c>
    </row>
    <row r="146" spans="1:7" ht="27.75" customHeight="1" thickBot="1" x14ac:dyDescent="0.3">
      <c r="A146" s="12" t="s">
        <v>29</v>
      </c>
      <c r="B146" s="12"/>
      <c r="C146" s="12"/>
      <c r="D146" s="153" t="s">
        <v>27</v>
      </c>
      <c r="E146" s="23">
        <f>E143/D143-1</f>
        <v>-1.1934838605689335E-2</v>
      </c>
      <c r="F146" s="23" t="e">
        <f t="shared" si="10"/>
        <v>#DIV/0!</v>
      </c>
      <c r="G146" s="23" t="e">
        <f t="shared" si="10"/>
        <v>#DIV/0!</v>
      </c>
    </row>
    <row r="147" spans="1:7" ht="27.75" customHeight="1" thickBot="1" x14ac:dyDescent="0.3">
      <c r="A147" s="618" t="s">
        <v>30</v>
      </c>
      <c r="B147" s="619"/>
      <c r="C147" s="619"/>
      <c r="D147" s="619"/>
      <c r="E147" s="619"/>
      <c r="F147" s="619"/>
      <c r="G147" s="620"/>
    </row>
    <row r="148" spans="1:7" ht="27.75" customHeight="1" x14ac:dyDescent="0.25">
      <c r="A148" s="597"/>
      <c r="B148" s="10"/>
      <c r="C148" s="10"/>
      <c r="D148" s="20">
        <v>2018</v>
      </c>
      <c r="E148" s="20">
        <v>2019</v>
      </c>
      <c r="F148" s="20">
        <v>2020</v>
      </c>
      <c r="G148" s="20">
        <v>2021</v>
      </c>
    </row>
    <row r="149" spans="1:7" ht="27.75" customHeight="1" thickBot="1" x14ac:dyDescent="0.3">
      <c r="A149" s="598"/>
      <c r="B149" s="157"/>
      <c r="C149" s="157"/>
      <c r="D149" s="21" t="s">
        <v>10</v>
      </c>
      <c r="E149" s="21" t="s">
        <v>11</v>
      </c>
      <c r="F149" s="21" t="s">
        <v>11</v>
      </c>
      <c r="G149" s="21" t="s">
        <v>11</v>
      </c>
    </row>
    <row r="150" spans="1:7" ht="27.75" customHeight="1" thickBot="1" x14ac:dyDescent="0.3">
      <c r="A150" s="24" t="s">
        <v>31</v>
      </c>
      <c r="B150" s="26">
        <v>1278</v>
      </c>
      <c r="C150" s="26">
        <v>104</v>
      </c>
      <c r="D150" s="26">
        <v>490</v>
      </c>
      <c r="E150" s="26">
        <v>684</v>
      </c>
      <c r="F150" s="26"/>
      <c r="G150" s="26"/>
    </row>
    <row r="151" spans="1:7" ht="27.75" customHeight="1" thickBot="1" x14ac:dyDescent="0.3">
      <c r="A151" s="24" t="s">
        <v>32</v>
      </c>
      <c r="B151" s="26">
        <v>208804</v>
      </c>
      <c r="C151" s="26">
        <v>28028</v>
      </c>
      <c r="D151" s="26">
        <v>75392</v>
      </c>
      <c r="E151" s="26">
        <v>105405</v>
      </c>
      <c r="F151" s="26"/>
      <c r="G151" s="26"/>
    </row>
    <row r="152" spans="1:7" ht="27.75" customHeight="1" thickBot="1" x14ac:dyDescent="0.3">
      <c r="A152" s="27" t="s">
        <v>33</v>
      </c>
      <c r="B152" s="91"/>
      <c r="C152" s="91"/>
      <c r="D152" s="307">
        <f>D151+D150</f>
        <v>75882</v>
      </c>
      <c r="E152" s="307">
        <f>E151+E150</f>
        <v>106089</v>
      </c>
      <c r="F152" s="307">
        <f>F151+F150</f>
        <v>0</v>
      </c>
      <c r="G152" s="307">
        <f>G151+G150</f>
        <v>0</v>
      </c>
    </row>
    <row r="153" spans="1:7" ht="27.75" customHeight="1" thickBot="1" x14ac:dyDescent="0.3">
      <c r="A153" s="18" t="s">
        <v>443</v>
      </c>
      <c r="B153" s="88"/>
      <c r="C153" s="88"/>
      <c r="D153" s="624" t="s">
        <v>444</v>
      </c>
      <c r="E153" s="625"/>
      <c r="F153" s="625"/>
      <c r="G153" s="626"/>
    </row>
    <row r="154" spans="1:7" ht="27.75" customHeight="1" thickBot="1" x14ac:dyDescent="0.3">
      <c r="A154" s="19" t="s">
        <v>88</v>
      </c>
      <c r="B154" s="84"/>
      <c r="C154" s="84"/>
      <c r="D154" s="757" t="s">
        <v>445</v>
      </c>
      <c r="E154" s="758"/>
      <c r="F154" s="758"/>
      <c r="G154" s="759"/>
    </row>
    <row r="155" spans="1:7" ht="27.75" customHeight="1" thickBot="1" x14ac:dyDescent="0.3">
      <c r="A155" s="12" t="s">
        <v>20</v>
      </c>
      <c r="B155" s="47"/>
      <c r="C155" s="47"/>
      <c r="D155" s="701" t="s">
        <v>446</v>
      </c>
      <c r="E155" s="702"/>
      <c r="F155" s="702"/>
      <c r="G155" s="703"/>
    </row>
    <row r="156" spans="1:7" ht="27.75" customHeight="1" thickBot="1" x14ac:dyDescent="0.3">
      <c r="A156" s="12" t="s">
        <v>21</v>
      </c>
      <c r="B156" s="47"/>
      <c r="C156" s="47"/>
      <c r="D156" s="760" t="s">
        <v>424</v>
      </c>
      <c r="E156" s="761"/>
      <c r="F156" s="761"/>
      <c r="G156" s="762"/>
    </row>
    <row r="157" spans="1:7" ht="27.75" customHeight="1" x14ac:dyDescent="0.25">
      <c r="A157" s="597"/>
      <c r="B157" s="660" t="s">
        <v>425</v>
      </c>
      <c r="C157" s="660" t="s">
        <v>426</v>
      </c>
      <c r="D157" s="20">
        <v>2018</v>
      </c>
      <c r="E157" s="20">
        <v>2019</v>
      </c>
      <c r="F157" s="20">
        <v>2020</v>
      </c>
      <c r="G157" s="20">
        <v>2021</v>
      </c>
    </row>
    <row r="158" spans="1:7" ht="27.75" customHeight="1" thickBot="1" x14ac:dyDescent="0.3">
      <c r="A158" s="598"/>
      <c r="B158" s="661"/>
      <c r="C158" s="661"/>
      <c r="D158" s="21" t="s">
        <v>10</v>
      </c>
      <c r="E158" s="21" t="s">
        <v>11</v>
      </c>
      <c r="F158" s="21" t="s">
        <v>11</v>
      </c>
      <c r="G158" s="21" t="s">
        <v>11</v>
      </c>
    </row>
    <row r="159" spans="1:7" ht="27.75" customHeight="1" thickBot="1" x14ac:dyDescent="0.3">
      <c r="A159" s="12" t="s">
        <v>23</v>
      </c>
      <c r="B159" s="89">
        <v>25272</v>
      </c>
      <c r="C159" s="89">
        <v>25272</v>
      </c>
      <c r="D159" s="89">
        <v>0</v>
      </c>
      <c r="E159" s="89">
        <v>0</v>
      </c>
      <c r="F159" s="89"/>
      <c r="G159" s="89"/>
    </row>
    <row r="160" spans="1:7" ht="27.75" customHeight="1" thickBot="1" x14ac:dyDescent="0.3">
      <c r="A160" s="12" t="s">
        <v>24</v>
      </c>
      <c r="B160" s="22">
        <f>B169+B168</f>
        <v>188929</v>
      </c>
      <c r="C160" s="22">
        <f t="shared" ref="C160:E160" si="11">C169+C168</f>
        <v>169478</v>
      </c>
      <c r="D160" s="22">
        <f t="shared" si="11"/>
        <v>8323</v>
      </c>
      <c r="E160" s="22">
        <f t="shared" si="11"/>
        <v>11636</v>
      </c>
      <c r="F160" s="22"/>
      <c r="G160" s="22"/>
    </row>
    <row r="161" spans="1:7" ht="27.75" customHeight="1" thickBot="1" x14ac:dyDescent="0.3">
      <c r="A161" s="12" t="s">
        <v>25</v>
      </c>
      <c r="B161" s="12"/>
      <c r="C161" s="12"/>
      <c r="D161" s="22" t="e">
        <f>D160/D159</f>
        <v>#DIV/0!</v>
      </c>
      <c r="E161" s="22" t="e">
        <f>E160/E159</f>
        <v>#DIV/0!</v>
      </c>
      <c r="F161" s="22" t="e">
        <f>F160/F159</f>
        <v>#DIV/0!</v>
      </c>
      <c r="G161" s="22" t="e">
        <f>G160/G159</f>
        <v>#DIV/0!</v>
      </c>
    </row>
    <row r="162" spans="1:7" ht="27.75" customHeight="1" thickBot="1" x14ac:dyDescent="0.3">
      <c r="A162" s="12" t="s">
        <v>26</v>
      </c>
      <c r="B162" s="12"/>
      <c r="C162" s="12"/>
      <c r="D162" s="153" t="s">
        <v>27</v>
      </c>
      <c r="E162" s="23" t="e">
        <f t="shared" ref="E162:G164" si="12">E159/D159-1</f>
        <v>#DIV/0!</v>
      </c>
      <c r="F162" s="23" t="e">
        <f t="shared" si="12"/>
        <v>#DIV/0!</v>
      </c>
      <c r="G162" s="23" t="e">
        <f t="shared" si="12"/>
        <v>#DIV/0!</v>
      </c>
    </row>
    <row r="163" spans="1:7" ht="27.75" customHeight="1" thickBot="1" x14ac:dyDescent="0.3">
      <c r="A163" s="12" t="s">
        <v>28</v>
      </c>
      <c r="B163" s="12"/>
      <c r="C163" s="12"/>
      <c r="D163" s="153" t="s">
        <v>27</v>
      </c>
      <c r="E163" s="23">
        <f t="shared" si="12"/>
        <v>0.39805358644719457</v>
      </c>
      <c r="F163" s="23">
        <f t="shared" si="12"/>
        <v>-1</v>
      </c>
      <c r="G163" s="23" t="e">
        <f t="shared" si="12"/>
        <v>#DIV/0!</v>
      </c>
    </row>
    <row r="164" spans="1:7" ht="27.75" customHeight="1" thickBot="1" x14ac:dyDescent="0.3">
      <c r="A164" s="12" t="s">
        <v>29</v>
      </c>
      <c r="B164" s="12"/>
      <c r="C164" s="12"/>
      <c r="D164" s="153" t="s">
        <v>27</v>
      </c>
      <c r="E164" s="23" t="e">
        <f t="shared" si="12"/>
        <v>#DIV/0!</v>
      </c>
      <c r="F164" s="23" t="e">
        <f t="shared" si="12"/>
        <v>#DIV/0!</v>
      </c>
      <c r="G164" s="23" t="e">
        <f t="shared" si="12"/>
        <v>#DIV/0!</v>
      </c>
    </row>
    <row r="165" spans="1:7" ht="27.75" customHeight="1" thickBot="1" x14ac:dyDescent="0.3">
      <c r="A165" s="618" t="s">
        <v>30</v>
      </c>
      <c r="B165" s="619"/>
      <c r="C165" s="619"/>
      <c r="D165" s="619"/>
      <c r="E165" s="619"/>
      <c r="F165" s="619"/>
      <c r="G165" s="620"/>
    </row>
    <row r="166" spans="1:7" ht="27.75" customHeight="1" x14ac:dyDescent="0.25">
      <c r="A166" s="597"/>
      <c r="B166" s="10"/>
      <c r="C166" s="10"/>
      <c r="D166" s="20">
        <v>2018</v>
      </c>
      <c r="E166" s="20">
        <v>2019</v>
      </c>
      <c r="F166" s="20">
        <v>2020</v>
      </c>
      <c r="G166" s="20">
        <v>2021</v>
      </c>
    </row>
    <row r="167" spans="1:7" ht="27.75" customHeight="1" thickBot="1" x14ac:dyDescent="0.3">
      <c r="A167" s="598"/>
      <c r="B167" s="157"/>
      <c r="C167" s="157"/>
      <c r="D167" s="21" t="s">
        <v>10</v>
      </c>
      <c r="E167" s="21" t="s">
        <v>11</v>
      </c>
      <c r="F167" s="21" t="s">
        <v>11</v>
      </c>
      <c r="G167" s="21" t="s">
        <v>11</v>
      </c>
    </row>
    <row r="168" spans="1:7" ht="27.75" customHeight="1" thickBot="1" x14ac:dyDescent="0.3">
      <c r="A168" s="24" t="s">
        <v>31</v>
      </c>
      <c r="B168" s="26">
        <v>2160</v>
      </c>
      <c r="C168" s="26">
        <v>1500</v>
      </c>
      <c r="D168" s="26">
        <v>484</v>
      </c>
      <c r="E168" s="26">
        <v>676</v>
      </c>
      <c r="F168" s="26"/>
      <c r="G168" s="26"/>
    </row>
    <row r="169" spans="1:7" ht="27.75" customHeight="1" thickBot="1" x14ac:dyDescent="0.3">
      <c r="A169" s="24" t="s">
        <v>32</v>
      </c>
      <c r="B169" s="26">
        <v>186769</v>
      </c>
      <c r="C169" s="26">
        <v>167978</v>
      </c>
      <c r="D169" s="26">
        <v>7839</v>
      </c>
      <c r="E169" s="26">
        <v>10960</v>
      </c>
      <c r="F169" s="26"/>
      <c r="G169" s="26"/>
    </row>
    <row r="170" spans="1:7" ht="27.75" customHeight="1" thickBot="1" x14ac:dyDescent="0.3">
      <c r="A170" s="27" t="s">
        <v>33</v>
      </c>
      <c r="B170" s="91"/>
      <c r="C170" s="91"/>
      <c r="D170" s="307">
        <f>D169+D168</f>
        <v>8323</v>
      </c>
      <c r="E170" s="307">
        <f>E169+E168</f>
        <v>11636</v>
      </c>
      <c r="F170" s="307">
        <f>F169+F168</f>
        <v>0</v>
      </c>
      <c r="G170" s="307">
        <f>G169+G168</f>
        <v>0</v>
      </c>
    </row>
    <row r="171" spans="1:7" ht="27.75" customHeight="1" thickBot="1" x14ac:dyDescent="0.3">
      <c r="A171" s="18" t="s">
        <v>447</v>
      </c>
      <c r="B171" s="88"/>
      <c r="C171" s="88"/>
      <c r="D171" s="624" t="s">
        <v>448</v>
      </c>
      <c r="E171" s="625"/>
      <c r="F171" s="625"/>
      <c r="G171" s="626"/>
    </row>
    <row r="172" spans="1:7" ht="27.75" customHeight="1" thickBot="1" x14ac:dyDescent="0.3">
      <c r="A172" s="19" t="s">
        <v>88</v>
      </c>
      <c r="B172" s="84"/>
      <c r="C172" s="84"/>
      <c r="D172" s="757" t="s">
        <v>441</v>
      </c>
      <c r="E172" s="758"/>
      <c r="F172" s="758"/>
      <c r="G172" s="759"/>
    </row>
    <row r="173" spans="1:7" ht="27.75" customHeight="1" thickBot="1" x14ac:dyDescent="0.3">
      <c r="A173" s="12" t="s">
        <v>20</v>
      </c>
      <c r="B173" s="47"/>
      <c r="C173" s="47"/>
      <c r="D173" s="701" t="s">
        <v>449</v>
      </c>
      <c r="E173" s="702"/>
      <c r="F173" s="702"/>
      <c r="G173" s="703"/>
    </row>
    <row r="174" spans="1:7" ht="27.75" customHeight="1" thickBot="1" x14ac:dyDescent="0.3">
      <c r="A174" s="12" t="s">
        <v>21</v>
      </c>
      <c r="B174" s="47"/>
      <c r="C174" s="47"/>
      <c r="D174" s="760" t="s">
        <v>424</v>
      </c>
      <c r="E174" s="761"/>
      <c r="F174" s="761"/>
      <c r="G174" s="762"/>
    </row>
    <row r="175" spans="1:7" ht="27.75" customHeight="1" x14ac:dyDescent="0.25">
      <c r="A175" s="597"/>
      <c r="B175" s="660" t="s">
        <v>425</v>
      </c>
      <c r="C175" s="660" t="s">
        <v>426</v>
      </c>
      <c r="D175" s="20">
        <v>2018</v>
      </c>
      <c r="E175" s="20">
        <v>2019</v>
      </c>
      <c r="F175" s="20">
        <v>2020</v>
      </c>
      <c r="G175" s="20">
        <v>2021</v>
      </c>
    </row>
    <row r="176" spans="1:7" ht="27.75" customHeight="1" thickBot="1" x14ac:dyDescent="0.3">
      <c r="A176" s="598"/>
      <c r="B176" s="661"/>
      <c r="C176" s="661"/>
      <c r="D176" s="21" t="s">
        <v>10</v>
      </c>
      <c r="E176" s="21" t="s">
        <v>11</v>
      </c>
      <c r="F176" s="21" t="s">
        <v>11</v>
      </c>
      <c r="G176" s="21" t="s">
        <v>11</v>
      </c>
    </row>
    <row r="177" spans="1:7" ht="27.75" customHeight="1" thickBot="1" x14ac:dyDescent="0.3">
      <c r="A177" s="12" t="s">
        <v>23</v>
      </c>
      <c r="B177" s="89">
        <v>8700</v>
      </c>
      <c r="C177" s="89">
        <v>2928</v>
      </c>
      <c r="D177" s="89">
        <v>3045</v>
      </c>
      <c r="E177" s="89">
        <f>B177-C177-D177</f>
        <v>2727</v>
      </c>
      <c r="F177" s="89">
        <v>0</v>
      </c>
      <c r="G177" s="89">
        <v>0</v>
      </c>
    </row>
    <row r="178" spans="1:7" ht="27.75" customHeight="1" thickBot="1" x14ac:dyDescent="0.3">
      <c r="A178" s="12" t="s">
        <v>24</v>
      </c>
      <c r="B178" s="22">
        <f>B187+B186</f>
        <v>301420</v>
      </c>
      <c r="C178" s="22">
        <f t="shared" ref="C178:E178" si="13">C187+C186</f>
        <v>124991</v>
      </c>
      <c r="D178" s="22">
        <f t="shared" si="13"/>
        <v>105529</v>
      </c>
      <c r="E178" s="22">
        <f t="shared" si="13"/>
        <v>70900</v>
      </c>
      <c r="F178" s="22"/>
      <c r="G178" s="22"/>
    </row>
    <row r="179" spans="1:7" ht="27.75" customHeight="1" thickBot="1" x14ac:dyDescent="0.3">
      <c r="A179" s="12" t="s">
        <v>25</v>
      </c>
      <c r="B179" s="12"/>
      <c r="C179" s="12"/>
      <c r="D179" s="22">
        <f>D178/D177</f>
        <v>34.65648604269294</v>
      </c>
      <c r="E179" s="22">
        <f>E178/E177</f>
        <v>25.999266593325999</v>
      </c>
      <c r="F179" s="22" t="e">
        <f>F178/F177</f>
        <v>#DIV/0!</v>
      </c>
      <c r="G179" s="22" t="e">
        <f>G178/G177</f>
        <v>#DIV/0!</v>
      </c>
    </row>
    <row r="180" spans="1:7" ht="27.75" customHeight="1" thickBot="1" x14ac:dyDescent="0.3">
      <c r="A180" s="12" t="s">
        <v>26</v>
      </c>
      <c r="B180" s="12"/>
      <c r="C180" s="12"/>
      <c r="D180" s="153" t="s">
        <v>27</v>
      </c>
      <c r="E180" s="23">
        <f t="shared" ref="E180:G182" si="14">E177/D177-1</f>
        <v>-0.10443349753694586</v>
      </c>
      <c r="F180" s="23">
        <f t="shared" si="14"/>
        <v>-1</v>
      </c>
      <c r="G180" s="23" t="e">
        <f t="shared" si="14"/>
        <v>#DIV/0!</v>
      </c>
    </row>
    <row r="181" spans="1:7" ht="27.75" customHeight="1" thickBot="1" x14ac:dyDescent="0.3">
      <c r="A181" s="12" t="s">
        <v>28</v>
      </c>
      <c r="B181" s="12"/>
      <c r="C181" s="12"/>
      <c r="D181" s="153" t="s">
        <v>27</v>
      </c>
      <c r="E181" s="23">
        <f t="shared" si="14"/>
        <v>-0.32814676534412346</v>
      </c>
      <c r="F181" s="23">
        <f t="shared" si="14"/>
        <v>-1</v>
      </c>
      <c r="G181" s="23" t="e">
        <f t="shared" si="14"/>
        <v>#DIV/0!</v>
      </c>
    </row>
    <row r="182" spans="1:7" ht="27.75" customHeight="1" thickBot="1" x14ac:dyDescent="0.3">
      <c r="A182" s="12" t="s">
        <v>29</v>
      </c>
      <c r="B182" s="12"/>
      <c r="C182" s="12"/>
      <c r="D182" s="153" t="s">
        <v>27</v>
      </c>
      <c r="E182" s="23">
        <f t="shared" si="14"/>
        <v>-0.24980084359107291</v>
      </c>
      <c r="F182" s="23" t="e">
        <f t="shared" si="14"/>
        <v>#DIV/0!</v>
      </c>
      <c r="G182" s="23" t="e">
        <f t="shared" si="14"/>
        <v>#DIV/0!</v>
      </c>
    </row>
    <row r="183" spans="1:7" ht="27.75" customHeight="1" thickBot="1" x14ac:dyDescent="0.3">
      <c r="A183" s="618" t="s">
        <v>30</v>
      </c>
      <c r="B183" s="619"/>
      <c r="C183" s="619"/>
      <c r="D183" s="619"/>
      <c r="E183" s="619"/>
      <c r="F183" s="619"/>
      <c r="G183" s="620"/>
    </row>
    <row r="184" spans="1:7" ht="27.75" customHeight="1" x14ac:dyDescent="0.25">
      <c r="A184" s="597"/>
      <c r="B184" s="10"/>
      <c r="C184" s="10"/>
      <c r="D184" s="20">
        <v>2018</v>
      </c>
      <c r="E184" s="20">
        <v>2019</v>
      </c>
      <c r="F184" s="20">
        <v>2020</v>
      </c>
      <c r="G184" s="20">
        <v>2021</v>
      </c>
    </row>
    <row r="185" spans="1:7" ht="27.75" customHeight="1" thickBot="1" x14ac:dyDescent="0.3">
      <c r="A185" s="598"/>
      <c r="B185" s="157"/>
      <c r="C185" s="157"/>
      <c r="D185" s="21" t="s">
        <v>10</v>
      </c>
      <c r="E185" s="21" t="s">
        <v>11</v>
      </c>
      <c r="F185" s="21" t="s">
        <v>11</v>
      </c>
      <c r="G185" s="21" t="s">
        <v>11</v>
      </c>
    </row>
    <row r="186" spans="1:7" ht="27.75" customHeight="1" thickBot="1" x14ac:dyDescent="0.3">
      <c r="A186" s="24" t="s">
        <v>31</v>
      </c>
      <c r="B186" s="26">
        <v>1800</v>
      </c>
      <c r="C186" s="26">
        <v>753</v>
      </c>
      <c r="D186" s="26">
        <v>300</v>
      </c>
      <c r="E186" s="26">
        <v>747</v>
      </c>
      <c r="F186" s="26"/>
      <c r="G186" s="26"/>
    </row>
    <row r="187" spans="1:7" ht="27.75" customHeight="1" thickBot="1" x14ac:dyDescent="0.3">
      <c r="A187" s="24" t="s">
        <v>32</v>
      </c>
      <c r="B187" s="26">
        <v>299620</v>
      </c>
      <c r="C187" s="26">
        <v>124238</v>
      </c>
      <c r="D187" s="26">
        <v>105229</v>
      </c>
      <c r="E187" s="26">
        <v>70153</v>
      </c>
      <c r="F187" s="26"/>
      <c r="G187" s="26"/>
    </row>
    <row r="188" spans="1:7" ht="27.75" customHeight="1" thickBot="1" x14ac:dyDescent="0.3">
      <c r="A188" s="27" t="s">
        <v>33</v>
      </c>
      <c r="B188" s="91"/>
      <c r="C188" s="91"/>
      <c r="D188" s="307">
        <f>D187+D186</f>
        <v>105529</v>
      </c>
      <c r="E188" s="307">
        <f>E187+E186</f>
        <v>70900</v>
      </c>
      <c r="F188" s="307">
        <f>F187+F186</f>
        <v>0</v>
      </c>
      <c r="G188" s="307">
        <f>G187+G186</f>
        <v>0</v>
      </c>
    </row>
    <row r="189" spans="1:7" ht="27.75" customHeight="1" thickBot="1" x14ac:dyDescent="0.3">
      <c r="A189" s="18" t="s">
        <v>450</v>
      </c>
      <c r="B189" s="88"/>
      <c r="C189" s="88"/>
      <c r="D189" s="624" t="s">
        <v>451</v>
      </c>
      <c r="E189" s="625"/>
      <c r="F189" s="625"/>
      <c r="G189" s="626"/>
    </row>
    <row r="190" spans="1:7" ht="27.75" customHeight="1" thickBot="1" x14ac:dyDescent="0.3">
      <c r="A190" s="19" t="s">
        <v>88</v>
      </c>
      <c r="B190" s="84"/>
      <c r="C190" s="84"/>
      <c r="D190" s="757" t="s">
        <v>441</v>
      </c>
      <c r="E190" s="758"/>
      <c r="F190" s="758"/>
      <c r="G190" s="759"/>
    </row>
    <row r="191" spans="1:7" ht="27.75" customHeight="1" thickBot="1" x14ac:dyDescent="0.3">
      <c r="A191" s="12" t="s">
        <v>20</v>
      </c>
      <c r="B191" s="47"/>
      <c r="C191" s="47"/>
      <c r="D191" s="701" t="s">
        <v>452</v>
      </c>
      <c r="E191" s="702"/>
      <c r="F191" s="702"/>
      <c r="G191" s="703"/>
    </row>
    <row r="192" spans="1:7" ht="27.75" customHeight="1" thickBot="1" x14ac:dyDescent="0.3">
      <c r="A192" s="12" t="s">
        <v>21</v>
      </c>
      <c r="B192" s="47"/>
      <c r="C192" s="47"/>
      <c r="D192" s="760" t="s">
        <v>424</v>
      </c>
      <c r="E192" s="761"/>
      <c r="F192" s="761"/>
      <c r="G192" s="762"/>
    </row>
    <row r="193" spans="1:7" ht="27.75" customHeight="1" x14ac:dyDescent="0.25">
      <c r="A193" s="597"/>
      <c r="B193" s="660" t="s">
        <v>425</v>
      </c>
      <c r="C193" s="660" t="s">
        <v>426</v>
      </c>
      <c r="D193" s="20">
        <v>2018</v>
      </c>
      <c r="E193" s="20">
        <v>2019</v>
      </c>
      <c r="F193" s="20">
        <v>2020</v>
      </c>
      <c r="G193" s="20">
        <v>2021</v>
      </c>
    </row>
    <row r="194" spans="1:7" ht="27.75" customHeight="1" thickBot="1" x14ac:dyDescent="0.3">
      <c r="A194" s="598"/>
      <c r="B194" s="661"/>
      <c r="C194" s="661"/>
      <c r="D194" s="21" t="s">
        <v>10</v>
      </c>
      <c r="E194" s="21" t="s">
        <v>11</v>
      </c>
      <c r="F194" s="21" t="s">
        <v>11</v>
      </c>
      <c r="G194" s="21" t="s">
        <v>11</v>
      </c>
    </row>
    <row r="195" spans="1:7" s="49" customFormat="1" ht="27.75" customHeight="1" thickBot="1" x14ac:dyDescent="0.3">
      <c r="A195" s="16" t="s">
        <v>23</v>
      </c>
      <c r="B195" s="89">
        <v>1865</v>
      </c>
      <c r="C195" s="89"/>
      <c r="D195" s="89">
        <f>D196/B196*B195</f>
        <v>777.7241316752976</v>
      </c>
      <c r="E195" s="89">
        <f>E196/B196*B195</f>
        <v>1087.2758683247023</v>
      </c>
      <c r="F195" s="89">
        <f t="shared" ref="F195:G195" si="15">F196/D196*D195</f>
        <v>0</v>
      </c>
      <c r="G195" s="89">
        <f t="shared" si="15"/>
        <v>0</v>
      </c>
    </row>
    <row r="196" spans="1:7" ht="27.75" customHeight="1" thickBot="1" x14ac:dyDescent="0.3">
      <c r="A196" s="12" t="s">
        <v>24</v>
      </c>
      <c r="B196" s="22">
        <f>B205+B204</f>
        <v>60634</v>
      </c>
      <c r="C196" s="22">
        <f t="shared" ref="C196:F196" si="16">C205+C204</f>
        <v>0</v>
      </c>
      <c r="D196" s="22">
        <f t="shared" si="16"/>
        <v>25285</v>
      </c>
      <c r="E196" s="22">
        <f t="shared" si="16"/>
        <v>35349</v>
      </c>
      <c r="F196" s="22">
        <f t="shared" si="16"/>
        <v>0</v>
      </c>
      <c r="G196" s="22">
        <v>0</v>
      </c>
    </row>
    <row r="197" spans="1:7" ht="27.75" customHeight="1" thickBot="1" x14ac:dyDescent="0.3">
      <c r="A197" s="12" t="s">
        <v>25</v>
      </c>
      <c r="B197" s="12"/>
      <c r="C197" s="12"/>
      <c r="D197" s="22">
        <f>D196/D195</f>
        <v>32.511528150134055</v>
      </c>
      <c r="E197" s="22">
        <f>E196/E195</f>
        <v>32.511528150134048</v>
      </c>
      <c r="F197" s="22" t="e">
        <f>F196/F195</f>
        <v>#DIV/0!</v>
      </c>
      <c r="G197" s="22" t="e">
        <f>G196/G195</f>
        <v>#DIV/0!</v>
      </c>
    </row>
    <row r="198" spans="1:7" ht="27.75" customHeight="1" thickBot="1" x14ac:dyDescent="0.3">
      <c r="A198" s="12" t="s">
        <v>26</v>
      </c>
      <c r="B198" s="12"/>
      <c r="C198" s="12"/>
      <c r="D198" s="153" t="s">
        <v>27</v>
      </c>
      <c r="E198" s="23">
        <f t="shared" ref="E198:G200" si="17">E195/D195-1</f>
        <v>0.39802254300968976</v>
      </c>
      <c r="F198" s="23">
        <f t="shared" si="17"/>
        <v>-1</v>
      </c>
      <c r="G198" s="23" t="e">
        <f t="shared" si="17"/>
        <v>#DIV/0!</v>
      </c>
    </row>
    <row r="199" spans="1:7" ht="27.75" customHeight="1" thickBot="1" x14ac:dyDescent="0.3">
      <c r="A199" s="12" t="s">
        <v>28</v>
      </c>
      <c r="B199" s="12"/>
      <c r="C199" s="12"/>
      <c r="D199" s="153" t="s">
        <v>27</v>
      </c>
      <c r="E199" s="23">
        <f t="shared" si="17"/>
        <v>0.39802254300968953</v>
      </c>
      <c r="F199" s="23">
        <f t="shared" si="17"/>
        <v>-1</v>
      </c>
      <c r="G199" s="23" t="e">
        <f t="shared" si="17"/>
        <v>#DIV/0!</v>
      </c>
    </row>
    <row r="200" spans="1:7" ht="27.75" customHeight="1" thickBot="1" x14ac:dyDescent="0.3">
      <c r="A200" s="12" t="s">
        <v>29</v>
      </c>
      <c r="B200" s="12"/>
      <c r="C200" s="12"/>
      <c r="D200" s="153" t="s">
        <v>27</v>
      </c>
      <c r="E200" s="23">
        <f t="shared" si="17"/>
        <v>0</v>
      </c>
      <c r="F200" s="23" t="e">
        <f t="shared" si="17"/>
        <v>#DIV/0!</v>
      </c>
      <c r="G200" s="23" t="e">
        <f t="shared" si="17"/>
        <v>#DIV/0!</v>
      </c>
    </row>
    <row r="201" spans="1:7" ht="27.75" customHeight="1" thickBot="1" x14ac:dyDescent="0.3">
      <c r="A201" s="618" t="s">
        <v>30</v>
      </c>
      <c r="B201" s="619"/>
      <c r="C201" s="619"/>
      <c r="D201" s="619"/>
      <c r="E201" s="619"/>
      <c r="F201" s="619"/>
      <c r="G201" s="620"/>
    </row>
    <row r="202" spans="1:7" ht="27.75" customHeight="1" x14ac:dyDescent="0.25">
      <c r="A202" s="597"/>
      <c r="B202" s="10"/>
      <c r="C202" s="10"/>
      <c r="D202" s="20">
        <v>2018</v>
      </c>
      <c r="E202" s="20">
        <v>2019</v>
      </c>
      <c r="F202" s="20">
        <v>2020</v>
      </c>
      <c r="G202" s="20">
        <v>2021</v>
      </c>
    </row>
    <row r="203" spans="1:7" ht="27.75" customHeight="1" thickBot="1" x14ac:dyDescent="0.3">
      <c r="A203" s="598"/>
      <c r="B203" s="157"/>
      <c r="C203" s="157"/>
      <c r="D203" s="21" t="s">
        <v>10</v>
      </c>
      <c r="E203" s="21" t="s">
        <v>11</v>
      </c>
      <c r="F203" s="21" t="s">
        <v>11</v>
      </c>
      <c r="G203" s="21" t="s">
        <v>11</v>
      </c>
    </row>
    <row r="204" spans="1:7" ht="27.75" customHeight="1" thickBot="1" x14ac:dyDescent="0.3">
      <c r="A204" s="24" t="s">
        <v>31</v>
      </c>
      <c r="B204" s="26">
        <v>1177</v>
      </c>
      <c r="C204" s="26">
        <v>0</v>
      </c>
      <c r="D204" s="26">
        <v>491</v>
      </c>
      <c r="E204" s="26">
        <v>686</v>
      </c>
      <c r="F204" s="26">
        <v>0</v>
      </c>
      <c r="G204" s="26">
        <v>0</v>
      </c>
    </row>
    <row r="205" spans="1:7" ht="27.75" customHeight="1" thickBot="1" x14ac:dyDescent="0.3">
      <c r="A205" s="24" t="s">
        <v>32</v>
      </c>
      <c r="B205" s="26">
        <v>59457</v>
      </c>
      <c r="C205" s="26">
        <v>0</v>
      </c>
      <c r="D205" s="26">
        <v>24794</v>
      </c>
      <c r="E205" s="26">
        <v>34663</v>
      </c>
      <c r="F205" s="26"/>
      <c r="G205" s="26"/>
    </row>
    <row r="206" spans="1:7" ht="27.75" customHeight="1" thickBot="1" x14ac:dyDescent="0.3">
      <c r="A206" s="27" t="s">
        <v>33</v>
      </c>
      <c r="B206" s="91"/>
      <c r="C206" s="91"/>
      <c r="D206" s="307">
        <f>D205+D204</f>
        <v>25285</v>
      </c>
      <c r="E206" s="307">
        <f>E205+E204</f>
        <v>35349</v>
      </c>
      <c r="F206" s="307">
        <f>F205+F204</f>
        <v>0</v>
      </c>
      <c r="G206" s="307">
        <f>G205+G204</f>
        <v>0</v>
      </c>
    </row>
    <row r="207" spans="1:7" ht="27.75" customHeight="1" thickBot="1" x14ac:dyDescent="0.3">
      <c r="A207" s="18" t="s">
        <v>453</v>
      </c>
      <c r="B207" s="88"/>
      <c r="C207" s="88"/>
      <c r="D207" s="624" t="s">
        <v>454</v>
      </c>
      <c r="E207" s="625"/>
      <c r="F207" s="625"/>
      <c r="G207" s="626"/>
    </row>
    <row r="208" spans="1:7" ht="27.75" customHeight="1" thickBot="1" x14ac:dyDescent="0.3">
      <c r="A208" s="19" t="s">
        <v>88</v>
      </c>
      <c r="B208" s="84"/>
      <c r="C208" s="84"/>
      <c r="D208" s="757" t="s">
        <v>441</v>
      </c>
      <c r="E208" s="758"/>
      <c r="F208" s="758"/>
      <c r="G208" s="759"/>
    </row>
    <row r="209" spans="1:7" ht="31.5" customHeight="1" thickBot="1" x14ac:dyDescent="0.3">
      <c r="A209" s="12" t="s">
        <v>20</v>
      </c>
      <c r="B209" s="47"/>
      <c r="C209" s="47"/>
      <c r="D209" s="701" t="s">
        <v>455</v>
      </c>
      <c r="E209" s="702"/>
      <c r="F209" s="702"/>
      <c r="G209" s="703"/>
    </row>
    <row r="210" spans="1:7" ht="27.75" customHeight="1" thickBot="1" x14ac:dyDescent="0.3">
      <c r="A210" s="12" t="s">
        <v>21</v>
      </c>
      <c r="B210" s="47"/>
      <c r="C210" s="47"/>
      <c r="D210" s="760" t="s">
        <v>424</v>
      </c>
      <c r="E210" s="761"/>
      <c r="F210" s="761"/>
      <c r="G210" s="762"/>
    </row>
    <row r="211" spans="1:7" ht="27.75" customHeight="1" x14ac:dyDescent="0.25">
      <c r="A211" s="597"/>
      <c r="B211" s="660" t="s">
        <v>425</v>
      </c>
      <c r="C211" s="660" t="s">
        <v>426</v>
      </c>
      <c r="D211" s="20">
        <v>2018</v>
      </c>
      <c r="E211" s="20">
        <v>2019</v>
      </c>
      <c r="F211" s="20">
        <v>2020</v>
      </c>
      <c r="G211" s="20">
        <v>2021</v>
      </c>
    </row>
    <row r="212" spans="1:7" ht="27.75" customHeight="1" thickBot="1" x14ac:dyDescent="0.3">
      <c r="A212" s="598"/>
      <c r="B212" s="661"/>
      <c r="C212" s="661"/>
      <c r="D212" s="21" t="s">
        <v>10</v>
      </c>
      <c r="E212" s="21" t="s">
        <v>11</v>
      </c>
      <c r="F212" s="21" t="s">
        <v>11</v>
      </c>
      <c r="G212" s="21" t="s">
        <v>11</v>
      </c>
    </row>
    <row r="213" spans="1:7" ht="27.75" customHeight="1" thickBot="1" x14ac:dyDescent="0.3">
      <c r="A213" s="12" t="s">
        <v>23</v>
      </c>
      <c r="B213" s="89">
        <v>24020</v>
      </c>
      <c r="C213" s="89">
        <v>24020</v>
      </c>
      <c r="D213" s="89">
        <v>0</v>
      </c>
      <c r="E213" s="89">
        <v>0</v>
      </c>
      <c r="F213" s="89">
        <v>0</v>
      </c>
      <c r="G213" s="89">
        <v>0</v>
      </c>
    </row>
    <row r="214" spans="1:7" ht="27.75" customHeight="1" thickBot="1" x14ac:dyDescent="0.3">
      <c r="A214" s="12" t="s">
        <v>24</v>
      </c>
      <c r="B214" s="22">
        <f>B223+B222</f>
        <v>423290</v>
      </c>
      <c r="C214" s="22">
        <f t="shared" ref="C214:F214" si="18">C223+C222</f>
        <v>421602</v>
      </c>
      <c r="D214" s="22">
        <f t="shared" si="18"/>
        <v>465</v>
      </c>
      <c r="E214" s="22">
        <f t="shared" si="18"/>
        <v>1222</v>
      </c>
      <c r="F214" s="22">
        <f t="shared" si="18"/>
        <v>0</v>
      </c>
      <c r="G214" s="22">
        <v>0</v>
      </c>
    </row>
    <row r="215" spans="1:7" ht="27.75" customHeight="1" thickBot="1" x14ac:dyDescent="0.3">
      <c r="A215" s="12" t="s">
        <v>25</v>
      </c>
      <c r="B215" s="12"/>
      <c r="C215" s="12"/>
      <c r="D215" s="22" t="e">
        <f>D214/D213</f>
        <v>#DIV/0!</v>
      </c>
      <c r="E215" s="22" t="e">
        <f>E214/E213</f>
        <v>#DIV/0!</v>
      </c>
      <c r="F215" s="22" t="e">
        <f>F214/F213</f>
        <v>#DIV/0!</v>
      </c>
      <c r="G215" s="22" t="e">
        <f>G214/G213</f>
        <v>#DIV/0!</v>
      </c>
    </row>
    <row r="216" spans="1:7" ht="27.75" customHeight="1" thickBot="1" x14ac:dyDescent="0.3">
      <c r="A216" s="12" t="s">
        <v>26</v>
      </c>
      <c r="B216" s="12"/>
      <c r="C216" s="12"/>
      <c r="D216" s="153" t="s">
        <v>27</v>
      </c>
      <c r="E216" s="23" t="e">
        <f t="shared" ref="E216:G218" si="19">E213/D213-1</f>
        <v>#DIV/0!</v>
      </c>
      <c r="F216" s="23" t="e">
        <f t="shared" si="19"/>
        <v>#DIV/0!</v>
      </c>
      <c r="G216" s="23" t="e">
        <f t="shared" si="19"/>
        <v>#DIV/0!</v>
      </c>
    </row>
    <row r="217" spans="1:7" ht="27.75" customHeight="1" thickBot="1" x14ac:dyDescent="0.3">
      <c r="A217" s="12" t="s">
        <v>28</v>
      </c>
      <c r="B217" s="12"/>
      <c r="C217" s="12"/>
      <c r="D217" s="153" t="s">
        <v>27</v>
      </c>
      <c r="E217" s="23">
        <f t="shared" si="19"/>
        <v>1.6279569892473118</v>
      </c>
      <c r="F217" s="23">
        <f t="shared" si="19"/>
        <v>-1</v>
      </c>
      <c r="G217" s="23" t="e">
        <f t="shared" si="19"/>
        <v>#DIV/0!</v>
      </c>
    </row>
    <row r="218" spans="1:7" ht="27.75" customHeight="1" thickBot="1" x14ac:dyDescent="0.3">
      <c r="A218" s="12" t="s">
        <v>29</v>
      </c>
      <c r="B218" s="12"/>
      <c r="C218" s="12"/>
      <c r="D218" s="153" t="s">
        <v>27</v>
      </c>
      <c r="E218" s="23" t="e">
        <f t="shared" si="19"/>
        <v>#DIV/0!</v>
      </c>
      <c r="F218" s="23" t="e">
        <f t="shared" si="19"/>
        <v>#DIV/0!</v>
      </c>
      <c r="G218" s="23" t="e">
        <f t="shared" si="19"/>
        <v>#DIV/0!</v>
      </c>
    </row>
    <row r="219" spans="1:7" ht="27.75" customHeight="1" thickBot="1" x14ac:dyDescent="0.3">
      <c r="A219" s="618" t="s">
        <v>456</v>
      </c>
      <c r="B219" s="619"/>
      <c r="C219" s="619"/>
      <c r="D219" s="619"/>
      <c r="E219" s="619"/>
      <c r="F219" s="619"/>
      <c r="G219" s="620"/>
    </row>
    <row r="220" spans="1:7" ht="27.75" customHeight="1" x14ac:dyDescent="0.25">
      <c r="A220" s="597"/>
      <c r="B220" s="10"/>
      <c r="C220" s="10"/>
      <c r="D220" s="20">
        <v>2018</v>
      </c>
      <c r="E220" s="20">
        <v>2019</v>
      </c>
      <c r="F220" s="20">
        <v>2020</v>
      </c>
      <c r="G220" s="20">
        <v>2021</v>
      </c>
    </row>
    <row r="221" spans="1:7" ht="27.75" customHeight="1" thickBot="1" x14ac:dyDescent="0.3">
      <c r="A221" s="598"/>
      <c r="B221" s="157"/>
      <c r="C221" s="157"/>
      <c r="D221" s="21" t="s">
        <v>10</v>
      </c>
      <c r="E221" s="21" t="s">
        <v>11</v>
      </c>
      <c r="F221" s="21" t="s">
        <v>11</v>
      </c>
      <c r="G221" s="21" t="s">
        <v>11</v>
      </c>
    </row>
    <row r="222" spans="1:7" ht="27.75" customHeight="1" thickBot="1" x14ac:dyDescent="0.3">
      <c r="A222" s="24" t="s">
        <v>31</v>
      </c>
      <c r="B222" s="26">
        <v>2460</v>
      </c>
      <c r="C222" s="26">
        <v>2460</v>
      </c>
      <c r="D222" s="26">
        <v>0</v>
      </c>
      <c r="E222" s="26">
        <v>0</v>
      </c>
      <c r="F222" s="26">
        <v>0</v>
      </c>
      <c r="G222" s="26"/>
    </row>
    <row r="223" spans="1:7" ht="27.75" customHeight="1" thickBot="1" x14ac:dyDescent="0.3">
      <c r="A223" s="24" t="s">
        <v>32</v>
      </c>
      <c r="B223" s="26">
        <v>420830</v>
      </c>
      <c r="C223" s="26">
        <v>419142</v>
      </c>
      <c r="D223" s="26">
        <v>465</v>
      </c>
      <c r="E223" s="26">
        <v>1222</v>
      </c>
      <c r="F223" s="26">
        <v>0</v>
      </c>
      <c r="G223" s="26"/>
    </row>
    <row r="224" spans="1:7" ht="27.75" customHeight="1" thickBot="1" x14ac:dyDescent="0.3">
      <c r="A224" s="27" t="s">
        <v>33</v>
      </c>
      <c r="B224" s="86"/>
      <c r="C224" s="86"/>
      <c r="D224" s="307">
        <f>D223+D222</f>
        <v>465</v>
      </c>
      <c r="E224" s="307">
        <f>E223+E222</f>
        <v>1222</v>
      </c>
      <c r="F224" s="307">
        <f>F223+F222</f>
        <v>0</v>
      </c>
      <c r="G224" s="307">
        <f>G223+G222</f>
        <v>0</v>
      </c>
    </row>
    <row r="225" spans="1:7" ht="27.75" customHeight="1" thickBot="1" x14ac:dyDescent="0.3">
      <c r="A225" s="18" t="s">
        <v>457</v>
      </c>
      <c r="B225" s="88"/>
      <c r="C225" s="88"/>
      <c r="D225" s="624" t="s">
        <v>458</v>
      </c>
      <c r="E225" s="625"/>
      <c r="F225" s="625"/>
      <c r="G225" s="626"/>
    </row>
    <row r="226" spans="1:7" ht="27.75" customHeight="1" thickBot="1" x14ac:dyDescent="0.3">
      <c r="A226" s="19" t="s">
        <v>88</v>
      </c>
      <c r="B226" s="84"/>
      <c r="C226" s="84"/>
      <c r="D226" s="757" t="s">
        <v>441</v>
      </c>
      <c r="E226" s="758"/>
      <c r="F226" s="758"/>
      <c r="G226" s="759"/>
    </row>
    <row r="227" spans="1:7" ht="27.75" customHeight="1" thickBot="1" x14ac:dyDescent="0.3">
      <c r="A227" s="12" t="s">
        <v>20</v>
      </c>
      <c r="B227" s="47"/>
      <c r="C227" s="47"/>
      <c r="D227" s="701" t="s">
        <v>455</v>
      </c>
      <c r="E227" s="702"/>
      <c r="F227" s="702"/>
      <c r="G227" s="703"/>
    </row>
    <row r="228" spans="1:7" ht="27.75" customHeight="1" thickBot="1" x14ac:dyDescent="0.3">
      <c r="A228" s="12" t="s">
        <v>21</v>
      </c>
      <c r="B228" s="47"/>
      <c r="C228" s="47"/>
      <c r="D228" s="760" t="s">
        <v>424</v>
      </c>
      <c r="E228" s="761"/>
      <c r="F228" s="761"/>
      <c r="G228" s="762"/>
    </row>
    <row r="229" spans="1:7" ht="27.75" customHeight="1" x14ac:dyDescent="0.25">
      <c r="A229" s="597"/>
      <c r="B229" s="660" t="s">
        <v>425</v>
      </c>
      <c r="C229" s="660" t="s">
        <v>426</v>
      </c>
      <c r="D229" s="20">
        <v>2018</v>
      </c>
      <c r="E229" s="20">
        <v>2019</v>
      </c>
      <c r="F229" s="20">
        <v>2020</v>
      </c>
      <c r="G229" s="20">
        <v>2021</v>
      </c>
    </row>
    <row r="230" spans="1:7" ht="27.75" customHeight="1" thickBot="1" x14ac:dyDescent="0.3">
      <c r="A230" s="598"/>
      <c r="B230" s="661"/>
      <c r="C230" s="661"/>
      <c r="D230" s="21" t="s">
        <v>10</v>
      </c>
      <c r="E230" s="21" t="s">
        <v>11</v>
      </c>
      <c r="F230" s="21" t="s">
        <v>11</v>
      </c>
      <c r="G230" s="21" t="s">
        <v>11</v>
      </c>
    </row>
    <row r="231" spans="1:7" ht="27.75" customHeight="1" thickBot="1" x14ac:dyDescent="0.3">
      <c r="A231" s="12" t="s">
        <v>23</v>
      </c>
      <c r="B231" s="89">
        <v>24020</v>
      </c>
      <c r="C231" s="89">
        <v>7020</v>
      </c>
      <c r="D231" s="89">
        <f>B231-E231-C231</f>
        <v>7098</v>
      </c>
      <c r="E231" s="89">
        <v>9902</v>
      </c>
      <c r="F231" s="89">
        <v>0</v>
      </c>
      <c r="G231" s="89">
        <v>0</v>
      </c>
    </row>
    <row r="232" spans="1:7" ht="27.75" customHeight="1" thickBot="1" x14ac:dyDescent="0.3">
      <c r="A232" s="12" t="s">
        <v>24</v>
      </c>
      <c r="B232" s="22">
        <f>B241+B240</f>
        <v>77267</v>
      </c>
      <c r="C232" s="22">
        <f t="shared" ref="C232:F232" si="20">C241+C240</f>
        <v>22632</v>
      </c>
      <c r="D232" s="22">
        <f t="shared" si="20"/>
        <v>22785</v>
      </c>
      <c r="E232" s="22">
        <f t="shared" si="20"/>
        <v>31850</v>
      </c>
      <c r="F232" s="22">
        <f t="shared" si="20"/>
        <v>0</v>
      </c>
      <c r="G232" s="22">
        <v>0</v>
      </c>
    </row>
    <row r="233" spans="1:7" ht="27.75" customHeight="1" thickBot="1" x14ac:dyDescent="0.3">
      <c r="A233" s="12" t="s">
        <v>25</v>
      </c>
      <c r="B233" s="12"/>
      <c r="C233" s="12"/>
      <c r="D233" s="22">
        <f>D232/D231</f>
        <v>3.2100591715976332</v>
      </c>
      <c r="E233" s="22">
        <f>E232/E231</f>
        <v>3.216521914764694</v>
      </c>
      <c r="F233" s="22" t="e">
        <f>F232/F231</f>
        <v>#DIV/0!</v>
      </c>
      <c r="G233" s="22" t="e">
        <f>G232/G231</f>
        <v>#DIV/0!</v>
      </c>
    </row>
    <row r="234" spans="1:7" ht="27.75" customHeight="1" thickBot="1" x14ac:dyDescent="0.3">
      <c r="A234" s="12" t="s">
        <v>26</v>
      </c>
      <c r="B234" s="12"/>
      <c r="C234" s="12"/>
      <c r="D234" s="153" t="s">
        <v>27</v>
      </c>
      <c r="E234" s="23">
        <f t="shared" ref="E234:G236" si="21">E231/D231-1</f>
        <v>0.3950408565793182</v>
      </c>
      <c r="F234" s="23">
        <f t="shared" si="21"/>
        <v>-1</v>
      </c>
      <c r="G234" s="23" t="e">
        <f t="shared" si="21"/>
        <v>#DIV/0!</v>
      </c>
    </row>
    <row r="235" spans="1:7" ht="27.75" customHeight="1" thickBot="1" x14ac:dyDescent="0.3">
      <c r="A235" s="12" t="s">
        <v>28</v>
      </c>
      <c r="B235" s="12"/>
      <c r="C235" s="12"/>
      <c r="D235" s="153" t="s">
        <v>27</v>
      </c>
      <c r="E235" s="23">
        <f t="shared" si="21"/>
        <v>0.39784946236559149</v>
      </c>
      <c r="F235" s="23">
        <f t="shared" si="21"/>
        <v>-1</v>
      </c>
      <c r="G235" s="23" t="e">
        <f t="shared" si="21"/>
        <v>#DIV/0!</v>
      </c>
    </row>
    <row r="236" spans="1:7" ht="27.75" customHeight="1" thickBot="1" x14ac:dyDescent="0.3">
      <c r="A236" s="12" t="s">
        <v>29</v>
      </c>
      <c r="B236" s="12"/>
      <c r="C236" s="12"/>
      <c r="D236" s="153" t="s">
        <v>27</v>
      </c>
      <c r="E236" s="23">
        <f t="shared" si="21"/>
        <v>2.0132785165589695E-3</v>
      </c>
      <c r="F236" s="23" t="e">
        <f t="shared" si="21"/>
        <v>#DIV/0!</v>
      </c>
      <c r="G236" s="23" t="e">
        <f t="shared" si="21"/>
        <v>#DIV/0!</v>
      </c>
    </row>
    <row r="237" spans="1:7" ht="27.75" customHeight="1" thickBot="1" x14ac:dyDescent="0.3">
      <c r="A237" s="618" t="s">
        <v>30</v>
      </c>
      <c r="B237" s="619"/>
      <c r="C237" s="619"/>
      <c r="D237" s="619"/>
      <c r="E237" s="619"/>
      <c r="F237" s="619"/>
      <c r="G237" s="620"/>
    </row>
    <row r="238" spans="1:7" ht="27.75" customHeight="1" x14ac:dyDescent="0.25">
      <c r="A238" s="597"/>
      <c r="B238" s="10"/>
      <c r="C238" s="10"/>
      <c r="D238" s="20">
        <v>2018</v>
      </c>
      <c r="E238" s="20">
        <v>2019</v>
      </c>
      <c r="F238" s="20">
        <v>2020</v>
      </c>
      <c r="G238" s="20">
        <v>2021</v>
      </c>
    </row>
    <row r="239" spans="1:7" ht="27.75" customHeight="1" thickBot="1" x14ac:dyDescent="0.3">
      <c r="A239" s="598"/>
      <c r="B239" s="157"/>
      <c r="C239" s="157"/>
      <c r="D239" s="21" t="s">
        <v>10</v>
      </c>
      <c r="E239" s="21" t="s">
        <v>11</v>
      </c>
      <c r="F239" s="21" t="s">
        <v>11</v>
      </c>
      <c r="G239" s="21" t="s">
        <v>11</v>
      </c>
    </row>
    <row r="240" spans="1:7" ht="27.75" customHeight="1" thickBot="1" x14ac:dyDescent="0.3">
      <c r="A240" s="24" t="s">
        <v>31</v>
      </c>
      <c r="B240" s="26">
        <v>486</v>
      </c>
      <c r="C240" s="26">
        <v>100</v>
      </c>
      <c r="D240" s="26">
        <v>163</v>
      </c>
      <c r="E240" s="26">
        <v>223</v>
      </c>
      <c r="F240" s="26">
        <v>0</v>
      </c>
      <c r="G240" s="26">
        <v>0</v>
      </c>
    </row>
    <row r="241" spans="1:7" ht="27.75" customHeight="1" thickBot="1" x14ac:dyDescent="0.3">
      <c r="A241" s="24" t="s">
        <v>32</v>
      </c>
      <c r="B241" s="26">
        <v>76781</v>
      </c>
      <c r="C241" s="26">
        <v>22532</v>
      </c>
      <c r="D241" s="26">
        <v>22622</v>
      </c>
      <c r="E241" s="26">
        <v>31627</v>
      </c>
      <c r="F241" s="26">
        <v>0</v>
      </c>
      <c r="G241" s="26"/>
    </row>
    <row r="242" spans="1:7" ht="27.75" customHeight="1" thickBot="1" x14ac:dyDescent="0.3">
      <c r="A242" s="27" t="s">
        <v>33</v>
      </c>
      <c r="B242" s="86"/>
      <c r="C242" s="86"/>
      <c r="D242" s="307">
        <f>D241+D240</f>
        <v>22785</v>
      </c>
      <c r="E242" s="307">
        <f>E241+E240</f>
        <v>31850</v>
      </c>
      <c r="F242" s="307">
        <f>F241+F240</f>
        <v>0</v>
      </c>
      <c r="G242" s="307">
        <f>G241+G240</f>
        <v>0</v>
      </c>
    </row>
    <row r="243" spans="1:7" ht="27.75" customHeight="1" thickBot="1" x14ac:dyDescent="0.3">
      <c r="A243" s="18" t="s">
        <v>459</v>
      </c>
      <c r="B243" s="88"/>
      <c r="C243" s="88"/>
      <c r="D243" s="624" t="s">
        <v>460</v>
      </c>
      <c r="E243" s="625"/>
      <c r="F243" s="625"/>
      <c r="G243" s="626"/>
    </row>
    <row r="244" spans="1:7" ht="27.75" customHeight="1" thickBot="1" x14ac:dyDescent="0.3">
      <c r="A244" s="19" t="s">
        <v>88</v>
      </c>
      <c r="B244" s="84"/>
      <c r="C244" s="84"/>
      <c r="D244" s="757" t="s">
        <v>441</v>
      </c>
      <c r="E244" s="758"/>
      <c r="F244" s="758"/>
      <c r="G244" s="759"/>
    </row>
    <row r="245" spans="1:7" ht="27.75" customHeight="1" thickBot="1" x14ac:dyDescent="0.3">
      <c r="A245" s="12" t="s">
        <v>20</v>
      </c>
      <c r="B245" s="47"/>
      <c r="C245" s="47"/>
      <c r="D245" s="701" t="s">
        <v>461</v>
      </c>
      <c r="E245" s="702"/>
      <c r="F245" s="702"/>
      <c r="G245" s="703"/>
    </row>
    <row r="246" spans="1:7" ht="27.75" customHeight="1" thickBot="1" x14ac:dyDescent="0.3">
      <c r="A246" s="12" t="s">
        <v>21</v>
      </c>
      <c r="B246" s="47"/>
      <c r="C246" s="47"/>
      <c r="D246" s="760" t="s">
        <v>424</v>
      </c>
      <c r="E246" s="761"/>
      <c r="F246" s="761"/>
      <c r="G246" s="762"/>
    </row>
    <row r="247" spans="1:7" ht="27.75" customHeight="1" x14ac:dyDescent="0.25">
      <c r="A247" s="597"/>
      <c r="B247" s="660" t="s">
        <v>425</v>
      </c>
      <c r="C247" s="660" t="s">
        <v>426</v>
      </c>
      <c r="D247" s="20">
        <v>2018</v>
      </c>
      <c r="E247" s="20">
        <v>2019</v>
      </c>
      <c r="F247" s="20">
        <v>2020</v>
      </c>
      <c r="G247" s="20">
        <v>2021</v>
      </c>
    </row>
    <row r="248" spans="1:7" ht="27.75" customHeight="1" thickBot="1" x14ac:dyDescent="0.3">
      <c r="A248" s="598"/>
      <c r="B248" s="661"/>
      <c r="C248" s="661"/>
      <c r="D248" s="21" t="s">
        <v>10</v>
      </c>
      <c r="E248" s="21" t="s">
        <v>11</v>
      </c>
      <c r="F248" s="21" t="s">
        <v>11</v>
      </c>
      <c r="G248" s="21" t="s">
        <v>11</v>
      </c>
    </row>
    <row r="249" spans="1:7" ht="27.75" customHeight="1" thickBot="1" x14ac:dyDescent="0.3">
      <c r="A249" s="12" t="s">
        <v>23</v>
      </c>
      <c r="B249" s="89">
        <v>60772</v>
      </c>
      <c r="C249" s="89">
        <v>43675</v>
      </c>
      <c r="D249" s="89">
        <v>8689</v>
      </c>
      <c r="E249" s="89">
        <f>B249-C249-D249</f>
        <v>8408</v>
      </c>
      <c r="F249" s="89">
        <v>0</v>
      </c>
      <c r="G249" s="89">
        <v>0</v>
      </c>
    </row>
    <row r="250" spans="1:7" ht="27.75" customHeight="1" thickBot="1" x14ac:dyDescent="0.3">
      <c r="A250" s="12" t="s">
        <v>24</v>
      </c>
      <c r="B250" s="22">
        <f>B259+B258</f>
        <v>100975</v>
      </c>
      <c r="C250" s="22">
        <f t="shared" ref="C250:G250" si="22">C259+C258</f>
        <v>66053</v>
      </c>
      <c r="D250" s="22">
        <f t="shared" si="22"/>
        <v>14437</v>
      </c>
      <c r="E250" s="22">
        <f t="shared" si="22"/>
        <v>20185</v>
      </c>
      <c r="F250" s="22">
        <f t="shared" si="22"/>
        <v>0</v>
      </c>
      <c r="G250" s="22">
        <f t="shared" si="22"/>
        <v>0</v>
      </c>
    </row>
    <row r="251" spans="1:7" ht="27.75" customHeight="1" thickBot="1" x14ac:dyDescent="0.3">
      <c r="A251" s="12" t="s">
        <v>25</v>
      </c>
      <c r="B251" s="12"/>
      <c r="C251" s="93"/>
      <c r="D251" s="22">
        <f>D250/D249</f>
        <v>1.6615260674415928</v>
      </c>
      <c r="E251" s="22">
        <f>E250/E249</f>
        <v>2.4006898192197905</v>
      </c>
      <c r="F251" s="22" t="e">
        <f>F250/F249</f>
        <v>#DIV/0!</v>
      </c>
      <c r="G251" s="22" t="e">
        <f>G250/G249</f>
        <v>#DIV/0!</v>
      </c>
    </row>
    <row r="252" spans="1:7" ht="27.75" customHeight="1" thickBot="1" x14ac:dyDescent="0.3">
      <c r="A252" s="12" t="s">
        <v>26</v>
      </c>
      <c r="B252" s="12"/>
      <c r="C252" s="12"/>
      <c r="D252" s="153" t="s">
        <v>27</v>
      </c>
      <c r="E252" s="23">
        <f t="shared" ref="E252:G254" si="23">E249/D249-1</f>
        <v>-3.2339739901024234E-2</v>
      </c>
      <c r="F252" s="23">
        <f t="shared" si="23"/>
        <v>-1</v>
      </c>
      <c r="G252" s="23" t="e">
        <f t="shared" si="23"/>
        <v>#DIV/0!</v>
      </c>
    </row>
    <row r="253" spans="1:7" ht="27.75" customHeight="1" thickBot="1" x14ac:dyDescent="0.3">
      <c r="A253" s="12" t="s">
        <v>28</v>
      </c>
      <c r="B253" s="12"/>
      <c r="C253" s="12"/>
      <c r="D253" s="153" t="s">
        <v>27</v>
      </c>
      <c r="E253" s="23">
        <f t="shared" si="23"/>
        <v>0.39814365865484524</v>
      </c>
      <c r="F253" s="23">
        <f t="shared" si="23"/>
        <v>-1</v>
      </c>
      <c r="G253" s="23" t="e">
        <f t="shared" si="23"/>
        <v>#DIV/0!</v>
      </c>
    </row>
    <row r="254" spans="1:7" ht="27.75" customHeight="1" thickBot="1" x14ac:dyDescent="0.3">
      <c r="A254" s="12" t="s">
        <v>29</v>
      </c>
      <c r="B254" s="12"/>
      <c r="C254" s="12"/>
      <c r="D254" s="153" t="s">
        <v>27</v>
      </c>
      <c r="E254" s="23">
        <f t="shared" si="23"/>
        <v>0.44487039130018413</v>
      </c>
      <c r="F254" s="23" t="e">
        <f t="shared" si="23"/>
        <v>#DIV/0!</v>
      </c>
      <c r="G254" s="23" t="e">
        <f t="shared" si="23"/>
        <v>#DIV/0!</v>
      </c>
    </row>
    <row r="255" spans="1:7" ht="27.75" customHeight="1" thickBot="1" x14ac:dyDescent="0.3">
      <c r="A255" s="618" t="s">
        <v>285</v>
      </c>
      <c r="B255" s="619"/>
      <c r="C255" s="619"/>
      <c r="D255" s="619"/>
      <c r="E255" s="619"/>
      <c r="F255" s="619"/>
      <c r="G255" s="620"/>
    </row>
    <row r="256" spans="1:7" ht="27.75" customHeight="1" x14ac:dyDescent="0.25">
      <c r="A256" s="597"/>
      <c r="B256" s="10"/>
      <c r="C256" s="10"/>
      <c r="D256" s="20">
        <v>2018</v>
      </c>
      <c r="E256" s="20">
        <v>2019</v>
      </c>
      <c r="F256" s="20">
        <v>2020</v>
      </c>
      <c r="G256" s="20">
        <v>2021</v>
      </c>
    </row>
    <row r="257" spans="1:7" ht="27.75" customHeight="1" thickBot="1" x14ac:dyDescent="0.3">
      <c r="A257" s="598"/>
      <c r="B257" s="157"/>
      <c r="C257" s="157"/>
      <c r="D257" s="21" t="s">
        <v>10</v>
      </c>
      <c r="E257" s="21" t="s">
        <v>11</v>
      </c>
      <c r="F257" s="21" t="s">
        <v>11</v>
      </c>
      <c r="G257" s="21" t="s">
        <v>11</v>
      </c>
    </row>
    <row r="258" spans="1:7" ht="27.75" customHeight="1" thickBot="1" x14ac:dyDescent="0.3">
      <c r="A258" s="24" t="s">
        <v>31</v>
      </c>
      <c r="B258" s="26">
        <v>1199</v>
      </c>
      <c r="C258" s="26">
        <v>294</v>
      </c>
      <c r="D258" s="26">
        <v>252</v>
      </c>
      <c r="E258" s="26">
        <v>353</v>
      </c>
      <c r="F258" s="26">
        <v>0</v>
      </c>
      <c r="G258" s="26">
        <v>0</v>
      </c>
    </row>
    <row r="259" spans="1:7" ht="27.75" customHeight="1" thickBot="1" x14ac:dyDescent="0.3">
      <c r="A259" s="24" t="s">
        <v>32</v>
      </c>
      <c r="B259" s="26">
        <v>99776</v>
      </c>
      <c r="C259" s="26">
        <v>65759</v>
      </c>
      <c r="D259" s="26">
        <v>14185</v>
      </c>
      <c r="E259" s="26">
        <v>19832</v>
      </c>
      <c r="F259" s="26">
        <v>0</v>
      </c>
      <c r="G259" s="26">
        <v>0</v>
      </c>
    </row>
    <row r="260" spans="1:7" ht="27.75" customHeight="1" thickBot="1" x14ac:dyDescent="0.3">
      <c r="A260" s="27" t="s">
        <v>33</v>
      </c>
      <c r="B260" s="86"/>
      <c r="C260" s="86"/>
      <c r="D260" s="307">
        <f>D259+D258</f>
        <v>14437</v>
      </c>
      <c r="E260" s="307">
        <f>E259+E258</f>
        <v>20185</v>
      </c>
      <c r="F260" s="307">
        <f>F259+F258</f>
        <v>0</v>
      </c>
      <c r="G260" s="307">
        <f>G259+G258</f>
        <v>0</v>
      </c>
    </row>
    <row r="261" spans="1:7" ht="27.75" customHeight="1" thickBot="1" x14ac:dyDescent="0.3">
      <c r="A261" s="18" t="s">
        <v>462</v>
      </c>
      <c r="B261" s="88"/>
      <c r="C261" s="88"/>
      <c r="D261" s="624" t="s">
        <v>463</v>
      </c>
      <c r="E261" s="625"/>
      <c r="F261" s="625"/>
      <c r="G261" s="626"/>
    </row>
    <row r="262" spans="1:7" ht="27.75" customHeight="1" thickBot="1" x14ac:dyDescent="0.3">
      <c r="A262" s="19" t="s">
        <v>88</v>
      </c>
      <c r="B262" s="84"/>
      <c r="C262" s="84"/>
      <c r="D262" s="757" t="s">
        <v>441</v>
      </c>
      <c r="E262" s="758"/>
      <c r="F262" s="758"/>
      <c r="G262" s="759"/>
    </row>
    <row r="263" spans="1:7" ht="27.75" customHeight="1" thickBot="1" x14ac:dyDescent="0.3">
      <c r="A263" s="12" t="s">
        <v>20</v>
      </c>
      <c r="B263" s="47"/>
      <c r="C263" s="47"/>
      <c r="D263" s="701" t="s">
        <v>464</v>
      </c>
      <c r="E263" s="702"/>
      <c r="F263" s="702"/>
      <c r="G263" s="703"/>
    </row>
    <row r="264" spans="1:7" ht="27.75" customHeight="1" thickBot="1" x14ac:dyDescent="0.3">
      <c r="A264" s="12" t="s">
        <v>21</v>
      </c>
      <c r="B264" s="47"/>
      <c r="C264" s="47"/>
      <c r="D264" s="760" t="s">
        <v>424</v>
      </c>
      <c r="E264" s="761"/>
      <c r="F264" s="761"/>
      <c r="G264" s="762"/>
    </row>
    <row r="265" spans="1:7" ht="27.75" customHeight="1" x14ac:dyDescent="0.25">
      <c r="A265" s="597"/>
      <c r="B265" s="660" t="s">
        <v>425</v>
      </c>
      <c r="C265" s="660" t="s">
        <v>426</v>
      </c>
      <c r="D265" s="20">
        <v>2018</v>
      </c>
      <c r="E265" s="20">
        <v>2019</v>
      </c>
      <c r="F265" s="20">
        <v>2020</v>
      </c>
      <c r="G265" s="20">
        <v>2021</v>
      </c>
    </row>
    <row r="266" spans="1:7" ht="27.75" customHeight="1" thickBot="1" x14ac:dyDescent="0.3">
      <c r="A266" s="598"/>
      <c r="B266" s="661"/>
      <c r="C266" s="661"/>
      <c r="D266" s="21" t="s">
        <v>10</v>
      </c>
      <c r="E266" s="21" t="s">
        <v>11</v>
      </c>
      <c r="F266" s="21" t="s">
        <v>11</v>
      </c>
      <c r="G266" s="21" t="s">
        <v>11</v>
      </c>
    </row>
    <row r="267" spans="1:7" ht="27.75" customHeight="1" thickBot="1" x14ac:dyDescent="0.3">
      <c r="A267" s="12" t="s">
        <v>23</v>
      </c>
      <c r="B267" s="89">
        <v>21961</v>
      </c>
      <c r="C267" s="89">
        <v>18212</v>
      </c>
      <c r="D267" s="89">
        <v>1875</v>
      </c>
      <c r="E267" s="89">
        <v>1875</v>
      </c>
      <c r="F267" s="89">
        <v>0</v>
      </c>
      <c r="G267" s="89">
        <v>0</v>
      </c>
    </row>
    <row r="268" spans="1:7" ht="27.75" customHeight="1" thickBot="1" x14ac:dyDescent="0.3">
      <c r="A268" s="12" t="s">
        <v>24</v>
      </c>
      <c r="B268" s="22">
        <f>B277+B276</f>
        <v>153797</v>
      </c>
      <c r="C268" s="22">
        <f t="shared" ref="C268:F268" si="24">C277+C276</f>
        <v>127536</v>
      </c>
      <c r="D268" s="22">
        <f t="shared" si="24"/>
        <v>13130</v>
      </c>
      <c r="E268" s="22">
        <f t="shared" si="24"/>
        <v>13130</v>
      </c>
      <c r="F268" s="22">
        <f t="shared" si="24"/>
        <v>0</v>
      </c>
      <c r="G268" s="22">
        <v>0</v>
      </c>
    </row>
    <row r="269" spans="1:7" ht="27.75" customHeight="1" thickBot="1" x14ac:dyDescent="0.3">
      <c r="A269" s="12" t="s">
        <v>25</v>
      </c>
      <c r="B269" s="12"/>
      <c r="C269" s="12"/>
      <c r="D269" s="22">
        <f>D268/D267</f>
        <v>7.0026666666666664</v>
      </c>
      <c r="E269" s="22">
        <f>E268/E267</f>
        <v>7.0026666666666664</v>
      </c>
      <c r="F269" s="22" t="e">
        <f>F268/F267</f>
        <v>#DIV/0!</v>
      </c>
      <c r="G269" s="22" t="e">
        <f>G268/G267</f>
        <v>#DIV/0!</v>
      </c>
    </row>
    <row r="270" spans="1:7" ht="27.75" customHeight="1" thickBot="1" x14ac:dyDescent="0.3">
      <c r="A270" s="12" t="s">
        <v>26</v>
      </c>
      <c r="B270" s="12"/>
      <c r="C270" s="12"/>
      <c r="D270" s="153" t="s">
        <v>27</v>
      </c>
      <c r="E270" s="23">
        <f t="shared" ref="E270:G272" si="25">E267/D267-1</f>
        <v>0</v>
      </c>
      <c r="F270" s="23">
        <f t="shared" si="25"/>
        <v>-1</v>
      </c>
      <c r="G270" s="23" t="e">
        <f t="shared" si="25"/>
        <v>#DIV/0!</v>
      </c>
    </row>
    <row r="271" spans="1:7" ht="27.75" customHeight="1" thickBot="1" x14ac:dyDescent="0.3">
      <c r="A271" s="12" t="s">
        <v>28</v>
      </c>
      <c r="B271" s="12"/>
      <c r="C271" s="12"/>
      <c r="D271" s="153" t="s">
        <v>27</v>
      </c>
      <c r="E271" s="23">
        <f t="shared" si="25"/>
        <v>0</v>
      </c>
      <c r="F271" s="23">
        <f t="shared" si="25"/>
        <v>-1</v>
      </c>
      <c r="G271" s="23" t="e">
        <f t="shared" si="25"/>
        <v>#DIV/0!</v>
      </c>
    </row>
    <row r="272" spans="1:7" ht="27.75" customHeight="1" thickBot="1" x14ac:dyDescent="0.3">
      <c r="A272" s="12" t="s">
        <v>29</v>
      </c>
      <c r="B272" s="12"/>
      <c r="C272" s="12"/>
      <c r="D272" s="153" t="s">
        <v>27</v>
      </c>
      <c r="E272" s="23">
        <f t="shared" si="25"/>
        <v>0</v>
      </c>
      <c r="F272" s="23" t="e">
        <f t="shared" si="25"/>
        <v>#DIV/0!</v>
      </c>
      <c r="G272" s="23" t="e">
        <f t="shared" si="25"/>
        <v>#DIV/0!</v>
      </c>
    </row>
    <row r="273" spans="1:7" ht="27.75" customHeight="1" thickBot="1" x14ac:dyDescent="0.3">
      <c r="A273" s="618" t="s">
        <v>30</v>
      </c>
      <c r="B273" s="619"/>
      <c r="C273" s="619"/>
      <c r="D273" s="619"/>
      <c r="E273" s="619"/>
      <c r="F273" s="619"/>
      <c r="G273" s="620"/>
    </row>
    <row r="274" spans="1:7" ht="27.75" customHeight="1" x14ac:dyDescent="0.25">
      <c r="A274" s="597"/>
      <c r="B274" s="10"/>
      <c r="C274" s="10"/>
      <c r="D274" s="20">
        <v>2018</v>
      </c>
      <c r="E274" s="20">
        <v>2019</v>
      </c>
      <c r="F274" s="20">
        <v>2020</v>
      </c>
      <c r="G274" s="20">
        <v>2021</v>
      </c>
    </row>
    <row r="275" spans="1:7" ht="27.75" customHeight="1" thickBot="1" x14ac:dyDescent="0.3">
      <c r="A275" s="598"/>
      <c r="B275" s="157"/>
      <c r="C275" s="157"/>
      <c r="D275" s="21" t="s">
        <v>10</v>
      </c>
      <c r="E275" s="21" t="s">
        <v>11</v>
      </c>
      <c r="F275" s="21" t="s">
        <v>11</v>
      </c>
      <c r="G275" s="21" t="s">
        <v>11</v>
      </c>
    </row>
    <row r="276" spans="1:7" ht="27.75" customHeight="1" thickBot="1" x14ac:dyDescent="0.3">
      <c r="A276" s="24" t="s">
        <v>31</v>
      </c>
      <c r="B276" s="26">
        <v>2268</v>
      </c>
      <c r="C276" s="26">
        <v>2150</v>
      </c>
      <c r="D276" s="26">
        <v>59</v>
      </c>
      <c r="E276" s="26">
        <v>59</v>
      </c>
      <c r="F276" s="26">
        <v>0</v>
      </c>
      <c r="G276" s="26">
        <v>0</v>
      </c>
    </row>
    <row r="277" spans="1:7" ht="27.75" customHeight="1" thickBot="1" x14ac:dyDescent="0.3">
      <c r="A277" s="24" t="s">
        <v>32</v>
      </c>
      <c r="B277" s="26">
        <v>151529</v>
      </c>
      <c r="C277" s="26">
        <v>125386</v>
      </c>
      <c r="D277" s="26">
        <v>13071</v>
      </c>
      <c r="E277" s="26">
        <v>13071</v>
      </c>
      <c r="F277" s="26">
        <v>0</v>
      </c>
      <c r="G277" s="26"/>
    </row>
    <row r="278" spans="1:7" ht="27.75" customHeight="1" thickBot="1" x14ac:dyDescent="0.3">
      <c r="A278" s="27" t="s">
        <v>33</v>
      </c>
      <c r="B278" s="86"/>
      <c r="C278" s="86"/>
      <c r="D278" s="307">
        <f>D277+D276</f>
        <v>13130</v>
      </c>
      <c r="E278" s="307">
        <f>E277+E276</f>
        <v>13130</v>
      </c>
      <c r="F278" s="307">
        <f>F277+F276</f>
        <v>0</v>
      </c>
      <c r="G278" s="307">
        <f>G277+G276</f>
        <v>0</v>
      </c>
    </row>
    <row r="279" spans="1:7" ht="27.75" customHeight="1" thickBot="1" x14ac:dyDescent="0.3">
      <c r="A279" s="18" t="s">
        <v>465</v>
      </c>
      <c r="B279" s="88"/>
      <c r="C279" s="88"/>
      <c r="D279" s="624" t="s">
        <v>466</v>
      </c>
      <c r="E279" s="625"/>
      <c r="F279" s="625"/>
      <c r="G279" s="626"/>
    </row>
    <row r="280" spans="1:7" ht="27.75" customHeight="1" thickBot="1" x14ac:dyDescent="0.3">
      <c r="A280" s="19" t="s">
        <v>88</v>
      </c>
      <c r="B280" s="84"/>
      <c r="C280" s="84"/>
      <c r="D280" s="757" t="s">
        <v>467</v>
      </c>
      <c r="E280" s="758"/>
      <c r="F280" s="758"/>
      <c r="G280" s="759"/>
    </row>
    <row r="281" spans="1:7" ht="27.75" customHeight="1" thickBot="1" x14ac:dyDescent="0.3">
      <c r="A281" s="12" t="s">
        <v>20</v>
      </c>
      <c r="B281" s="47"/>
      <c r="C281" s="47"/>
      <c r="D281" s="701" t="s">
        <v>468</v>
      </c>
      <c r="E281" s="702"/>
      <c r="F281" s="702"/>
      <c r="G281" s="703"/>
    </row>
    <row r="282" spans="1:7" ht="27.75" customHeight="1" thickBot="1" x14ac:dyDescent="0.3">
      <c r="A282" s="12" t="s">
        <v>21</v>
      </c>
      <c r="B282" s="47"/>
      <c r="C282" s="47"/>
      <c r="D282" s="760" t="s">
        <v>424</v>
      </c>
      <c r="E282" s="761"/>
      <c r="F282" s="761"/>
      <c r="G282" s="762"/>
    </row>
    <row r="283" spans="1:7" ht="27.75" customHeight="1" x14ac:dyDescent="0.25">
      <c r="A283" s="597"/>
      <c r="B283" s="660" t="s">
        <v>425</v>
      </c>
      <c r="C283" s="660" t="s">
        <v>426</v>
      </c>
      <c r="D283" s="20">
        <v>2018</v>
      </c>
      <c r="E283" s="20">
        <v>2019</v>
      </c>
      <c r="F283" s="20">
        <v>2020</v>
      </c>
      <c r="G283" s="20">
        <v>2021</v>
      </c>
    </row>
    <row r="284" spans="1:7" ht="27.75" customHeight="1" thickBot="1" x14ac:dyDescent="0.3">
      <c r="A284" s="598"/>
      <c r="B284" s="661"/>
      <c r="C284" s="661"/>
      <c r="D284" s="21" t="s">
        <v>10</v>
      </c>
      <c r="E284" s="21" t="s">
        <v>11</v>
      </c>
      <c r="F284" s="21" t="s">
        <v>11</v>
      </c>
      <c r="G284" s="21" t="s">
        <v>11</v>
      </c>
    </row>
    <row r="285" spans="1:7" ht="27.75" customHeight="1" thickBot="1" x14ac:dyDescent="0.3">
      <c r="A285" s="12" t="s">
        <v>23</v>
      </c>
      <c r="B285" s="89">
        <v>10118</v>
      </c>
      <c r="C285" s="89">
        <v>6744</v>
      </c>
      <c r="D285" s="89">
        <v>1680</v>
      </c>
      <c r="E285" s="89">
        <f>B285-C285-D285</f>
        <v>1694</v>
      </c>
      <c r="F285" s="89">
        <v>0</v>
      </c>
      <c r="G285" s="89">
        <v>0</v>
      </c>
    </row>
    <row r="286" spans="1:7" ht="27.75" customHeight="1" thickBot="1" x14ac:dyDescent="0.3">
      <c r="A286" s="12" t="s">
        <v>24</v>
      </c>
      <c r="B286" s="22">
        <f>B295+B294</f>
        <v>194867</v>
      </c>
      <c r="C286" s="22">
        <f t="shared" ref="C286:G286" si="26">C295+C294</f>
        <v>129885</v>
      </c>
      <c r="D286" s="22">
        <f t="shared" si="26"/>
        <v>32351</v>
      </c>
      <c r="E286" s="22">
        <f t="shared" si="26"/>
        <v>32631</v>
      </c>
      <c r="F286" s="22">
        <f t="shared" si="26"/>
        <v>0</v>
      </c>
      <c r="G286" s="22">
        <f t="shared" si="26"/>
        <v>0</v>
      </c>
    </row>
    <row r="287" spans="1:7" ht="27.75" customHeight="1" thickBot="1" x14ac:dyDescent="0.3">
      <c r="A287" s="12" t="s">
        <v>25</v>
      </c>
      <c r="B287" s="12"/>
      <c r="C287" s="12"/>
      <c r="D287" s="22">
        <f>D286/D285</f>
        <v>19.25654761904762</v>
      </c>
      <c r="E287" s="22">
        <f>E286/E285</f>
        <v>19.262691853600945</v>
      </c>
      <c r="F287" s="22" t="e">
        <f>F286/F285</f>
        <v>#DIV/0!</v>
      </c>
      <c r="G287" s="22" t="e">
        <f>G286/G285</f>
        <v>#DIV/0!</v>
      </c>
    </row>
    <row r="288" spans="1:7" ht="27.75" customHeight="1" thickBot="1" x14ac:dyDescent="0.3">
      <c r="A288" s="12" t="s">
        <v>26</v>
      </c>
      <c r="B288" s="12"/>
      <c r="C288" s="12"/>
      <c r="D288" s="153" t="s">
        <v>27</v>
      </c>
      <c r="E288" s="23">
        <f t="shared" ref="E288:G290" si="27">E285/D285-1</f>
        <v>8.3333333333333037E-3</v>
      </c>
      <c r="F288" s="23">
        <f t="shared" si="27"/>
        <v>-1</v>
      </c>
      <c r="G288" s="23" t="e">
        <f t="shared" si="27"/>
        <v>#DIV/0!</v>
      </c>
    </row>
    <row r="289" spans="1:7" ht="27.75" customHeight="1" thickBot="1" x14ac:dyDescent="0.3">
      <c r="A289" s="12" t="s">
        <v>28</v>
      </c>
      <c r="B289" s="12"/>
      <c r="C289" s="12"/>
      <c r="D289" s="153" t="s">
        <v>27</v>
      </c>
      <c r="E289" s="23">
        <f t="shared" si="27"/>
        <v>8.6550647584309193E-3</v>
      </c>
      <c r="F289" s="23">
        <f t="shared" si="27"/>
        <v>-1</v>
      </c>
      <c r="G289" s="23" t="e">
        <f t="shared" si="27"/>
        <v>#DIV/0!</v>
      </c>
    </row>
    <row r="290" spans="1:7" ht="27.75" customHeight="1" thickBot="1" x14ac:dyDescent="0.3">
      <c r="A290" s="12" t="s">
        <v>29</v>
      </c>
      <c r="B290" s="12"/>
      <c r="C290" s="12"/>
      <c r="D290" s="153" t="s">
        <v>27</v>
      </c>
      <c r="E290" s="23">
        <f t="shared" si="27"/>
        <v>3.1907248770002283E-4</v>
      </c>
      <c r="F290" s="23" t="e">
        <f t="shared" si="27"/>
        <v>#DIV/0!</v>
      </c>
      <c r="G290" s="23" t="e">
        <f t="shared" si="27"/>
        <v>#DIV/0!</v>
      </c>
    </row>
    <row r="291" spans="1:7" ht="27.75" customHeight="1" thickBot="1" x14ac:dyDescent="0.3">
      <c r="A291" s="618" t="s">
        <v>30</v>
      </c>
      <c r="B291" s="619"/>
      <c r="C291" s="619"/>
      <c r="D291" s="619"/>
      <c r="E291" s="619"/>
      <c r="F291" s="619"/>
      <c r="G291" s="620"/>
    </row>
    <row r="292" spans="1:7" ht="27.75" customHeight="1" x14ac:dyDescent="0.25">
      <c r="A292" s="597"/>
      <c r="B292" s="10"/>
      <c r="C292" s="10"/>
      <c r="D292" s="20">
        <v>2018</v>
      </c>
      <c r="E292" s="20">
        <v>2019</v>
      </c>
      <c r="F292" s="20">
        <v>2020</v>
      </c>
      <c r="G292" s="20">
        <v>2021</v>
      </c>
    </row>
    <row r="293" spans="1:7" ht="27.75" customHeight="1" thickBot="1" x14ac:dyDescent="0.3">
      <c r="A293" s="598"/>
      <c r="B293" s="157"/>
      <c r="C293" s="157"/>
      <c r="D293" s="21" t="s">
        <v>10</v>
      </c>
      <c r="E293" s="21" t="s">
        <v>11</v>
      </c>
      <c r="F293" s="21" t="s">
        <v>11</v>
      </c>
      <c r="G293" s="21" t="s">
        <v>11</v>
      </c>
    </row>
    <row r="294" spans="1:7" ht="27.75" customHeight="1" thickBot="1" x14ac:dyDescent="0.3">
      <c r="A294" s="24" t="s">
        <v>31</v>
      </c>
      <c r="B294" s="26">
        <v>2112</v>
      </c>
      <c r="C294" s="26">
        <v>1770</v>
      </c>
      <c r="D294" s="26">
        <v>31</v>
      </c>
      <c r="E294" s="26">
        <v>311</v>
      </c>
      <c r="F294" s="26">
        <v>0</v>
      </c>
      <c r="G294" s="26">
        <v>0</v>
      </c>
    </row>
    <row r="295" spans="1:7" ht="27.75" customHeight="1" thickBot="1" x14ac:dyDescent="0.3">
      <c r="A295" s="24" t="s">
        <v>32</v>
      </c>
      <c r="B295" s="26">
        <v>192755</v>
      </c>
      <c r="C295" s="26">
        <v>128115</v>
      </c>
      <c r="D295" s="26">
        <v>32320</v>
      </c>
      <c r="E295" s="26">
        <v>32320</v>
      </c>
      <c r="F295" s="26">
        <v>0</v>
      </c>
      <c r="G295" s="26"/>
    </row>
    <row r="296" spans="1:7" ht="27.75" customHeight="1" thickBot="1" x14ac:dyDescent="0.3">
      <c r="A296" s="27" t="s">
        <v>33</v>
      </c>
      <c r="B296" s="86"/>
      <c r="C296" s="86"/>
      <c r="D296" s="307">
        <f>D295+D294</f>
        <v>32351</v>
      </c>
      <c r="E296" s="307">
        <f>E295+E294</f>
        <v>32631</v>
      </c>
      <c r="F296" s="307">
        <f>F295+F294</f>
        <v>0</v>
      </c>
      <c r="G296" s="307">
        <f>G295+G294</f>
        <v>0</v>
      </c>
    </row>
    <row r="297" spans="1:7" s="49" customFormat="1" ht="27.75" customHeight="1" thickBot="1" x14ac:dyDescent="0.3">
      <c r="A297" s="16" t="s">
        <v>469</v>
      </c>
      <c r="B297" s="59"/>
      <c r="C297" s="59"/>
      <c r="D297" s="790" t="s">
        <v>470</v>
      </c>
      <c r="E297" s="791"/>
      <c r="F297" s="791"/>
      <c r="G297" s="792"/>
    </row>
    <row r="298" spans="1:7" ht="27.75" customHeight="1" thickBot="1" x14ac:dyDescent="0.3">
      <c r="A298" s="19" t="s">
        <v>88</v>
      </c>
      <c r="B298" s="84"/>
      <c r="C298" s="84"/>
      <c r="D298" s="757" t="s">
        <v>471</v>
      </c>
      <c r="E298" s="758"/>
      <c r="F298" s="758"/>
      <c r="G298" s="759"/>
    </row>
    <row r="299" spans="1:7" ht="27.75" customHeight="1" thickBot="1" x14ac:dyDescent="0.3">
      <c r="A299" s="12" t="s">
        <v>20</v>
      </c>
      <c r="B299" s="47"/>
      <c r="C299" s="47"/>
      <c r="D299" s="701" t="s">
        <v>472</v>
      </c>
      <c r="E299" s="702"/>
      <c r="F299" s="702"/>
      <c r="G299" s="703"/>
    </row>
    <row r="300" spans="1:7" ht="27.75" customHeight="1" thickBot="1" x14ac:dyDescent="0.3">
      <c r="A300" s="12" t="s">
        <v>21</v>
      </c>
      <c r="B300" s="47"/>
      <c r="C300" s="47"/>
      <c r="D300" s="760" t="s">
        <v>473</v>
      </c>
      <c r="E300" s="761"/>
      <c r="F300" s="761"/>
      <c r="G300" s="762"/>
    </row>
    <row r="301" spans="1:7" ht="27.75" customHeight="1" x14ac:dyDescent="0.25">
      <c r="A301" s="597"/>
      <c r="B301" s="660" t="s">
        <v>425</v>
      </c>
      <c r="C301" s="660" t="s">
        <v>426</v>
      </c>
      <c r="D301" s="20">
        <v>2018</v>
      </c>
      <c r="E301" s="20">
        <v>2019</v>
      </c>
      <c r="F301" s="20">
        <v>2020</v>
      </c>
      <c r="G301" s="20">
        <v>2021</v>
      </c>
    </row>
    <row r="302" spans="1:7" ht="27.75" customHeight="1" thickBot="1" x14ac:dyDescent="0.3">
      <c r="A302" s="598"/>
      <c r="B302" s="661"/>
      <c r="C302" s="661"/>
      <c r="D302" s="21" t="s">
        <v>10</v>
      </c>
      <c r="E302" s="21" t="s">
        <v>11</v>
      </c>
      <c r="F302" s="21" t="s">
        <v>11</v>
      </c>
      <c r="G302" s="21" t="s">
        <v>11</v>
      </c>
    </row>
    <row r="303" spans="1:7" ht="27.75" customHeight="1" thickBot="1" x14ac:dyDescent="0.3">
      <c r="A303" s="12" t="s">
        <v>23</v>
      </c>
      <c r="B303" s="92">
        <v>1</v>
      </c>
      <c r="C303" s="92">
        <v>1</v>
      </c>
      <c r="D303" s="89">
        <v>1</v>
      </c>
      <c r="E303" s="89">
        <v>1</v>
      </c>
      <c r="F303" s="89">
        <v>1</v>
      </c>
      <c r="G303" s="89">
        <v>0</v>
      </c>
    </row>
    <row r="304" spans="1:7" ht="27.75" customHeight="1" thickBot="1" x14ac:dyDescent="0.3">
      <c r="A304" s="12" t="s">
        <v>24</v>
      </c>
      <c r="B304" s="22">
        <f>B313+B312</f>
        <v>1328876</v>
      </c>
      <c r="C304" s="22">
        <f t="shared" ref="C304:G304" si="28">C313+C312</f>
        <v>207114</v>
      </c>
      <c r="D304" s="22">
        <f t="shared" si="28"/>
        <v>551443</v>
      </c>
      <c r="E304" s="22">
        <f t="shared" si="28"/>
        <v>282232</v>
      </c>
      <c r="F304" s="22">
        <f t="shared" si="28"/>
        <v>278087</v>
      </c>
      <c r="G304" s="22">
        <f t="shared" si="28"/>
        <v>0</v>
      </c>
    </row>
    <row r="305" spans="1:7" ht="27.75" customHeight="1" thickBot="1" x14ac:dyDescent="0.3">
      <c r="A305" s="12" t="s">
        <v>25</v>
      </c>
      <c r="B305" s="12"/>
      <c r="C305" s="12"/>
      <c r="D305" s="22">
        <f>D304/D303</f>
        <v>551443</v>
      </c>
      <c r="E305" s="22">
        <f>E304/E303</f>
        <v>282232</v>
      </c>
      <c r="F305" s="22">
        <f>F304/F303</f>
        <v>278087</v>
      </c>
      <c r="G305" s="22" t="e">
        <f>G304/G303</f>
        <v>#DIV/0!</v>
      </c>
    </row>
    <row r="306" spans="1:7" ht="27.75" customHeight="1" thickBot="1" x14ac:dyDescent="0.3">
      <c r="A306" s="12" t="s">
        <v>26</v>
      </c>
      <c r="B306" s="12"/>
      <c r="C306" s="12"/>
      <c r="D306" s="153" t="s">
        <v>27</v>
      </c>
      <c r="E306" s="23">
        <f t="shared" ref="E306:G308" si="29">E303/D303-1</f>
        <v>0</v>
      </c>
      <c r="F306" s="23">
        <f t="shared" si="29"/>
        <v>0</v>
      </c>
      <c r="G306" s="23">
        <f t="shared" si="29"/>
        <v>-1</v>
      </c>
    </row>
    <row r="307" spans="1:7" ht="27.75" customHeight="1" thickBot="1" x14ac:dyDescent="0.3">
      <c r="A307" s="12" t="s">
        <v>28</v>
      </c>
      <c r="B307" s="12"/>
      <c r="C307" s="12"/>
      <c r="D307" s="153" t="s">
        <v>27</v>
      </c>
      <c r="E307" s="23">
        <f t="shared" si="29"/>
        <v>-0.48819370270363394</v>
      </c>
      <c r="F307" s="23">
        <f t="shared" si="29"/>
        <v>-1.4686499050426627E-2</v>
      </c>
      <c r="G307" s="23">
        <f t="shared" si="29"/>
        <v>-1</v>
      </c>
    </row>
    <row r="308" spans="1:7" ht="27.75" customHeight="1" thickBot="1" x14ac:dyDescent="0.3">
      <c r="A308" s="12" t="s">
        <v>29</v>
      </c>
      <c r="B308" s="12"/>
      <c r="C308" s="12"/>
      <c r="D308" s="153" t="s">
        <v>27</v>
      </c>
      <c r="E308" s="23">
        <f t="shared" si="29"/>
        <v>-0.48819370270363394</v>
      </c>
      <c r="F308" s="23">
        <f t="shared" si="29"/>
        <v>-1.4686499050426627E-2</v>
      </c>
      <c r="G308" s="23" t="e">
        <f t="shared" si="29"/>
        <v>#DIV/0!</v>
      </c>
    </row>
    <row r="309" spans="1:7" ht="27.75" customHeight="1" thickBot="1" x14ac:dyDescent="0.3">
      <c r="A309" s="618" t="s">
        <v>30</v>
      </c>
      <c r="B309" s="619"/>
      <c r="C309" s="619"/>
      <c r="D309" s="619"/>
      <c r="E309" s="619"/>
      <c r="F309" s="619"/>
      <c r="G309" s="620"/>
    </row>
    <row r="310" spans="1:7" ht="27.75" customHeight="1" x14ac:dyDescent="0.25">
      <c r="A310" s="597"/>
      <c r="B310" s="10"/>
      <c r="C310" s="10"/>
      <c r="D310" s="20">
        <v>2018</v>
      </c>
      <c r="E310" s="20">
        <v>2019</v>
      </c>
      <c r="F310" s="20">
        <v>2020</v>
      </c>
      <c r="G310" s="20">
        <v>2021</v>
      </c>
    </row>
    <row r="311" spans="1:7" ht="27.75" customHeight="1" thickBot="1" x14ac:dyDescent="0.3">
      <c r="A311" s="598"/>
      <c r="B311" s="157"/>
      <c r="C311" s="157"/>
      <c r="D311" s="21" t="s">
        <v>10</v>
      </c>
      <c r="E311" s="21" t="s">
        <v>11</v>
      </c>
      <c r="F311" s="21" t="s">
        <v>11</v>
      </c>
      <c r="G311" s="21" t="s">
        <v>11</v>
      </c>
    </row>
    <row r="312" spans="1:7" ht="27.75" customHeight="1" thickBot="1" x14ac:dyDescent="0.3">
      <c r="A312" s="24" t="s">
        <v>31</v>
      </c>
      <c r="B312" s="26">
        <v>9660</v>
      </c>
      <c r="C312" s="26">
        <v>3200</v>
      </c>
      <c r="D312" s="26">
        <v>3230</v>
      </c>
      <c r="E312" s="26">
        <v>2000</v>
      </c>
      <c r="F312" s="26">
        <v>1230</v>
      </c>
      <c r="G312" s="26">
        <v>0</v>
      </c>
    </row>
    <row r="313" spans="1:7" ht="27.75" customHeight="1" thickBot="1" x14ac:dyDescent="0.3">
      <c r="A313" s="24" t="s">
        <v>32</v>
      </c>
      <c r="B313" s="26">
        <v>1319216</v>
      </c>
      <c r="C313" s="26">
        <v>203914</v>
      </c>
      <c r="D313" s="26">
        <v>548213</v>
      </c>
      <c r="E313" s="26">
        <v>280232</v>
      </c>
      <c r="F313" s="26">
        <v>276857</v>
      </c>
      <c r="G313" s="26"/>
    </row>
    <row r="314" spans="1:7" ht="27.75" customHeight="1" thickBot="1" x14ac:dyDescent="0.3">
      <c r="A314" s="27" t="s">
        <v>33</v>
      </c>
      <c r="B314" s="86"/>
      <c r="C314" s="86"/>
      <c r="D314" s="307">
        <f>D313+D312</f>
        <v>551443</v>
      </c>
      <c r="E314" s="307">
        <f>E313+E312</f>
        <v>282232</v>
      </c>
      <c r="F314" s="307">
        <f>F313+F312</f>
        <v>278087</v>
      </c>
      <c r="G314" s="307">
        <f>G313+G312</f>
        <v>0</v>
      </c>
    </row>
    <row r="315" spans="1:7" ht="27.75" customHeight="1" thickBot="1" x14ac:dyDescent="0.3">
      <c r="A315" s="18" t="s">
        <v>474</v>
      </c>
      <c r="B315" s="88"/>
      <c r="C315" s="88"/>
      <c r="D315" s="624" t="s">
        <v>475</v>
      </c>
      <c r="E315" s="625"/>
      <c r="F315" s="625"/>
      <c r="G315" s="626"/>
    </row>
    <row r="316" spans="1:7" ht="30" customHeight="1" thickBot="1" x14ac:dyDescent="0.3">
      <c r="A316" s="19" t="s">
        <v>88</v>
      </c>
      <c r="B316" s="84"/>
      <c r="C316" s="84"/>
      <c r="D316" s="787" t="s">
        <v>441</v>
      </c>
      <c r="E316" s="788"/>
      <c r="F316" s="788"/>
      <c r="G316" s="789"/>
    </row>
    <row r="317" spans="1:7" ht="27.75" customHeight="1" thickBot="1" x14ac:dyDescent="0.3">
      <c r="A317" s="12" t="s">
        <v>20</v>
      </c>
      <c r="B317" s="47"/>
      <c r="C317" s="47"/>
      <c r="D317" s="701" t="s">
        <v>476</v>
      </c>
      <c r="E317" s="702"/>
      <c r="F317" s="702"/>
      <c r="G317" s="703"/>
    </row>
    <row r="318" spans="1:7" ht="27.75" customHeight="1" thickBot="1" x14ac:dyDescent="0.3">
      <c r="A318" s="12" t="s">
        <v>21</v>
      </c>
      <c r="B318" s="47"/>
      <c r="C318" s="47"/>
      <c r="D318" s="760" t="s">
        <v>424</v>
      </c>
      <c r="E318" s="761"/>
      <c r="F318" s="761"/>
      <c r="G318" s="762"/>
    </row>
    <row r="319" spans="1:7" ht="27.75" customHeight="1" x14ac:dyDescent="0.25">
      <c r="A319" s="597"/>
      <c r="B319" s="660" t="s">
        <v>425</v>
      </c>
      <c r="C319" s="660" t="s">
        <v>426</v>
      </c>
      <c r="D319" s="20">
        <v>2018</v>
      </c>
      <c r="E319" s="20">
        <v>2019</v>
      </c>
      <c r="F319" s="20">
        <v>2020</v>
      </c>
      <c r="G319" s="20">
        <v>2021</v>
      </c>
    </row>
    <row r="320" spans="1:7" ht="27.75" customHeight="1" thickBot="1" x14ac:dyDescent="0.3">
      <c r="A320" s="598"/>
      <c r="B320" s="661"/>
      <c r="C320" s="661"/>
      <c r="D320" s="21" t="s">
        <v>10</v>
      </c>
      <c r="E320" s="21" t="s">
        <v>11</v>
      </c>
      <c r="F320" s="21" t="s">
        <v>11</v>
      </c>
      <c r="G320" s="21" t="s">
        <v>11</v>
      </c>
    </row>
    <row r="321" spans="1:7" ht="27.75" customHeight="1" thickBot="1" x14ac:dyDescent="0.3">
      <c r="A321" s="12" t="s">
        <v>23</v>
      </c>
      <c r="B321" s="89">
        <v>68443</v>
      </c>
      <c r="C321" s="89">
        <v>29319</v>
      </c>
      <c r="D321" s="89">
        <v>16265</v>
      </c>
      <c r="E321" s="89">
        <f>B321-C321-D321</f>
        <v>22859</v>
      </c>
      <c r="F321" s="89">
        <v>0</v>
      </c>
      <c r="G321" s="89">
        <v>0</v>
      </c>
    </row>
    <row r="322" spans="1:7" ht="27.75" customHeight="1" thickBot="1" x14ac:dyDescent="0.3">
      <c r="A322" s="12" t="s">
        <v>24</v>
      </c>
      <c r="B322" s="22">
        <f>B331+B330</f>
        <v>189055</v>
      </c>
      <c r="C322" s="22">
        <f t="shared" ref="C322:G322" si="30">C331+C330</f>
        <v>80986</v>
      </c>
      <c r="D322" s="22">
        <f t="shared" si="30"/>
        <v>44931</v>
      </c>
      <c r="E322" s="22">
        <f t="shared" si="30"/>
        <v>63137</v>
      </c>
      <c r="F322" s="22">
        <f t="shared" si="30"/>
        <v>0</v>
      </c>
      <c r="G322" s="22">
        <f t="shared" si="30"/>
        <v>0</v>
      </c>
    </row>
    <row r="323" spans="1:7" ht="27.75" customHeight="1" thickBot="1" x14ac:dyDescent="0.3">
      <c r="A323" s="12" t="s">
        <v>25</v>
      </c>
      <c r="B323" s="12"/>
      <c r="C323" s="12"/>
      <c r="D323" s="22">
        <f>D322/D321</f>
        <v>2.7624346756839842</v>
      </c>
      <c r="E323" s="22">
        <f>E322/E321</f>
        <v>2.7620193359289558</v>
      </c>
      <c r="F323" s="22" t="e">
        <f>F322/F321</f>
        <v>#DIV/0!</v>
      </c>
      <c r="G323" s="22" t="e">
        <f>G322/G321</f>
        <v>#DIV/0!</v>
      </c>
    </row>
    <row r="324" spans="1:7" ht="27.75" customHeight="1" thickBot="1" x14ac:dyDescent="0.3">
      <c r="A324" s="12" t="s">
        <v>26</v>
      </c>
      <c r="B324" s="12"/>
      <c r="C324" s="12"/>
      <c r="D324" s="153" t="s">
        <v>27</v>
      </c>
      <c r="E324" s="23">
        <f t="shared" ref="E324:G326" si="31">E321/D321-1</f>
        <v>0.40541039040885329</v>
      </c>
      <c r="F324" s="23">
        <f t="shared" si="31"/>
        <v>-1</v>
      </c>
      <c r="G324" s="23" t="e">
        <f t="shared" si="31"/>
        <v>#DIV/0!</v>
      </c>
    </row>
    <row r="325" spans="1:7" ht="27.75" customHeight="1" thickBot="1" x14ac:dyDescent="0.3">
      <c r="A325" s="12" t="s">
        <v>28</v>
      </c>
      <c r="B325" s="12"/>
      <c r="C325" s="12"/>
      <c r="D325" s="153" t="s">
        <v>27</v>
      </c>
      <c r="E325" s="23">
        <f t="shared" si="31"/>
        <v>0.40519908303843666</v>
      </c>
      <c r="F325" s="23">
        <f t="shared" si="31"/>
        <v>-1</v>
      </c>
      <c r="G325" s="23" t="e">
        <f t="shared" si="31"/>
        <v>#DIV/0!</v>
      </c>
    </row>
    <row r="326" spans="1:7" ht="27.75" customHeight="1" thickBot="1" x14ac:dyDescent="0.3">
      <c r="A326" s="12" t="s">
        <v>29</v>
      </c>
      <c r="B326" s="12"/>
      <c r="C326" s="12"/>
      <c r="D326" s="153" t="s">
        <v>27</v>
      </c>
      <c r="E326" s="23">
        <f t="shared" si="31"/>
        <v>-1.5035278795350049E-4</v>
      </c>
      <c r="F326" s="23" t="e">
        <f t="shared" si="31"/>
        <v>#DIV/0!</v>
      </c>
      <c r="G326" s="23" t="e">
        <f t="shared" si="31"/>
        <v>#DIV/0!</v>
      </c>
    </row>
    <row r="327" spans="1:7" ht="27.75" customHeight="1" thickBot="1" x14ac:dyDescent="0.3">
      <c r="A327" s="618" t="s">
        <v>456</v>
      </c>
      <c r="B327" s="619"/>
      <c r="C327" s="619"/>
      <c r="D327" s="619"/>
      <c r="E327" s="619"/>
      <c r="F327" s="619"/>
      <c r="G327" s="620"/>
    </row>
    <row r="328" spans="1:7" ht="27.75" customHeight="1" x14ac:dyDescent="0.25">
      <c r="A328" s="597"/>
      <c r="B328" s="10"/>
      <c r="C328" s="10"/>
      <c r="D328" s="20">
        <v>2018</v>
      </c>
      <c r="E328" s="20">
        <v>2019</v>
      </c>
      <c r="F328" s="20">
        <v>2020</v>
      </c>
      <c r="G328" s="20">
        <v>2021</v>
      </c>
    </row>
    <row r="329" spans="1:7" ht="27.75" customHeight="1" thickBot="1" x14ac:dyDescent="0.3">
      <c r="A329" s="598"/>
      <c r="B329" s="157"/>
      <c r="C329" s="157"/>
      <c r="D329" s="21" t="s">
        <v>10</v>
      </c>
      <c r="E329" s="21" t="s">
        <v>11</v>
      </c>
      <c r="F329" s="21" t="s">
        <v>11</v>
      </c>
      <c r="G329" s="21" t="s">
        <v>11</v>
      </c>
    </row>
    <row r="330" spans="1:7" ht="27.75" customHeight="1" thickBot="1" x14ac:dyDescent="0.3">
      <c r="A330" s="24" t="s">
        <v>31</v>
      </c>
      <c r="B330" s="26">
        <v>1752</v>
      </c>
      <c r="C330" s="26">
        <v>815</v>
      </c>
      <c r="D330" s="26">
        <v>391</v>
      </c>
      <c r="E330" s="26">
        <v>546</v>
      </c>
      <c r="F330" s="26">
        <v>0</v>
      </c>
      <c r="G330" s="26">
        <v>0</v>
      </c>
    </row>
    <row r="331" spans="1:7" ht="27.75" customHeight="1" thickBot="1" x14ac:dyDescent="0.3">
      <c r="A331" s="24" t="s">
        <v>32</v>
      </c>
      <c r="B331" s="26">
        <v>187303</v>
      </c>
      <c r="C331" s="26">
        <v>80171</v>
      </c>
      <c r="D331" s="26">
        <v>44540</v>
      </c>
      <c r="E331" s="26">
        <v>62591</v>
      </c>
      <c r="F331" s="26">
        <v>0</v>
      </c>
      <c r="G331" s="26"/>
    </row>
    <row r="332" spans="1:7" ht="27.75" customHeight="1" thickBot="1" x14ac:dyDescent="0.3">
      <c r="A332" s="27" t="s">
        <v>33</v>
      </c>
      <c r="B332" s="86"/>
      <c r="C332" s="86"/>
      <c r="D332" s="307">
        <f>D331+D330</f>
        <v>44931</v>
      </c>
      <c r="E332" s="307">
        <f>E331+E330</f>
        <v>63137</v>
      </c>
      <c r="F332" s="307">
        <f>F331+F330</f>
        <v>0</v>
      </c>
      <c r="G332" s="307">
        <f>G331+G330</f>
        <v>0</v>
      </c>
    </row>
    <row r="333" spans="1:7" ht="27.75" customHeight="1" thickBot="1" x14ac:dyDescent="0.3">
      <c r="A333" s="18" t="s">
        <v>477</v>
      </c>
      <c r="B333" s="88"/>
      <c r="C333" s="88"/>
      <c r="D333" s="624" t="s">
        <v>478</v>
      </c>
      <c r="E333" s="625"/>
      <c r="F333" s="625"/>
      <c r="G333" s="626"/>
    </row>
    <row r="334" spans="1:7" ht="27.75" customHeight="1" thickBot="1" x14ac:dyDescent="0.3">
      <c r="A334" s="19" t="s">
        <v>88</v>
      </c>
      <c r="B334" s="84"/>
      <c r="C334" s="84"/>
      <c r="D334" s="757" t="s">
        <v>479</v>
      </c>
      <c r="E334" s="758"/>
      <c r="F334" s="758"/>
      <c r="G334" s="759"/>
    </row>
    <row r="335" spans="1:7" ht="27.75" customHeight="1" thickBot="1" x14ac:dyDescent="0.3">
      <c r="A335" s="12" t="s">
        <v>20</v>
      </c>
      <c r="B335" s="47"/>
      <c r="C335" s="47"/>
      <c r="D335" s="701" t="s">
        <v>480</v>
      </c>
      <c r="E335" s="702"/>
      <c r="F335" s="702"/>
      <c r="G335" s="703"/>
    </row>
    <row r="336" spans="1:7" ht="27.75" customHeight="1" thickBot="1" x14ac:dyDescent="0.3">
      <c r="A336" s="12" t="s">
        <v>21</v>
      </c>
      <c r="B336" s="47"/>
      <c r="C336" s="47"/>
      <c r="D336" s="760" t="s">
        <v>424</v>
      </c>
      <c r="E336" s="761"/>
      <c r="F336" s="761"/>
      <c r="G336" s="762"/>
    </row>
    <row r="337" spans="1:7" ht="27.75" customHeight="1" x14ac:dyDescent="0.25">
      <c r="A337" s="597"/>
      <c r="B337" s="660" t="s">
        <v>425</v>
      </c>
      <c r="C337" s="660" t="s">
        <v>426</v>
      </c>
      <c r="D337" s="20">
        <v>2018</v>
      </c>
      <c r="E337" s="20">
        <v>2019</v>
      </c>
      <c r="F337" s="20">
        <v>2020</v>
      </c>
      <c r="G337" s="20">
        <v>2021</v>
      </c>
    </row>
    <row r="338" spans="1:7" ht="27.75" customHeight="1" thickBot="1" x14ac:dyDescent="0.3">
      <c r="A338" s="598"/>
      <c r="B338" s="661"/>
      <c r="C338" s="661"/>
      <c r="D338" s="21" t="s">
        <v>10</v>
      </c>
      <c r="E338" s="21" t="s">
        <v>11</v>
      </c>
      <c r="F338" s="21" t="s">
        <v>11</v>
      </c>
      <c r="G338" s="21" t="s">
        <v>11</v>
      </c>
    </row>
    <row r="339" spans="1:7" ht="27.75" customHeight="1" thickBot="1" x14ac:dyDescent="0.3">
      <c r="A339" s="12" t="s">
        <v>23</v>
      </c>
      <c r="B339" s="89">
        <v>632</v>
      </c>
      <c r="C339" s="89">
        <v>136</v>
      </c>
      <c r="D339" s="89">
        <v>204</v>
      </c>
      <c r="E339" s="89">
        <f>B339-C339-D339</f>
        <v>292</v>
      </c>
      <c r="F339" s="89"/>
      <c r="G339" s="89"/>
    </row>
    <row r="340" spans="1:7" ht="27.75" customHeight="1" thickBot="1" x14ac:dyDescent="0.3">
      <c r="A340" s="12" t="s">
        <v>24</v>
      </c>
      <c r="B340" s="22">
        <f>B349+B348</f>
        <v>25866</v>
      </c>
      <c r="C340" s="22">
        <f t="shared" ref="C340:G340" si="32">C349+C348</f>
        <v>5600</v>
      </c>
      <c r="D340" s="22">
        <f t="shared" si="32"/>
        <v>8360</v>
      </c>
      <c r="E340" s="22">
        <f t="shared" si="32"/>
        <v>11907</v>
      </c>
      <c r="F340" s="22">
        <f t="shared" si="32"/>
        <v>0</v>
      </c>
      <c r="G340" s="22">
        <f t="shared" si="32"/>
        <v>0</v>
      </c>
    </row>
    <row r="341" spans="1:7" ht="27.75" customHeight="1" thickBot="1" x14ac:dyDescent="0.3">
      <c r="A341" s="12" t="s">
        <v>25</v>
      </c>
      <c r="B341" s="12"/>
      <c r="C341" s="12"/>
      <c r="D341" s="22">
        <f>D340/D339</f>
        <v>40.980392156862742</v>
      </c>
      <c r="E341" s="22">
        <f>E340/E339</f>
        <v>40.777397260273972</v>
      </c>
      <c r="F341" s="22" t="e">
        <f>F340/F339</f>
        <v>#DIV/0!</v>
      </c>
      <c r="G341" s="22" t="e">
        <f>G340/G339</f>
        <v>#DIV/0!</v>
      </c>
    </row>
    <row r="342" spans="1:7" ht="27.75" customHeight="1" thickBot="1" x14ac:dyDescent="0.3">
      <c r="A342" s="12" t="s">
        <v>26</v>
      </c>
      <c r="B342" s="12"/>
      <c r="C342" s="12"/>
      <c r="D342" s="153" t="s">
        <v>27</v>
      </c>
      <c r="E342" s="23">
        <f t="shared" ref="E342:G344" si="33">E339/D339-1</f>
        <v>0.43137254901960786</v>
      </c>
      <c r="F342" s="23">
        <f t="shared" si="33"/>
        <v>-1</v>
      </c>
      <c r="G342" s="23" t="e">
        <f t="shared" si="33"/>
        <v>#DIV/0!</v>
      </c>
    </row>
    <row r="343" spans="1:7" ht="27.75" customHeight="1" thickBot="1" x14ac:dyDescent="0.3">
      <c r="A343" s="12" t="s">
        <v>28</v>
      </c>
      <c r="B343" s="12"/>
      <c r="C343" s="12"/>
      <c r="D343" s="153" t="s">
        <v>27</v>
      </c>
      <c r="E343" s="23">
        <f t="shared" si="33"/>
        <v>0.42428229665071759</v>
      </c>
      <c r="F343" s="23">
        <f t="shared" si="33"/>
        <v>-1</v>
      </c>
      <c r="G343" s="23" t="e">
        <f t="shared" si="33"/>
        <v>#DIV/0!</v>
      </c>
    </row>
    <row r="344" spans="1:7" ht="27.75" customHeight="1" thickBot="1" x14ac:dyDescent="0.3">
      <c r="A344" s="12" t="s">
        <v>29</v>
      </c>
      <c r="B344" s="12"/>
      <c r="C344" s="12"/>
      <c r="D344" s="153" t="s">
        <v>27</v>
      </c>
      <c r="E344" s="23">
        <f t="shared" si="33"/>
        <v>-4.9534639837450767E-3</v>
      </c>
      <c r="F344" s="23" t="e">
        <f t="shared" si="33"/>
        <v>#DIV/0!</v>
      </c>
      <c r="G344" s="23" t="e">
        <f t="shared" si="33"/>
        <v>#DIV/0!</v>
      </c>
    </row>
    <row r="345" spans="1:7" ht="27.75" customHeight="1" thickBot="1" x14ac:dyDescent="0.3">
      <c r="A345" s="618" t="s">
        <v>30</v>
      </c>
      <c r="B345" s="619"/>
      <c r="C345" s="619"/>
      <c r="D345" s="619"/>
      <c r="E345" s="619"/>
      <c r="F345" s="619"/>
      <c r="G345" s="620"/>
    </row>
    <row r="346" spans="1:7" ht="27.75" customHeight="1" x14ac:dyDescent="0.25">
      <c r="A346" s="597"/>
      <c r="B346" s="10"/>
      <c r="C346" s="10"/>
      <c r="D346" s="20">
        <v>2018</v>
      </c>
      <c r="E346" s="20">
        <v>2019</v>
      </c>
      <c r="F346" s="20">
        <v>2020</v>
      </c>
      <c r="G346" s="20">
        <v>2021</v>
      </c>
    </row>
    <row r="347" spans="1:7" ht="27.75" customHeight="1" thickBot="1" x14ac:dyDescent="0.3">
      <c r="A347" s="598"/>
      <c r="B347" s="157"/>
      <c r="C347" s="157"/>
      <c r="D347" s="21" t="s">
        <v>10</v>
      </c>
      <c r="E347" s="21" t="s">
        <v>11</v>
      </c>
      <c r="F347" s="21" t="s">
        <v>11</v>
      </c>
      <c r="G347" s="21" t="s">
        <v>11</v>
      </c>
    </row>
    <row r="348" spans="1:7" ht="27.75" customHeight="1" thickBot="1" x14ac:dyDescent="0.3">
      <c r="A348" s="24" t="s">
        <v>31</v>
      </c>
      <c r="B348" s="26">
        <v>744</v>
      </c>
      <c r="C348" s="26">
        <v>0</v>
      </c>
      <c r="D348" s="26">
        <v>219</v>
      </c>
      <c r="E348" s="26">
        <v>526</v>
      </c>
      <c r="F348" s="26">
        <v>0</v>
      </c>
      <c r="G348" s="26">
        <v>0</v>
      </c>
    </row>
    <row r="349" spans="1:7" ht="27.75" customHeight="1" thickBot="1" x14ac:dyDescent="0.3">
      <c r="A349" s="24" t="s">
        <v>32</v>
      </c>
      <c r="B349" s="26">
        <v>25122</v>
      </c>
      <c r="C349" s="26">
        <v>5600</v>
      </c>
      <c r="D349" s="26">
        <v>8141</v>
      </c>
      <c r="E349" s="26">
        <v>11381</v>
      </c>
      <c r="F349" s="26">
        <v>0</v>
      </c>
      <c r="G349" s="26">
        <v>0</v>
      </c>
    </row>
    <row r="350" spans="1:7" ht="27.75" customHeight="1" thickBot="1" x14ac:dyDescent="0.3">
      <c r="A350" s="27" t="s">
        <v>33</v>
      </c>
      <c r="B350" s="26"/>
      <c r="C350" s="26"/>
      <c r="D350" s="307">
        <f>D349+D348</f>
        <v>8360</v>
      </c>
      <c r="E350" s="307">
        <f>E349+E348</f>
        <v>11907</v>
      </c>
      <c r="F350" s="307">
        <f>F349+F348</f>
        <v>0</v>
      </c>
      <c r="G350" s="307">
        <f>G349+G348</f>
        <v>0</v>
      </c>
    </row>
    <row r="351" spans="1:7" ht="27.75" customHeight="1" thickBot="1" x14ac:dyDescent="0.3">
      <c r="A351" s="18" t="s">
        <v>481</v>
      </c>
      <c r="B351" s="88"/>
      <c r="C351" s="88"/>
      <c r="D351" s="624" t="s">
        <v>482</v>
      </c>
      <c r="E351" s="625"/>
      <c r="F351" s="625"/>
      <c r="G351" s="626"/>
    </row>
    <row r="352" spans="1:7" ht="27.75" customHeight="1" thickBot="1" x14ac:dyDescent="0.3">
      <c r="A352" s="19" t="s">
        <v>88</v>
      </c>
      <c r="B352" s="84"/>
      <c r="C352" s="84"/>
      <c r="D352" s="757" t="s">
        <v>441</v>
      </c>
      <c r="E352" s="758"/>
      <c r="F352" s="758"/>
      <c r="G352" s="759"/>
    </row>
    <row r="353" spans="1:7" ht="27.75" customHeight="1" thickBot="1" x14ac:dyDescent="0.3">
      <c r="A353" s="12" t="s">
        <v>20</v>
      </c>
      <c r="B353" s="47"/>
      <c r="C353" s="47"/>
      <c r="D353" s="701" t="s">
        <v>483</v>
      </c>
      <c r="E353" s="702"/>
      <c r="F353" s="702"/>
      <c r="G353" s="703"/>
    </row>
    <row r="354" spans="1:7" ht="27.75" customHeight="1" thickBot="1" x14ac:dyDescent="0.3">
      <c r="A354" s="12" t="s">
        <v>21</v>
      </c>
      <c r="B354" s="47"/>
      <c r="C354" s="47"/>
      <c r="D354" s="760" t="s">
        <v>424</v>
      </c>
      <c r="E354" s="761"/>
      <c r="F354" s="761"/>
      <c r="G354" s="762"/>
    </row>
    <row r="355" spans="1:7" ht="27.75" customHeight="1" x14ac:dyDescent="0.25">
      <c r="A355" s="597"/>
      <c r="B355" s="660" t="s">
        <v>425</v>
      </c>
      <c r="C355" s="660" t="s">
        <v>426</v>
      </c>
      <c r="D355" s="20">
        <v>2018</v>
      </c>
      <c r="E355" s="20">
        <v>2019</v>
      </c>
      <c r="F355" s="20">
        <v>2020</v>
      </c>
      <c r="G355" s="20">
        <v>2021</v>
      </c>
    </row>
    <row r="356" spans="1:7" ht="27.75" customHeight="1" thickBot="1" x14ac:dyDescent="0.3">
      <c r="A356" s="598"/>
      <c r="B356" s="661"/>
      <c r="C356" s="661"/>
      <c r="D356" s="21" t="s">
        <v>10</v>
      </c>
      <c r="E356" s="21" t="s">
        <v>11</v>
      </c>
      <c r="F356" s="21" t="s">
        <v>11</v>
      </c>
      <c r="G356" s="21" t="s">
        <v>11</v>
      </c>
    </row>
    <row r="357" spans="1:7" ht="27.75" customHeight="1" thickBot="1" x14ac:dyDescent="0.3">
      <c r="A357" s="12" t="s">
        <v>23</v>
      </c>
      <c r="B357" s="89">
        <v>10000</v>
      </c>
      <c r="C357" s="89">
        <v>3275</v>
      </c>
      <c r="D357" s="89">
        <v>2870</v>
      </c>
      <c r="E357" s="89">
        <f>B357-C357-D357</f>
        <v>3855</v>
      </c>
      <c r="F357" s="89">
        <v>0</v>
      </c>
      <c r="G357" s="89">
        <v>0</v>
      </c>
    </row>
    <row r="358" spans="1:7" ht="27.75" customHeight="1" thickBot="1" x14ac:dyDescent="0.3">
      <c r="A358" s="12" t="s">
        <v>24</v>
      </c>
      <c r="B358" s="22">
        <f>B367+B366</f>
        <v>85702</v>
      </c>
      <c r="C358" s="22">
        <f t="shared" ref="C358:G358" si="34">C367+C366</f>
        <v>28074</v>
      </c>
      <c r="D358" s="22">
        <f t="shared" si="34"/>
        <v>24604</v>
      </c>
      <c r="E358" s="22">
        <f t="shared" si="34"/>
        <v>33024</v>
      </c>
      <c r="F358" s="22">
        <f t="shared" si="34"/>
        <v>0</v>
      </c>
      <c r="G358" s="22">
        <f t="shared" si="34"/>
        <v>0</v>
      </c>
    </row>
    <row r="359" spans="1:7" ht="27.75" customHeight="1" thickBot="1" x14ac:dyDescent="0.3">
      <c r="A359" s="12" t="s">
        <v>25</v>
      </c>
      <c r="B359" s="12"/>
      <c r="C359" s="12"/>
      <c r="D359" s="22">
        <f>D358/D357</f>
        <v>8.5728222996515679</v>
      </c>
      <c r="E359" s="22">
        <f>E358/E357</f>
        <v>8.5665369649805445</v>
      </c>
      <c r="F359" s="22" t="e">
        <f>F358/F357</f>
        <v>#DIV/0!</v>
      </c>
      <c r="G359" s="22" t="e">
        <f>G358/G357</f>
        <v>#DIV/0!</v>
      </c>
    </row>
    <row r="360" spans="1:7" ht="27.75" customHeight="1" thickBot="1" x14ac:dyDescent="0.3">
      <c r="A360" s="12" t="s">
        <v>26</v>
      </c>
      <c r="B360" s="12"/>
      <c r="C360" s="12"/>
      <c r="D360" s="153" t="s">
        <v>27</v>
      </c>
      <c r="E360" s="23">
        <f t="shared" ref="E360:G362" si="35">E357/D357-1</f>
        <v>0.34320557491289194</v>
      </c>
      <c r="F360" s="23">
        <f t="shared" si="35"/>
        <v>-1</v>
      </c>
      <c r="G360" s="23" t="e">
        <f t="shared" si="35"/>
        <v>#DIV/0!</v>
      </c>
    </row>
    <row r="361" spans="1:7" ht="27.75" customHeight="1" thickBot="1" x14ac:dyDescent="0.3">
      <c r="A361" s="12" t="s">
        <v>28</v>
      </c>
      <c r="B361" s="12"/>
      <c r="C361" s="12"/>
      <c r="D361" s="153" t="s">
        <v>27</v>
      </c>
      <c r="E361" s="23">
        <f t="shared" si="35"/>
        <v>0.34222077710941301</v>
      </c>
      <c r="F361" s="23">
        <f t="shared" si="35"/>
        <v>-1</v>
      </c>
      <c r="G361" s="23" t="e">
        <f t="shared" si="35"/>
        <v>#DIV/0!</v>
      </c>
    </row>
    <row r="362" spans="1:7" ht="27.75" customHeight="1" thickBot="1" x14ac:dyDescent="0.3">
      <c r="A362" s="12" t="s">
        <v>29</v>
      </c>
      <c r="B362" s="12"/>
      <c r="C362" s="12"/>
      <c r="D362" s="153" t="s">
        <v>27</v>
      </c>
      <c r="E362" s="23">
        <f t="shared" si="35"/>
        <v>-7.3316983034621419E-4</v>
      </c>
      <c r="F362" s="23" t="e">
        <f t="shared" si="35"/>
        <v>#DIV/0!</v>
      </c>
      <c r="G362" s="23" t="e">
        <f t="shared" si="35"/>
        <v>#DIV/0!</v>
      </c>
    </row>
    <row r="363" spans="1:7" ht="27.75" customHeight="1" thickBot="1" x14ac:dyDescent="0.3">
      <c r="A363" s="618" t="s">
        <v>456</v>
      </c>
      <c r="B363" s="619"/>
      <c r="C363" s="619"/>
      <c r="D363" s="619"/>
      <c r="E363" s="619"/>
      <c r="F363" s="619"/>
      <c r="G363" s="620"/>
    </row>
    <row r="364" spans="1:7" ht="27.75" customHeight="1" x14ac:dyDescent="0.25">
      <c r="A364" s="597"/>
      <c r="B364" s="10"/>
      <c r="C364" s="10"/>
      <c r="D364" s="20">
        <v>2018</v>
      </c>
      <c r="E364" s="20">
        <v>2019</v>
      </c>
      <c r="F364" s="20">
        <v>2020</v>
      </c>
      <c r="G364" s="20">
        <v>2021</v>
      </c>
    </row>
    <row r="365" spans="1:7" ht="27.75" customHeight="1" thickBot="1" x14ac:dyDescent="0.3">
      <c r="A365" s="598"/>
      <c r="B365" s="157"/>
      <c r="C365" s="157"/>
      <c r="D365" s="21" t="s">
        <v>10</v>
      </c>
      <c r="E365" s="21" t="s">
        <v>11</v>
      </c>
      <c r="F365" s="21" t="s">
        <v>11</v>
      </c>
      <c r="G365" s="21" t="s">
        <v>11</v>
      </c>
    </row>
    <row r="366" spans="1:7" ht="27.75" customHeight="1" thickBot="1" x14ac:dyDescent="0.3">
      <c r="A366" s="24" t="s">
        <v>31</v>
      </c>
      <c r="B366" s="26">
        <v>1750</v>
      </c>
      <c r="C366" s="26">
        <v>875</v>
      </c>
      <c r="D366" s="26">
        <v>365</v>
      </c>
      <c r="E366" s="26">
        <v>510</v>
      </c>
      <c r="F366" s="26">
        <v>0</v>
      </c>
      <c r="G366" s="26">
        <v>0</v>
      </c>
    </row>
    <row r="367" spans="1:7" ht="27.75" customHeight="1" thickBot="1" x14ac:dyDescent="0.3">
      <c r="A367" s="24" t="s">
        <v>32</v>
      </c>
      <c r="B367" s="26">
        <v>83952</v>
      </c>
      <c r="C367" s="26">
        <v>27199</v>
      </c>
      <c r="D367" s="26">
        <v>24239</v>
      </c>
      <c r="E367" s="26">
        <v>32514</v>
      </c>
      <c r="F367" s="26">
        <v>0</v>
      </c>
      <c r="G367" s="26">
        <v>0</v>
      </c>
    </row>
    <row r="368" spans="1:7" ht="27.75" customHeight="1" thickBot="1" x14ac:dyDescent="0.3">
      <c r="A368" s="27" t="s">
        <v>33</v>
      </c>
      <c r="B368" s="86"/>
      <c r="C368" s="86"/>
      <c r="D368" s="307">
        <f>D367+D366</f>
        <v>24604</v>
      </c>
      <c r="E368" s="307">
        <f>E367+E366</f>
        <v>33024</v>
      </c>
      <c r="F368" s="307">
        <f>F367+F366</f>
        <v>0</v>
      </c>
      <c r="G368" s="307">
        <f>G367+G366</f>
        <v>0</v>
      </c>
    </row>
    <row r="369" spans="1:7" ht="27.75" customHeight="1" thickBot="1" x14ac:dyDescent="0.3">
      <c r="A369" s="18" t="s">
        <v>484</v>
      </c>
      <c r="B369" s="88"/>
      <c r="C369" s="88"/>
      <c r="D369" s="624" t="s">
        <v>485</v>
      </c>
      <c r="E369" s="625"/>
      <c r="F369" s="625"/>
      <c r="G369" s="626"/>
    </row>
    <row r="370" spans="1:7" ht="27.75" customHeight="1" thickBot="1" x14ac:dyDescent="0.3">
      <c r="A370" s="19" t="s">
        <v>88</v>
      </c>
      <c r="B370" s="84"/>
      <c r="C370" s="84"/>
      <c r="D370" s="757" t="s">
        <v>441</v>
      </c>
      <c r="E370" s="758"/>
      <c r="F370" s="758"/>
      <c r="G370" s="759"/>
    </row>
    <row r="371" spans="1:7" ht="27.75" customHeight="1" thickBot="1" x14ac:dyDescent="0.3">
      <c r="A371" s="12" t="s">
        <v>20</v>
      </c>
      <c r="B371" s="47"/>
      <c r="C371" s="47"/>
      <c r="D371" s="701" t="s">
        <v>486</v>
      </c>
      <c r="E371" s="702"/>
      <c r="F371" s="702"/>
      <c r="G371" s="703"/>
    </row>
    <row r="372" spans="1:7" ht="27.75" customHeight="1" thickBot="1" x14ac:dyDescent="0.3">
      <c r="A372" s="12" t="s">
        <v>21</v>
      </c>
      <c r="B372" s="47"/>
      <c r="C372" s="47"/>
      <c r="D372" s="760" t="s">
        <v>487</v>
      </c>
      <c r="E372" s="761"/>
      <c r="F372" s="761"/>
      <c r="G372" s="762"/>
    </row>
    <row r="373" spans="1:7" ht="27.75" customHeight="1" x14ac:dyDescent="0.25">
      <c r="A373" s="597"/>
      <c r="B373" s="660" t="s">
        <v>425</v>
      </c>
      <c r="C373" s="660" t="s">
        <v>426</v>
      </c>
      <c r="D373" s="20">
        <v>2018</v>
      </c>
      <c r="E373" s="20">
        <v>2019</v>
      </c>
      <c r="F373" s="20">
        <v>2020</v>
      </c>
      <c r="G373" s="20">
        <v>2021</v>
      </c>
    </row>
    <row r="374" spans="1:7" ht="27.75" customHeight="1" thickBot="1" x14ac:dyDescent="0.3">
      <c r="A374" s="598"/>
      <c r="B374" s="661"/>
      <c r="C374" s="661"/>
      <c r="D374" s="21" t="s">
        <v>10</v>
      </c>
      <c r="E374" s="21" t="s">
        <v>11</v>
      </c>
      <c r="F374" s="21" t="s">
        <v>11</v>
      </c>
      <c r="G374" s="21" t="s">
        <v>11</v>
      </c>
    </row>
    <row r="375" spans="1:7" ht="27.75" customHeight="1" thickBot="1" x14ac:dyDescent="0.3">
      <c r="A375" s="12" t="s">
        <v>23</v>
      </c>
      <c r="B375" s="89">
        <v>364</v>
      </c>
      <c r="C375" s="89">
        <v>170</v>
      </c>
      <c r="D375" s="89">
        <v>80</v>
      </c>
      <c r="E375" s="89">
        <f>B375-C375-D375</f>
        <v>114</v>
      </c>
      <c r="F375" s="89">
        <v>0</v>
      </c>
      <c r="G375" s="89"/>
    </row>
    <row r="376" spans="1:7" ht="27.75" customHeight="1" thickBot="1" x14ac:dyDescent="0.3">
      <c r="A376" s="12" t="s">
        <v>24</v>
      </c>
      <c r="B376" s="22">
        <f>B385+B384</f>
        <v>71066</v>
      </c>
      <c r="C376" s="22">
        <f t="shared" ref="C376:F376" si="36">C385+C384</f>
        <v>33277</v>
      </c>
      <c r="D376" s="22">
        <f t="shared" si="36"/>
        <v>15758</v>
      </c>
      <c r="E376" s="22">
        <f t="shared" si="36"/>
        <v>22031</v>
      </c>
      <c r="F376" s="22">
        <f t="shared" si="36"/>
        <v>0</v>
      </c>
      <c r="G376" s="22">
        <f>G385+G384</f>
        <v>0</v>
      </c>
    </row>
    <row r="377" spans="1:7" ht="27.75" customHeight="1" thickBot="1" x14ac:dyDescent="0.3">
      <c r="A377" s="12" t="s">
        <v>25</v>
      </c>
      <c r="B377" s="12"/>
      <c r="C377" s="12"/>
      <c r="D377" s="22">
        <f>D376/D375</f>
        <v>196.97499999999999</v>
      </c>
      <c r="E377" s="22">
        <f>E376/E375</f>
        <v>193.25438596491227</v>
      </c>
      <c r="F377" s="22" t="e">
        <f>F376/F375</f>
        <v>#DIV/0!</v>
      </c>
      <c r="G377" s="22" t="e">
        <f>G376/G375</f>
        <v>#DIV/0!</v>
      </c>
    </row>
    <row r="378" spans="1:7" ht="27.75" customHeight="1" thickBot="1" x14ac:dyDescent="0.3">
      <c r="A378" s="12" t="s">
        <v>26</v>
      </c>
      <c r="B378" s="12"/>
      <c r="C378" s="12"/>
      <c r="D378" s="153" t="s">
        <v>27</v>
      </c>
      <c r="E378" s="23">
        <f t="shared" ref="E378:G380" si="37">E375/D375-1</f>
        <v>0.42500000000000004</v>
      </c>
      <c r="F378" s="23">
        <f t="shared" si="37"/>
        <v>-1</v>
      </c>
      <c r="G378" s="23" t="e">
        <f t="shared" si="37"/>
        <v>#DIV/0!</v>
      </c>
    </row>
    <row r="379" spans="1:7" ht="27.75" customHeight="1" thickBot="1" x14ac:dyDescent="0.3">
      <c r="A379" s="12" t="s">
        <v>28</v>
      </c>
      <c r="B379" s="12"/>
      <c r="C379" s="12"/>
      <c r="D379" s="153" t="s">
        <v>27</v>
      </c>
      <c r="E379" s="23">
        <f t="shared" si="37"/>
        <v>0.39808351313618484</v>
      </c>
      <c r="F379" s="23">
        <f t="shared" si="37"/>
        <v>-1</v>
      </c>
      <c r="G379" s="23" t="e">
        <f t="shared" si="37"/>
        <v>#DIV/0!</v>
      </c>
    </row>
    <row r="380" spans="1:7" ht="27.75" customHeight="1" thickBot="1" x14ac:dyDescent="0.3">
      <c r="A380" s="12" t="s">
        <v>29</v>
      </c>
      <c r="B380" s="12"/>
      <c r="C380" s="12"/>
      <c r="D380" s="153" t="s">
        <v>27</v>
      </c>
      <c r="E380" s="23">
        <f t="shared" si="37"/>
        <v>-1.8888762711449236E-2</v>
      </c>
      <c r="F380" s="23" t="e">
        <f t="shared" si="37"/>
        <v>#DIV/0!</v>
      </c>
      <c r="G380" s="23" t="e">
        <f t="shared" si="37"/>
        <v>#DIV/0!</v>
      </c>
    </row>
    <row r="381" spans="1:7" ht="27.75" customHeight="1" thickBot="1" x14ac:dyDescent="0.3">
      <c r="A381" s="618" t="s">
        <v>30</v>
      </c>
      <c r="B381" s="619"/>
      <c r="C381" s="619"/>
      <c r="D381" s="619"/>
      <c r="E381" s="619"/>
      <c r="F381" s="619"/>
      <c r="G381" s="620"/>
    </row>
    <row r="382" spans="1:7" ht="27.75" customHeight="1" x14ac:dyDescent="0.25">
      <c r="A382" s="597"/>
      <c r="B382" s="10"/>
      <c r="C382" s="10"/>
      <c r="D382" s="20">
        <v>2018</v>
      </c>
      <c r="E382" s="20">
        <v>2019</v>
      </c>
      <c r="F382" s="20">
        <v>2020</v>
      </c>
      <c r="G382" s="20">
        <v>2021</v>
      </c>
    </row>
    <row r="383" spans="1:7" ht="27.75" customHeight="1" thickBot="1" x14ac:dyDescent="0.3">
      <c r="A383" s="598"/>
      <c r="B383" s="157"/>
      <c r="C383" s="157"/>
      <c r="D383" s="21" t="s">
        <v>10</v>
      </c>
      <c r="E383" s="21" t="s">
        <v>11</v>
      </c>
      <c r="F383" s="21" t="s">
        <v>11</v>
      </c>
      <c r="G383" s="21" t="s">
        <v>11</v>
      </c>
    </row>
    <row r="384" spans="1:7" ht="27.75" customHeight="1" thickBot="1" x14ac:dyDescent="0.3">
      <c r="A384" s="24" t="s">
        <v>31</v>
      </c>
      <c r="B384" s="26">
        <v>1800</v>
      </c>
      <c r="C384" s="26">
        <v>901</v>
      </c>
      <c r="D384" s="26">
        <v>375</v>
      </c>
      <c r="E384" s="26">
        <v>524</v>
      </c>
      <c r="F384" s="26">
        <v>0</v>
      </c>
      <c r="G384" s="26">
        <v>0</v>
      </c>
    </row>
    <row r="385" spans="1:7" ht="27.75" customHeight="1" thickBot="1" x14ac:dyDescent="0.3">
      <c r="A385" s="24" t="s">
        <v>32</v>
      </c>
      <c r="B385" s="26">
        <v>69266</v>
      </c>
      <c r="C385" s="26">
        <v>32376</v>
      </c>
      <c r="D385" s="26">
        <v>15383</v>
      </c>
      <c r="E385" s="26">
        <v>21507</v>
      </c>
      <c r="F385" s="26">
        <v>0</v>
      </c>
      <c r="G385" s="26">
        <v>0</v>
      </c>
    </row>
    <row r="386" spans="1:7" ht="27.75" customHeight="1" thickBot="1" x14ac:dyDescent="0.3">
      <c r="A386" s="27" t="s">
        <v>33</v>
      </c>
      <c r="B386" s="86"/>
      <c r="C386" s="86"/>
      <c r="D386" s="307">
        <f>D385+D384</f>
        <v>15758</v>
      </c>
      <c r="E386" s="307">
        <f>E385+E384</f>
        <v>22031</v>
      </c>
      <c r="F386" s="307">
        <f>F385+F384</f>
        <v>0</v>
      </c>
      <c r="G386" s="307">
        <f>G385+G384</f>
        <v>0</v>
      </c>
    </row>
    <row r="387" spans="1:7" ht="27.75" customHeight="1" thickBot="1" x14ac:dyDescent="0.3">
      <c r="A387" s="18" t="s">
        <v>488</v>
      </c>
      <c r="B387" s="88"/>
      <c r="C387" s="88"/>
      <c r="D387" s="624" t="s">
        <v>489</v>
      </c>
      <c r="E387" s="625"/>
      <c r="F387" s="625"/>
      <c r="G387" s="626"/>
    </row>
    <row r="388" spans="1:7" ht="27.75" customHeight="1" thickBot="1" x14ac:dyDescent="0.3">
      <c r="A388" s="19" t="s">
        <v>88</v>
      </c>
      <c r="B388" s="84"/>
      <c r="C388" s="84"/>
      <c r="D388" s="757" t="s">
        <v>490</v>
      </c>
      <c r="E388" s="758"/>
      <c r="F388" s="758"/>
      <c r="G388" s="759"/>
    </row>
    <row r="389" spans="1:7" ht="27.75" customHeight="1" thickBot="1" x14ac:dyDescent="0.3">
      <c r="A389" s="12" t="s">
        <v>20</v>
      </c>
      <c r="B389" s="47"/>
      <c r="C389" s="47"/>
      <c r="D389" s="701" t="s">
        <v>491</v>
      </c>
      <c r="E389" s="702"/>
      <c r="F389" s="702"/>
      <c r="G389" s="703"/>
    </row>
    <row r="390" spans="1:7" ht="27.75" customHeight="1" thickBot="1" x14ac:dyDescent="0.3">
      <c r="A390" s="12" t="s">
        <v>21</v>
      </c>
      <c r="B390" s="47"/>
      <c r="C390" s="47"/>
      <c r="D390" s="760" t="s">
        <v>424</v>
      </c>
      <c r="E390" s="761"/>
      <c r="F390" s="761"/>
      <c r="G390" s="762"/>
    </row>
    <row r="391" spans="1:7" ht="27.75" customHeight="1" x14ac:dyDescent="0.25">
      <c r="A391" s="597"/>
      <c r="B391" s="660" t="s">
        <v>425</v>
      </c>
      <c r="C391" s="660" t="s">
        <v>426</v>
      </c>
      <c r="D391" s="20">
        <v>2018</v>
      </c>
      <c r="E391" s="20">
        <v>2019</v>
      </c>
      <c r="F391" s="20">
        <v>2020</v>
      </c>
      <c r="G391" s="20">
        <v>2021</v>
      </c>
    </row>
    <row r="392" spans="1:7" ht="27.75" customHeight="1" thickBot="1" x14ac:dyDescent="0.3">
      <c r="A392" s="598"/>
      <c r="B392" s="661"/>
      <c r="C392" s="661"/>
      <c r="D392" s="21" t="s">
        <v>10</v>
      </c>
      <c r="E392" s="21" t="s">
        <v>11</v>
      </c>
      <c r="F392" s="21" t="s">
        <v>11</v>
      </c>
      <c r="G392" s="21" t="s">
        <v>11</v>
      </c>
    </row>
    <row r="393" spans="1:7" ht="27.75" customHeight="1" thickBot="1" x14ac:dyDescent="0.3">
      <c r="A393" s="12" t="s">
        <v>23</v>
      </c>
      <c r="B393" s="89">
        <v>2711</v>
      </c>
      <c r="C393" s="89">
        <v>1635</v>
      </c>
      <c r="D393" s="89">
        <v>448</v>
      </c>
      <c r="E393" s="89">
        <f>B393-C393-D393</f>
        <v>628</v>
      </c>
      <c r="F393" s="89">
        <v>0</v>
      </c>
      <c r="G393" s="89">
        <v>0</v>
      </c>
    </row>
    <row r="394" spans="1:7" ht="27.75" customHeight="1" thickBot="1" x14ac:dyDescent="0.3">
      <c r="A394" s="12" t="s">
        <v>24</v>
      </c>
      <c r="B394" s="22">
        <v>62407</v>
      </c>
      <c r="C394" s="22">
        <v>37650</v>
      </c>
      <c r="D394" s="22">
        <v>10323</v>
      </c>
      <c r="E394" s="22">
        <v>14433</v>
      </c>
      <c r="F394" s="22">
        <v>0</v>
      </c>
      <c r="G394" s="22">
        <v>0</v>
      </c>
    </row>
    <row r="395" spans="1:7" ht="27.75" customHeight="1" thickBot="1" x14ac:dyDescent="0.3">
      <c r="A395" s="12" t="s">
        <v>25</v>
      </c>
      <c r="B395" s="12"/>
      <c r="C395" s="12"/>
      <c r="D395" s="22">
        <f>D394/D393</f>
        <v>23.042410714285715</v>
      </c>
      <c r="E395" s="22">
        <f>E394/E393</f>
        <v>22.982484076433121</v>
      </c>
      <c r="F395" s="22" t="e">
        <f>F394/F393</f>
        <v>#DIV/0!</v>
      </c>
      <c r="G395" s="22" t="e">
        <f>G394/G393</f>
        <v>#DIV/0!</v>
      </c>
    </row>
    <row r="396" spans="1:7" ht="27.75" customHeight="1" thickBot="1" x14ac:dyDescent="0.3">
      <c r="A396" s="12" t="s">
        <v>26</v>
      </c>
      <c r="B396" s="12"/>
      <c r="C396" s="12"/>
      <c r="D396" s="153" t="s">
        <v>27</v>
      </c>
      <c r="E396" s="23">
        <f t="shared" ref="E396:G398" si="38">E393/D393-1</f>
        <v>0.40178571428571419</v>
      </c>
      <c r="F396" s="23">
        <f t="shared" si="38"/>
        <v>-1</v>
      </c>
      <c r="G396" s="23" t="e">
        <f t="shared" si="38"/>
        <v>#DIV/0!</v>
      </c>
    </row>
    <row r="397" spans="1:7" ht="27.75" customHeight="1" thickBot="1" x14ac:dyDescent="0.3">
      <c r="A397" s="12" t="s">
        <v>28</v>
      </c>
      <c r="B397" s="12"/>
      <c r="C397" s="12"/>
      <c r="D397" s="153" t="s">
        <v>27</v>
      </c>
      <c r="E397" s="23">
        <f t="shared" si="38"/>
        <v>0.39814007555943043</v>
      </c>
      <c r="F397" s="23">
        <f t="shared" si="38"/>
        <v>-1</v>
      </c>
      <c r="G397" s="23" t="e">
        <f t="shared" si="38"/>
        <v>#DIV/0!</v>
      </c>
    </row>
    <row r="398" spans="1:7" ht="27.75" customHeight="1" thickBot="1" x14ac:dyDescent="0.3">
      <c r="A398" s="12" t="s">
        <v>29</v>
      </c>
      <c r="B398" s="12"/>
      <c r="C398" s="12"/>
      <c r="D398" s="153" t="s">
        <v>27</v>
      </c>
      <c r="E398" s="23">
        <f t="shared" si="38"/>
        <v>-2.6007104289413885E-3</v>
      </c>
      <c r="F398" s="23" t="e">
        <f t="shared" si="38"/>
        <v>#DIV/0!</v>
      </c>
      <c r="G398" s="23" t="e">
        <f t="shared" si="38"/>
        <v>#DIV/0!</v>
      </c>
    </row>
    <row r="399" spans="1:7" ht="27.75" customHeight="1" thickBot="1" x14ac:dyDescent="0.3">
      <c r="A399" s="618" t="s">
        <v>30</v>
      </c>
      <c r="B399" s="619"/>
      <c r="C399" s="619"/>
      <c r="D399" s="619"/>
      <c r="E399" s="619"/>
      <c r="F399" s="619"/>
      <c r="G399" s="620"/>
    </row>
    <row r="400" spans="1:7" ht="27.75" customHeight="1" x14ac:dyDescent="0.25">
      <c r="A400" s="597"/>
      <c r="B400" s="10"/>
      <c r="C400" s="10"/>
      <c r="D400" s="20">
        <v>2018</v>
      </c>
      <c r="E400" s="20">
        <v>2019</v>
      </c>
      <c r="F400" s="20">
        <v>2020</v>
      </c>
      <c r="G400" s="20">
        <v>2021</v>
      </c>
    </row>
    <row r="401" spans="1:7" ht="27.75" customHeight="1" thickBot="1" x14ac:dyDescent="0.3">
      <c r="A401" s="598"/>
      <c r="B401" s="157"/>
      <c r="C401" s="157"/>
      <c r="D401" s="21" t="s">
        <v>10</v>
      </c>
      <c r="E401" s="21" t="s">
        <v>11</v>
      </c>
      <c r="F401" s="21" t="s">
        <v>11</v>
      </c>
      <c r="G401" s="21" t="s">
        <v>11</v>
      </c>
    </row>
    <row r="402" spans="1:7" ht="27.75" customHeight="1" thickBot="1" x14ac:dyDescent="0.3">
      <c r="A402" s="24" t="s">
        <v>31</v>
      </c>
      <c r="B402" s="26">
        <v>0</v>
      </c>
      <c r="C402" s="26">
        <v>0</v>
      </c>
      <c r="D402" s="26">
        <v>0</v>
      </c>
      <c r="E402" s="26">
        <v>0</v>
      </c>
      <c r="F402" s="26">
        <v>0</v>
      </c>
      <c r="G402" s="26">
        <v>0</v>
      </c>
    </row>
    <row r="403" spans="1:7" ht="27.75" customHeight="1" thickBot="1" x14ac:dyDescent="0.3">
      <c r="A403" s="24" t="s">
        <v>32</v>
      </c>
      <c r="B403" s="26">
        <v>62408</v>
      </c>
      <c r="C403" s="26">
        <v>37650</v>
      </c>
      <c r="D403" s="26">
        <v>10324</v>
      </c>
      <c r="E403" s="26">
        <v>14434</v>
      </c>
      <c r="F403" s="26">
        <v>0</v>
      </c>
      <c r="G403" s="26">
        <v>0</v>
      </c>
    </row>
    <row r="404" spans="1:7" ht="27.75" customHeight="1" thickBot="1" x14ac:dyDescent="0.3">
      <c r="A404" s="27" t="s">
        <v>33</v>
      </c>
      <c r="B404" s="86"/>
      <c r="C404" s="86"/>
      <c r="D404" s="307">
        <f>D403+D402</f>
        <v>10324</v>
      </c>
      <c r="E404" s="307">
        <f>E403+E402</f>
        <v>14434</v>
      </c>
      <c r="F404" s="307">
        <f>F403+F402</f>
        <v>0</v>
      </c>
      <c r="G404" s="307">
        <f>G403+G402</f>
        <v>0</v>
      </c>
    </row>
    <row r="405" spans="1:7" ht="27.75" customHeight="1" thickBot="1" x14ac:dyDescent="0.3">
      <c r="A405" s="18" t="s">
        <v>492</v>
      </c>
      <c r="B405" s="88"/>
      <c r="C405" s="88"/>
      <c r="D405" s="624" t="s">
        <v>493</v>
      </c>
      <c r="E405" s="625"/>
      <c r="F405" s="625"/>
      <c r="G405" s="626"/>
    </row>
    <row r="406" spans="1:7" ht="27.75" customHeight="1" thickBot="1" x14ac:dyDescent="0.3">
      <c r="A406" s="19" t="s">
        <v>88</v>
      </c>
      <c r="B406" s="84"/>
      <c r="C406" s="84"/>
      <c r="D406" s="757" t="s">
        <v>441</v>
      </c>
      <c r="E406" s="758"/>
      <c r="F406" s="758"/>
      <c r="G406" s="759"/>
    </row>
    <row r="407" spans="1:7" ht="27.75" customHeight="1" thickBot="1" x14ac:dyDescent="0.3">
      <c r="A407" s="12" t="s">
        <v>20</v>
      </c>
      <c r="B407" s="47"/>
      <c r="C407" s="47"/>
      <c r="D407" s="701" t="s">
        <v>494</v>
      </c>
      <c r="E407" s="702"/>
      <c r="F407" s="702"/>
      <c r="G407" s="703"/>
    </row>
    <row r="408" spans="1:7" ht="27.75" customHeight="1" thickBot="1" x14ac:dyDescent="0.3">
      <c r="A408" s="12" t="s">
        <v>21</v>
      </c>
      <c r="B408" s="47"/>
      <c r="C408" s="47"/>
      <c r="D408" s="760" t="s">
        <v>424</v>
      </c>
      <c r="E408" s="761"/>
      <c r="F408" s="761"/>
      <c r="G408" s="762"/>
    </row>
    <row r="409" spans="1:7" ht="27.75" customHeight="1" x14ac:dyDescent="0.25">
      <c r="A409" s="597"/>
      <c r="B409" s="660" t="s">
        <v>425</v>
      </c>
      <c r="C409" s="660" t="s">
        <v>426</v>
      </c>
      <c r="D409" s="20">
        <v>2018</v>
      </c>
      <c r="E409" s="20">
        <v>2019</v>
      </c>
      <c r="F409" s="20">
        <v>2020</v>
      </c>
      <c r="G409" s="20">
        <v>2021</v>
      </c>
    </row>
    <row r="410" spans="1:7" ht="27.75" customHeight="1" thickBot="1" x14ac:dyDescent="0.3">
      <c r="A410" s="598"/>
      <c r="B410" s="661"/>
      <c r="C410" s="661"/>
      <c r="D410" s="21" t="s">
        <v>10</v>
      </c>
      <c r="E410" s="21" t="s">
        <v>11</v>
      </c>
      <c r="F410" s="21" t="s">
        <v>11</v>
      </c>
      <c r="G410" s="21" t="s">
        <v>11</v>
      </c>
    </row>
    <row r="411" spans="1:7" ht="27.75" customHeight="1" thickBot="1" x14ac:dyDescent="0.3">
      <c r="A411" s="12" t="s">
        <v>23</v>
      </c>
      <c r="B411" s="89">
        <v>3736</v>
      </c>
      <c r="C411" s="89">
        <v>1005</v>
      </c>
      <c r="D411" s="89">
        <v>1652</v>
      </c>
      <c r="E411" s="89">
        <f>B411-C411-D411</f>
        <v>1079</v>
      </c>
      <c r="F411" s="89">
        <v>0</v>
      </c>
      <c r="G411" s="89">
        <v>0</v>
      </c>
    </row>
    <row r="412" spans="1:7" ht="27.75" customHeight="1" thickBot="1" x14ac:dyDescent="0.3">
      <c r="A412" s="12" t="s">
        <v>24</v>
      </c>
      <c r="B412" s="22">
        <f>B421+B420</f>
        <v>74378</v>
      </c>
      <c r="C412" s="22">
        <f t="shared" ref="C412:F412" si="39">C421+C420</f>
        <v>19998</v>
      </c>
      <c r="D412" s="22">
        <f t="shared" si="39"/>
        <v>32904</v>
      </c>
      <c r="E412" s="22">
        <f t="shared" si="39"/>
        <v>21996</v>
      </c>
      <c r="F412" s="22">
        <f t="shared" si="39"/>
        <v>0</v>
      </c>
      <c r="G412" s="22">
        <f>G421+G420</f>
        <v>0</v>
      </c>
    </row>
    <row r="413" spans="1:7" ht="27.75" customHeight="1" thickBot="1" x14ac:dyDescent="0.3">
      <c r="A413" s="12" t="s">
        <v>25</v>
      </c>
      <c r="B413" s="12"/>
      <c r="C413" s="12"/>
      <c r="D413" s="22">
        <f>D412/D411</f>
        <v>19.917675544794189</v>
      </c>
      <c r="E413" s="22">
        <f>E412/E411</f>
        <v>20.3855421686747</v>
      </c>
      <c r="F413" s="22" t="e">
        <f>F412/F411</f>
        <v>#DIV/0!</v>
      </c>
      <c r="G413" s="22" t="e">
        <f>G412/G411</f>
        <v>#DIV/0!</v>
      </c>
    </row>
    <row r="414" spans="1:7" ht="27.75" customHeight="1" thickBot="1" x14ac:dyDescent="0.3">
      <c r="A414" s="12" t="s">
        <v>26</v>
      </c>
      <c r="B414" s="12"/>
      <c r="C414" s="12"/>
      <c r="D414" s="153" t="s">
        <v>27</v>
      </c>
      <c r="E414" s="23">
        <f t="shared" ref="E414:G416" si="40">E411/D411-1</f>
        <v>-0.34685230024213076</v>
      </c>
      <c r="F414" s="23">
        <f t="shared" si="40"/>
        <v>-1</v>
      </c>
      <c r="G414" s="23" t="e">
        <f t="shared" si="40"/>
        <v>#DIV/0!</v>
      </c>
    </row>
    <row r="415" spans="1:7" ht="27.75" customHeight="1" thickBot="1" x14ac:dyDescent="0.3">
      <c r="A415" s="12" t="s">
        <v>28</v>
      </c>
      <c r="B415" s="12"/>
      <c r="C415" s="12"/>
      <c r="D415" s="153" t="s">
        <v>27</v>
      </c>
      <c r="E415" s="23">
        <f t="shared" si="40"/>
        <v>-0.33150984682713347</v>
      </c>
      <c r="F415" s="23">
        <f t="shared" si="40"/>
        <v>-1</v>
      </c>
      <c r="G415" s="23" t="e">
        <f t="shared" si="40"/>
        <v>#DIV/0!</v>
      </c>
    </row>
    <row r="416" spans="1:7" ht="27.75" customHeight="1" thickBot="1" x14ac:dyDescent="0.3">
      <c r="A416" s="12" t="s">
        <v>29</v>
      </c>
      <c r="B416" s="12"/>
      <c r="C416" s="12"/>
      <c r="D416" s="153" t="s">
        <v>27</v>
      </c>
      <c r="E416" s="23">
        <f t="shared" si="40"/>
        <v>2.3490021354565016E-2</v>
      </c>
      <c r="F416" s="23" t="e">
        <f t="shared" si="40"/>
        <v>#DIV/0!</v>
      </c>
      <c r="G416" s="23" t="e">
        <f t="shared" si="40"/>
        <v>#DIV/0!</v>
      </c>
    </row>
    <row r="417" spans="1:7" ht="27.75" customHeight="1" thickBot="1" x14ac:dyDescent="0.3">
      <c r="A417" s="618" t="s">
        <v>30</v>
      </c>
      <c r="B417" s="619"/>
      <c r="C417" s="619"/>
      <c r="D417" s="619"/>
      <c r="E417" s="619"/>
      <c r="F417" s="619"/>
      <c r="G417" s="620"/>
    </row>
    <row r="418" spans="1:7" ht="27.75" customHeight="1" x14ac:dyDescent="0.25">
      <c r="A418" s="597"/>
      <c r="B418" s="10"/>
      <c r="C418" s="10"/>
      <c r="D418" s="20">
        <v>2018</v>
      </c>
      <c r="E418" s="20">
        <v>2019</v>
      </c>
      <c r="F418" s="20">
        <v>2020</v>
      </c>
      <c r="G418" s="20">
        <v>2021</v>
      </c>
    </row>
    <row r="419" spans="1:7" ht="27.75" customHeight="1" thickBot="1" x14ac:dyDescent="0.3">
      <c r="A419" s="598"/>
      <c r="B419" s="157"/>
      <c r="C419" s="157"/>
      <c r="D419" s="21" t="s">
        <v>10</v>
      </c>
      <c r="E419" s="21" t="s">
        <v>11</v>
      </c>
      <c r="F419" s="21" t="s">
        <v>11</v>
      </c>
      <c r="G419" s="21" t="s">
        <v>11</v>
      </c>
    </row>
    <row r="420" spans="1:7" s="49" customFormat="1" ht="27.75" customHeight="1" thickBot="1" x14ac:dyDescent="0.3">
      <c r="A420" s="53" t="s">
        <v>31</v>
      </c>
      <c r="B420" s="54">
        <v>58</v>
      </c>
      <c r="C420" s="54">
        <v>0</v>
      </c>
      <c r="D420" s="54">
        <v>312</v>
      </c>
      <c r="E420" s="54">
        <v>266</v>
      </c>
      <c r="F420" s="54">
        <v>0</v>
      </c>
      <c r="G420" s="54">
        <v>0</v>
      </c>
    </row>
    <row r="421" spans="1:7" ht="27.75" customHeight="1" thickBot="1" x14ac:dyDescent="0.3">
      <c r="A421" s="24" t="s">
        <v>32</v>
      </c>
      <c r="B421" s="26">
        <v>74320</v>
      </c>
      <c r="C421" s="26">
        <v>19998</v>
      </c>
      <c r="D421" s="26">
        <v>32592</v>
      </c>
      <c r="E421" s="26">
        <v>21730</v>
      </c>
      <c r="F421" s="26">
        <v>0</v>
      </c>
      <c r="G421" s="26">
        <v>0</v>
      </c>
    </row>
    <row r="422" spans="1:7" ht="27.75" customHeight="1" thickBot="1" x14ac:dyDescent="0.3">
      <c r="A422" s="27" t="s">
        <v>33</v>
      </c>
      <c r="B422" s="86"/>
      <c r="C422" s="86"/>
      <c r="D422" s="307">
        <f>D421+D420</f>
        <v>32904</v>
      </c>
      <c r="E422" s="307">
        <f>E421+E420</f>
        <v>21996</v>
      </c>
      <c r="F422" s="307">
        <f>F421+F420</f>
        <v>0</v>
      </c>
      <c r="G422" s="307">
        <f>G421+G420</f>
        <v>0</v>
      </c>
    </row>
    <row r="423" spans="1:7" ht="27.75" customHeight="1" thickBot="1" x14ac:dyDescent="0.3">
      <c r="A423" s="18" t="s">
        <v>495</v>
      </c>
      <c r="B423" s="88"/>
      <c r="C423" s="88"/>
      <c r="D423" s="624" t="s">
        <v>496</v>
      </c>
      <c r="E423" s="625"/>
      <c r="F423" s="625"/>
      <c r="G423" s="626"/>
    </row>
    <row r="424" spans="1:7" ht="27.75" customHeight="1" thickBot="1" x14ac:dyDescent="0.3">
      <c r="A424" s="19" t="s">
        <v>88</v>
      </c>
      <c r="B424" s="84"/>
      <c r="C424" s="84"/>
      <c r="D424" s="757" t="s">
        <v>497</v>
      </c>
      <c r="E424" s="758"/>
      <c r="F424" s="758"/>
      <c r="G424" s="759"/>
    </row>
    <row r="425" spans="1:7" ht="27.75" customHeight="1" thickBot="1" x14ac:dyDescent="0.3">
      <c r="A425" s="12" t="s">
        <v>20</v>
      </c>
      <c r="B425" s="47"/>
      <c r="C425" s="47"/>
      <c r="D425" s="701" t="s">
        <v>498</v>
      </c>
      <c r="E425" s="702"/>
      <c r="F425" s="702"/>
      <c r="G425" s="703"/>
    </row>
    <row r="426" spans="1:7" ht="27.75" customHeight="1" thickBot="1" x14ac:dyDescent="0.3">
      <c r="A426" s="12" t="s">
        <v>21</v>
      </c>
      <c r="B426" s="47"/>
      <c r="C426" s="47"/>
      <c r="D426" s="760" t="s">
        <v>499</v>
      </c>
      <c r="E426" s="761"/>
      <c r="F426" s="761"/>
      <c r="G426" s="762"/>
    </row>
    <row r="427" spans="1:7" ht="27.75" customHeight="1" x14ac:dyDescent="0.25">
      <c r="A427" s="597"/>
      <c r="B427" s="660" t="s">
        <v>425</v>
      </c>
      <c r="C427" s="660" t="s">
        <v>426</v>
      </c>
      <c r="D427" s="20">
        <v>2018</v>
      </c>
      <c r="E427" s="20">
        <v>2019</v>
      </c>
      <c r="F427" s="20">
        <v>2020</v>
      </c>
      <c r="G427" s="20">
        <v>2021</v>
      </c>
    </row>
    <row r="428" spans="1:7" ht="27.75" customHeight="1" thickBot="1" x14ac:dyDescent="0.3">
      <c r="A428" s="598"/>
      <c r="B428" s="661"/>
      <c r="C428" s="661"/>
      <c r="D428" s="21" t="s">
        <v>10</v>
      </c>
      <c r="E428" s="21" t="s">
        <v>11</v>
      </c>
      <c r="F428" s="21" t="s">
        <v>11</v>
      </c>
      <c r="G428" s="21" t="s">
        <v>11</v>
      </c>
    </row>
    <row r="429" spans="1:7" ht="27.75" customHeight="1" thickBot="1" x14ac:dyDescent="0.3">
      <c r="A429" s="12" t="s">
        <v>23</v>
      </c>
      <c r="B429" s="89">
        <v>895</v>
      </c>
      <c r="C429" s="89">
        <v>895</v>
      </c>
      <c r="D429" s="89">
        <v>0</v>
      </c>
      <c r="E429" s="89">
        <v>0</v>
      </c>
      <c r="F429" s="89">
        <v>0</v>
      </c>
      <c r="G429" s="89">
        <v>0</v>
      </c>
    </row>
    <row r="430" spans="1:7" ht="27.75" customHeight="1" thickBot="1" x14ac:dyDescent="0.3">
      <c r="A430" s="12" t="s">
        <v>24</v>
      </c>
      <c r="B430" s="22">
        <f>B439+B438</f>
        <v>12976</v>
      </c>
      <c r="C430" s="22">
        <f t="shared" ref="C430:F430" si="41">C439+C438</f>
        <v>12959</v>
      </c>
      <c r="D430" s="22">
        <f t="shared" si="41"/>
        <v>47</v>
      </c>
      <c r="E430" s="22">
        <f t="shared" si="41"/>
        <v>0</v>
      </c>
      <c r="F430" s="22">
        <f t="shared" si="41"/>
        <v>0</v>
      </c>
      <c r="G430" s="22">
        <v>0</v>
      </c>
    </row>
    <row r="431" spans="1:7" ht="27.75" customHeight="1" thickBot="1" x14ac:dyDescent="0.3">
      <c r="A431" s="12" t="s">
        <v>25</v>
      </c>
      <c r="B431" s="12"/>
      <c r="C431" s="12"/>
      <c r="D431" s="22" t="e">
        <f>D430/D429</f>
        <v>#DIV/0!</v>
      </c>
      <c r="E431" s="22" t="e">
        <f>E430/E429</f>
        <v>#DIV/0!</v>
      </c>
      <c r="F431" s="22" t="e">
        <f>F430/F429</f>
        <v>#DIV/0!</v>
      </c>
      <c r="G431" s="22" t="e">
        <f>G430/G429</f>
        <v>#DIV/0!</v>
      </c>
    </row>
    <row r="432" spans="1:7" ht="27.75" customHeight="1" thickBot="1" x14ac:dyDescent="0.3">
      <c r="A432" s="12" t="s">
        <v>26</v>
      </c>
      <c r="B432" s="12"/>
      <c r="C432" s="12"/>
      <c r="D432" s="153" t="s">
        <v>27</v>
      </c>
      <c r="E432" s="23" t="e">
        <f t="shared" ref="E432:G434" si="42">E429/D429-1</f>
        <v>#DIV/0!</v>
      </c>
      <c r="F432" s="23" t="e">
        <f t="shared" si="42"/>
        <v>#DIV/0!</v>
      </c>
      <c r="G432" s="23" t="e">
        <f t="shared" si="42"/>
        <v>#DIV/0!</v>
      </c>
    </row>
    <row r="433" spans="1:7" ht="27.75" customHeight="1" thickBot="1" x14ac:dyDescent="0.3">
      <c r="A433" s="12" t="s">
        <v>28</v>
      </c>
      <c r="B433" s="12"/>
      <c r="C433" s="12"/>
      <c r="D433" s="153" t="s">
        <v>27</v>
      </c>
      <c r="E433" s="23">
        <f t="shared" si="42"/>
        <v>-1</v>
      </c>
      <c r="F433" s="23" t="e">
        <f t="shared" si="42"/>
        <v>#DIV/0!</v>
      </c>
      <c r="G433" s="23" t="e">
        <f t="shared" si="42"/>
        <v>#DIV/0!</v>
      </c>
    </row>
    <row r="434" spans="1:7" ht="27.75" customHeight="1" thickBot="1" x14ac:dyDescent="0.3">
      <c r="A434" s="12" t="s">
        <v>29</v>
      </c>
      <c r="B434" s="12"/>
      <c r="C434" s="12"/>
      <c r="D434" s="153" t="s">
        <v>27</v>
      </c>
      <c r="E434" s="23" t="e">
        <f t="shared" si="42"/>
        <v>#DIV/0!</v>
      </c>
      <c r="F434" s="23" t="e">
        <f t="shared" si="42"/>
        <v>#DIV/0!</v>
      </c>
      <c r="G434" s="23" t="e">
        <f t="shared" si="42"/>
        <v>#DIV/0!</v>
      </c>
    </row>
    <row r="435" spans="1:7" ht="27.75" customHeight="1" thickBot="1" x14ac:dyDescent="0.3">
      <c r="A435" s="618" t="s">
        <v>30</v>
      </c>
      <c r="B435" s="619"/>
      <c r="C435" s="619"/>
      <c r="D435" s="619"/>
      <c r="E435" s="619"/>
      <c r="F435" s="619"/>
      <c r="G435" s="620"/>
    </row>
    <row r="436" spans="1:7" ht="27.75" customHeight="1" x14ac:dyDescent="0.25">
      <c r="A436" s="597"/>
      <c r="B436" s="10"/>
      <c r="C436" s="10"/>
      <c r="D436" s="20">
        <v>2018</v>
      </c>
      <c r="E436" s="20">
        <v>2019</v>
      </c>
      <c r="F436" s="20">
        <v>2020</v>
      </c>
      <c r="G436" s="20">
        <v>2021</v>
      </c>
    </row>
    <row r="437" spans="1:7" ht="27.75" customHeight="1" thickBot="1" x14ac:dyDescent="0.3">
      <c r="A437" s="598"/>
      <c r="B437" s="157"/>
      <c r="C437" s="157"/>
      <c r="D437" s="21" t="s">
        <v>10</v>
      </c>
      <c r="E437" s="21" t="s">
        <v>11</v>
      </c>
      <c r="F437" s="21" t="s">
        <v>11</v>
      </c>
      <c r="G437" s="21" t="s">
        <v>11</v>
      </c>
    </row>
    <row r="438" spans="1:7" ht="27.75" customHeight="1" thickBot="1" x14ac:dyDescent="0.3">
      <c r="A438" s="24" t="s">
        <v>31</v>
      </c>
      <c r="B438" s="26">
        <v>0</v>
      </c>
      <c r="C438" s="26">
        <v>0</v>
      </c>
      <c r="D438" s="26">
        <v>0</v>
      </c>
      <c r="E438" s="26">
        <v>0</v>
      </c>
      <c r="F438" s="26">
        <v>0</v>
      </c>
      <c r="G438" s="26">
        <v>0</v>
      </c>
    </row>
    <row r="439" spans="1:7" ht="27.75" customHeight="1" thickBot="1" x14ac:dyDescent="0.3">
      <c r="A439" s="24" t="s">
        <v>32</v>
      </c>
      <c r="B439" s="26">
        <v>12976</v>
      </c>
      <c r="C439" s="26">
        <v>12959</v>
      </c>
      <c r="D439" s="26">
        <v>47</v>
      </c>
      <c r="E439" s="26">
        <v>0</v>
      </c>
      <c r="F439" s="26">
        <v>0</v>
      </c>
      <c r="G439" s="26">
        <v>0</v>
      </c>
    </row>
    <row r="440" spans="1:7" ht="27.75" customHeight="1" thickBot="1" x14ac:dyDescent="0.3">
      <c r="A440" s="27" t="s">
        <v>33</v>
      </c>
      <c r="B440" s="86"/>
      <c r="C440" s="86"/>
      <c r="D440" s="307">
        <f>D439+D438</f>
        <v>47</v>
      </c>
      <c r="E440" s="307">
        <f>E439+E438</f>
        <v>0</v>
      </c>
      <c r="F440" s="307">
        <f>F439+F438</f>
        <v>0</v>
      </c>
      <c r="G440" s="307">
        <f>G439+G438</f>
        <v>0</v>
      </c>
    </row>
    <row r="441" spans="1:7" ht="27.75" customHeight="1" thickBot="1" x14ac:dyDescent="0.3">
      <c r="A441" s="18" t="s">
        <v>500</v>
      </c>
      <c r="B441" s="88"/>
      <c r="C441" s="88"/>
      <c r="D441" s="624" t="s">
        <v>501</v>
      </c>
      <c r="E441" s="625"/>
      <c r="F441" s="625"/>
      <c r="G441" s="626"/>
    </row>
    <row r="442" spans="1:7" ht="27.75" customHeight="1" thickBot="1" x14ac:dyDescent="0.3">
      <c r="A442" s="19" t="s">
        <v>88</v>
      </c>
      <c r="B442" s="84"/>
      <c r="C442" s="84"/>
      <c r="D442" s="757" t="s">
        <v>441</v>
      </c>
      <c r="E442" s="758"/>
      <c r="F442" s="758"/>
      <c r="G442" s="759"/>
    </row>
    <row r="443" spans="1:7" ht="27.75" customHeight="1" thickBot="1" x14ac:dyDescent="0.3">
      <c r="A443" s="12" t="s">
        <v>20</v>
      </c>
      <c r="B443" s="47"/>
      <c r="C443" s="47"/>
      <c r="D443" s="701" t="s">
        <v>502</v>
      </c>
      <c r="E443" s="702"/>
      <c r="F443" s="702"/>
      <c r="G443" s="703"/>
    </row>
    <row r="444" spans="1:7" ht="27.75" customHeight="1" thickBot="1" x14ac:dyDescent="0.3">
      <c r="A444" s="12" t="s">
        <v>21</v>
      </c>
      <c r="B444" s="47"/>
      <c r="C444" s="47"/>
      <c r="D444" s="760" t="s">
        <v>424</v>
      </c>
      <c r="E444" s="761"/>
      <c r="F444" s="761"/>
      <c r="G444" s="762"/>
    </row>
    <row r="445" spans="1:7" ht="27.75" customHeight="1" x14ac:dyDescent="0.25">
      <c r="A445" s="597"/>
      <c r="B445" s="660" t="s">
        <v>425</v>
      </c>
      <c r="C445" s="660" t="s">
        <v>426</v>
      </c>
      <c r="D445" s="20">
        <v>2018</v>
      </c>
      <c r="E445" s="20">
        <v>2019</v>
      </c>
      <c r="F445" s="20">
        <v>2020</v>
      </c>
      <c r="G445" s="20">
        <v>2021</v>
      </c>
    </row>
    <row r="446" spans="1:7" ht="27.75" customHeight="1" thickBot="1" x14ac:dyDescent="0.3">
      <c r="A446" s="598"/>
      <c r="B446" s="661"/>
      <c r="C446" s="661"/>
      <c r="D446" s="21" t="s">
        <v>10</v>
      </c>
      <c r="E446" s="21" t="s">
        <v>11</v>
      </c>
      <c r="F446" s="21" t="s">
        <v>11</v>
      </c>
      <c r="G446" s="21" t="s">
        <v>11</v>
      </c>
    </row>
    <row r="447" spans="1:7" ht="27.75" customHeight="1" thickBot="1" x14ac:dyDescent="0.3">
      <c r="A447" s="12" t="s">
        <v>23</v>
      </c>
      <c r="B447" s="89">
        <v>13000</v>
      </c>
      <c r="C447" s="89">
        <v>3030</v>
      </c>
      <c r="D447" s="89">
        <v>5852</v>
      </c>
      <c r="E447" s="89">
        <f>B447-C447-D447</f>
        <v>4118</v>
      </c>
      <c r="F447" s="89">
        <v>0</v>
      </c>
      <c r="G447" s="89">
        <v>0</v>
      </c>
    </row>
    <row r="448" spans="1:7" ht="27.75" customHeight="1" thickBot="1" x14ac:dyDescent="0.3">
      <c r="A448" s="12" t="s">
        <v>24</v>
      </c>
      <c r="B448" s="22">
        <f>B457+B456</f>
        <v>85802</v>
      </c>
      <c r="C448" s="22">
        <f t="shared" ref="C448:G448" si="43">C457+C456</f>
        <v>19999</v>
      </c>
      <c r="D448" s="22">
        <f t="shared" si="43"/>
        <v>38988</v>
      </c>
      <c r="E448" s="22">
        <f t="shared" si="43"/>
        <v>26815</v>
      </c>
      <c r="F448" s="22">
        <f t="shared" si="43"/>
        <v>0</v>
      </c>
      <c r="G448" s="22">
        <f t="shared" si="43"/>
        <v>0</v>
      </c>
    </row>
    <row r="449" spans="1:7" ht="27.75" customHeight="1" thickBot="1" x14ac:dyDescent="0.3">
      <c r="A449" s="12" t="s">
        <v>25</v>
      </c>
      <c r="B449" s="12"/>
      <c r="C449" s="12"/>
      <c r="D449" s="22">
        <f>D448/D447</f>
        <v>6.662337662337662</v>
      </c>
      <c r="E449" s="22">
        <f>E448/E447</f>
        <v>6.5116561437591063</v>
      </c>
      <c r="F449" s="22" t="e">
        <f>F448/F447</f>
        <v>#DIV/0!</v>
      </c>
      <c r="G449" s="22" t="e">
        <f>G448/G447</f>
        <v>#DIV/0!</v>
      </c>
    </row>
    <row r="450" spans="1:7" ht="27.75" customHeight="1" thickBot="1" x14ac:dyDescent="0.3">
      <c r="A450" s="12" t="s">
        <v>26</v>
      </c>
      <c r="B450" s="12"/>
      <c r="C450" s="12"/>
      <c r="D450" s="153" t="s">
        <v>27</v>
      </c>
      <c r="E450" s="23">
        <f t="shared" ref="E450:G452" si="44">E447/D447-1</f>
        <v>-0.29630895420369108</v>
      </c>
      <c r="F450" s="23">
        <f t="shared" si="44"/>
        <v>-1</v>
      </c>
      <c r="G450" s="23" t="e">
        <f t="shared" si="44"/>
        <v>#DIV/0!</v>
      </c>
    </row>
    <row r="451" spans="1:7" ht="27.75" customHeight="1" thickBot="1" x14ac:dyDescent="0.3">
      <c r="A451" s="12" t="s">
        <v>28</v>
      </c>
      <c r="B451" s="12"/>
      <c r="C451" s="12"/>
      <c r="D451" s="153" t="s">
        <v>27</v>
      </c>
      <c r="E451" s="23">
        <f t="shared" si="44"/>
        <v>-0.31222427413563147</v>
      </c>
      <c r="F451" s="23">
        <f t="shared" si="44"/>
        <v>-1</v>
      </c>
      <c r="G451" s="23" t="e">
        <f t="shared" si="44"/>
        <v>#DIV/0!</v>
      </c>
    </row>
    <row r="452" spans="1:7" ht="27.75" customHeight="1" thickBot="1" x14ac:dyDescent="0.3">
      <c r="A452" s="12" t="s">
        <v>29</v>
      </c>
      <c r="B452" s="12"/>
      <c r="C452" s="12"/>
      <c r="D452" s="153" t="s">
        <v>27</v>
      </c>
      <c r="E452" s="23">
        <f t="shared" si="44"/>
        <v>-2.2616914094637064E-2</v>
      </c>
      <c r="F452" s="23" t="e">
        <f t="shared" si="44"/>
        <v>#DIV/0!</v>
      </c>
      <c r="G452" s="23" t="e">
        <f t="shared" si="44"/>
        <v>#DIV/0!</v>
      </c>
    </row>
    <row r="453" spans="1:7" ht="27.75" customHeight="1" thickBot="1" x14ac:dyDescent="0.3">
      <c r="A453" s="618" t="s">
        <v>30</v>
      </c>
      <c r="B453" s="619"/>
      <c r="C453" s="619"/>
      <c r="D453" s="619"/>
      <c r="E453" s="619"/>
      <c r="F453" s="619"/>
      <c r="G453" s="620"/>
    </row>
    <row r="454" spans="1:7" ht="27.75" customHeight="1" x14ac:dyDescent="0.25">
      <c r="A454" s="597"/>
      <c r="B454" s="10"/>
      <c r="C454" s="10"/>
      <c r="D454" s="20">
        <v>2018</v>
      </c>
      <c r="E454" s="20">
        <v>2019</v>
      </c>
      <c r="F454" s="20">
        <v>2020</v>
      </c>
      <c r="G454" s="20">
        <v>2021</v>
      </c>
    </row>
    <row r="455" spans="1:7" ht="27.75" customHeight="1" thickBot="1" x14ac:dyDescent="0.3">
      <c r="A455" s="598"/>
      <c r="B455" s="157"/>
      <c r="C455" s="157"/>
      <c r="D455" s="21" t="s">
        <v>10</v>
      </c>
      <c r="E455" s="21" t="s">
        <v>11</v>
      </c>
      <c r="F455" s="21" t="s">
        <v>11</v>
      </c>
      <c r="G455" s="21" t="s">
        <v>11</v>
      </c>
    </row>
    <row r="456" spans="1:7" ht="27.75" customHeight="1" thickBot="1" x14ac:dyDescent="0.3">
      <c r="A456" s="24" t="s">
        <v>31</v>
      </c>
      <c r="B456" s="26">
        <v>1608</v>
      </c>
      <c r="C456" s="26">
        <v>0</v>
      </c>
      <c r="D456" s="26">
        <v>471</v>
      </c>
      <c r="E456" s="26">
        <v>1137</v>
      </c>
      <c r="F456" s="26">
        <v>0</v>
      </c>
      <c r="G456" s="26">
        <v>0</v>
      </c>
    </row>
    <row r="457" spans="1:7" ht="27.75" customHeight="1" thickBot="1" x14ac:dyDescent="0.3">
      <c r="A457" s="24" t="s">
        <v>32</v>
      </c>
      <c r="B457" s="26">
        <v>84194</v>
      </c>
      <c r="C457" s="26">
        <v>19999</v>
      </c>
      <c r="D457" s="26">
        <v>38517</v>
      </c>
      <c r="E457" s="26">
        <v>25678</v>
      </c>
      <c r="F457" s="26">
        <v>0</v>
      </c>
      <c r="G457" s="26">
        <v>0</v>
      </c>
    </row>
    <row r="458" spans="1:7" ht="27.75" customHeight="1" thickBot="1" x14ac:dyDescent="0.3">
      <c r="A458" s="27" t="s">
        <v>33</v>
      </c>
      <c r="B458" s="86"/>
      <c r="C458" s="86"/>
      <c r="D458" s="307">
        <f>D457+D456</f>
        <v>38988</v>
      </c>
      <c r="E458" s="307">
        <f>E457+E456</f>
        <v>26815</v>
      </c>
      <c r="F458" s="307">
        <f>F457+F456</f>
        <v>0</v>
      </c>
      <c r="G458" s="307">
        <f>G457+G456</f>
        <v>0</v>
      </c>
    </row>
    <row r="459" spans="1:7" ht="27.75" customHeight="1" thickBot="1" x14ac:dyDescent="0.3">
      <c r="A459" s="18" t="s">
        <v>503</v>
      </c>
      <c r="B459" s="88"/>
      <c r="C459" s="88"/>
      <c r="D459" s="624" t="s">
        <v>504</v>
      </c>
      <c r="E459" s="625"/>
      <c r="F459" s="625"/>
      <c r="G459" s="626"/>
    </row>
    <row r="460" spans="1:7" ht="27.75" customHeight="1" thickBot="1" x14ac:dyDescent="0.3">
      <c r="A460" s="19" t="s">
        <v>88</v>
      </c>
      <c r="B460" s="84"/>
      <c r="C460" s="84"/>
      <c r="D460" s="772" t="s">
        <v>441</v>
      </c>
      <c r="E460" s="758"/>
      <c r="F460" s="758"/>
      <c r="G460" s="759"/>
    </row>
    <row r="461" spans="1:7" ht="164.25" customHeight="1" thickBot="1" x14ac:dyDescent="0.3">
      <c r="A461" s="12" t="s">
        <v>20</v>
      </c>
      <c r="B461" s="47"/>
      <c r="C461" s="47"/>
      <c r="D461" s="701" t="s">
        <v>505</v>
      </c>
      <c r="E461" s="702"/>
      <c r="F461" s="702"/>
      <c r="G461" s="703"/>
    </row>
    <row r="462" spans="1:7" ht="27.75" customHeight="1" thickBot="1" x14ac:dyDescent="0.3">
      <c r="A462" s="12" t="s">
        <v>21</v>
      </c>
      <c r="B462" s="47"/>
      <c r="C462" s="47"/>
      <c r="D462" s="760" t="s">
        <v>424</v>
      </c>
      <c r="E462" s="761"/>
      <c r="F462" s="761"/>
      <c r="G462" s="762"/>
    </row>
    <row r="463" spans="1:7" ht="27.75" customHeight="1" x14ac:dyDescent="0.25">
      <c r="A463" s="597"/>
      <c r="B463" s="660" t="s">
        <v>425</v>
      </c>
      <c r="C463" s="660" t="s">
        <v>426</v>
      </c>
      <c r="D463" s="20">
        <v>2018</v>
      </c>
      <c r="E463" s="20">
        <v>2019</v>
      </c>
      <c r="F463" s="20">
        <v>2020</v>
      </c>
      <c r="G463" s="20">
        <v>2021</v>
      </c>
    </row>
    <row r="464" spans="1:7" ht="27.75" customHeight="1" thickBot="1" x14ac:dyDescent="0.3">
      <c r="A464" s="598"/>
      <c r="B464" s="661"/>
      <c r="C464" s="661"/>
      <c r="D464" s="21" t="s">
        <v>10</v>
      </c>
      <c r="E464" s="21" t="s">
        <v>11</v>
      </c>
      <c r="F464" s="21" t="s">
        <v>11</v>
      </c>
      <c r="G464" s="21" t="s">
        <v>11</v>
      </c>
    </row>
    <row r="465" spans="1:7" ht="27.75" customHeight="1" thickBot="1" x14ac:dyDescent="0.3">
      <c r="A465" s="12" t="s">
        <v>23</v>
      </c>
      <c r="B465" s="89">
        <v>15214</v>
      </c>
      <c r="C465" s="89">
        <v>6736</v>
      </c>
      <c r="D465" s="89">
        <v>6296</v>
      </c>
      <c r="E465" s="89">
        <f>B465-C465-D465</f>
        <v>2182</v>
      </c>
      <c r="F465" s="89">
        <v>0</v>
      </c>
      <c r="G465" s="89">
        <v>0</v>
      </c>
    </row>
    <row r="466" spans="1:7" ht="27.75" customHeight="1" thickBot="1" x14ac:dyDescent="0.3">
      <c r="A466" s="12" t="s">
        <v>24</v>
      </c>
      <c r="B466" s="22">
        <f>B475+B474</f>
        <v>81654</v>
      </c>
      <c r="C466" s="22">
        <f t="shared" ref="C466:G466" si="45">C475+C474</f>
        <v>36155</v>
      </c>
      <c r="D466" s="22">
        <f t="shared" si="45"/>
        <v>73993</v>
      </c>
      <c r="E466" s="22">
        <f t="shared" si="45"/>
        <v>11702</v>
      </c>
      <c r="F466" s="22">
        <f t="shared" si="45"/>
        <v>0</v>
      </c>
      <c r="G466" s="22">
        <f t="shared" si="45"/>
        <v>0</v>
      </c>
    </row>
    <row r="467" spans="1:7" ht="27.75" customHeight="1" thickBot="1" x14ac:dyDescent="0.3">
      <c r="A467" s="12" t="s">
        <v>25</v>
      </c>
      <c r="B467" s="12"/>
      <c r="C467" s="12"/>
      <c r="D467" s="22">
        <f>D466/D465</f>
        <v>11.752382465057179</v>
      </c>
      <c r="E467" s="22">
        <f>E466/E465</f>
        <v>5.3629697525206232</v>
      </c>
      <c r="F467" s="22" t="e">
        <f>F466/F465</f>
        <v>#DIV/0!</v>
      </c>
      <c r="G467" s="22" t="e">
        <f>G466/G465</f>
        <v>#DIV/0!</v>
      </c>
    </row>
    <row r="468" spans="1:7" ht="27.75" customHeight="1" thickBot="1" x14ac:dyDescent="0.3">
      <c r="A468" s="12" t="s">
        <v>26</v>
      </c>
      <c r="B468" s="12"/>
      <c r="C468" s="12"/>
      <c r="D468" s="153" t="s">
        <v>27</v>
      </c>
      <c r="E468" s="23">
        <f t="shared" ref="E468:G470" si="46">E465/D465-1</f>
        <v>-0.65343074968233794</v>
      </c>
      <c r="F468" s="23">
        <f t="shared" si="46"/>
        <v>-1</v>
      </c>
      <c r="G468" s="23" t="e">
        <f t="shared" si="46"/>
        <v>#DIV/0!</v>
      </c>
    </row>
    <row r="469" spans="1:7" ht="27.75" customHeight="1" thickBot="1" x14ac:dyDescent="0.3">
      <c r="A469" s="12" t="s">
        <v>28</v>
      </c>
      <c r="B469" s="12"/>
      <c r="C469" s="12"/>
      <c r="D469" s="153" t="s">
        <v>27</v>
      </c>
      <c r="E469" s="23">
        <f t="shared" si="46"/>
        <v>-0.84184990472071686</v>
      </c>
      <c r="F469" s="23">
        <f t="shared" si="46"/>
        <v>-1</v>
      </c>
      <c r="G469" s="23" t="e">
        <f t="shared" si="46"/>
        <v>#DIV/0!</v>
      </c>
    </row>
    <row r="470" spans="1:7" ht="27.75" customHeight="1" thickBot="1" x14ac:dyDescent="0.3">
      <c r="A470" s="12" t="s">
        <v>29</v>
      </c>
      <c r="B470" s="12"/>
      <c r="C470" s="12"/>
      <c r="D470" s="153" t="s">
        <v>27</v>
      </c>
      <c r="E470" s="23">
        <f t="shared" si="46"/>
        <v>-0.54366956925831034</v>
      </c>
      <c r="F470" s="23" t="e">
        <f t="shared" si="46"/>
        <v>#DIV/0!</v>
      </c>
      <c r="G470" s="23" t="e">
        <f t="shared" si="46"/>
        <v>#DIV/0!</v>
      </c>
    </row>
    <row r="471" spans="1:7" ht="27.75" customHeight="1" thickBot="1" x14ac:dyDescent="0.3">
      <c r="A471" s="618" t="s">
        <v>456</v>
      </c>
      <c r="B471" s="619"/>
      <c r="C471" s="619"/>
      <c r="D471" s="619"/>
      <c r="E471" s="619"/>
      <c r="F471" s="619"/>
      <c r="G471" s="620"/>
    </row>
    <row r="472" spans="1:7" ht="27.75" customHeight="1" x14ac:dyDescent="0.25">
      <c r="A472" s="597"/>
      <c r="B472" s="10"/>
      <c r="C472" s="10"/>
      <c r="D472" s="20">
        <v>2018</v>
      </c>
      <c r="E472" s="20">
        <v>2019</v>
      </c>
      <c r="F472" s="20">
        <v>2020</v>
      </c>
      <c r="G472" s="20">
        <v>2021</v>
      </c>
    </row>
    <row r="473" spans="1:7" ht="27.75" customHeight="1" thickBot="1" x14ac:dyDescent="0.3">
      <c r="A473" s="598"/>
      <c r="B473" s="157"/>
      <c r="C473" s="157"/>
      <c r="D473" s="21" t="s">
        <v>10</v>
      </c>
      <c r="E473" s="21" t="s">
        <v>11</v>
      </c>
      <c r="F473" s="21" t="s">
        <v>11</v>
      </c>
      <c r="G473" s="21" t="s">
        <v>11</v>
      </c>
    </row>
    <row r="474" spans="1:7" ht="27.75" customHeight="1" thickBot="1" x14ac:dyDescent="0.3">
      <c r="A474" s="24" t="s">
        <v>31</v>
      </c>
      <c r="B474" s="26">
        <v>1440</v>
      </c>
      <c r="C474" s="26">
        <v>455</v>
      </c>
      <c r="D474" s="26">
        <v>411</v>
      </c>
      <c r="E474" s="26">
        <v>574</v>
      </c>
      <c r="F474" s="26">
        <v>0</v>
      </c>
      <c r="G474" s="26">
        <v>0</v>
      </c>
    </row>
    <row r="475" spans="1:7" ht="27.75" customHeight="1" thickBot="1" x14ac:dyDescent="0.3">
      <c r="A475" s="24" t="s">
        <v>32</v>
      </c>
      <c r="B475" s="26">
        <v>80214</v>
      </c>
      <c r="C475" s="26">
        <v>35700</v>
      </c>
      <c r="D475" s="26">
        <v>73582</v>
      </c>
      <c r="E475" s="26">
        <v>11128</v>
      </c>
      <c r="F475" s="26">
        <v>0</v>
      </c>
      <c r="G475" s="26">
        <v>0</v>
      </c>
    </row>
    <row r="476" spans="1:7" ht="27.75" customHeight="1" thickBot="1" x14ac:dyDescent="0.3">
      <c r="A476" s="27" t="s">
        <v>33</v>
      </c>
      <c r="B476" s="86"/>
      <c r="C476" s="86"/>
      <c r="D476" s="307">
        <f>D475+D474</f>
        <v>73993</v>
      </c>
      <c r="E476" s="307">
        <f>E475+E474</f>
        <v>11702</v>
      </c>
      <c r="F476" s="307">
        <f>F475+F474</f>
        <v>0</v>
      </c>
      <c r="G476" s="307">
        <f>G475+G474</f>
        <v>0</v>
      </c>
    </row>
    <row r="477" spans="1:7" ht="27.75" customHeight="1" thickBot="1" x14ac:dyDescent="0.3">
      <c r="A477" s="18" t="s">
        <v>506</v>
      </c>
      <c r="B477" s="88"/>
      <c r="C477" s="88"/>
      <c r="D477" s="624" t="s">
        <v>507</v>
      </c>
      <c r="E477" s="625"/>
      <c r="F477" s="625"/>
      <c r="G477" s="626"/>
    </row>
    <row r="478" spans="1:7" ht="27.75" customHeight="1" thickBot="1" x14ac:dyDescent="0.3">
      <c r="A478" s="19" t="s">
        <v>88</v>
      </c>
      <c r="B478" s="84">
        <v>1</v>
      </c>
      <c r="C478" s="84"/>
      <c r="D478" s="757" t="s">
        <v>433</v>
      </c>
      <c r="E478" s="758"/>
      <c r="F478" s="758"/>
      <c r="G478" s="759"/>
    </row>
    <row r="479" spans="1:7" ht="27.75" customHeight="1" thickBot="1" x14ac:dyDescent="0.3">
      <c r="A479" s="12" t="s">
        <v>20</v>
      </c>
      <c r="B479" s="47"/>
      <c r="C479" s="47"/>
      <c r="D479" s="701" t="s">
        <v>507</v>
      </c>
      <c r="E479" s="702"/>
      <c r="F479" s="702"/>
      <c r="G479" s="703"/>
    </row>
    <row r="480" spans="1:7" ht="27.75" customHeight="1" thickBot="1" x14ac:dyDescent="0.3">
      <c r="A480" s="12" t="s">
        <v>21</v>
      </c>
      <c r="B480" s="47"/>
      <c r="C480" s="47"/>
      <c r="D480" s="760" t="s">
        <v>434</v>
      </c>
      <c r="E480" s="761"/>
      <c r="F480" s="761"/>
      <c r="G480" s="762"/>
    </row>
    <row r="481" spans="1:7" ht="27.75" customHeight="1" x14ac:dyDescent="0.25">
      <c r="A481" s="597"/>
      <c r="B481" s="660" t="s">
        <v>425</v>
      </c>
      <c r="C481" s="660" t="s">
        <v>426</v>
      </c>
      <c r="D481" s="20">
        <v>2018</v>
      </c>
      <c r="E481" s="20">
        <v>2019</v>
      </c>
      <c r="F481" s="20">
        <v>2020</v>
      </c>
      <c r="G481" s="20">
        <v>2021</v>
      </c>
    </row>
    <row r="482" spans="1:7" ht="27.75" customHeight="1" thickBot="1" x14ac:dyDescent="0.3">
      <c r="A482" s="598"/>
      <c r="B482" s="661"/>
      <c r="C482" s="661"/>
      <c r="D482" s="21" t="s">
        <v>10</v>
      </c>
      <c r="E482" s="21" t="s">
        <v>11</v>
      </c>
      <c r="F482" s="21" t="s">
        <v>11</v>
      </c>
      <c r="G482" s="21" t="s">
        <v>11</v>
      </c>
    </row>
    <row r="483" spans="1:7" ht="27.75" customHeight="1" thickBot="1" x14ac:dyDescent="0.3">
      <c r="A483" s="12" t="s">
        <v>23</v>
      </c>
      <c r="B483" s="94">
        <v>1</v>
      </c>
      <c r="C483" s="94">
        <v>1</v>
      </c>
      <c r="D483" s="94">
        <v>1</v>
      </c>
      <c r="E483" s="94">
        <v>0</v>
      </c>
      <c r="F483" s="94">
        <v>0</v>
      </c>
      <c r="G483" s="94">
        <v>0</v>
      </c>
    </row>
    <row r="484" spans="1:7" ht="27.75" customHeight="1" thickBot="1" x14ac:dyDescent="0.3">
      <c r="A484" s="12" t="s">
        <v>24</v>
      </c>
      <c r="B484" s="26">
        <f>B493+B492</f>
        <v>528</v>
      </c>
      <c r="C484" s="26">
        <f t="shared" ref="C484:G484" si="47">C493+C492</f>
        <v>299</v>
      </c>
      <c r="D484" s="26">
        <f t="shared" si="47"/>
        <v>229</v>
      </c>
      <c r="E484" s="26">
        <f t="shared" si="47"/>
        <v>0</v>
      </c>
      <c r="F484" s="26">
        <f t="shared" si="47"/>
        <v>0</v>
      </c>
      <c r="G484" s="26">
        <f t="shared" si="47"/>
        <v>0</v>
      </c>
    </row>
    <row r="485" spans="1:7" ht="27.75" customHeight="1" thickBot="1" x14ac:dyDescent="0.3">
      <c r="A485" s="12" t="s">
        <v>25</v>
      </c>
      <c r="B485" s="12"/>
      <c r="C485" s="12"/>
      <c r="D485" s="22">
        <f>D484/D483</f>
        <v>229</v>
      </c>
      <c r="E485" s="22" t="e">
        <f>E484/E483</f>
        <v>#DIV/0!</v>
      </c>
      <c r="F485" s="22" t="e">
        <f>F484/F483</f>
        <v>#DIV/0!</v>
      </c>
      <c r="G485" s="22" t="e">
        <f>G484/G483</f>
        <v>#DIV/0!</v>
      </c>
    </row>
    <row r="486" spans="1:7" ht="27.75" customHeight="1" thickBot="1" x14ac:dyDescent="0.3">
      <c r="A486" s="12" t="s">
        <v>26</v>
      </c>
      <c r="B486" s="12"/>
      <c r="C486" s="12"/>
      <c r="D486" s="153" t="s">
        <v>27</v>
      </c>
      <c r="E486" s="23">
        <f t="shared" ref="E486:G488" si="48">E483/D483-1</f>
        <v>-1</v>
      </c>
      <c r="F486" s="23" t="e">
        <f t="shared" si="48"/>
        <v>#DIV/0!</v>
      </c>
      <c r="G486" s="23" t="e">
        <f t="shared" si="48"/>
        <v>#DIV/0!</v>
      </c>
    </row>
    <row r="487" spans="1:7" ht="27.75" customHeight="1" thickBot="1" x14ac:dyDescent="0.3">
      <c r="A487" s="12" t="s">
        <v>28</v>
      </c>
      <c r="B487" s="12"/>
      <c r="C487" s="12"/>
      <c r="D487" s="153" t="s">
        <v>27</v>
      </c>
      <c r="E487" s="23">
        <f t="shared" si="48"/>
        <v>-1</v>
      </c>
      <c r="F487" s="23" t="e">
        <f t="shared" si="48"/>
        <v>#DIV/0!</v>
      </c>
      <c r="G487" s="23" t="e">
        <f t="shared" si="48"/>
        <v>#DIV/0!</v>
      </c>
    </row>
    <row r="488" spans="1:7" ht="27.75" customHeight="1" thickBot="1" x14ac:dyDescent="0.3">
      <c r="A488" s="12" t="s">
        <v>29</v>
      </c>
      <c r="B488" s="12"/>
      <c r="C488" s="12"/>
      <c r="D488" s="153" t="s">
        <v>27</v>
      </c>
      <c r="E488" s="23" t="e">
        <f t="shared" si="48"/>
        <v>#DIV/0!</v>
      </c>
      <c r="F488" s="23" t="e">
        <f t="shared" si="48"/>
        <v>#DIV/0!</v>
      </c>
      <c r="G488" s="23" t="e">
        <f t="shared" si="48"/>
        <v>#DIV/0!</v>
      </c>
    </row>
    <row r="489" spans="1:7" ht="27.75" customHeight="1" thickBot="1" x14ac:dyDescent="0.3">
      <c r="A489" s="618" t="s">
        <v>30</v>
      </c>
      <c r="B489" s="619"/>
      <c r="C489" s="619"/>
      <c r="D489" s="619"/>
      <c r="E489" s="619"/>
      <c r="F489" s="619"/>
      <c r="G489" s="620"/>
    </row>
    <row r="490" spans="1:7" ht="27.75" customHeight="1" x14ac:dyDescent="0.25">
      <c r="A490" s="597"/>
      <c r="B490" s="10"/>
      <c r="C490" s="10"/>
      <c r="D490" s="20">
        <v>2018</v>
      </c>
      <c r="E490" s="20">
        <v>2019</v>
      </c>
      <c r="F490" s="20">
        <v>2020</v>
      </c>
      <c r="G490" s="20">
        <v>2021</v>
      </c>
    </row>
    <row r="491" spans="1:7" ht="27.75" customHeight="1" thickBot="1" x14ac:dyDescent="0.3">
      <c r="A491" s="598"/>
      <c r="B491" s="157"/>
      <c r="C491" s="157"/>
      <c r="D491" s="21" t="s">
        <v>10</v>
      </c>
      <c r="E491" s="21" t="s">
        <v>11</v>
      </c>
      <c r="F491" s="21" t="s">
        <v>11</v>
      </c>
      <c r="G491" s="21" t="s">
        <v>11</v>
      </c>
    </row>
    <row r="492" spans="1:7" ht="27.75" customHeight="1" thickBot="1" x14ac:dyDescent="0.3">
      <c r="A492" s="24" t="s">
        <v>31</v>
      </c>
      <c r="B492" s="26">
        <v>528</v>
      </c>
      <c r="C492" s="26">
        <v>299</v>
      </c>
      <c r="D492" s="26">
        <f>B492-C492</f>
        <v>229</v>
      </c>
      <c r="E492" s="26">
        <v>0</v>
      </c>
      <c r="F492" s="26">
        <v>0</v>
      </c>
      <c r="G492" s="26">
        <v>0</v>
      </c>
    </row>
    <row r="493" spans="1:7" s="49" customFormat="1" ht="27.75" customHeight="1" thickBot="1" x14ac:dyDescent="0.3">
      <c r="A493" s="53" t="s">
        <v>32</v>
      </c>
      <c r="B493" s="54">
        <v>0</v>
      </c>
      <c r="C493" s="54">
        <v>0</v>
      </c>
      <c r="D493" s="54">
        <v>0</v>
      </c>
      <c r="E493" s="54">
        <v>0</v>
      </c>
      <c r="F493" s="54">
        <v>0</v>
      </c>
      <c r="G493" s="54">
        <v>0</v>
      </c>
    </row>
    <row r="494" spans="1:7" ht="27.75" customHeight="1" thickBot="1" x14ac:dyDescent="0.3">
      <c r="A494" s="27" t="s">
        <v>33</v>
      </c>
      <c r="B494" s="86"/>
      <c r="C494" s="86"/>
      <c r="D494" s="307">
        <f>D493+D492</f>
        <v>229</v>
      </c>
      <c r="E494" s="307">
        <f>E493+E492</f>
        <v>0</v>
      </c>
      <c r="F494" s="307">
        <f>F493+F492</f>
        <v>0</v>
      </c>
      <c r="G494" s="307">
        <f>G493+G492</f>
        <v>0</v>
      </c>
    </row>
    <row r="495" spans="1:7" ht="27.75" customHeight="1" thickBot="1" x14ac:dyDescent="0.3">
      <c r="A495" s="18" t="s">
        <v>508</v>
      </c>
      <c r="B495" s="88"/>
      <c r="C495" s="88"/>
      <c r="D495" s="624" t="s">
        <v>509</v>
      </c>
      <c r="E495" s="625"/>
      <c r="F495" s="625"/>
      <c r="G495" s="626"/>
    </row>
    <row r="496" spans="1:7" ht="27.75" customHeight="1" thickBot="1" x14ac:dyDescent="0.3">
      <c r="A496" s="19" t="s">
        <v>88</v>
      </c>
      <c r="B496" s="84"/>
      <c r="C496" s="84"/>
      <c r="D496" s="757" t="s">
        <v>510</v>
      </c>
      <c r="E496" s="758"/>
      <c r="F496" s="758"/>
      <c r="G496" s="759"/>
    </row>
    <row r="497" spans="1:7" ht="27.75" customHeight="1" thickBot="1" x14ac:dyDescent="0.3">
      <c r="A497" s="12" t="s">
        <v>20</v>
      </c>
      <c r="B497" s="47"/>
      <c r="C497" s="47"/>
      <c r="D497" s="701" t="s">
        <v>511</v>
      </c>
      <c r="E497" s="702"/>
      <c r="F497" s="702"/>
      <c r="G497" s="703"/>
    </row>
    <row r="498" spans="1:7" ht="27.75" customHeight="1" thickBot="1" x14ac:dyDescent="0.3">
      <c r="A498" s="12" t="s">
        <v>21</v>
      </c>
      <c r="B498" s="47"/>
      <c r="C498" s="47"/>
      <c r="D498" s="760" t="s">
        <v>499</v>
      </c>
      <c r="E498" s="761"/>
      <c r="F498" s="761"/>
      <c r="G498" s="762"/>
    </row>
    <row r="499" spans="1:7" ht="27.75" customHeight="1" x14ac:dyDescent="0.25">
      <c r="A499" s="597"/>
      <c r="B499" s="660" t="s">
        <v>425</v>
      </c>
      <c r="C499" s="660" t="s">
        <v>426</v>
      </c>
      <c r="D499" s="20">
        <v>2018</v>
      </c>
      <c r="E499" s="20">
        <v>2019</v>
      </c>
      <c r="F499" s="20">
        <v>2020</v>
      </c>
      <c r="G499" s="20">
        <v>2021</v>
      </c>
    </row>
    <row r="500" spans="1:7" ht="27.75" customHeight="1" thickBot="1" x14ac:dyDescent="0.3">
      <c r="A500" s="598"/>
      <c r="B500" s="661"/>
      <c r="C500" s="661"/>
      <c r="D500" s="21" t="s">
        <v>10</v>
      </c>
      <c r="E500" s="21" t="s">
        <v>11</v>
      </c>
      <c r="F500" s="21" t="s">
        <v>11</v>
      </c>
      <c r="G500" s="21" t="s">
        <v>11</v>
      </c>
    </row>
    <row r="501" spans="1:7" ht="27.75" customHeight="1" thickBot="1" x14ac:dyDescent="0.3">
      <c r="A501" s="12" t="s">
        <v>23</v>
      </c>
      <c r="B501" s="89">
        <v>652</v>
      </c>
      <c r="C501" s="89">
        <v>272</v>
      </c>
      <c r="D501" s="89">
        <v>257</v>
      </c>
      <c r="E501" s="89">
        <f>B501-C501-D501</f>
        <v>123</v>
      </c>
      <c r="F501" s="89">
        <v>0</v>
      </c>
      <c r="G501" s="89">
        <v>0</v>
      </c>
    </row>
    <row r="502" spans="1:7" ht="27.75" customHeight="1" thickBot="1" x14ac:dyDescent="0.3">
      <c r="A502" s="12" t="s">
        <v>24</v>
      </c>
      <c r="B502" s="22">
        <f>B511+B510</f>
        <v>24699</v>
      </c>
      <c r="C502" s="22">
        <f t="shared" ref="C502:G502" si="49">C511+C510</f>
        <v>10311</v>
      </c>
      <c r="D502" s="22">
        <f t="shared" si="49"/>
        <v>9745</v>
      </c>
      <c r="E502" s="22">
        <f t="shared" si="49"/>
        <v>4642</v>
      </c>
      <c r="F502" s="22">
        <f t="shared" si="49"/>
        <v>0</v>
      </c>
      <c r="G502" s="22">
        <f t="shared" si="49"/>
        <v>0</v>
      </c>
    </row>
    <row r="503" spans="1:7" ht="27.75" customHeight="1" thickBot="1" x14ac:dyDescent="0.3">
      <c r="A503" s="12" t="s">
        <v>25</v>
      </c>
      <c r="B503" s="12"/>
      <c r="C503" s="12"/>
      <c r="D503" s="22">
        <f>D502/D501</f>
        <v>37.918287937743187</v>
      </c>
      <c r="E503" s="22">
        <f>E502/E501</f>
        <v>37.739837398373986</v>
      </c>
      <c r="F503" s="22" t="e">
        <f>F502/F501</f>
        <v>#DIV/0!</v>
      </c>
      <c r="G503" s="22" t="e">
        <f>G502/G501</f>
        <v>#DIV/0!</v>
      </c>
    </row>
    <row r="504" spans="1:7" ht="27.75" customHeight="1" thickBot="1" x14ac:dyDescent="0.3">
      <c r="A504" s="12" t="s">
        <v>26</v>
      </c>
      <c r="B504" s="12"/>
      <c r="C504" s="12"/>
      <c r="D504" s="153" t="s">
        <v>27</v>
      </c>
      <c r="E504" s="23">
        <f t="shared" ref="E504:G506" si="50">E501/D501-1</f>
        <v>-0.52140077821011666</v>
      </c>
      <c r="F504" s="23">
        <f t="shared" si="50"/>
        <v>-1</v>
      </c>
      <c r="G504" s="23" t="e">
        <f t="shared" si="50"/>
        <v>#DIV/0!</v>
      </c>
    </row>
    <row r="505" spans="1:7" ht="27.75" customHeight="1" thickBot="1" x14ac:dyDescent="0.3">
      <c r="A505" s="12" t="s">
        <v>28</v>
      </c>
      <c r="B505" s="12"/>
      <c r="C505" s="12"/>
      <c r="D505" s="153" t="s">
        <v>27</v>
      </c>
      <c r="E505" s="23">
        <f t="shared" si="50"/>
        <v>-0.52365315546434066</v>
      </c>
      <c r="F505" s="23">
        <f t="shared" si="50"/>
        <v>-1</v>
      </c>
      <c r="G505" s="23" t="e">
        <f t="shared" si="50"/>
        <v>#DIV/0!</v>
      </c>
    </row>
    <row r="506" spans="1:7" ht="27.75" customHeight="1" thickBot="1" x14ac:dyDescent="0.3">
      <c r="A506" s="12" t="s">
        <v>29</v>
      </c>
      <c r="B506" s="12"/>
      <c r="C506" s="12"/>
      <c r="D506" s="153" t="s">
        <v>27</v>
      </c>
      <c r="E506" s="23">
        <f t="shared" si="50"/>
        <v>-4.7061866206141723E-3</v>
      </c>
      <c r="F506" s="23" t="e">
        <f t="shared" si="50"/>
        <v>#DIV/0!</v>
      </c>
      <c r="G506" s="23" t="e">
        <f t="shared" si="50"/>
        <v>#DIV/0!</v>
      </c>
    </row>
    <row r="507" spans="1:7" ht="27.75" customHeight="1" thickBot="1" x14ac:dyDescent="0.3">
      <c r="A507" s="618" t="s">
        <v>30</v>
      </c>
      <c r="B507" s="619"/>
      <c r="C507" s="619"/>
      <c r="D507" s="619"/>
      <c r="E507" s="619"/>
      <c r="F507" s="619"/>
      <c r="G507" s="620"/>
    </row>
    <row r="508" spans="1:7" ht="27.75" customHeight="1" x14ac:dyDescent="0.25">
      <c r="A508" s="597"/>
      <c r="B508" s="10"/>
      <c r="C508" s="10"/>
      <c r="D508" s="20">
        <v>2018</v>
      </c>
      <c r="E508" s="20">
        <v>2019</v>
      </c>
      <c r="F508" s="20">
        <v>2020</v>
      </c>
      <c r="G508" s="20">
        <v>2021</v>
      </c>
    </row>
    <row r="509" spans="1:7" ht="27.75" customHeight="1" thickBot="1" x14ac:dyDescent="0.3">
      <c r="A509" s="598"/>
      <c r="B509" s="157"/>
      <c r="C509" s="157"/>
      <c r="D509" s="21" t="s">
        <v>10</v>
      </c>
      <c r="E509" s="21" t="s">
        <v>11</v>
      </c>
      <c r="F509" s="21" t="s">
        <v>11</v>
      </c>
      <c r="G509" s="21" t="s">
        <v>11</v>
      </c>
    </row>
    <row r="510" spans="1:7" ht="27.75" customHeight="1" thickBot="1" x14ac:dyDescent="0.3">
      <c r="A510" s="24" t="s">
        <v>31</v>
      </c>
      <c r="B510" s="26">
        <v>540</v>
      </c>
      <c r="C510" s="26">
        <v>311</v>
      </c>
      <c r="D510" s="26">
        <v>95</v>
      </c>
      <c r="E510" s="26">
        <v>133</v>
      </c>
      <c r="F510" s="26">
        <v>0</v>
      </c>
      <c r="G510" s="26">
        <v>0</v>
      </c>
    </row>
    <row r="511" spans="1:7" s="49" customFormat="1" ht="27.75" customHeight="1" thickBot="1" x14ac:dyDescent="0.3">
      <c r="A511" s="53" t="s">
        <v>32</v>
      </c>
      <c r="B511" s="54">
        <v>24159</v>
      </c>
      <c r="C511" s="54">
        <v>10000</v>
      </c>
      <c r="D511" s="54">
        <v>9650</v>
      </c>
      <c r="E511" s="54">
        <v>4509</v>
      </c>
      <c r="F511" s="54">
        <v>0</v>
      </c>
      <c r="G511" s="54">
        <v>0</v>
      </c>
    </row>
    <row r="512" spans="1:7" ht="27.75" customHeight="1" thickBot="1" x14ac:dyDescent="0.3">
      <c r="A512" s="27" t="s">
        <v>33</v>
      </c>
      <c r="B512" s="86"/>
      <c r="C512" s="86"/>
      <c r="D512" s="307">
        <f>D510+D511</f>
        <v>9745</v>
      </c>
      <c r="E512" s="307">
        <f t="shared" ref="E512:G512" si="51">E510+E511</f>
        <v>4642</v>
      </c>
      <c r="F512" s="307">
        <f t="shared" si="51"/>
        <v>0</v>
      </c>
      <c r="G512" s="307">
        <f t="shared" si="51"/>
        <v>0</v>
      </c>
    </row>
    <row r="513" spans="1:7" ht="27.75" customHeight="1" thickBot="1" x14ac:dyDescent="0.3">
      <c r="A513" s="18" t="s">
        <v>512</v>
      </c>
      <c r="B513" s="88"/>
      <c r="C513" s="88"/>
      <c r="D513" s="624" t="s">
        <v>513</v>
      </c>
      <c r="E513" s="625"/>
      <c r="F513" s="625"/>
      <c r="G513" s="626"/>
    </row>
    <row r="514" spans="1:7" ht="27.75" customHeight="1" thickBot="1" x14ac:dyDescent="0.3">
      <c r="A514" s="19" t="s">
        <v>88</v>
      </c>
      <c r="B514" s="84"/>
      <c r="C514" s="84"/>
      <c r="D514" s="757" t="s">
        <v>441</v>
      </c>
      <c r="E514" s="758"/>
      <c r="F514" s="758"/>
      <c r="G514" s="759"/>
    </row>
    <row r="515" spans="1:7" ht="53.25" customHeight="1" thickBot="1" x14ac:dyDescent="0.3">
      <c r="A515" s="12" t="s">
        <v>20</v>
      </c>
      <c r="B515" s="47"/>
      <c r="C515" s="47"/>
      <c r="D515" s="701" t="s">
        <v>514</v>
      </c>
      <c r="E515" s="702"/>
      <c r="F515" s="702"/>
      <c r="G515" s="703"/>
    </row>
    <row r="516" spans="1:7" ht="27.75" customHeight="1" thickBot="1" x14ac:dyDescent="0.3">
      <c r="A516" s="12" t="s">
        <v>21</v>
      </c>
      <c r="B516" s="47"/>
      <c r="C516" s="47"/>
      <c r="D516" s="760" t="s">
        <v>424</v>
      </c>
      <c r="E516" s="761"/>
      <c r="F516" s="761"/>
      <c r="G516" s="762"/>
    </row>
    <row r="517" spans="1:7" ht="27.75" customHeight="1" x14ac:dyDescent="0.25">
      <c r="A517" s="597"/>
      <c r="B517" s="660" t="s">
        <v>425</v>
      </c>
      <c r="C517" s="660" t="s">
        <v>426</v>
      </c>
      <c r="D517" s="20">
        <v>2018</v>
      </c>
      <c r="E517" s="20">
        <v>2019</v>
      </c>
      <c r="F517" s="20">
        <v>2020</v>
      </c>
      <c r="G517" s="20">
        <v>2021</v>
      </c>
    </row>
    <row r="518" spans="1:7" ht="27.75" customHeight="1" thickBot="1" x14ac:dyDescent="0.3">
      <c r="A518" s="598"/>
      <c r="B518" s="661"/>
      <c r="C518" s="661"/>
      <c r="D518" s="21" t="s">
        <v>10</v>
      </c>
      <c r="E518" s="21" t="s">
        <v>11</v>
      </c>
      <c r="F518" s="21" t="s">
        <v>11</v>
      </c>
      <c r="G518" s="21" t="s">
        <v>11</v>
      </c>
    </row>
    <row r="519" spans="1:7" ht="27.75" customHeight="1" thickBot="1" x14ac:dyDescent="0.3">
      <c r="A519" s="12" t="s">
        <v>23</v>
      </c>
      <c r="B519" s="94">
        <v>30535</v>
      </c>
      <c r="C519" s="94">
        <v>21660</v>
      </c>
      <c r="D519" s="94">
        <f>B519-C519</f>
        <v>8875</v>
      </c>
      <c r="E519" s="94">
        <v>0</v>
      </c>
      <c r="F519" s="94">
        <v>0</v>
      </c>
      <c r="G519" s="94">
        <v>0</v>
      </c>
    </row>
    <row r="520" spans="1:7" ht="27.75" customHeight="1" thickBot="1" x14ac:dyDescent="0.3">
      <c r="A520" s="12" t="s">
        <v>24</v>
      </c>
      <c r="B520" s="26">
        <f>B529+B528</f>
        <v>101552</v>
      </c>
      <c r="C520" s="26">
        <f t="shared" ref="C520:F520" si="52">C529+C528</f>
        <v>71062</v>
      </c>
      <c r="D520" s="26">
        <f t="shared" si="52"/>
        <v>29689</v>
      </c>
      <c r="E520" s="26">
        <f t="shared" si="52"/>
        <v>801</v>
      </c>
      <c r="F520" s="26">
        <f t="shared" si="52"/>
        <v>0</v>
      </c>
      <c r="G520" s="26">
        <v>0</v>
      </c>
    </row>
    <row r="521" spans="1:7" ht="27.75" customHeight="1" thickBot="1" x14ac:dyDescent="0.3">
      <c r="A521" s="12" t="s">
        <v>25</v>
      </c>
      <c r="B521" s="12"/>
      <c r="C521" s="12"/>
      <c r="D521" s="22">
        <f>D520/D519</f>
        <v>3.3452394366197185</v>
      </c>
      <c r="E521" s="22" t="e">
        <f>E520/E519</f>
        <v>#DIV/0!</v>
      </c>
      <c r="F521" s="22" t="e">
        <f>F520/F519</f>
        <v>#DIV/0!</v>
      </c>
      <c r="G521" s="22" t="e">
        <f>G520/G519</f>
        <v>#DIV/0!</v>
      </c>
    </row>
    <row r="522" spans="1:7" ht="27.75" customHeight="1" thickBot="1" x14ac:dyDescent="0.3">
      <c r="A522" s="12" t="s">
        <v>26</v>
      </c>
      <c r="B522" s="12"/>
      <c r="C522" s="12"/>
      <c r="D522" s="153" t="s">
        <v>27</v>
      </c>
      <c r="E522" s="23">
        <f t="shared" ref="E522:G524" si="53">E519/D519-1</f>
        <v>-1</v>
      </c>
      <c r="F522" s="23" t="e">
        <f t="shared" si="53"/>
        <v>#DIV/0!</v>
      </c>
      <c r="G522" s="23" t="e">
        <f t="shared" si="53"/>
        <v>#DIV/0!</v>
      </c>
    </row>
    <row r="523" spans="1:7" ht="27.75" customHeight="1" thickBot="1" x14ac:dyDescent="0.3">
      <c r="A523" s="12" t="s">
        <v>28</v>
      </c>
      <c r="B523" s="12"/>
      <c r="C523" s="12"/>
      <c r="D523" s="153" t="s">
        <v>27</v>
      </c>
      <c r="E523" s="23">
        <f t="shared" si="53"/>
        <v>-0.97302031055272997</v>
      </c>
      <c r="F523" s="23">
        <f t="shared" si="53"/>
        <v>-1</v>
      </c>
      <c r="G523" s="23" t="e">
        <f t="shared" si="53"/>
        <v>#DIV/0!</v>
      </c>
    </row>
    <row r="524" spans="1:7" ht="27.75" customHeight="1" thickBot="1" x14ac:dyDescent="0.3">
      <c r="A524" s="12" t="s">
        <v>29</v>
      </c>
      <c r="B524" s="12"/>
      <c r="C524" s="12"/>
      <c r="D524" s="153" t="s">
        <v>27</v>
      </c>
      <c r="E524" s="23" t="e">
        <f t="shared" si="53"/>
        <v>#DIV/0!</v>
      </c>
      <c r="F524" s="23" t="e">
        <f t="shared" si="53"/>
        <v>#DIV/0!</v>
      </c>
      <c r="G524" s="23" t="e">
        <f t="shared" si="53"/>
        <v>#DIV/0!</v>
      </c>
    </row>
    <row r="525" spans="1:7" ht="27.75" customHeight="1" thickBot="1" x14ac:dyDescent="0.3">
      <c r="A525" s="618" t="s">
        <v>30</v>
      </c>
      <c r="B525" s="619"/>
      <c r="C525" s="619"/>
      <c r="D525" s="619"/>
      <c r="E525" s="619"/>
      <c r="F525" s="619"/>
      <c r="G525" s="620"/>
    </row>
    <row r="526" spans="1:7" ht="27.75" customHeight="1" x14ac:dyDescent="0.25">
      <c r="A526" s="597"/>
      <c r="B526" s="10"/>
      <c r="C526" s="10"/>
      <c r="D526" s="20">
        <v>2018</v>
      </c>
      <c r="E526" s="20">
        <v>2019</v>
      </c>
      <c r="F526" s="20">
        <v>2020</v>
      </c>
      <c r="G526" s="20">
        <v>2021</v>
      </c>
    </row>
    <row r="527" spans="1:7" ht="27.75" customHeight="1" thickBot="1" x14ac:dyDescent="0.3">
      <c r="A527" s="598"/>
      <c r="B527" s="157"/>
      <c r="C527" s="157"/>
      <c r="D527" s="21" t="s">
        <v>10</v>
      </c>
      <c r="E527" s="21" t="s">
        <v>11</v>
      </c>
      <c r="F527" s="21" t="s">
        <v>11</v>
      </c>
      <c r="G527" s="21" t="s">
        <v>11</v>
      </c>
    </row>
    <row r="528" spans="1:7" ht="27.75" customHeight="1" thickBot="1" x14ac:dyDescent="0.3">
      <c r="A528" s="24" t="s">
        <v>31</v>
      </c>
      <c r="B528" s="26">
        <f>C528+D528+E528</f>
        <v>1983</v>
      </c>
      <c r="C528" s="26">
        <v>609</v>
      </c>
      <c r="D528" s="26">
        <v>573</v>
      </c>
      <c r="E528" s="26">
        <v>801</v>
      </c>
      <c r="F528" s="26">
        <v>0</v>
      </c>
      <c r="G528" s="26">
        <v>0</v>
      </c>
    </row>
    <row r="529" spans="1:7" s="49" customFormat="1" ht="27.75" customHeight="1" thickBot="1" x14ac:dyDescent="0.3">
      <c r="A529" s="53" t="s">
        <v>32</v>
      </c>
      <c r="B529" s="54">
        <v>99569</v>
      </c>
      <c r="C529" s="54">
        <v>70453</v>
      </c>
      <c r="D529" s="54">
        <v>29116</v>
      </c>
      <c r="E529" s="54">
        <v>0</v>
      </c>
      <c r="F529" s="54">
        <v>0</v>
      </c>
      <c r="G529" s="54"/>
    </row>
    <row r="530" spans="1:7" ht="27.75" customHeight="1" thickBot="1" x14ac:dyDescent="0.3">
      <c r="A530" s="27" t="s">
        <v>33</v>
      </c>
      <c r="B530" s="86"/>
      <c r="C530" s="86"/>
      <c r="D530" s="307">
        <f>D529+D528</f>
        <v>29689</v>
      </c>
      <c r="E530" s="307">
        <f>E529+E528</f>
        <v>801</v>
      </c>
      <c r="F530" s="307">
        <f>F529+F528</f>
        <v>0</v>
      </c>
      <c r="G530" s="307">
        <f>G529+G528</f>
        <v>0</v>
      </c>
    </row>
    <row r="531" spans="1:7" ht="27.75" customHeight="1" thickBot="1" x14ac:dyDescent="0.3">
      <c r="A531" s="18" t="s">
        <v>515</v>
      </c>
      <c r="B531" s="88"/>
      <c r="C531" s="88"/>
      <c r="D531" s="624" t="s">
        <v>516</v>
      </c>
      <c r="E531" s="625"/>
      <c r="F531" s="625"/>
      <c r="G531" s="626"/>
    </row>
    <row r="532" spans="1:7" ht="27.75" customHeight="1" thickBot="1" x14ac:dyDescent="0.3">
      <c r="A532" s="19" t="s">
        <v>88</v>
      </c>
      <c r="B532" s="84"/>
      <c r="C532" s="84"/>
      <c r="D532" s="757" t="s">
        <v>517</v>
      </c>
      <c r="E532" s="758"/>
      <c r="F532" s="758"/>
      <c r="G532" s="759"/>
    </row>
    <row r="533" spans="1:7" ht="27.75" customHeight="1" thickBot="1" x14ac:dyDescent="0.3">
      <c r="A533" s="12" t="s">
        <v>20</v>
      </c>
      <c r="B533" s="47"/>
      <c r="C533" s="47"/>
      <c r="D533" s="701" t="s">
        <v>518</v>
      </c>
      <c r="E533" s="702"/>
      <c r="F533" s="702"/>
      <c r="G533" s="703"/>
    </row>
    <row r="534" spans="1:7" ht="27.75" customHeight="1" thickBot="1" x14ac:dyDescent="0.3">
      <c r="A534" s="12" t="s">
        <v>21</v>
      </c>
      <c r="B534" s="47"/>
      <c r="C534" s="47"/>
      <c r="D534" s="760" t="s">
        <v>22</v>
      </c>
      <c r="E534" s="761"/>
      <c r="F534" s="761"/>
      <c r="G534" s="762"/>
    </row>
    <row r="535" spans="1:7" ht="27.75" customHeight="1" x14ac:dyDescent="0.25">
      <c r="A535" s="597"/>
      <c r="B535" s="660" t="s">
        <v>425</v>
      </c>
      <c r="C535" s="660" t="s">
        <v>426</v>
      </c>
      <c r="D535" s="20">
        <v>2018</v>
      </c>
      <c r="E535" s="20">
        <v>2019</v>
      </c>
      <c r="F535" s="20">
        <v>2020</v>
      </c>
      <c r="G535" s="20">
        <v>2021</v>
      </c>
    </row>
    <row r="536" spans="1:7" ht="27.75" customHeight="1" thickBot="1" x14ac:dyDescent="0.3">
      <c r="A536" s="598"/>
      <c r="B536" s="661"/>
      <c r="C536" s="661"/>
      <c r="D536" s="21" t="s">
        <v>10</v>
      </c>
      <c r="E536" s="21" t="s">
        <v>11</v>
      </c>
      <c r="F536" s="21" t="s">
        <v>11</v>
      </c>
      <c r="G536" s="21" t="s">
        <v>11</v>
      </c>
    </row>
    <row r="537" spans="1:7" ht="27.75" customHeight="1" thickBot="1" x14ac:dyDescent="0.3">
      <c r="A537" s="12" t="s">
        <v>23</v>
      </c>
      <c r="B537" s="94">
        <v>139</v>
      </c>
      <c r="C537" s="94">
        <v>4</v>
      </c>
      <c r="D537" s="94">
        <v>66</v>
      </c>
      <c r="E537" s="94">
        <f>B537-C537-D537</f>
        <v>69</v>
      </c>
      <c r="F537" s="94">
        <v>0</v>
      </c>
      <c r="G537" s="94">
        <v>0</v>
      </c>
    </row>
    <row r="538" spans="1:7" ht="27.75" customHeight="1" thickBot="1" x14ac:dyDescent="0.3">
      <c r="A538" s="12" t="s">
        <v>24</v>
      </c>
      <c r="B538" s="26">
        <f>B547+B546</f>
        <v>154636</v>
      </c>
      <c r="C538" s="26">
        <f t="shared" ref="C538:G538" si="54">C547+C546</f>
        <v>4418</v>
      </c>
      <c r="D538" s="26">
        <f t="shared" si="54"/>
        <v>72582</v>
      </c>
      <c r="E538" s="26">
        <f t="shared" si="54"/>
        <v>76636</v>
      </c>
      <c r="F538" s="26">
        <f t="shared" si="54"/>
        <v>0</v>
      </c>
      <c r="G538" s="26">
        <f t="shared" si="54"/>
        <v>0</v>
      </c>
    </row>
    <row r="539" spans="1:7" ht="27.75" customHeight="1" thickBot="1" x14ac:dyDescent="0.3">
      <c r="A539" s="12" t="s">
        <v>25</v>
      </c>
      <c r="B539" s="12"/>
      <c r="C539" s="12"/>
      <c r="D539" s="22">
        <f>D538/D537</f>
        <v>1099.7272727272727</v>
      </c>
      <c r="E539" s="22">
        <f>E538/E537</f>
        <v>1110.6666666666667</v>
      </c>
      <c r="F539" s="22" t="e">
        <f>F538/F537</f>
        <v>#DIV/0!</v>
      </c>
      <c r="G539" s="22" t="e">
        <f>G538/G537</f>
        <v>#DIV/0!</v>
      </c>
    </row>
    <row r="540" spans="1:7" ht="27.75" customHeight="1" thickBot="1" x14ac:dyDescent="0.3">
      <c r="A540" s="12" t="s">
        <v>26</v>
      </c>
      <c r="B540" s="12"/>
      <c r="C540" s="12"/>
      <c r="D540" s="153" t="s">
        <v>27</v>
      </c>
      <c r="E540" s="23">
        <f t="shared" ref="E540:G542" si="55">E537/D537-1</f>
        <v>4.5454545454545414E-2</v>
      </c>
      <c r="F540" s="23">
        <f t="shared" si="55"/>
        <v>-1</v>
      </c>
      <c r="G540" s="23" t="e">
        <f t="shared" si="55"/>
        <v>#DIV/0!</v>
      </c>
    </row>
    <row r="541" spans="1:7" ht="27.75" customHeight="1" thickBot="1" x14ac:dyDescent="0.3">
      <c r="A541" s="12" t="s">
        <v>28</v>
      </c>
      <c r="B541" s="12"/>
      <c r="C541" s="12"/>
      <c r="D541" s="153" t="s">
        <v>27</v>
      </c>
      <c r="E541" s="23">
        <f t="shared" si="55"/>
        <v>5.5854068501832499E-2</v>
      </c>
      <c r="F541" s="23">
        <f t="shared" si="55"/>
        <v>-1</v>
      </c>
      <c r="G541" s="23" t="e">
        <f t="shared" si="55"/>
        <v>#DIV/0!</v>
      </c>
    </row>
    <row r="542" spans="1:7" ht="27.75" customHeight="1" thickBot="1" x14ac:dyDescent="0.3">
      <c r="A542" s="12" t="s">
        <v>29</v>
      </c>
      <c r="B542" s="12"/>
      <c r="C542" s="12"/>
      <c r="D542" s="153" t="s">
        <v>27</v>
      </c>
      <c r="E542" s="23">
        <f t="shared" si="55"/>
        <v>9.9473698713179459E-3</v>
      </c>
      <c r="F542" s="23" t="e">
        <f t="shared" si="55"/>
        <v>#DIV/0!</v>
      </c>
      <c r="G542" s="23" t="e">
        <f t="shared" si="55"/>
        <v>#DIV/0!</v>
      </c>
    </row>
    <row r="543" spans="1:7" ht="27.75" customHeight="1" thickBot="1" x14ac:dyDescent="0.3">
      <c r="A543" s="618" t="s">
        <v>30</v>
      </c>
      <c r="B543" s="619"/>
      <c r="C543" s="619"/>
      <c r="D543" s="619"/>
      <c r="E543" s="619"/>
      <c r="F543" s="619"/>
      <c r="G543" s="620"/>
    </row>
    <row r="544" spans="1:7" ht="27.75" customHeight="1" x14ac:dyDescent="0.25">
      <c r="A544" s="597"/>
      <c r="B544" s="10"/>
      <c r="C544" s="10"/>
      <c r="D544" s="20">
        <v>2018</v>
      </c>
      <c r="E544" s="20">
        <v>2019</v>
      </c>
      <c r="F544" s="20">
        <v>2020</v>
      </c>
      <c r="G544" s="20">
        <v>2021</v>
      </c>
    </row>
    <row r="545" spans="1:7" ht="27.75" customHeight="1" thickBot="1" x14ac:dyDescent="0.3">
      <c r="A545" s="598"/>
      <c r="B545" s="157"/>
      <c r="C545" s="157"/>
      <c r="D545" s="21" t="s">
        <v>10</v>
      </c>
      <c r="E545" s="21" t="s">
        <v>11</v>
      </c>
      <c r="F545" s="21" t="s">
        <v>11</v>
      </c>
      <c r="G545" s="21" t="s">
        <v>11</v>
      </c>
    </row>
    <row r="546" spans="1:7" ht="27.75" customHeight="1" thickBot="1" x14ac:dyDescent="0.3">
      <c r="A546" s="24" t="s">
        <v>31</v>
      </c>
      <c r="B546" s="26">
        <v>0</v>
      </c>
      <c r="C546" s="26">
        <v>0</v>
      </c>
      <c r="D546" s="26">
        <v>0</v>
      </c>
      <c r="E546" s="26">
        <v>0</v>
      </c>
      <c r="F546" s="26">
        <v>0</v>
      </c>
      <c r="G546" s="26">
        <v>0</v>
      </c>
    </row>
    <row r="547" spans="1:7" s="49" customFormat="1" ht="27.75" customHeight="1" thickBot="1" x14ac:dyDescent="0.3">
      <c r="A547" s="53" t="s">
        <v>32</v>
      </c>
      <c r="B547" s="54">
        <v>154636</v>
      </c>
      <c r="C547" s="54">
        <v>4418</v>
      </c>
      <c r="D547" s="54">
        <v>72582</v>
      </c>
      <c r="E547" s="54">
        <v>76636</v>
      </c>
      <c r="F547" s="54">
        <v>0</v>
      </c>
      <c r="G547" s="54">
        <v>0</v>
      </c>
    </row>
    <row r="548" spans="1:7" ht="27.75" customHeight="1" thickBot="1" x14ac:dyDescent="0.3">
      <c r="A548" s="27" t="s">
        <v>33</v>
      </c>
      <c r="B548" s="86"/>
      <c r="C548" s="86"/>
      <c r="D548" s="307">
        <f>D547+D546</f>
        <v>72582</v>
      </c>
      <c r="E548" s="307">
        <f>E547+E546</f>
        <v>76636</v>
      </c>
      <c r="F548" s="307">
        <f>F547+F546</f>
        <v>0</v>
      </c>
      <c r="G548" s="307">
        <f>G547+G546</f>
        <v>0</v>
      </c>
    </row>
    <row r="549" spans="1:7" ht="27.75" customHeight="1" thickBot="1" x14ac:dyDescent="0.3">
      <c r="A549" s="18" t="s">
        <v>519</v>
      </c>
      <c r="B549" s="88"/>
      <c r="C549" s="88"/>
      <c r="D549" s="624" t="s">
        <v>520</v>
      </c>
      <c r="E549" s="625"/>
      <c r="F549" s="625"/>
      <c r="G549" s="626"/>
    </row>
    <row r="550" spans="1:7" ht="27.75" customHeight="1" thickBot="1" x14ac:dyDescent="0.3">
      <c r="A550" s="19" t="s">
        <v>88</v>
      </c>
      <c r="B550" s="84"/>
      <c r="C550" s="84"/>
      <c r="D550" s="757" t="s">
        <v>441</v>
      </c>
      <c r="E550" s="758"/>
      <c r="F550" s="758"/>
      <c r="G550" s="759"/>
    </row>
    <row r="551" spans="1:7" ht="27.75" customHeight="1" thickBot="1" x14ac:dyDescent="0.3">
      <c r="A551" s="12" t="s">
        <v>20</v>
      </c>
      <c r="B551" s="47"/>
      <c r="C551" s="47"/>
      <c r="D551" s="701" t="s">
        <v>521</v>
      </c>
      <c r="E551" s="702"/>
      <c r="F551" s="702"/>
      <c r="G551" s="703"/>
    </row>
    <row r="552" spans="1:7" ht="27.75" customHeight="1" thickBot="1" x14ac:dyDescent="0.3">
      <c r="A552" s="12" t="s">
        <v>21</v>
      </c>
      <c r="B552" s="47"/>
      <c r="C552" s="47"/>
      <c r="D552" s="760" t="s">
        <v>206</v>
      </c>
      <c r="E552" s="761"/>
      <c r="F552" s="761"/>
      <c r="G552" s="762"/>
    </row>
    <row r="553" spans="1:7" ht="27.75" customHeight="1" x14ac:dyDescent="0.25">
      <c r="A553" s="597"/>
      <c r="B553" s="660" t="s">
        <v>425</v>
      </c>
      <c r="C553" s="660" t="s">
        <v>426</v>
      </c>
      <c r="D553" s="20">
        <v>2018</v>
      </c>
      <c r="E553" s="20">
        <v>2019</v>
      </c>
      <c r="F553" s="20">
        <v>2020</v>
      </c>
      <c r="G553" s="20">
        <v>2021</v>
      </c>
    </row>
    <row r="554" spans="1:7" ht="27.75" customHeight="1" thickBot="1" x14ac:dyDescent="0.3">
      <c r="A554" s="598"/>
      <c r="B554" s="661"/>
      <c r="C554" s="661"/>
      <c r="D554" s="21" t="s">
        <v>10</v>
      </c>
      <c r="E554" s="21" t="s">
        <v>11</v>
      </c>
      <c r="F554" s="21" t="s">
        <v>11</v>
      </c>
      <c r="G554" s="21" t="s">
        <v>11</v>
      </c>
    </row>
    <row r="555" spans="1:7" ht="27.75" customHeight="1" thickBot="1" x14ac:dyDescent="0.3">
      <c r="A555" s="12" t="s">
        <v>23</v>
      </c>
      <c r="B555" s="94">
        <v>16756</v>
      </c>
      <c r="C555" s="94">
        <v>3400</v>
      </c>
      <c r="D555" s="94">
        <f>B555-C555</f>
        <v>13356</v>
      </c>
      <c r="E555" s="94">
        <v>0</v>
      </c>
      <c r="F555" s="94">
        <v>0</v>
      </c>
      <c r="G555" s="94">
        <v>0</v>
      </c>
    </row>
    <row r="556" spans="1:7" ht="27.75" customHeight="1" thickBot="1" x14ac:dyDescent="0.3">
      <c r="A556" s="12" t="s">
        <v>24</v>
      </c>
      <c r="B556" s="26">
        <f>B565+B564</f>
        <v>102188</v>
      </c>
      <c r="C556" s="26">
        <f t="shared" ref="C556:G556" si="56">C565+C564</f>
        <v>20740</v>
      </c>
      <c r="D556" s="26">
        <f t="shared" si="56"/>
        <v>90995</v>
      </c>
      <c r="E556" s="26">
        <f t="shared" si="56"/>
        <v>453</v>
      </c>
      <c r="F556" s="26">
        <f t="shared" si="56"/>
        <v>0</v>
      </c>
      <c r="G556" s="26">
        <f t="shared" si="56"/>
        <v>0</v>
      </c>
    </row>
    <row r="557" spans="1:7" ht="27.75" customHeight="1" thickBot="1" x14ac:dyDescent="0.3">
      <c r="A557" s="12" t="s">
        <v>25</v>
      </c>
      <c r="B557" s="12"/>
      <c r="C557" s="12"/>
      <c r="D557" s="22">
        <f>D556/D555</f>
        <v>6.8130428271937706</v>
      </c>
      <c r="E557" s="22" t="e">
        <f>E556/E555</f>
        <v>#DIV/0!</v>
      </c>
      <c r="F557" s="22" t="e">
        <f>F556/F555</f>
        <v>#DIV/0!</v>
      </c>
      <c r="G557" s="22" t="e">
        <f>G556/G555</f>
        <v>#DIV/0!</v>
      </c>
    </row>
    <row r="558" spans="1:7" ht="27.75" customHeight="1" thickBot="1" x14ac:dyDescent="0.3">
      <c r="A558" s="12" t="s">
        <v>26</v>
      </c>
      <c r="B558" s="12"/>
      <c r="C558" s="12"/>
      <c r="D558" s="153" t="s">
        <v>27</v>
      </c>
      <c r="E558" s="23">
        <f t="shared" ref="E558:G560" si="57">E555/D555-1</f>
        <v>-1</v>
      </c>
      <c r="F558" s="23" t="e">
        <f t="shared" si="57"/>
        <v>#DIV/0!</v>
      </c>
      <c r="G558" s="23" t="e">
        <f t="shared" si="57"/>
        <v>#DIV/0!</v>
      </c>
    </row>
    <row r="559" spans="1:7" ht="27.75" customHeight="1" thickBot="1" x14ac:dyDescent="0.3">
      <c r="A559" s="12" t="s">
        <v>28</v>
      </c>
      <c r="B559" s="12"/>
      <c r="C559" s="12"/>
      <c r="D559" s="153" t="s">
        <v>27</v>
      </c>
      <c r="E559" s="23">
        <f t="shared" si="57"/>
        <v>-0.99502170448925764</v>
      </c>
      <c r="F559" s="23">
        <f t="shared" si="57"/>
        <v>-1</v>
      </c>
      <c r="G559" s="23" t="e">
        <f t="shared" si="57"/>
        <v>#DIV/0!</v>
      </c>
    </row>
    <row r="560" spans="1:7" ht="27.75" customHeight="1" thickBot="1" x14ac:dyDescent="0.3">
      <c r="A560" s="12" t="s">
        <v>29</v>
      </c>
      <c r="B560" s="12"/>
      <c r="C560" s="12"/>
      <c r="D560" s="153" t="s">
        <v>27</v>
      </c>
      <c r="E560" s="23" t="e">
        <f t="shared" si="57"/>
        <v>#DIV/0!</v>
      </c>
      <c r="F560" s="23" t="e">
        <f t="shared" si="57"/>
        <v>#DIV/0!</v>
      </c>
      <c r="G560" s="23" t="e">
        <f t="shared" si="57"/>
        <v>#DIV/0!</v>
      </c>
    </row>
    <row r="561" spans="1:7" ht="27.75" customHeight="1" thickBot="1" x14ac:dyDescent="0.3">
      <c r="A561" s="618" t="s">
        <v>30</v>
      </c>
      <c r="B561" s="619"/>
      <c r="C561" s="619"/>
      <c r="D561" s="619"/>
      <c r="E561" s="619"/>
      <c r="F561" s="619"/>
      <c r="G561" s="620"/>
    </row>
    <row r="562" spans="1:7" ht="27.75" customHeight="1" x14ac:dyDescent="0.25">
      <c r="A562" s="597"/>
      <c r="B562" s="10"/>
      <c r="C562" s="10"/>
      <c r="D562" s="20">
        <v>2018</v>
      </c>
      <c r="E562" s="20">
        <v>2019</v>
      </c>
      <c r="F562" s="20">
        <v>2020</v>
      </c>
      <c r="G562" s="20">
        <v>2021</v>
      </c>
    </row>
    <row r="563" spans="1:7" ht="27.75" customHeight="1" thickBot="1" x14ac:dyDescent="0.3">
      <c r="A563" s="598"/>
      <c r="B563" s="157"/>
      <c r="C563" s="157"/>
      <c r="D563" s="21" t="s">
        <v>10</v>
      </c>
      <c r="E563" s="21" t="s">
        <v>11</v>
      </c>
      <c r="F563" s="21" t="s">
        <v>11</v>
      </c>
      <c r="G563" s="21" t="s">
        <v>11</v>
      </c>
    </row>
    <row r="564" spans="1:7" ht="27.75" customHeight="1" thickBot="1" x14ac:dyDescent="0.3">
      <c r="A564" s="24" t="s">
        <v>31</v>
      </c>
      <c r="B564" s="26">
        <v>1993</v>
      </c>
      <c r="C564" s="26">
        <v>240</v>
      </c>
      <c r="D564" s="26">
        <v>1300</v>
      </c>
      <c r="E564" s="26">
        <v>453</v>
      </c>
      <c r="F564" s="26">
        <v>0</v>
      </c>
      <c r="G564" s="26">
        <v>0</v>
      </c>
    </row>
    <row r="565" spans="1:7" s="49" customFormat="1" ht="27.75" customHeight="1" thickBot="1" x14ac:dyDescent="0.3">
      <c r="A565" s="53" t="s">
        <v>32</v>
      </c>
      <c r="B565" s="54">
        <v>100195</v>
      </c>
      <c r="C565" s="54">
        <v>20500</v>
      </c>
      <c r="D565" s="54">
        <v>89695</v>
      </c>
      <c r="E565" s="54">
        <v>0</v>
      </c>
      <c r="F565" s="54">
        <v>0</v>
      </c>
      <c r="G565" s="54">
        <v>0</v>
      </c>
    </row>
    <row r="566" spans="1:7" ht="27.75" customHeight="1" thickBot="1" x14ac:dyDescent="0.3">
      <c r="A566" s="27" t="s">
        <v>33</v>
      </c>
      <c r="B566" s="86"/>
      <c r="C566" s="86"/>
      <c r="D566" s="307">
        <f>D565+D564</f>
        <v>90995</v>
      </c>
      <c r="E566" s="307">
        <f>E565+E564</f>
        <v>453</v>
      </c>
      <c r="F566" s="307">
        <f>F565+F564</f>
        <v>0</v>
      </c>
      <c r="G566" s="307">
        <f>G565+G564</f>
        <v>0</v>
      </c>
    </row>
    <row r="567" spans="1:7" ht="27.75" customHeight="1" thickBot="1" x14ac:dyDescent="0.3">
      <c r="A567" s="18" t="s">
        <v>522</v>
      </c>
      <c r="B567" s="88"/>
      <c r="C567" s="88"/>
      <c r="D567" s="624" t="s">
        <v>523</v>
      </c>
      <c r="E567" s="625"/>
      <c r="F567" s="625"/>
      <c r="G567" s="626"/>
    </row>
    <row r="568" spans="1:7" ht="27.75" customHeight="1" thickBot="1" x14ac:dyDescent="0.3">
      <c r="A568" s="19" t="s">
        <v>88</v>
      </c>
      <c r="B568" s="84"/>
      <c r="C568" s="84"/>
      <c r="D568" s="757" t="s">
        <v>524</v>
      </c>
      <c r="E568" s="758"/>
      <c r="F568" s="758"/>
      <c r="G568" s="759"/>
    </row>
    <row r="569" spans="1:7" ht="71.25" customHeight="1" thickBot="1" x14ac:dyDescent="0.3">
      <c r="A569" s="12" t="s">
        <v>20</v>
      </c>
      <c r="B569" s="47"/>
      <c r="C569" s="47"/>
      <c r="D569" s="701" t="s">
        <v>525</v>
      </c>
      <c r="E569" s="702"/>
      <c r="F569" s="702"/>
      <c r="G569" s="703"/>
    </row>
    <row r="570" spans="1:7" ht="27.75" customHeight="1" thickBot="1" x14ac:dyDescent="0.3">
      <c r="A570" s="12" t="s">
        <v>21</v>
      </c>
      <c r="B570" s="47"/>
      <c r="C570" s="47"/>
      <c r="D570" s="760" t="s">
        <v>424</v>
      </c>
      <c r="E570" s="761"/>
      <c r="F570" s="761"/>
      <c r="G570" s="762"/>
    </row>
    <row r="571" spans="1:7" ht="27.75" customHeight="1" x14ac:dyDescent="0.25">
      <c r="A571" s="597"/>
      <c r="B571" s="660" t="s">
        <v>425</v>
      </c>
      <c r="C571" s="660" t="s">
        <v>426</v>
      </c>
      <c r="D571" s="20">
        <v>2018</v>
      </c>
      <c r="E571" s="20">
        <v>2019</v>
      </c>
      <c r="F571" s="20">
        <v>2020</v>
      </c>
      <c r="G571" s="20">
        <v>2021</v>
      </c>
    </row>
    <row r="572" spans="1:7" ht="27.75" customHeight="1" thickBot="1" x14ac:dyDescent="0.3">
      <c r="A572" s="598"/>
      <c r="B572" s="661"/>
      <c r="C572" s="661"/>
      <c r="D572" s="21" t="s">
        <v>10</v>
      </c>
      <c r="E572" s="21" t="s">
        <v>11</v>
      </c>
      <c r="F572" s="21" t="s">
        <v>11</v>
      </c>
      <c r="G572" s="21" t="s">
        <v>11</v>
      </c>
    </row>
    <row r="573" spans="1:7" ht="27.75" customHeight="1" thickBot="1" x14ac:dyDescent="0.3">
      <c r="A573" s="12" t="s">
        <v>23</v>
      </c>
      <c r="B573" s="89">
        <v>3571</v>
      </c>
      <c r="C573" s="89">
        <v>705</v>
      </c>
      <c r="D573" s="89">
        <v>1195</v>
      </c>
      <c r="E573" s="89">
        <f>B573-C573-D573</f>
        <v>1671</v>
      </c>
      <c r="F573" s="89">
        <v>0</v>
      </c>
      <c r="G573" s="89">
        <v>0</v>
      </c>
    </row>
    <row r="574" spans="1:7" ht="27.75" customHeight="1" thickBot="1" x14ac:dyDescent="0.3">
      <c r="A574" s="12" t="s">
        <v>24</v>
      </c>
      <c r="B574" s="22">
        <f>B583+B582</f>
        <v>102095</v>
      </c>
      <c r="C574" s="22">
        <f t="shared" ref="C574:G574" si="58">C583+C582</f>
        <v>20145</v>
      </c>
      <c r="D574" s="22">
        <f t="shared" si="58"/>
        <v>34174</v>
      </c>
      <c r="E574" s="22">
        <f t="shared" si="58"/>
        <v>47777</v>
      </c>
      <c r="F574" s="22">
        <f t="shared" si="58"/>
        <v>0</v>
      </c>
      <c r="G574" s="22">
        <f t="shared" si="58"/>
        <v>0</v>
      </c>
    </row>
    <row r="575" spans="1:7" ht="27.75" customHeight="1" thickBot="1" x14ac:dyDescent="0.3">
      <c r="A575" s="12" t="s">
        <v>25</v>
      </c>
      <c r="B575" s="12"/>
      <c r="C575" s="12"/>
      <c r="D575" s="22">
        <f>D574/D573</f>
        <v>28.597489539748953</v>
      </c>
      <c r="E575" s="22">
        <f>E574/E573</f>
        <v>28.591861160981448</v>
      </c>
      <c r="F575" s="22" t="e">
        <f>F574/F573</f>
        <v>#DIV/0!</v>
      </c>
      <c r="G575" s="22" t="e">
        <f>G574/G573</f>
        <v>#DIV/0!</v>
      </c>
    </row>
    <row r="576" spans="1:7" ht="27.75" customHeight="1" thickBot="1" x14ac:dyDescent="0.3">
      <c r="A576" s="12" t="s">
        <v>26</v>
      </c>
      <c r="B576" s="12"/>
      <c r="C576" s="12"/>
      <c r="D576" s="153" t="s">
        <v>27</v>
      </c>
      <c r="E576" s="23">
        <f t="shared" ref="E576:G578" si="59">E573/D573-1</f>
        <v>0.39832635983263609</v>
      </c>
      <c r="F576" s="23">
        <f t="shared" si="59"/>
        <v>-1</v>
      </c>
      <c r="G576" s="23" t="e">
        <f t="shared" si="59"/>
        <v>#DIV/0!</v>
      </c>
    </row>
    <row r="577" spans="1:7" ht="27.75" customHeight="1" thickBot="1" x14ac:dyDescent="0.3">
      <c r="A577" s="12" t="s">
        <v>28</v>
      </c>
      <c r="B577" s="12"/>
      <c r="C577" s="12"/>
      <c r="D577" s="153" t="s">
        <v>27</v>
      </c>
      <c r="E577" s="23">
        <f t="shared" si="59"/>
        <v>0.39805114999707381</v>
      </c>
      <c r="F577" s="23">
        <f t="shared" si="59"/>
        <v>-1</v>
      </c>
      <c r="G577" s="23" t="e">
        <f t="shared" si="59"/>
        <v>#DIV/0!</v>
      </c>
    </row>
    <row r="578" spans="1:7" ht="27.75" customHeight="1" thickBot="1" x14ac:dyDescent="0.3">
      <c r="A578" s="12" t="s">
        <v>29</v>
      </c>
      <c r="B578" s="12"/>
      <c r="C578" s="12"/>
      <c r="D578" s="153" t="s">
        <v>27</v>
      </c>
      <c r="E578" s="23">
        <f t="shared" si="59"/>
        <v>-1.968137363834721E-4</v>
      </c>
      <c r="F578" s="23" t="e">
        <f t="shared" si="59"/>
        <v>#DIV/0!</v>
      </c>
      <c r="G578" s="23" t="e">
        <f t="shared" si="59"/>
        <v>#DIV/0!</v>
      </c>
    </row>
    <row r="579" spans="1:7" ht="27.75" customHeight="1" thickBot="1" x14ac:dyDescent="0.3">
      <c r="A579" s="618" t="s">
        <v>30</v>
      </c>
      <c r="B579" s="619"/>
      <c r="C579" s="619"/>
      <c r="D579" s="619"/>
      <c r="E579" s="619"/>
      <c r="F579" s="619"/>
      <c r="G579" s="620"/>
    </row>
    <row r="580" spans="1:7" ht="27.75" customHeight="1" x14ac:dyDescent="0.25">
      <c r="A580" s="597"/>
      <c r="B580" s="10"/>
      <c r="C580" s="10"/>
      <c r="D580" s="20">
        <v>2018</v>
      </c>
      <c r="E580" s="20">
        <v>2019</v>
      </c>
      <c r="F580" s="20">
        <v>2020</v>
      </c>
      <c r="G580" s="20">
        <v>2021</v>
      </c>
    </row>
    <row r="581" spans="1:7" ht="27.75" customHeight="1" thickBot="1" x14ac:dyDescent="0.3">
      <c r="A581" s="598"/>
      <c r="B581" s="157"/>
      <c r="C581" s="157"/>
      <c r="D581" s="21" t="s">
        <v>10</v>
      </c>
      <c r="E581" s="21" t="s">
        <v>11</v>
      </c>
      <c r="F581" s="21" t="s">
        <v>11</v>
      </c>
      <c r="G581" s="21" t="s">
        <v>11</v>
      </c>
    </row>
    <row r="582" spans="1:7" ht="27.75" customHeight="1" thickBot="1" x14ac:dyDescent="0.3">
      <c r="A582" s="24" t="s">
        <v>31</v>
      </c>
      <c r="B582" s="26">
        <v>1931</v>
      </c>
      <c r="C582" s="26">
        <v>145</v>
      </c>
      <c r="D582" s="26">
        <v>745</v>
      </c>
      <c r="E582" s="26">
        <v>1041</v>
      </c>
      <c r="F582" s="26">
        <v>0</v>
      </c>
      <c r="G582" s="26">
        <v>0</v>
      </c>
    </row>
    <row r="583" spans="1:7" s="49" customFormat="1" ht="27.75" customHeight="1" thickBot="1" x14ac:dyDescent="0.3">
      <c r="A583" s="53" t="s">
        <v>32</v>
      </c>
      <c r="B583" s="54">
        <v>100164</v>
      </c>
      <c r="C583" s="54">
        <v>20000</v>
      </c>
      <c r="D583" s="54">
        <v>33429</v>
      </c>
      <c r="E583" s="54">
        <v>46736</v>
      </c>
      <c r="F583" s="54">
        <v>0</v>
      </c>
      <c r="G583" s="54"/>
    </row>
    <row r="584" spans="1:7" ht="27.75" customHeight="1" thickBot="1" x14ac:dyDescent="0.3">
      <c r="A584" s="27" t="s">
        <v>33</v>
      </c>
      <c r="B584" s="86"/>
      <c r="C584" s="86"/>
      <c r="D584" s="307">
        <f>D583+D582</f>
        <v>34174</v>
      </c>
      <c r="E584" s="307">
        <f>E583+E582</f>
        <v>47777</v>
      </c>
      <c r="F584" s="307">
        <f>F583+F582</f>
        <v>0</v>
      </c>
      <c r="G584" s="307">
        <f>G583+G582</f>
        <v>0</v>
      </c>
    </row>
    <row r="585" spans="1:7" ht="27.75" customHeight="1" thickBot="1" x14ac:dyDescent="0.3">
      <c r="A585" s="18" t="s">
        <v>526</v>
      </c>
      <c r="B585" s="88"/>
      <c r="C585" s="88"/>
      <c r="D585" s="624" t="s">
        <v>527</v>
      </c>
      <c r="E585" s="625"/>
      <c r="F585" s="625"/>
      <c r="G585" s="626"/>
    </row>
    <row r="586" spans="1:7" ht="27.75" customHeight="1" thickBot="1" x14ac:dyDescent="0.3">
      <c r="A586" s="19" t="s">
        <v>88</v>
      </c>
      <c r="B586" s="84"/>
      <c r="C586" s="84"/>
      <c r="D586" s="757" t="s">
        <v>528</v>
      </c>
      <c r="E586" s="758"/>
      <c r="F586" s="758"/>
      <c r="G586" s="759"/>
    </row>
    <row r="587" spans="1:7" ht="114" customHeight="1" thickBot="1" x14ac:dyDescent="0.3">
      <c r="A587" s="12" t="s">
        <v>20</v>
      </c>
      <c r="B587" s="47"/>
      <c r="C587" s="47"/>
      <c r="D587" s="701" t="s">
        <v>529</v>
      </c>
      <c r="E587" s="702"/>
      <c r="F587" s="702"/>
      <c r="G587" s="703"/>
    </row>
    <row r="588" spans="1:7" ht="27.75" customHeight="1" thickBot="1" x14ac:dyDescent="0.3">
      <c r="A588" s="12" t="s">
        <v>21</v>
      </c>
      <c r="B588" s="47"/>
      <c r="C588" s="47"/>
      <c r="D588" s="760" t="s">
        <v>424</v>
      </c>
      <c r="E588" s="761"/>
      <c r="F588" s="761"/>
      <c r="G588" s="762"/>
    </row>
    <row r="589" spans="1:7" ht="27.75" customHeight="1" x14ac:dyDescent="0.25">
      <c r="A589" s="597"/>
      <c r="B589" s="660" t="s">
        <v>425</v>
      </c>
      <c r="C589" s="660" t="s">
        <v>426</v>
      </c>
      <c r="D589" s="20">
        <v>2018</v>
      </c>
      <c r="E589" s="20">
        <v>2019</v>
      </c>
      <c r="F589" s="20">
        <v>2020</v>
      </c>
      <c r="G589" s="20">
        <v>2021</v>
      </c>
    </row>
    <row r="590" spans="1:7" ht="27.75" customHeight="1" thickBot="1" x14ac:dyDescent="0.3">
      <c r="A590" s="598"/>
      <c r="B590" s="661"/>
      <c r="C590" s="661"/>
      <c r="D590" s="21" t="s">
        <v>10</v>
      </c>
      <c r="E590" s="21" t="s">
        <v>11</v>
      </c>
      <c r="F590" s="21" t="s">
        <v>11</v>
      </c>
      <c r="G590" s="21" t="s">
        <v>11</v>
      </c>
    </row>
    <row r="591" spans="1:7" ht="27.75" customHeight="1" thickBot="1" x14ac:dyDescent="0.3">
      <c r="A591" s="12" t="s">
        <v>23</v>
      </c>
      <c r="B591" s="89">
        <v>2550</v>
      </c>
      <c r="C591" s="89">
        <v>311</v>
      </c>
      <c r="D591" s="89">
        <v>916</v>
      </c>
      <c r="E591" s="89">
        <f>B591-C591-D591</f>
        <v>1323</v>
      </c>
      <c r="F591" s="89">
        <v>0</v>
      </c>
      <c r="G591" s="89">
        <v>0</v>
      </c>
    </row>
    <row r="592" spans="1:7" ht="27.75" customHeight="1" thickBot="1" x14ac:dyDescent="0.3">
      <c r="A592" s="12" t="s">
        <v>24</v>
      </c>
      <c r="B592" s="22">
        <f>B601+B600</f>
        <v>99839</v>
      </c>
      <c r="C592" s="22">
        <f t="shared" ref="C592:G592" si="60">C601+C600</f>
        <v>12175</v>
      </c>
      <c r="D592" s="22">
        <f t="shared" si="60"/>
        <v>35872</v>
      </c>
      <c r="E592" s="22">
        <f t="shared" si="60"/>
        <v>51761</v>
      </c>
      <c r="F592" s="22">
        <f t="shared" si="60"/>
        <v>0</v>
      </c>
      <c r="G592" s="22">
        <f t="shared" si="60"/>
        <v>0</v>
      </c>
    </row>
    <row r="593" spans="1:7" ht="27.75" customHeight="1" thickBot="1" x14ac:dyDescent="0.3">
      <c r="A593" s="12" t="s">
        <v>25</v>
      </c>
      <c r="B593" s="12"/>
      <c r="C593" s="12"/>
      <c r="D593" s="22">
        <f>D592/D591</f>
        <v>39.161572052401745</v>
      </c>
      <c r="E593" s="22">
        <f>E592/E591</f>
        <v>39.123960695389265</v>
      </c>
      <c r="F593" s="22" t="e">
        <f>F592/F591</f>
        <v>#DIV/0!</v>
      </c>
      <c r="G593" s="22" t="e">
        <f>G592/G591</f>
        <v>#DIV/0!</v>
      </c>
    </row>
    <row r="594" spans="1:7" ht="27.75" customHeight="1" thickBot="1" x14ac:dyDescent="0.3">
      <c r="A594" s="12" t="s">
        <v>26</v>
      </c>
      <c r="B594" s="12"/>
      <c r="C594" s="12"/>
      <c r="D594" s="153" t="s">
        <v>27</v>
      </c>
      <c r="E594" s="23">
        <f t="shared" ref="E594:G596" si="61">E591/D591-1</f>
        <v>0.44432314410480345</v>
      </c>
      <c r="F594" s="23">
        <f t="shared" si="61"/>
        <v>-1</v>
      </c>
      <c r="G594" s="23" t="e">
        <f t="shared" si="61"/>
        <v>#DIV/0!</v>
      </c>
    </row>
    <row r="595" spans="1:7" ht="27.75" customHeight="1" thickBot="1" x14ac:dyDescent="0.3">
      <c r="A595" s="12" t="s">
        <v>28</v>
      </c>
      <c r="B595" s="12"/>
      <c r="C595" s="12"/>
      <c r="D595" s="153" t="s">
        <v>27</v>
      </c>
      <c r="E595" s="23">
        <f t="shared" si="61"/>
        <v>0.44293599464763611</v>
      </c>
      <c r="F595" s="23">
        <f t="shared" si="61"/>
        <v>-1</v>
      </c>
      <c r="G595" s="23" t="e">
        <f t="shared" si="61"/>
        <v>#DIV/0!</v>
      </c>
    </row>
    <row r="596" spans="1:7" ht="27.75" customHeight="1" thickBot="1" x14ac:dyDescent="0.3">
      <c r="A596" s="12" t="s">
        <v>29</v>
      </c>
      <c r="B596" s="12"/>
      <c r="C596" s="12"/>
      <c r="D596" s="153" t="s">
        <v>27</v>
      </c>
      <c r="E596" s="23">
        <f t="shared" si="61"/>
        <v>-9.6041489249087952E-4</v>
      </c>
      <c r="F596" s="23" t="e">
        <f t="shared" si="61"/>
        <v>#DIV/0!</v>
      </c>
      <c r="G596" s="23" t="e">
        <f t="shared" si="61"/>
        <v>#DIV/0!</v>
      </c>
    </row>
    <row r="597" spans="1:7" ht="27.75" customHeight="1" thickBot="1" x14ac:dyDescent="0.3">
      <c r="A597" s="618" t="s">
        <v>30</v>
      </c>
      <c r="B597" s="619"/>
      <c r="C597" s="619"/>
      <c r="D597" s="619"/>
      <c r="E597" s="619"/>
      <c r="F597" s="619"/>
      <c r="G597" s="620"/>
    </row>
    <row r="598" spans="1:7" ht="27.75" customHeight="1" x14ac:dyDescent="0.25">
      <c r="A598" s="597"/>
      <c r="B598" s="10"/>
      <c r="C598" s="10"/>
      <c r="D598" s="20">
        <v>2018</v>
      </c>
      <c r="E598" s="20">
        <v>2019</v>
      </c>
      <c r="F598" s="20">
        <v>2020</v>
      </c>
      <c r="G598" s="20">
        <v>2021</v>
      </c>
    </row>
    <row r="599" spans="1:7" ht="27.75" customHeight="1" thickBot="1" x14ac:dyDescent="0.3">
      <c r="A599" s="598"/>
      <c r="B599" s="157"/>
      <c r="C599" s="157"/>
      <c r="D599" s="21" t="s">
        <v>10</v>
      </c>
      <c r="E599" s="21" t="s">
        <v>11</v>
      </c>
      <c r="F599" s="21" t="s">
        <v>11</v>
      </c>
      <c r="G599" s="21" t="s">
        <v>11</v>
      </c>
    </row>
    <row r="600" spans="1:7" ht="27.75" customHeight="1" thickBot="1" x14ac:dyDescent="0.3">
      <c r="A600" s="24" t="s">
        <v>31</v>
      </c>
      <c r="B600" s="26">
        <v>2234</v>
      </c>
      <c r="C600" s="26">
        <v>0</v>
      </c>
      <c r="D600" s="26">
        <v>260</v>
      </c>
      <c r="E600" s="26">
        <v>1973</v>
      </c>
      <c r="F600" s="26">
        <v>0</v>
      </c>
      <c r="G600" s="26">
        <v>0</v>
      </c>
    </row>
    <row r="601" spans="1:7" s="49" customFormat="1" ht="27.75" customHeight="1" thickBot="1" x14ac:dyDescent="0.3">
      <c r="A601" s="53" t="s">
        <v>32</v>
      </c>
      <c r="B601" s="54">
        <v>97605</v>
      </c>
      <c r="C601" s="54">
        <v>12175</v>
      </c>
      <c r="D601" s="54">
        <v>35612</v>
      </c>
      <c r="E601" s="54">
        <v>49788</v>
      </c>
      <c r="F601" s="54">
        <v>0</v>
      </c>
      <c r="G601" s="54">
        <v>0</v>
      </c>
    </row>
    <row r="602" spans="1:7" ht="27.75" customHeight="1" thickBot="1" x14ac:dyDescent="0.3">
      <c r="A602" s="27" t="s">
        <v>33</v>
      </c>
      <c r="B602" s="86"/>
      <c r="C602" s="86"/>
      <c r="D602" s="307">
        <f>D601+D600</f>
        <v>35872</v>
      </c>
      <c r="E602" s="307">
        <f>E601+E600</f>
        <v>51761</v>
      </c>
      <c r="F602" s="307">
        <f>F601+F600</f>
        <v>0</v>
      </c>
      <c r="G602" s="307">
        <f>G601+G600</f>
        <v>0</v>
      </c>
    </row>
    <row r="603" spans="1:7" ht="27.75" customHeight="1" thickBot="1" x14ac:dyDescent="0.3">
      <c r="A603" s="18" t="s">
        <v>530</v>
      </c>
      <c r="B603" s="88"/>
      <c r="C603" s="88"/>
      <c r="D603" s="624" t="s">
        <v>531</v>
      </c>
      <c r="E603" s="625"/>
      <c r="F603" s="625"/>
      <c r="G603" s="626"/>
    </row>
    <row r="604" spans="1:7" ht="27.75" customHeight="1" thickBot="1" x14ac:dyDescent="0.3">
      <c r="A604" s="19" t="s">
        <v>88</v>
      </c>
      <c r="B604" s="84"/>
      <c r="C604" s="84"/>
      <c r="D604" s="757" t="s">
        <v>441</v>
      </c>
      <c r="E604" s="758"/>
      <c r="F604" s="758"/>
      <c r="G604" s="759"/>
    </row>
    <row r="605" spans="1:7" ht="61.5" customHeight="1" thickBot="1" x14ac:dyDescent="0.3">
      <c r="A605" s="12" t="s">
        <v>20</v>
      </c>
      <c r="B605" s="47"/>
      <c r="C605" s="47"/>
      <c r="D605" s="701" t="s">
        <v>532</v>
      </c>
      <c r="E605" s="702"/>
      <c r="F605" s="702"/>
      <c r="G605" s="703"/>
    </row>
    <row r="606" spans="1:7" ht="27.75" customHeight="1" thickBot="1" x14ac:dyDescent="0.3">
      <c r="A606" s="12" t="s">
        <v>21</v>
      </c>
      <c r="B606" s="47"/>
      <c r="C606" s="47"/>
      <c r="D606" s="760" t="s">
        <v>424</v>
      </c>
      <c r="E606" s="761"/>
      <c r="F606" s="761"/>
      <c r="G606" s="762"/>
    </row>
    <row r="607" spans="1:7" ht="27.75" customHeight="1" x14ac:dyDescent="0.25">
      <c r="A607" s="597"/>
      <c r="B607" s="660" t="s">
        <v>425</v>
      </c>
      <c r="C607" s="660" t="s">
        <v>426</v>
      </c>
      <c r="D607" s="20">
        <v>2018</v>
      </c>
      <c r="E607" s="20">
        <v>2019</v>
      </c>
      <c r="F607" s="20">
        <v>2020</v>
      </c>
      <c r="G607" s="20">
        <v>2021</v>
      </c>
    </row>
    <row r="608" spans="1:7" ht="27.75" customHeight="1" thickBot="1" x14ac:dyDescent="0.3">
      <c r="A608" s="598"/>
      <c r="B608" s="661"/>
      <c r="C608" s="661"/>
      <c r="D608" s="21" t="s">
        <v>10</v>
      </c>
      <c r="E608" s="21" t="s">
        <v>11</v>
      </c>
      <c r="F608" s="21" t="s">
        <v>11</v>
      </c>
      <c r="G608" s="21" t="s">
        <v>11</v>
      </c>
    </row>
    <row r="609" spans="1:7" ht="27.75" customHeight="1" thickBot="1" x14ac:dyDescent="0.3">
      <c r="A609" s="12" t="s">
        <v>23</v>
      </c>
      <c r="B609" s="89">
        <v>5495</v>
      </c>
      <c r="C609" s="89">
        <v>1126</v>
      </c>
      <c r="D609" s="89">
        <v>1821</v>
      </c>
      <c r="E609" s="89">
        <f>B609-C609-D609</f>
        <v>2548</v>
      </c>
      <c r="F609" s="89">
        <v>0</v>
      </c>
      <c r="G609" s="89">
        <v>0</v>
      </c>
    </row>
    <row r="610" spans="1:7" ht="27.75" customHeight="1" thickBot="1" x14ac:dyDescent="0.3">
      <c r="A610" s="12" t="s">
        <v>24</v>
      </c>
      <c r="B610" s="22">
        <f>B619+B618</f>
        <v>98210</v>
      </c>
      <c r="C610" s="22">
        <f t="shared" ref="C610:G610" si="62">C619+C618</f>
        <v>20128</v>
      </c>
      <c r="D610" s="22">
        <f t="shared" si="62"/>
        <v>32561</v>
      </c>
      <c r="E610" s="22">
        <f t="shared" si="62"/>
        <v>45522</v>
      </c>
      <c r="F610" s="22">
        <f t="shared" si="62"/>
        <v>0</v>
      </c>
      <c r="G610" s="22">
        <f t="shared" si="62"/>
        <v>0</v>
      </c>
    </row>
    <row r="611" spans="1:7" ht="27.75" customHeight="1" thickBot="1" x14ac:dyDescent="0.3">
      <c r="A611" s="12" t="s">
        <v>25</v>
      </c>
      <c r="B611" s="12"/>
      <c r="C611" s="12"/>
      <c r="D611" s="22">
        <f>D610/D609</f>
        <v>17.880834706205381</v>
      </c>
      <c r="E611" s="22">
        <f>E610/E609</f>
        <v>17.865777080062795</v>
      </c>
      <c r="F611" s="22" t="e">
        <f>F610/F609</f>
        <v>#DIV/0!</v>
      </c>
      <c r="G611" s="22" t="e">
        <f>G610/G609</f>
        <v>#DIV/0!</v>
      </c>
    </row>
    <row r="612" spans="1:7" ht="27.75" customHeight="1" thickBot="1" x14ac:dyDescent="0.3">
      <c r="A612" s="12" t="s">
        <v>26</v>
      </c>
      <c r="B612" s="12"/>
      <c r="C612" s="12"/>
      <c r="D612" s="153" t="s">
        <v>27</v>
      </c>
      <c r="E612" s="23">
        <f t="shared" ref="E612:G614" si="63">E609/D609-1</f>
        <v>0.39923119165293786</v>
      </c>
      <c r="F612" s="23">
        <f t="shared" si="63"/>
        <v>-1</v>
      </c>
      <c r="G612" s="23" t="e">
        <f t="shared" si="63"/>
        <v>#DIV/0!</v>
      </c>
    </row>
    <row r="613" spans="1:7" ht="27.75" customHeight="1" thickBot="1" x14ac:dyDescent="0.3">
      <c r="A613" s="12" t="s">
        <v>28</v>
      </c>
      <c r="B613" s="12"/>
      <c r="C613" s="12"/>
      <c r="D613" s="153" t="s">
        <v>27</v>
      </c>
      <c r="E613" s="23">
        <f t="shared" si="63"/>
        <v>0.39805288535364403</v>
      </c>
      <c r="F613" s="23">
        <f t="shared" si="63"/>
        <v>-1</v>
      </c>
      <c r="G613" s="23" t="e">
        <f t="shared" si="63"/>
        <v>#DIV/0!</v>
      </c>
    </row>
    <row r="614" spans="1:7" ht="27.75" customHeight="1" thickBot="1" x14ac:dyDescent="0.3">
      <c r="A614" s="12" t="s">
        <v>29</v>
      </c>
      <c r="B614" s="12"/>
      <c r="C614" s="12"/>
      <c r="D614" s="153" t="s">
        <v>27</v>
      </c>
      <c r="E614" s="23">
        <f t="shared" si="63"/>
        <v>-8.4210980024101989E-4</v>
      </c>
      <c r="F614" s="23" t="e">
        <f t="shared" si="63"/>
        <v>#DIV/0!</v>
      </c>
      <c r="G614" s="23" t="e">
        <f t="shared" si="63"/>
        <v>#DIV/0!</v>
      </c>
    </row>
    <row r="615" spans="1:7" ht="27.75" customHeight="1" thickBot="1" x14ac:dyDescent="0.3">
      <c r="A615" s="618" t="s">
        <v>456</v>
      </c>
      <c r="B615" s="619"/>
      <c r="C615" s="619"/>
      <c r="D615" s="619"/>
      <c r="E615" s="619"/>
      <c r="F615" s="619"/>
      <c r="G615" s="620"/>
    </row>
    <row r="616" spans="1:7" ht="27.75" customHeight="1" x14ac:dyDescent="0.25">
      <c r="A616" s="597"/>
      <c r="B616" s="10"/>
      <c r="C616" s="10"/>
      <c r="D616" s="20">
        <v>2018</v>
      </c>
      <c r="E616" s="20">
        <v>2019</v>
      </c>
      <c r="F616" s="20">
        <v>2020</v>
      </c>
      <c r="G616" s="20">
        <v>2021</v>
      </c>
    </row>
    <row r="617" spans="1:7" ht="27.75" customHeight="1" thickBot="1" x14ac:dyDescent="0.3">
      <c r="A617" s="598"/>
      <c r="B617" s="157"/>
      <c r="C617" s="157"/>
      <c r="D617" s="21" t="s">
        <v>10</v>
      </c>
      <c r="E617" s="21" t="s">
        <v>11</v>
      </c>
      <c r="F617" s="21" t="s">
        <v>11</v>
      </c>
      <c r="G617" s="21" t="s">
        <v>11</v>
      </c>
    </row>
    <row r="618" spans="1:7" ht="27.75" customHeight="1" thickBot="1" x14ac:dyDescent="0.3">
      <c r="A618" s="24" t="s">
        <v>31</v>
      </c>
      <c r="B618" s="26">
        <v>299</v>
      </c>
      <c r="C618" s="26">
        <v>80</v>
      </c>
      <c r="D618" s="26">
        <v>92</v>
      </c>
      <c r="E618" s="26">
        <v>128</v>
      </c>
      <c r="F618" s="26">
        <v>0</v>
      </c>
      <c r="G618" s="26">
        <v>0</v>
      </c>
    </row>
    <row r="619" spans="1:7" s="49" customFormat="1" ht="27.75" customHeight="1" thickBot="1" x14ac:dyDescent="0.3">
      <c r="A619" s="53" t="s">
        <v>32</v>
      </c>
      <c r="B619" s="54">
        <v>97911</v>
      </c>
      <c r="C619" s="54">
        <v>20048</v>
      </c>
      <c r="D619" s="54">
        <v>32469</v>
      </c>
      <c r="E619" s="54">
        <v>45394</v>
      </c>
      <c r="F619" s="54">
        <v>0</v>
      </c>
      <c r="G619" s="54">
        <v>0</v>
      </c>
    </row>
    <row r="620" spans="1:7" ht="27.75" customHeight="1" thickBot="1" x14ac:dyDescent="0.3">
      <c r="A620" s="27" t="s">
        <v>33</v>
      </c>
      <c r="B620" s="86"/>
      <c r="C620" s="86"/>
      <c r="D620" s="307">
        <f>D619+D618</f>
        <v>32561</v>
      </c>
      <c r="E620" s="307">
        <f>E619+E618</f>
        <v>45522</v>
      </c>
      <c r="F620" s="307">
        <f>F619+F618</f>
        <v>0</v>
      </c>
      <c r="G620" s="307">
        <f>G619+G618</f>
        <v>0</v>
      </c>
    </row>
    <row r="621" spans="1:7" ht="27.75" customHeight="1" thickBot="1" x14ac:dyDescent="0.3">
      <c r="A621" s="18" t="s">
        <v>533</v>
      </c>
      <c r="B621" s="88"/>
      <c r="C621" s="88"/>
      <c r="D621" s="624" t="s">
        <v>534</v>
      </c>
      <c r="E621" s="625"/>
      <c r="F621" s="625"/>
      <c r="G621" s="626"/>
    </row>
    <row r="622" spans="1:7" ht="27.75" customHeight="1" thickBot="1" x14ac:dyDescent="0.3">
      <c r="A622" s="19" t="s">
        <v>88</v>
      </c>
      <c r="B622" s="84"/>
      <c r="C622" s="84"/>
      <c r="D622" s="757" t="s">
        <v>471</v>
      </c>
      <c r="E622" s="758"/>
      <c r="F622" s="758"/>
      <c r="G622" s="759"/>
    </row>
    <row r="623" spans="1:7" ht="165.75" customHeight="1" thickBot="1" x14ac:dyDescent="0.3">
      <c r="A623" s="12" t="s">
        <v>20</v>
      </c>
      <c r="B623" s="47"/>
      <c r="C623" s="47"/>
      <c r="D623" s="772" t="s">
        <v>535</v>
      </c>
      <c r="E623" s="758"/>
      <c r="F623" s="758"/>
      <c r="G623" s="759"/>
    </row>
    <row r="624" spans="1:7" ht="27.75" customHeight="1" thickBot="1" x14ac:dyDescent="0.3">
      <c r="A624" s="12" t="s">
        <v>21</v>
      </c>
      <c r="B624" s="47"/>
      <c r="C624" s="47"/>
      <c r="D624" s="760" t="s">
        <v>22</v>
      </c>
      <c r="E624" s="761"/>
      <c r="F624" s="761"/>
      <c r="G624" s="762"/>
    </row>
    <row r="625" spans="1:7" ht="27.75" customHeight="1" x14ac:dyDescent="0.25">
      <c r="A625" s="597"/>
      <c r="B625" s="660" t="s">
        <v>425</v>
      </c>
      <c r="C625" s="660" t="s">
        <v>426</v>
      </c>
      <c r="D625" s="20">
        <v>2018</v>
      </c>
      <c r="E625" s="20">
        <v>2019</v>
      </c>
      <c r="F625" s="20">
        <v>2020</v>
      </c>
      <c r="G625" s="20">
        <v>2021</v>
      </c>
    </row>
    <row r="626" spans="1:7" ht="27.75" customHeight="1" thickBot="1" x14ac:dyDescent="0.3">
      <c r="A626" s="598"/>
      <c r="B626" s="661"/>
      <c r="C626" s="661"/>
      <c r="D626" s="21" t="s">
        <v>10</v>
      </c>
      <c r="E626" s="21" t="s">
        <v>11</v>
      </c>
      <c r="F626" s="21" t="s">
        <v>11</v>
      </c>
      <c r="G626" s="21" t="s">
        <v>11</v>
      </c>
    </row>
    <row r="627" spans="1:7" ht="27.75" customHeight="1" thickBot="1" x14ac:dyDescent="0.3">
      <c r="A627" s="12" t="s">
        <v>23</v>
      </c>
      <c r="B627" s="89">
        <v>1</v>
      </c>
      <c r="C627" s="89">
        <v>1</v>
      </c>
      <c r="D627" s="89">
        <v>1</v>
      </c>
      <c r="E627" s="89">
        <v>1</v>
      </c>
      <c r="F627" s="89">
        <v>0</v>
      </c>
      <c r="G627" s="89">
        <v>0</v>
      </c>
    </row>
    <row r="628" spans="1:7" ht="27.75" customHeight="1" thickBot="1" x14ac:dyDescent="0.3">
      <c r="A628" s="12" t="s">
        <v>24</v>
      </c>
      <c r="B628" s="26">
        <f>B637+B636</f>
        <v>153359</v>
      </c>
      <c r="C628" s="26">
        <f t="shared" ref="C628:G628" si="64">C637+C636</f>
        <v>30183</v>
      </c>
      <c r="D628" s="26">
        <f t="shared" si="64"/>
        <v>61588</v>
      </c>
      <c r="E628" s="26">
        <f t="shared" si="64"/>
        <v>7588</v>
      </c>
      <c r="F628" s="26">
        <f t="shared" si="64"/>
        <v>0</v>
      </c>
      <c r="G628" s="26">
        <f t="shared" si="64"/>
        <v>0</v>
      </c>
    </row>
    <row r="629" spans="1:7" ht="27.75" customHeight="1" thickBot="1" x14ac:dyDescent="0.3">
      <c r="A629" s="12" t="s">
        <v>25</v>
      </c>
      <c r="B629" s="12"/>
      <c r="C629" s="12"/>
      <c r="D629" s="22">
        <f>D628/D627</f>
        <v>61588</v>
      </c>
      <c r="E629" s="22">
        <f>E628/E627</f>
        <v>7588</v>
      </c>
      <c r="F629" s="22" t="e">
        <f>F628/F627</f>
        <v>#DIV/0!</v>
      </c>
      <c r="G629" s="22" t="e">
        <f>G628/G627</f>
        <v>#DIV/0!</v>
      </c>
    </row>
    <row r="630" spans="1:7" ht="27.75" customHeight="1" thickBot="1" x14ac:dyDescent="0.3">
      <c r="A630" s="12" t="s">
        <v>26</v>
      </c>
      <c r="B630" s="12"/>
      <c r="C630" s="12"/>
      <c r="D630" s="153" t="s">
        <v>27</v>
      </c>
      <c r="E630" s="23">
        <f t="shared" ref="E630:G632" si="65">E627/D627-1</f>
        <v>0</v>
      </c>
      <c r="F630" s="23">
        <f t="shared" si="65"/>
        <v>-1</v>
      </c>
      <c r="G630" s="23" t="e">
        <f t="shared" si="65"/>
        <v>#DIV/0!</v>
      </c>
    </row>
    <row r="631" spans="1:7" ht="27.75" customHeight="1" thickBot="1" x14ac:dyDescent="0.3">
      <c r="A631" s="12" t="s">
        <v>28</v>
      </c>
      <c r="B631" s="12"/>
      <c r="C631" s="12"/>
      <c r="D631" s="153" t="s">
        <v>27</v>
      </c>
      <c r="E631" s="23">
        <f t="shared" si="65"/>
        <v>-0.87679418068454895</v>
      </c>
      <c r="F631" s="23">
        <f t="shared" si="65"/>
        <v>-1</v>
      </c>
      <c r="G631" s="23" t="e">
        <f t="shared" si="65"/>
        <v>#DIV/0!</v>
      </c>
    </row>
    <row r="632" spans="1:7" ht="27.75" customHeight="1" thickBot="1" x14ac:dyDescent="0.3">
      <c r="A632" s="12" t="s">
        <v>29</v>
      </c>
      <c r="B632" s="12"/>
      <c r="C632" s="12"/>
      <c r="D632" s="153" t="s">
        <v>27</v>
      </c>
      <c r="E632" s="23">
        <f t="shared" si="65"/>
        <v>-0.87679418068454895</v>
      </c>
      <c r="F632" s="23" t="e">
        <f t="shared" si="65"/>
        <v>#DIV/0!</v>
      </c>
      <c r="G632" s="23" t="e">
        <f t="shared" si="65"/>
        <v>#DIV/0!</v>
      </c>
    </row>
    <row r="633" spans="1:7" ht="27.75" customHeight="1" thickBot="1" x14ac:dyDescent="0.3">
      <c r="A633" s="618" t="s">
        <v>30</v>
      </c>
      <c r="B633" s="619"/>
      <c r="C633" s="619"/>
      <c r="D633" s="619"/>
      <c r="E633" s="619"/>
      <c r="F633" s="619"/>
      <c r="G633" s="620"/>
    </row>
    <row r="634" spans="1:7" ht="27.75" customHeight="1" x14ac:dyDescent="0.25">
      <c r="A634" s="597"/>
      <c r="B634" s="10"/>
      <c r="C634" s="10"/>
      <c r="D634" s="20">
        <v>2018</v>
      </c>
      <c r="E634" s="20">
        <v>2019</v>
      </c>
      <c r="F634" s="20">
        <v>2020</v>
      </c>
      <c r="G634" s="20">
        <v>2021</v>
      </c>
    </row>
    <row r="635" spans="1:7" ht="27.75" customHeight="1" thickBot="1" x14ac:dyDescent="0.3">
      <c r="A635" s="598"/>
      <c r="B635" s="157"/>
      <c r="C635" s="157"/>
      <c r="D635" s="21" t="s">
        <v>10</v>
      </c>
      <c r="E635" s="21" t="s">
        <v>11</v>
      </c>
      <c r="F635" s="21" t="s">
        <v>11</v>
      </c>
      <c r="G635" s="21" t="s">
        <v>11</v>
      </c>
    </row>
    <row r="636" spans="1:7" ht="27.75" customHeight="1" thickBot="1" x14ac:dyDescent="0.3">
      <c r="A636" s="24" t="s">
        <v>31</v>
      </c>
      <c r="B636" s="26">
        <v>2898</v>
      </c>
      <c r="C636" s="26">
        <v>89</v>
      </c>
      <c r="D636" s="26">
        <v>1404</v>
      </c>
      <c r="E636" s="26">
        <v>1404</v>
      </c>
      <c r="F636" s="26">
        <v>0</v>
      </c>
      <c r="G636" s="26">
        <v>0</v>
      </c>
    </row>
    <row r="637" spans="1:7" s="49" customFormat="1" ht="27.75" customHeight="1" thickBot="1" x14ac:dyDescent="0.3">
      <c r="A637" s="53" t="s">
        <v>32</v>
      </c>
      <c r="B637" s="54">
        <v>150461</v>
      </c>
      <c r="C637" s="54">
        <v>30094</v>
      </c>
      <c r="D637" s="54">
        <v>60184</v>
      </c>
      <c r="E637" s="54">
        <v>6184</v>
      </c>
      <c r="F637" s="54">
        <v>0</v>
      </c>
      <c r="G637" s="54">
        <v>0</v>
      </c>
    </row>
    <row r="638" spans="1:7" ht="27.75" customHeight="1" thickBot="1" x14ac:dyDescent="0.3">
      <c r="A638" s="27" t="s">
        <v>33</v>
      </c>
      <c r="B638" s="86"/>
      <c r="C638" s="86"/>
      <c r="D638" s="307">
        <f>D637+D636</f>
        <v>61588</v>
      </c>
      <c r="E638" s="307">
        <f>E637+E636</f>
        <v>7588</v>
      </c>
      <c r="F638" s="307">
        <f>F637+F636</f>
        <v>0</v>
      </c>
      <c r="G638" s="307">
        <f>G637+G636</f>
        <v>0</v>
      </c>
    </row>
    <row r="639" spans="1:7" ht="27.75" customHeight="1" thickBot="1" x14ac:dyDescent="0.3">
      <c r="A639" s="18" t="s">
        <v>536</v>
      </c>
      <c r="B639" s="88"/>
      <c r="C639" s="88"/>
      <c r="D639" s="624" t="s">
        <v>537</v>
      </c>
      <c r="E639" s="625"/>
      <c r="F639" s="625"/>
      <c r="G639" s="626"/>
    </row>
    <row r="640" spans="1:7" ht="27.75" customHeight="1" thickBot="1" x14ac:dyDescent="0.3">
      <c r="A640" s="19" t="s">
        <v>88</v>
      </c>
      <c r="B640" s="84"/>
      <c r="C640" s="84"/>
      <c r="D640" s="757" t="s">
        <v>441</v>
      </c>
      <c r="E640" s="758"/>
      <c r="F640" s="758"/>
      <c r="G640" s="759"/>
    </row>
    <row r="641" spans="1:7" ht="39" customHeight="1" thickBot="1" x14ac:dyDescent="0.3">
      <c r="A641" s="12" t="s">
        <v>20</v>
      </c>
      <c r="B641" s="47"/>
      <c r="C641" s="47"/>
      <c r="D641" s="701" t="s">
        <v>538</v>
      </c>
      <c r="E641" s="702"/>
      <c r="F641" s="702"/>
      <c r="G641" s="703"/>
    </row>
    <row r="642" spans="1:7" ht="27.75" customHeight="1" thickBot="1" x14ac:dyDescent="0.3">
      <c r="A642" s="12" t="s">
        <v>21</v>
      </c>
      <c r="B642" s="47"/>
      <c r="C642" s="47"/>
      <c r="D642" s="760" t="s">
        <v>424</v>
      </c>
      <c r="E642" s="761"/>
      <c r="F642" s="761"/>
      <c r="G642" s="762"/>
    </row>
    <row r="643" spans="1:7" ht="27.75" customHeight="1" x14ac:dyDescent="0.25">
      <c r="A643" s="597"/>
      <c r="B643" s="660" t="s">
        <v>425</v>
      </c>
      <c r="C643" s="660" t="s">
        <v>426</v>
      </c>
      <c r="D643" s="20">
        <v>2018</v>
      </c>
      <c r="E643" s="20">
        <v>2019</v>
      </c>
      <c r="F643" s="20">
        <v>2020</v>
      </c>
      <c r="G643" s="20">
        <v>2021</v>
      </c>
    </row>
    <row r="644" spans="1:7" ht="27.75" customHeight="1" thickBot="1" x14ac:dyDescent="0.3">
      <c r="A644" s="598"/>
      <c r="B644" s="661"/>
      <c r="C644" s="661"/>
      <c r="D644" s="21" t="s">
        <v>10</v>
      </c>
      <c r="E644" s="21" t="s">
        <v>11</v>
      </c>
      <c r="F644" s="21" t="s">
        <v>11</v>
      </c>
      <c r="G644" s="21" t="s">
        <v>11</v>
      </c>
    </row>
    <row r="645" spans="1:7" ht="27.75" customHeight="1" thickBot="1" x14ac:dyDescent="0.3">
      <c r="A645" s="12" t="s">
        <v>23</v>
      </c>
      <c r="B645" s="89">
        <v>8340</v>
      </c>
      <c r="C645" s="89">
        <v>1639</v>
      </c>
      <c r="D645" s="89">
        <v>2731</v>
      </c>
      <c r="E645" s="89">
        <f>B645-C645-D645</f>
        <v>3970</v>
      </c>
      <c r="F645" s="89">
        <v>0</v>
      </c>
      <c r="G645" s="89">
        <v>0</v>
      </c>
    </row>
    <row r="646" spans="1:7" ht="27.75" customHeight="1" thickBot="1" x14ac:dyDescent="0.3">
      <c r="A646" s="12" t="s">
        <v>24</v>
      </c>
      <c r="B646" s="22">
        <f>B655+B654</f>
        <v>27228</v>
      </c>
      <c r="C646" s="22">
        <f t="shared" ref="C646:G646" si="66">C655+C654</f>
        <v>5354</v>
      </c>
      <c r="D646" s="22">
        <f t="shared" si="66"/>
        <v>8918</v>
      </c>
      <c r="E646" s="22">
        <f t="shared" si="66"/>
        <v>12956</v>
      </c>
      <c r="F646" s="22">
        <f t="shared" si="66"/>
        <v>0</v>
      </c>
      <c r="G646" s="22">
        <f t="shared" si="66"/>
        <v>0</v>
      </c>
    </row>
    <row r="647" spans="1:7" ht="27.75" customHeight="1" thickBot="1" x14ac:dyDescent="0.3">
      <c r="A647" s="12" t="s">
        <v>25</v>
      </c>
      <c r="B647" s="12"/>
      <c r="C647" s="12"/>
      <c r="D647" s="22">
        <f>D646/D645</f>
        <v>3.2654705236177226</v>
      </c>
      <c r="E647" s="22">
        <f>E646/E645</f>
        <v>3.2634760705289674</v>
      </c>
      <c r="F647" s="22" t="e">
        <f>F646/F645</f>
        <v>#DIV/0!</v>
      </c>
      <c r="G647" s="22" t="e">
        <f>G646/G645</f>
        <v>#DIV/0!</v>
      </c>
    </row>
    <row r="648" spans="1:7" ht="27.75" customHeight="1" thickBot="1" x14ac:dyDescent="0.3">
      <c r="A648" s="12" t="s">
        <v>26</v>
      </c>
      <c r="B648" s="12"/>
      <c r="C648" s="12"/>
      <c r="D648" s="153" t="s">
        <v>27</v>
      </c>
      <c r="E648" s="23">
        <f t="shared" ref="E648:G650" si="67">E645/D645-1</f>
        <v>0.45367997070670074</v>
      </c>
      <c r="F648" s="23">
        <f t="shared" si="67"/>
        <v>-1</v>
      </c>
      <c r="G648" s="23" t="e">
        <f t="shared" si="67"/>
        <v>#DIV/0!</v>
      </c>
    </row>
    <row r="649" spans="1:7" ht="27.75" customHeight="1" thickBot="1" x14ac:dyDescent="0.3">
      <c r="A649" s="12" t="s">
        <v>28</v>
      </c>
      <c r="B649" s="12"/>
      <c r="C649" s="12"/>
      <c r="D649" s="153" t="s">
        <v>27</v>
      </c>
      <c r="E649" s="23">
        <f t="shared" si="67"/>
        <v>0.45279210585333041</v>
      </c>
      <c r="F649" s="23">
        <f t="shared" si="67"/>
        <v>-1</v>
      </c>
      <c r="G649" s="23" t="e">
        <f t="shared" si="67"/>
        <v>#DIV/0!</v>
      </c>
    </row>
    <row r="650" spans="1:7" ht="27.75" customHeight="1" thickBot="1" x14ac:dyDescent="0.3">
      <c r="A650" s="12" t="s">
        <v>29</v>
      </c>
      <c r="B650" s="12"/>
      <c r="C650" s="12"/>
      <c r="D650" s="153" t="s">
        <v>27</v>
      </c>
      <c r="E650" s="23">
        <f t="shared" si="67"/>
        <v>-6.1077050744451356E-4</v>
      </c>
      <c r="F650" s="23" t="e">
        <f t="shared" si="67"/>
        <v>#DIV/0!</v>
      </c>
      <c r="G650" s="23" t="e">
        <f t="shared" si="67"/>
        <v>#DIV/0!</v>
      </c>
    </row>
    <row r="651" spans="1:7" ht="27.75" customHeight="1" thickBot="1" x14ac:dyDescent="0.3">
      <c r="A651" s="618" t="s">
        <v>456</v>
      </c>
      <c r="B651" s="619"/>
      <c r="C651" s="619"/>
      <c r="D651" s="619"/>
      <c r="E651" s="619"/>
      <c r="F651" s="619"/>
      <c r="G651" s="620"/>
    </row>
    <row r="652" spans="1:7" ht="27.75" customHeight="1" x14ac:dyDescent="0.25">
      <c r="A652" s="597"/>
      <c r="B652" s="10"/>
      <c r="C652" s="10"/>
      <c r="D652" s="20">
        <v>2018</v>
      </c>
      <c r="E652" s="20">
        <v>2019</v>
      </c>
      <c r="F652" s="20">
        <v>2020</v>
      </c>
      <c r="G652" s="20">
        <v>2021</v>
      </c>
    </row>
    <row r="653" spans="1:7" ht="27.75" customHeight="1" thickBot="1" x14ac:dyDescent="0.3">
      <c r="A653" s="598"/>
      <c r="B653" s="157"/>
      <c r="C653" s="157"/>
      <c r="D653" s="21" t="s">
        <v>10</v>
      </c>
      <c r="E653" s="21" t="s">
        <v>11</v>
      </c>
      <c r="F653" s="21" t="s">
        <v>11</v>
      </c>
      <c r="G653" s="21" t="s">
        <v>11</v>
      </c>
    </row>
    <row r="654" spans="1:7" s="49" customFormat="1" ht="27.75" customHeight="1" thickBot="1" x14ac:dyDescent="0.3">
      <c r="A654" s="53" t="s">
        <v>31</v>
      </c>
      <c r="B654" s="54">
        <v>584</v>
      </c>
      <c r="C654" s="54">
        <v>25</v>
      </c>
      <c r="D654" s="54">
        <v>29</v>
      </c>
      <c r="E654" s="54">
        <v>529</v>
      </c>
      <c r="F654" s="54">
        <v>0</v>
      </c>
      <c r="G654" s="54">
        <v>0</v>
      </c>
    </row>
    <row r="655" spans="1:7" s="49" customFormat="1" ht="27.75" customHeight="1" thickBot="1" x14ac:dyDescent="0.3">
      <c r="A655" s="53" t="s">
        <v>32</v>
      </c>
      <c r="B655" s="54">
        <v>26644</v>
      </c>
      <c r="C655" s="54">
        <v>5329</v>
      </c>
      <c r="D655" s="54">
        <v>8889</v>
      </c>
      <c r="E655" s="54">
        <v>12427</v>
      </c>
      <c r="F655" s="54">
        <v>0</v>
      </c>
      <c r="G655" s="54">
        <v>0</v>
      </c>
    </row>
    <row r="656" spans="1:7" ht="27.75" customHeight="1" thickBot="1" x14ac:dyDescent="0.3">
      <c r="A656" s="27" t="s">
        <v>33</v>
      </c>
      <c r="B656" s="86"/>
      <c r="C656" s="86"/>
      <c r="D656" s="307">
        <f>D655+D654</f>
        <v>8918</v>
      </c>
      <c r="E656" s="307">
        <f>E655+E654</f>
        <v>12956</v>
      </c>
      <c r="F656" s="307">
        <f>F655+F654</f>
        <v>0</v>
      </c>
      <c r="G656" s="307">
        <f>G655+G654</f>
        <v>0</v>
      </c>
    </row>
    <row r="657" spans="1:7" ht="27.75" customHeight="1" thickBot="1" x14ac:dyDescent="0.3">
      <c r="A657" s="18" t="s">
        <v>539</v>
      </c>
      <c r="B657" s="88"/>
      <c r="C657" s="88"/>
      <c r="D657" s="624" t="s">
        <v>540</v>
      </c>
      <c r="E657" s="625"/>
      <c r="F657" s="625"/>
      <c r="G657" s="626"/>
    </row>
    <row r="658" spans="1:7" ht="27.75" customHeight="1" thickBot="1" x14ac:dyDescent="0.3">
      <c r="A658" s="19" t="s">
        <v>88</v>
      </c>
      <c r="B658" s="84"/>
      <c r="C658" s="84"/>
      <c r="D658" s="757" t="s">
        <v>441</v>
      </c>
      <c r="E658" s="758"/>
      <c r="F658" s="758"/>
      <c r="G658" s="759"/>
    </row>
    <row r="659" spans="1:7" ht="96" customHeight="1" thickBot="1" x14ac:dyDescent="0.3">
      <c r="A659" s="12" t="s">
        <v>20</v>
      </c>
      <c r="B659" s="47"/>
      <c r="C659" s="47"/>
      <c r="D659" s="701" t="s">
        <v>541</v>
      </c>
      <c r="E659" s="702"/>
      <c r="F659" s="702"/>
      <c r="G659" s="703"/>
    </row>
    <row r="660" spans="1:7" ht="27.75" customHeight="1" thickBot="1" x14ac:dyDescent="0.3">
      <c r="A660" s="12" t="s">
        <v>21</v>
      </c>
      <c r="B660" s="47"/>
      <c r="C660" s="47"/>
      <c r="D660" s="760" t="s">
        <v>424</v>
      </c>
      <c r="E660" s="761"/>
      <c r="F660" s="761"/>
      <c r="G660" s="762"/>
    </row>
    <row r="661" spans="1:7" ht="27.75" customHeight="1" x14ac:dyDescent="0.25">
      <c r="A661" s="597"/>
      <c r="B661" s="660" t="s">
        <v>425</v>
      </c>
      <c r="C661" s="660" t="s">
        <v>426</v>
      </c>
      <c r="D661" s="20">
        <v>2018</v>
      </c>
      <c r="E661" s="20">
        <v>2019</v>
      </c>
      <c r="F661" s="20">
        <v>2020</v>
      </c>
      <c r="G661" s="20">
        <v>2021</v>
      </c>
    </row>
    <row r="662" spans="1:7" ht="27.75" customHeight="1" thickBot="1" x14ac:dyDescent="0.3">
      <c r="A662" s="598"/>
      <c r="B662" s="661"/>
      <c r="C662" s="661"/>
      <c r="D662" s="21" t="s">
        <v>10</v>
      </c>
      <c r="E662" s="21" t="s">
        <v>11</v>
      </c>
      <c r="F662" s="21" t="s">
        <v>11</v>
      </c>
      <c r="G662" s="21" t="s">
        <v>11</v>
      </c>
    </row>
    <row r="663" spans="1:7" ht="27.75" customHeight="1" thickBot="1" x14ac:dyDescent="0.3">
      <c r="A663" s="12" t="s">
        <v>23</v>
      </c>
      <c r="B663" s="89">
        <v>25000</v>
      </c>
      <c r="C663" s="89">
        <v>4397</v>
      </c>
      <c r="D663" s="89">
        <v>4587</v>
      </c>
      <c r="E663" s="89">
        <v>6921</v>
      </c>
      <c r="F663" s="89">
        <f>B663-C663-D663-E663</f>
        <v>9095</v>
      </c>
      <c r="G663" s="89">
        <v>0</v>
      </c>
    </row>
    <row r="664" spans="1:7" ht="27.75" customHeight="1" thickBot="1" x14ac:dyDescent="0.3">
      <c r="A664" s="12" t="s">
        <v>24</v>
      </c>
      <c r="B664" s="26">
        <f>B673+B672</f>
        <v>598987</v>
      </c>
      <c r="C664" s="26">
        <f t="shared" ref="C664:G664" si="68">C673+C672</f>
        <v>105359</v>
      </c>
      <c r="D664" s="26">
        <f t="shared" si="68"/>
        <v>109915</v>
      </c>
      <c r="E664" s="26">
        <f t="shared" si="68"/>
        <v>155839</v>
      </c>
      <c r="F664" s="26">
        <f t="shared" si="68"/>
        <v>227873</v>
      </c>
      <c r="G664" s="26">
        <f t="shared" si="68"/>
        <v>0</v>
      </c>
    </row>
    <row r="665" spans="1:7" ht="27.75" customHeight="1" thickBot="1" x14ac:dyDescent="0.3">
      <c r="A665" s="12" t="s">
        <v>25</v>
      </c>
      <c r="B665" s="12"/>
      <c r="C665" s="12"/>
      <c r="D665" s="22">
        <f>D664/D663</f>
        <v>23.962284717680401</v>
      </c>
      <c r="E665" s="22">
        <f>E664/E663</f>
        <v>22.516832827626065</v>
      </c>
      <c r="F665" s="22">
        <f>F664/F663</f>
        <v>25.05475536008796</v>
      </c>
      <c r="G665" s="22" t="e">
        <f>G664/G663</f>
        <v>#DIV/0!</v>
      </c>
    </row>
    <row r="666" spans="1:7" ht="27.75" customHeight="1" thickBot="1" x14ac:dyDescent="0.3">
      <c r="A666" s="12" t="s">
        <v>26</v>
      </c>
      <c r="B666" s="12"/>
      <c r="C666" s="12"/>
      <c r="D666" s="153" t="s">
        <v>27</v>
      </c>
      <c r="E666" s="23">
        <f t="shared" ref="E666:G668" si="69">E663/D663-1</f>
        <v>0.50882930019620676</v>
      </c>
      <c r="F666" s="23">
        <f t="shared" si="69"/>
        <v>0.31411645715936998</v>
      </c>
      <c r="G666" s="23">
        <f t="shared" si="69"/>
        <v>-1</v>
      </c>
    </row>
    <row r="667" spans="1:7" ht="27.75" customHeight="1" thickBot="1" x14ac:dyDescent="0.3">
      <c r="A667" s="12" t="s">
        <v>28</v>
      </c>
      <c r="B667" s="12"/>
      <c r="C667" s="12"/>
      <c r="D667" s="153" t="s">
        <v>27</v>
      </c>
      <c r="E667" s="23">
        <f t="shared" si="69"/>
        <v>0.41781376518218627</v>
      </c>
      <c r="F667" s="23">
        <f t="shared" si="69"/>
        <v>0.46223345889026501</v>
      </c>
      <c r="G667" s="23">
        <f t="shared" si="69"/>
        <v>-1</v>
      </c>
    </row>
    <row r="668" spans="1:7" ht="27.75" customHeight="1" thickBot="1" x14ac:dyDescent="0.3">
      <c r="A668" s="12" t="s">
        <v>29</v>
      </c>
      <c r="B668" s="12"/>
      <c r="C668" s="12"/>
      <c r="D668" s="153" t="s">
        <v>27</v>
      </c>
      <c r="E668" s="23">
        <f t="shared" si="69"/>
        <v>-6.0321956235993679E-2</v>
      </c>
      <c r="F668" s="23">
        <f t="shared" si="69"/>
        <v>0.11271223408241049</v>
      </c>
      <c r="G668" s="23" t="e">
        <f t="shared" si="69"/>
        <v>#DIV/0!</v>
      </c>
    </row>
    <row r="669" spans="1:7" ht="27.75" customHeight="1" thickBot="1" x14ac:dyDescent="0.3">
      <c r="A669" s="618" t="s">
        <v>30</v>
      </c>
      <c r="B669" s="619"/>
      <c r="C669" s="619"/>
      <c r="D669" s="619"/>
      <c r="E669" s="619"/>
      <c r="F669" s="619"/>
      <c r="G669" s="620"/>
    </row>
    <row r="670" spans="1:7" ht="27.75" customHeight="1" x14ac:dyDescent="0.25">
      <c r="A670" s="597"/>
      <c r="B670" s="10"/>
      <c r="C670" s="10"/>
      <c r="D670" s="20">
        <v>2018</v>
      </c>
      <c r="E670" s="20">
        <v>2019</v>
      </c>
      <c r="F670" s="20">
        <v>2020</v>
      </c>
      <c r="G670" s="20">
        <v>2021</v>
      </c>
    </row>
    <row r="671" spans="1:7" ht="27.75" customHeight="1" thickBot="1" x14ac:dyDescent="0.3">
      <c r="A671" s="598"/>
      <c r="B671" s="157"/>
      <c r="C671" s="157"/>
      <c r="D671" s="21" t="s">
        <v>10</v>
      </c>
      <c r="E671" s="21" t="s">
        <v>11</v>
      </c>
      <c r="F671" s="21" t="s">
        <v>11</v>
      </c>
      <c r="G671" s="21" t="s">
        <v>11</v>
      </c>
    </row>
    <row r="672" spans="1:7" ht="27.75" customHeight="1" thickBot="1" x14ac:dyDescent="0.3">
      <c r="A672" s="24" t="s">
        <v>31</v>
      </c>
      <c r="B672" s="26">
        <v>4362</v>
      </c>
      <c r="C672" s="26">
        <v>159</v>
      </c>
      <c r="D672" s="26">
        <v>2207</v>
      </c>
      <c r="E672" s="26">
        <v>1219</v>
      </c>
      <c r="F672" s="26">
        <v>777</v>
      </c>
      <c r="G672" s="26">
        <v>0</v>
      </c>
    </row>
    <row r="673" spans="1:7" s="49" customFormat="1" ht="27.75" customHeight="1" thickBot="1" x14ac:dyDescent="0.3">
      <c r="A673" s="53" t="s">
        <v>32</v>
      </c>
      <c r="B673" s="54">
        <v>594625</v>
      </c>
      <c r="C673" s="54">
        <v>105200</v>
      </c>
      <c r="D673" s="54">
        <v>107708</v>
      </c>
      <c r="E673" s="54">
        <v>154620</v>
      </c>
      <c r="F673" s="54">
        <v>227096</v>
      </c>
      <c r="G673" s="54">
        <v>0</v>
      </c>
    </row>
    <row r="674" spans="1:7" ht="27.75" customHeight="1" thickBot="1" x14ac:dyDescent="0.3">
      <c r="A674" s="27" t="s">
        <v>33</v>
      </c>
      <c r="B674" s="86"/>
      <c r="C674" s="86"/>
      <c r="D674" s="307">
        <f>D673+D672</f>
        <v>109915</v>
      </c>
      <c r="E674" s="307">
        <f>E673+E672</f>
        <v>155839</v>
      </c>
      <c r="F674" s="307">
        <f>F673+F672</f>
        <v>227873</v>
      </c>
      <c r="G674" s="307">
        <f>G673+G672</f>
        <v>0</v>
      </c>
    </row>
    <row r="675" spans="1:7" ht="27.75" customHeight="1" thickBot="1" x14ac:dyDescent="0.3">
      <c r="A675" s="18" t="s">
        <v>542</v>
      </c>
      <c r="B675" s="88"/>
      <c r="C675" s="88"/>
      <c r="D675" s="624" t="s">
        <v>543</v>
      </c>
      <c r="E675" s="625"/>
      <c r="F675" s="625"/>
      <c r="G675" s="626"/>
    </row>
    <row r="676" spans="1:7" ht="27.75" customHeight="1" thickBot="1" x14ac:dyDescent="0.3">
      <c r="A676" s="19" t="s">
        <v>88</v>
      </c>
      <c r="B676" s="84"/>
      <c r="C676" s="84"/>
      <c r="D676" s="757" t="s">
        <v>441</v>
      </c>
      <c r="E676" s="758"/>
      <c r="F676" s="758"/>
      <c r="G676" s="759"/>
    </row>
    <row r="677" spans="1:7" ht="27.75" customHeight="1" thickBot="1" x14ac:dyDescent="0.3">
      <c r="A677" s="12" t="s">
        <v>20</v>
      </c>
      <c r="B677" s="47"/>
      <c r="C677" s="47"/>
      <c r="D677" s="701" t="s">
        <v>544</v>
      </c>
      <c r="E677" s="702"/>
      <c r="F677" s="702"/>
      <c r="G677" s="703"/>
    </row>
    <row r="678" spans="1:7" ht="27.75" customHeight="1" thickBot="1" x14ac:dyDescent="0.3">
      <c r="A678" s="12" t="s">
        <v>21</v>
      </c>
      <c r="B678" s="47"/>
      <c r="C678" s="47"/>
      <c r="D678" s="760" t="s">
        <v>424</v>
      </c>
      <c r="E678" s="761"/>
      <c r="F678" s="761"/>
      <c r="G678" s="762"/>
    </row>
    <row r="679" spans="1:7" ht="27.75" customHeight="1" x14ac:dyDescent="0.25">
      <c r="A679" s="597"/>
      <c r="B679" s="660" t="s">
        <v>425</v>
      </c>
      <c r="C679" s="660" t="s">
        <v>426</v>
      </c>
      <c r="D679" s="20">
        <v>2018</v>
      </c>
      <c r="E679" s="20">
        <v>2019</v>
      </c>
      <c r="F679" s="20">
        <v>2020</v>
      </c>
      <c r="G679" s="20">
        <v>2021</v>
      </c>
    </row>
    <row r="680" spans="1:7" ht="27.75" customHeight="1" thickBot="1" x14ac:dyDescent="0.3">
      <c r="A680" s="598"/>
      <c r="B680" s="661"/>
      <c r="C680" s="661"/>
      <c r="D680" s="21" t="s">
        <v>10</v>
      </c>
      <c r="E680" s="21" t="s">
        <v>11</v>
      </c>
      <c r="F680" s="21" t="s">
        <v>11</v>
      </c>
      <c r="G680" s="21" t="s">
        <v>11</v>
      </c>
    </row>
    <row r="681" spans="1:7" ht="27.75" customHeight="1" thickBot="1" x14ac:dyDescent="0.3">
      <c r="A681" s="12" t="s">
        <v>23</v>
      </c>
      <c r="B681" s="89">
        <v>2650</v>
      </c>
      <c r="C681" s="89">
        <v>479</v>
      </c>
      <c r="D681" s="89">
        <v>2172</v>
      </c>
      <c r="E681" s="89">
        <v>0</v>
      </c>
      <c r="F681" s="89">
        <v>0</v>
      </c>
      <c r="G681" s="89">
        <v>0</v>
      </c>
    </row>
    <row r="682" spans="1:7" ht="27.75" customHeight="1" thickBot="1" x14ac:dyDescent="0.3">
      <c r="A682" s="12" t="s">
        <v>24</v>
      </c>
      <c r="B682" s="26">
        <f>B691+B690</f>
        <v>10594</v>
      </c>
      <c r="C682" s="26">
        <f t="shared" ref="C682:G682" si="70">C691+C690</f>
        <v>1915</v>
      </c>
      <c r="D682" s="26">
        <f t="shared" si="70"/>
        <v>8688</v>
      </c>
      <c r="E682" s="26">
        <f t="shared" si="70"/>
        <v>0</v>
      </c>
      <c r="F682" s="26">
        <f t="shared" si="70"/>
        <v>0</v>
      </c>
      <c r="G682" s="26">
        <f t="shared" si="70"/>
        <v>0</v>
      </c>
    </row>
    <row r="683" spans="1:7" ht="27.75" customHeight="1" thickBot="1" x14ac:dyDescent="0.3">
      <c r="A683" s="12" t="s">
        <v>25</v>
      </c>
      <c r="B683" s="12"/>
      <c r="C683" s="12"/>
      <c r="D683" s="22">
        <f>D682/D681</f>
        <v>4</v>
      </c>
      <c r="E683" s="22" t="e">
        <f>E682/E681</f>
        <v>#DIV/0!</v>
      </c>
      <c r="F683" s="22" t="e">
        <f>F682/F681</f>
        <v>#DIV/0!</v>
      </c>
      <c r="G683" s="22" t="e">
        <f>G682/G681</f>
        <v>#DIV/0!</v>
      </c>
    </row>
    <row r="684" spans="1:7" ht="27.75" customHeight="1" thickBot="1" x14ac:dyDescent="0.3">
      <c r="A684" s="12" t="s">
        <v>26</v>
      </c>
      <c r="B684" s="12"/>
      <c r="C684" s="12"/>
      <c r="D684" s="153" t="s">
        <v>27</v>
      </c>
      <c r="E684" s="23">
        <f t="shared" ref="E684:G686" si="71">E681/D681-1</f>
        <v>-1</v>
      </c>
      <c r="F684" s="23" t="e">
        <f t="shared" si="71"/>
        <v>#DIV/0!</v>
      </c>
      <c r="G684" s="23" t="e">
        <f t="shared" si="71"/>
        <v>#DIV/0!</v>
      </c>
    </row>
    <row r="685" spans="1:7" ht="27.75" customHeight="1" thickBot="1" x14ac:dyDescent="0.3">
      <c r="A685" s="12" t="s">
        <v>28</v>
      </c>
      <c r="B685" s="12"/>
      <c r="C685" s="12"/>
      <c r="D685" s="153" t="s">
        <v>27</v>
      </c>
      <c r="E685" s="23">
        <f t="shared" si="71"/>
        <v>-1</v>
      </c>
      <c r="F685" s="23" t="e">
        <f t="shared" si="71"/>
        <v>#DIV/0!</v>
      </c>
      <c r="G685" s="23" t="e">
        <f t="shared" si="71"/>
        <v>#DIV/0!</v>
      </c>
    </row>
    <row r="686" spans="1:7" ht="27.75" customHeight="1" thickBot="1" x14ac:dyDescent="0.3">
      <c r="A686" s="12" t="s">
        <v>29</v>
      </c>
      <c r="B686" s="12"/>
      <c r="C686" s="12"/>
      <c r="D686" s="153" t="s">
        <v>27</v>
      </c>
      <c r="E686" s="23" t="e">
        <f t="shared" si="71"/>
        <v>#DIV/0!</v>
      </c>
      <c r="F686" s="23" t="e">
        <f t="shared" si="71"/>
        <v>#DIV/0!</v>
      </c>
      <c r="G686" s="23" t="e">
        <f t="shared" si="71"/>
        <v>#DIV/0!</v>
      </c>
    </row>
    <row r="687" spans="1:7" ht="27.75" customHeight="1" thickBot="1" x14ac:dyDescent="0.3">
      <c r="A687" s="618" t="s">
        <v>30</v>
      </c>
      <c r="B687" s="619"/>
      <c r="C687" s="619"/>
      <c r="D687" s="619"/>
      <c r="E687" s="619"/>
      <c r="F687" s="619"/>
      <c r="G687" s="620"/>
    </row>
    <row r="688" spans="1:7" ht="27.75" customHeight="1" x14ac:dyDescent="0.25">
      <c r="A688" s="597"/>
      <c r="B688" s="10"/>
      <c r="C688" s="10"/>
      <c r="D688" s="20">
        <v>2018</v>
      </c>
      <c r="E688" s="20">
        <v>2019</v>
      </c>
      <c r="F688" s="20">
        <v>2020</v>
      </c>
      <c r="G688" s="20">
        <v>2021</v>
      </c>
    </row>
    <row r="689" spans="1:7" ht="27.75" customHeight="1" thickBot="1" x14ac:dyDescent="0.3">
      <c r="A689" s="598"/>
      <c r="B689" s="157"/>
      <c r="C689" s="157"/>
      <c r="D689" s="21" t="s">
        <v>10</v>
      </c>
      <c r="E689" s="21" t="s">
        <v>11</v>
      </c>
      <c r="F689" s="21" t="s">
        <v>11</v>
      </c>
      <c r="G689" s="21" t="s">
        <v>11</v>
      </c>
    </row>
    <row r="690" spans="1:7" ht="27.75" customHeight="1" thickBot="1" x14ac:dyDescent="0.3">
      <c r="A690" s="24" t="s">
        <v>31</v>
      </c>
      <c r="B690" s="26">
        <v>238</v>
      </c>
      <c r="C690" s="26">
        <v>9</v>
      </c>
      <c r="D690" s="26">
        <v>239</v>
      </c>
      <c r="E690" s="26">
        <v>0</v>
      </c>
      <c r="F690" s="26">
        <v>0</v>
      </c>
      <c r="G690" s="26">
        <v>0</v>
      </c>
    </row>
    <row r="691" spans="1:7" s="49" customFormat="1" ht="27.75" customHeight="1" thickBot="1" x14ac:dyDescent="0.3">
      <c r="A691" s="53" t="s">
        <v>32</v>
      </c>
      <c r="B691" s="54">
        <v>10356</v>
      </c>
      <c r="C691" s="54">
        <v>1906</v>
      </c>
      <c r="D691" s="54">
        <v>8449</v>
      </c>
      <c r="E691" s="54">
        <v>0</v>
      </c>
      <c r="F691" s="54">
        <v>0</v>
      </c>
      <c r="G691" s="54">
        <v>0</v>
      </c>
    </row>
    <row r="692" spans="1:7" ht="27.75" customHeight="1" thickBot="1" x14ac:dyDescent="0.3">
      <c r="A692" s="27" t="s">
        <v>33</v>
      </c>
      <c r="B692" s="86"/>
      <c r="C692" s="86"/>
      <c r="D692" s="307">
        <f>D691+D690</f>
        <v>8688</v>
      </c>
      <c r="E692" s="307">
        <f>E691+E690</f>
        <v>0</v>
      </c>
      <c r="F692" s="307">
        <f>F691+F690</f>
        <v>0</v>
      </c>
      <c r="G692" s="307">
        <f>G691+G690</f>
        <v>0</v>
      </c>
    </row>
    <row r="693" spans="1:7" ht="27.75" customHeight="1" thickBot="1" x14ac:dyDescent="0.3">
      <c r="A693" s="18" t="s">
        <v>545</v>
      </c>
      <c r="B693" s="88"/>
      <c r="C693" s="88"/>
      <c r="D693" s="624" t="s">
        <v>546</v>
      </c>
      <c r="E693" s="625"/>
      <c r="F693" s="625"/>
      <c r="G693" s="626"/>
    </row>
    <row r="694" spans="1:7" ht="27.75" customHeight="1" thickBot="1" x14ac:dyDescent="0.3">
      <c r="A694" s="19" t="s">
        <v>88</v>
      </c>
      <c r="B694" s="84"/>
      <c r="C694" s="84"/>
      <c r="D694" s="757" t="s">
        <v>441</v>
      </c>
      <c r="E694" s="758"/>
      <c r="F694" s="758"/>
      <c r="G694" s="759"/>
    </row>
    <row r="695" spans="1:7" ht="66.75" customHeight="1" thickBot="1" x14ac:dyDescent="0.3">
      <c r="A695" s="12" t="s">
        <v>20</v>
      </c>
      <c r="B695" s="47"/>
      <c r="C695" s="47"/>
      <c r="D695" s="701" t="s">
        <v>547</v>
      </c>
      <c r="E695" s="702"/>
      <c r="F695" s="702"/>
      <c r="G695" s="703"/>
    </row>
    <row r="696" spans="1:7" ht="27.75" customHeight="1" thickBot="1" x14ac:dyDescent="0.3">
      <c r="A696" s="12" t="s">
        <v>21</v>
      </c>
      <c r="B696" s="47"/>
      <c r="C696" s="47"/>
      <c r="D696" s="760" t="s">
        <v>424</v>
      </c>
      <c r="E696" s="761"/>
      <c r="F696" s="761"/>
      <c r="G696" s="762"/>
    </row>
    <row r="697" spans="1:7" ht="27.75" customHeight="1" x14ac:dyDescent="0.25">
      <c r="A697" s="597"/>
      <c r="B697" s="660" t="s">
        <v>425</v>
      </c>
      <c r="C697" s="660" t="s">
        <v>426</v>
      </c>
      <c r="D697" s="20">
        <v>2018</v>
      </c>
      <c r="E697" s="20">
        <v>2019</v>
      </c>
      <c r="F697" s="20">
        <v>2020</v>
      </c>
      <c r="G697" s="20">
        <v>2021</v>
      </c>
    </row>
    <row r="698" spans="1:7" ht="27.75" customHeight="1" thickBot="1" x14ac:dyDescent="0.3">
      <c r="A698" s="598"/>
      <c r="B698" s="661"/>
      <c r="C698" s="661"/>
      <c r="D698" s="21" t="s">
        <v>10</v>
      </c>
      <c r="E698" s="21" t="s">
        <v>11</v>
      </c>
      <c r="F698" s="21" t="s">
        <v>11</v>
      </c>
      <c r="G698" s="21" t="s">
        <v>11</v>
      </c>
    </row>
    <row r="699" spans="1:7" ht="27.75" customHeight="1" thickBot="1" x14ac:dyDescent="0.3">
      <c r="A699" s="12" t="s">
        <v>23</v>
      </c>
      <c r="B699" s="89">
        <v>9415</v>
      </c>
      <c r="C699" s="89">
        <v>2143</v>
      </c>
      <c r="D699" s="89">
        <v>3692</v>
      </c>
      <c r="E699" s="89">
        <f>B699-C699-D699</f>
        <v>3580</v>
      </c>
      <c r="F699" s="89">
        <v>0</v>
      </c>
      <c r="G699" s="89">
        <v>0</v>
      </c>
    </row>
    <row r="700" spans="1:7" ht="27.75" customHeight="1" thickBot="1" x14ac:dyDescent="0.3">
      <c r="A700" s="12" t="s">
        <v>24</v>
      </c>
      <c r="B700" s="26">
        <f>B709+B708</f>
        <v>24595</v>
      </c>
      <c r="C700" s="26">
        <f t="shared" ref="C700:G700" si="72">C709+C708</f>
        <v>5600</v>
      </c>
      <c r="D700" s="26">
        <f t="shared" si="72"/>
        <v>9467</v>
      </c>
      <c r="E700" s="26">
        <f t="shared" si="72"/>
        <v>9529</v>
      </c>
      <c r="F700" s="26">
        <f t="shared" si="72"/>
        <v>0</v>
      </c>
      <c r="G700" s="26">
        <f t="shared" si="72"/>
        <v>0</v>
      </c>
    </row>
    <row r="701" spans="1:7" ht="27.75" customHeight="1" thickBot="1" x14ac:dyDescent="0.3">
      <c r="A701" s="12" t="s">
        <v>25</v>
      </c>
      <c r="B701" s="12"/>
      <c r="C701" s="12"/>
      <c r="D701" s="22">
        <f>D700/D699</f>
        <v>2.5641928494041171</v>
      </c>
      <c r="E701" s="22">
        <f>E700/E699</f>
        <v>2.6617318435754189</v>
      </c>
      <c r="F701" s="22" t="e">
        <f>F700/F699</f>
        <v>#DIV/0!</v>
      </c>
      <c r="G701" s="22" t="e">
        <f>G700/G699</f>
        <v>#DIV/0!</v>
      </c>
    </row>
    <row r="702" spans="1:7" ht="27.75" customHeight="1" thickBot="1" x14ac:dyDescent="0.3">
      <c r="A702" s="12" t="s">
        <v>26</v>
      </c>
      <c r="B702" s="12"/>
      <c r="C702" s="12"/>
      <c r="D702" s="153" t="s">
        <v>27</v>
      </c>
      <c r="E702" s="23">
        <f t="shared" ref="E702:G704" si="73">E699/D699-1</f>
        <v>-3.0335861321776791E-2</v>
      </c>
      <c r="F702" s="23">
        <f t="shared" si="73"/>
        <v>-1</v>
      </c>
      <c r="G702" s="23" t="e">
        <f t="shared" si="73"/>
        <v>#DIV/0!</v>
      </c>
    </row>
    <row r="703" spans="1:7" ht="27.75" customHeight="1" thickBot="1" x14ac:dyDescent="0.3">
      <c r="A703" s="12" t="s">
        <v>28</v>
      </c>
      <c r="B703" s="12"/>
      <c r="C703" s="12"/>
      <c r="D703" s="153" t="s">
        <v>27</v>
      </c>
      <c r="E703" s="23">
        <f t="shared" si="73"/>
        <v>6.5490651737614147E-3</v>
      </c>
      <c r="F703" s="23">
        <f t="shared" si="73"/>
        <v>-1</v>
      </c>
      <c r="G703" s="23" t="e">
        <f t="shared" si="73"/>
        <v>#DIV/0!</v>
      </c>
    </row>
    <row r="704" spans="1:7" ht="27.75" customHeight="1" thickBot="1" x14ac:dyDescent="0.3">
      <c r="A704" s="12" t="s">
        <v>29</v>
      </c>
      <c r="B704" s="12"/>
      <c r="C704" s="12"/>
      <c r="D704" s="153" t="s">
        <v>27</v>
      </c>
      <c r="E704" s="23">
        <f t="shared" si="73"/>
        <v>3.8038868330035447E-2</v>
      </c>
      <c r="F704" s="23" t="e">
        <f t="shared" si="73"/>
        <v>#DIV/0!</v>
      </c>
      <c r="G704" s="23" t="e">
        <f t="shared" si="73"/>
        <v>#DIV/0!</v>
      </c>
    </row>
    <row r="705" spans="1:7" ht="27.75" customHeight="1" thickBot="1" x14ac:dyDescent="0.3">
      <c r="A705" s="618" t="s">
        <v>30</v>
      </c>
      <c r="B705" s="619"/>
      <c r="C705" s="619"/>
      <c r="D705" s="619"/>
      <c r="E705" s="619"/>
      <c r="F705" s="619"/>
      <c r="G705" s="620"/>
    </row>
    <row r="706" spans="1:7" ht="27.75" customHeight="1" x14ac:dyDescent="0.25">
      <c r="A706" s="597"/>
      <c r="B706" s="10"/>
      <c r="C706" s="10"/>
      <c r="D706" s="20">
        <v>2018</v>
      </c>
      <c r="E706" s="20">
        <v>2019</v>
      </c>
      <c r="F706" s="20">
        <v>2020</v>
      </c>
      <c r="G706" s="20">
        <v>2021</v>
      </c>
    </row>
    <row r="707" spans="1:7" ht="27.75" customHeight="1" thickBot="1" x14ac:dyDescent="0.3">
      <c r="A707" s="598"/>
      <c r="B707" s="157"/>
      <c r="C707" s="157"/>
      <c r="D707" s="21" t="s">
        <v>10</v>
      </c>
      <c r="E707" s="21" t="s">
        <v>11</v>
      </c>
      <c r="F707" s="21" t="s">
        <v>11</v>
      </c>
      <c r="G707" s="21" t="s">
        <v>11</v>
      </c>
    </row>
    <row r="708" spans="1:7" ht="27.75" customHeight="1" thickBot="1" x14ac:dyDescent="0.3">
      <c r="A708" s="24" t="s">
        <v>31</v>
      </c>
      <c r="B708" s="26">
        <v>474</v>
      </c>
      <c r="C708" s="26">
        <v>0</v>
      </c>
      <c r="D708" s="26">
        <v>226</v>
      </c>
      <c r="E708" s="26">
        <v>248</v>
      </c>
      <c r="F708" s="26">
        <v>0</v>
      </c>
      <c r="G708" s="26">
        <v>0</v>
      </c>
    </row>
    <row r="709" spans="1:7" s="49" customFormat="1" ht="27.75" customHeight="1" thickBot="1" x14ac:dyDescent="0.3">
      <c r="A709" s="53" t="s">
        <v>32</v>
      </c>
      <c r="B709" s="54">
        <v>24121</v>
      </c>
      <c r="C709" s="54">
        <v>5600</v>
      </c>
      <c r="D709" s="54">
        <v>9241</v>
      </c>
      <c r="E709" s="54">
        <v>9281</v>
      </c>
      <c r="F709" s="54">
        <v>0</v>
      </c>
      <c r="G709" s="54">
        <v>0</v>
      </c>
    </row>
    <row r="710" spans="1:7" ht="27.75" customHeight="1" thickBot="1" x14ac:dyDescent="0.3">
      <c r="A710" s="27" t="s">
        <v>33</v>
      </c>
      <c r="B710" s="86"/>
      <c r="C710" s="86"/>
      <c r="D710" s="307">
        <f>D709+D708</f>
        <v>9467</v>
      </c>
      <c r="E710" s="307">
        <f>E709+E708</f>
        <v>9529</v>
      </c>
      <c r="F710" s="307">
        <f>F709+F708</f>
        <v>0</v>
      </c>
      <c r="G710" s="307">
        <f>G709+G708</f>
        <v>0</v>
      </c>
    </row>
    <row r="711" spans="1:7" ht="27.75" customHeight="1" thickBot="1" x14ac:dyDescent="0.3">
      <c r="A711" s="18" t="s">
        <v>548</v>
      </c>
      <c r="B711" s="88"/>
      <c r="C711" s="88"/>
      <c r="D711" s="624" t="s">
        <v>549</v>
      </c>
      <c r="E711" s="625"/>
      <c r="F711" s="625"/>
      <c r="G711" s="626"/>
    </row>
    <row r="712" spans="1:7" ht="27.75" customHeight="1" thickBot="1" x14ac:dyDescent="0.3">
      <c r="A712" s="19" t="s">
        <v>88</v>
      </c>
      <c r="B712" s="84"/>
      <c r="C712" s="84"/>
      <c r="D712" s="772" t="s">
        <v>441</v>
      </c>
      <c r="E712" s="758"/>
      <c r="F712" s="758"/>
      <c r="G712" s="759"/>
    </row>
    <row r="713" spans="1:7" ht="27.75" customHeight="1" thickBot="1" x14ac:dyDescent="0.3">
      <c r="A713" s="12" t="s">
        <v>20</v>
      </c>
      <c r="B713" s="47"/>
      <c r="C713" s="47"/>
      <c r="D713" s="701" t="s">
        <v>550</v>
      </c>
      <c r="E713" s="702"/>
      <c r="F713" s="702"/>
      <c r="G713" s="703"/>
    </row>
    <row r="714" spans="1:7" ht="27.75" customHeight="1" thickBot="1" x14ac:dyDescent="0.3">
      <c r="A714" s="12" t="s">
        <v>21</v>
      </c>
      <c r="B714" s="47"/>
      <c r="C714" s="47"/>
      <c r="D714" s="760" t="s">
        <v>424</v>
      </c>
      <c r="E714" s="761"/>
      <c r="F714" s="761"/>
      <c r="G714" s="762"/>
    </row>
    <row r="715" spans="1:7" ht="27.75" customHeight="1" x14ac:dyDescent="0.25">
      <c r="A715" s="597"/>
      <c r="B715" s="660" t="s">
        <v>425</v>
      </c>
      <c r="C715" s="660" t="s">
        <v>426</v>
      </c>
      <c r="D715" s="20">
        <v>2018</v>
      </c>
      <c r="E715" s="20">
        <v>2019</v>
      </c>
      <c r="F715" s="20">
        <v>2020</v>
      </c>
      <c r="G715" s="20">
        <v>2021</v>
      </c>
    </row>
    <row r="716" spans="1:7" ht="27.75" customHeight="1" thickBot="1" x14ac:dyDescent="0.3">
      <c r="A716" s="598"/>
      <c r="B716" s="661"/>
      <c r="C716" s="661"/>
      <c r="D716" s="21" t="s">
        <v>10</v>
      </c>
      <c r="E716" s="21" t="s">
        <v>11</v>
      </c>
      <c r="F716" s="21" t="s">
        <v>11</v>
      </c>
      <c r="G716" s="21" t="s">
        <v>11</v>
      </c>
    </row>
    <row r="717" spans="1:7" ht="27.75" customHeight="1" thickBot="1" x14ac:dyDescent="0.3">
      <c r="A717" s="12" t="s">
        <v>23</v>
      </c>
      <c r="B717" s="89">
        <v>2950</v>
      </c>
      <c r="C717" s="89">
        <v>602</v>
      </c>
      <c r="D717" s="89">
        <f>B717-C717</f>
        <v>2348</v>
      </c>
      <c r="E717" s="89">
        <v>0</v>
      </c>
      <c r="F717" s="89">
        <v>0</v>
      </c>
      <c r="G717" s="89">
        <v>0</v>
      </c>
    </row>
    <row r="718" spans="1:7" ht="27.75" customHeight="1" thickBot="1" x14ac:dyDescent="0.3">
      <c r="A718" s="12" t="s">
        <v>24</v>
      </c>
      <c r="B718" s="26">
        <f>B727+B726</f>
        <v>10265</v>
      </c>
      <c r="C718" s="26">
        <f t="shared" ref="C718:G718" si="74">C727+C726</f>
        <v>2095</v>
      </c>
      <c r="D718" s="26">
        <f t="shared" si="74"/>
        <v>8170</v>
      </c>
      <c r="E718" s="26">
        <f t="shared" si="74"/>
        <v>0</v>
      </c>
      <c r="F718" s="26">
        <f t="shared" si="74"/>
        <v>0</v>
      </c>
      <c r="G718" s="26">
        <f t="shared" si="74"/>
        <v>0</v>
      </c>
    </row>
    <row r="719" spans="1:7" ht="27.75" customHeight="1" thickBot="1" x14ac:dyDescent="0.3">
      <c r="A719" s="12" t="s">
        <v>25</v>
      </c>
      <c r="B719" s="12"/>
      <c r="C719" s="12"/>
      <c r="D719" s="22">
        <f>D718/D717</f>
        <v>3.479557069846678</v>
      </c>
      <c r="E719" s="22" t="e">
        <f>E718/E717</f>
        <v>#DIV/0!</v>
      </c>
      <c r="F719" s="22" t="e">
        <f>F718/F717</f>
        <v>#DIV/0!</v>
      </c>
      <c r="G719" s="22" t="e">
        <f>G718/G717</f>
        <v>#DIV/0!</v>
      </c>
    </row>
    <row r="720" spans="1:7" ht="27.75" customHeight="1" thickBot="1" x14ac:dyDescent="0.3">
      <c r="A720" s="12" t="s">
        <v>26</v>
      </c>
      <c r="B720" s="12"/>
      <c r="C720" s="12"/>
      <c r="D720" s="153" t="s">
        <v>27</v>
      </c>
      <c r="E720" s="23">
        <f t="shared" ref="E720:G722" si="75">E717/D717-1</f>
        <v>-1</v>
      </c>
      <c r="F720" s="23" t="e">
        <f t="shared" si="75"/>
        <v>#DIV/0!</v>
      </c>
      <c r="G720" s="23" t="e">
        <f t="shared" si="75"/>
        <v>#DIV/0!</v>
      </c>
    </row>
    <row r="721" spans="1:7" ht="27.75" customHeight="1" thickBot="1" x14ac:dyDescent="0.3">
      <c r="A721" s="12" t="s">
        <v>28</v>
      </c>
      <c r="B721" s="12"/>
      <c r="C721" s="12"/>
      <c r="D721" s="153" t="s">
        <v>27</v>
      </c>
      <c r="E721" s="23">
        <f t="shared" si="75"/>
        <v>-1</v>
      </c>
      <c r="F721" s="23" t="e">
        <f t="shared" si="75"/>
        <v>#DIV/0!</v>
      </c>
      <c r="G721" s="23" t="e">
        <f t="shared" si="75"/>
        <v>#DIV/0!</v>
      </c>
    </row>
    <row r="722" spans="1:7" ht="27.75" customHeight="1" thickBot="1" x14ac:dyDescent="0.3">
      <c r="A722" s="12" t="s">
        <v>29</v>
      </c>
      <c r="B722" s="12"/>
      <c r="C722" s="12"/>
      <c r="D722" s="153" t="s">
        <v>27</v>
      </c>
      <c r="E722" s="23" t="e">
        <f t="shared" si="75"/>
        <v>#DIV/0!</v>
      </c>
      <c r="F722" s="23" t="e">
        <f t="shared" si="75"/>
        <v>#DIV/0!</v>
      </c>
      <c r="G722" s="23" t="e">
        <f t="shared" si="75"/>
        <v>#DIV/0!</v>
      </c>
    </row>
    <row r="723" spans="1:7" ht="27.75" customHeight="1" thickBot="1" x14ac:dyDescent="0.3">
      <c r="A723" s="618" t="s">
        <v>456</v>
      </c>
      <c r="B723" s="619"/>
      <c r="C723" s="619"/>
      <c r="D723" s="619"/>
      <c r="E723" s="619"/>
      <c r="F723" s="619"/>
      <c r="G723" s="620"/>
    </row>
    <row r="724" spans="1:7" ht="27.75" customHeight="1" x14ac:dyDescent="0.25">
      <c r="A724" s="597"/>
      <c r="B724" s="10"/>
      <c r="C724" s="10"/>
      <c r="D724" s="20">
        <v>2018</v>
      </c>
      <c r="E724" s="20">
        <v>2019</v>
      </c>
      <c r="F724" s="20">
        <v>2020</v>
      </c>
      <c r="G724" s="20">
        <v>2021</v>
      </c>
    </row>
    <row r="725" spans="1:7" ht="27.75" customHeight="1" thickBot="1" x14ac:dyDescent="0.3">
      <c r="A725" s="598"/>
      <c r="B725" s="157"/>
      <c r="C725" s="157"/>
      <c r="D725" s="21" t="s">
        <v>10</v>
      </c>
      <c r="E725" s="21" t="s">
        <v>11</v>
      </c>
      <c r="F725" s="21" t="s">
        <v>11</v>
      </c>
      <c r="G725" s="21" t="s">
        <v>11</v>
      </c>
    </row>
    <row r="726" spans="1:7" ht="27.75" customHeight="1" thickBot="1" x14ac:dyDescent="0.3">
      <c r="A726" s="24" t="s">
        <v>31</v>
      </c>
      <c r="B726" s="26">
        <v>220</v>
      </c>
      <c r="C726" s="26">
        <v>45</v>
      </c>
      <c r="D726" s="26">
        <v>175</v>
      </c>
      <c r="E726" s="26">
        <v>0</v>
      </c>
      <c r="F726" s="26">
        <v>0</v>
      </c>
      <c r="G726" s="26">
        <v>0</v>
      </c>
    </row>
    <row r="727" spans="1:7" s="49" customFormat="1" ht="27.75" customHeight="1" thickBot="1" x14ac:dyDescent="0.3">
      <c r="A727" s="53" t="s">
        <v>32</v>
      </c>
      <c r="B727" s="54">
        <v>10045</v>
      </c>
      <c r="C727" s="54">
        <v>2050</v>
      </c>
      <c r="D727" s="54">
        <v>7995</v>
      </c>
      <c r="E727" s="54">
        <v>0</v>
      </c>
      <c r="F727" s="54">
        <v>0</v>
      </c>
      <c r="G727" s="54">
        <v>0</v>
      </c>
    </row>
    <row r="728" spans="1:7" ht="27.75" customHeight="1" thickBot="1" x14ac:dyDescent="0.3">
      <c r="A728" s="27" t="s">
        <v>551</v>
      </c>
      <c r="B728" s="86"/>
      <c r="C728" s="86"/>
      <c r="D728" s="307">
        <f>D727+D726</f>
        <v>8170</v>
      </c>
      <c r="E728" s="307">
        <f>E727+E726</f>
        <v>0</v>
      </c>
      <c r="F728" s="307">
        <f>F727+F726</f>
        <v>0</v>
      </c>
      <c r="G728" s="307">
        <f>G727+G726</f>
        <v>0</v>
      </c>
    </row>
    <row r="729" spans="1:7" ht="27.75" customHeight="1" thickBot="1" x14ac:dyDescent="0.3">
      <c r="A729" s="18" t="s">
        <v>552</v>
      </c>
      <c r="B729" s="88"/>
      <c r="C729" s="88"/>
      <c r="D729" s="624" t="s">
        <v>553</v>
      </c>
      <c r="E729" s="625"/>
      <c r="F729" s="625"/>
      <c r="G729" s="626"/>
    </row>
    <row r="730" spans="1:7" ht="27.75" customHeight="1" thickBot="1" x14ac:dyDescent="0.3">
      <c r="A730" s="19" t="s">
        <v>88</v>
      </c>
      <c r="B730" s="84"/>
      <c r="C730" s="84"/>
      <c r="D730" s="757" t="s">
        <v>441</v>
      </c>
      <c r="E730" s="758"/>
      <c r="F730" s="758"/>
      <c r="G730" s="759"/>
    </row>
    <row r="731" spans="1:7" ht="36" customHeight="1" thickBot="1" x14ac:dyDescent="0.3">
      <c r="A731" s="12" t="s">
        <v>20</v>
      </c>
      <c r="B731" s="47"/>
      <c r="C731" s="47"/>
      <c r="D731" s="701" t="s">
        <v>554</v>
      </c>
      <c r="E731" s="702"/>
      <c r="F731" s="702"/>
      <c r="G731" s="703"/>
    </row>
    <row r="732" spans="1:7" ht="27.75" customHeight="1" thickBot="1" x14ac:dyDescent="0.3">
      <c r="A732" s="12" t="s">
        <v>21</v>
      </c>
      <c r="B732" s="47"/>
      <c r="C732" s="47"/>
      <c r="D732" s="760" t="s">
        <v>424</v>
      </c>
      <c r="E732" s="761"/>
      <c r="F732" s="761"/>
      <c r="G732" s="762"/>
    </row>
    <row r="733" spans="1:7" ht="27.75" customHeight="1" x14ac:dyDescent="0.25">
      <c r="A733" s="597"/>
      <c r="B733" s="660" t="s">
        <v>425</v>
      </c>
      <c r="C733" s="660" t="s">
        <v>426</v>
      </c>
      <c r="D733" s="20">
        <v>2018</v>
      </c>
      <c r="E733" s="20">
        <v>2019</v>
      </c>
      <c r="F733" s="20">
        <v>2020</v>
      </c>
      <c r="G733" s="20">
        <v>2021</v>
      </c>
    </row>
    <row r="734" spans="1:7" ht="27.75" customHeight="1" thickBot="1" x14ac:dyDescent="0.3">
      <c r="A734" s="598"/>
      <c r="B734" s="661"/>
      <c r="C734" s="661"/>
      <c r="D734" s="21" t="s">
        <v>10</v>
      </c>
      <c r="E734" s="21" t="s">
        <v>11</v>
      </c>
      <c r="F734" s="21" t="s">
        <v>11</v>
      </c>
      <c r="G734" s="21" t="s">
        <v>11</v>
      </c>
    </row>
    <row r="735" spans="1:7" ht="27.75" customHeight="1" thickBot="1" x14ac:dyDescent="0.3">
      <c r="A735" s="12" t="s">
        <v>23</v>
      </c>
      <c r="B735" s="89">
        <v>25290</v>
      </c>
      <c r="C735" s="89">
        <v>5014</v>
      </c>
      <c r="D735" s="89">
        <v>8480</v>
      </c>
      <c r="E735" s="89">
        <v>11857</v>
      </c>
      <c r="F735" s="89">
        <v>0</v>
      </c>
      <c r="G735" s="89"/>
    </row>
    <row r="736" spans="1:7" ht="27.75" customHeight="1" thickBot="1" x14ac:dyDescent="0.3">
      <c r="A736" s="12" t="s">
        <v>24</v>
      </c>
      <c r="B736" s="26">
        <f>B745+B744</f>
        <v>96629</v>
      </c>
      <c r="C736" s="26">
        <f>C745+C744</f>
        <v>19159</v>
      </c>
      <c r="D736" s="26">
        <f t="shared" ref="D736:G736" si="76">D745+D744</f>
        <v>32403</v>
      </c>
      <c r="E736" s="26">
        <f t="shared" si="76"/>
        <v>45068</v>
      </c>
      <c r="F736" s="26">
        <f t="shared" si="76"/>
        <v>0</v>
      </c>
      <c r="G736" s="26">
        <f t="shared" si="76"/>
        <v>0</v>
      </c>
    </row>
    <row r="737" spans="1:7" ht="27.75" customHeight="1" thickBot="1" x14ac:dyDescent="0.3">
      <c r="A737" s="12" t="s">
        <v>25</v>
      </c>
      <c r="B737" s="12"/>
      <c r="C737" s="93"/>
      <c r="D737" s="22">
        <f>D736/D735</f>
        <v>3.8211084905660377</v>
      </c>
      <c r="E737" s="22">
        <f>E736/E735</f>
        <v>3.8009614573669563</v>
      </c>
      <c r="F737" s="22" t="e">
        <f>F736/F735</f>
        <v>#DIV/0!</v>
      </c>
      <c r="G737" s="22" t="e">
        <f>G736/G735</f>
        <v>#DIV/0!</v>
      </c>
    </row>
    <row r="738" spans="1:7" ht="27.75" customHeight="1" thickBot="1" x14ac:dyDescent="0.3">
      <c r="A738" s="12" t="s">
        <v>26</v>
      </c>
      <c r="B738" s="12"/>
      <c r="C738" s="12"/>
      <c r="D738" s="153" t="s">
        <v>27</v>
      </c>
      <c r="E738" s="23">
        <f t="shared" ref="E738:G740" si="77">E735/D735-1</f>
        <v>0.39823113207547167</v>
      </c>
      <c r="F738" s="23">
        <f t="shared" si="77"/>
        <v>-1</v>
      </c>
      <c r="G738" s="23" t="e">
        <f t="shared" si="77"/>
        <v>#DIV/0!</v>
      </c>
    </row>
    <row r="739" spans="1:7" ht="27.75" customHeight="1" thickBot="1" x14ac:dyDescent="0.3">
      <c r="A739" s="12" t="s">
        <v>28</v>
      </c>
      <c r="B739" s="12"/>
      <c r="C739" s="12"/>
      <c r="D739" s="153" t="s">
        <v>27</v>
      </c>
      <c r="E739" s="23">
        <f t="shared" si="77"/>
        <v>0.39085887109218276</v>
      </c>
      <c r="F739" s="23">
        <f t="shared" si="77"/>
        <v>-1</v>
      </c>
      <c r="G739" s="23" t="e">
        <f t="shared" si="77"/>
        <v>#DIV/0!</v>
      </c>
    </row>
    <row r="740" spans="1:7" ht="27.75" customHeight="1" thickBot="1" x14ac:dyDescent="0.3">
      <c r="A740" s="12" t="s">
        <v>29</v>
      </c>
      <c r="B740" s="12"/>
      <c r="C740" s="12"/>
      <c r="D740" s="153" t="s">
        <v>27</v>
      </c>
      <c r="E740" s="23">
        <f t="shared" si="77"/>
        <v>-5.2725624642228075E-3</v>
      </c>
      <c r="F740" s="23" t="e">
        <f t="shared" si="77"/>
        <v>#DIV/0!</v>
      </c>
      <c r="G740" s="23" t="e">
        <f t="shared" si="77"/>
        <v>#DIV/0!</v>
      </c>
    </row>
    <row r="741" spans="1:7" ht="27.75" customHeight="1" thickBot="1" x14ac:dyDescent="0.3">
      <c r="A741" s="618" t="s">
        <v>30</v>
      </c>
      <c r="B741" s="619"/>
      <c r="C741" s="619"/>
      <c r="D741" s="619"/>
      <c r="E741" s="619"/>
      <c r="F741" s="619"/>
      <c r="G741" s="620"/>
    </row>
    <row r="742" spans="1:7" ht="27.75" customHeight="1" x14ac:dyDescent="0.25">
      <c r="A742" s="597"/>
      <c r="B742" s="10"/>
      <c r="C742" s="10"/>
      <c r="D742" s="20">
        <v>2018</v>
      </c>
      <c r="E742" s="20">
        <v>2019</v>
      </c>
      <c r="F742" s="20">
        <v>2020</v>
      </c>
      <c r="G742" s="20">
        <v>2021</v>
      </c>
    </row>
    <row r="743" spans="1:7" ht="27.75" customHeight="1" thickBot="1" x14ac:dyDescent="0.3">
      <c r="A743" s="598"/>
      <c r="B743" s="157"/>
      <c r="C743" s="157"/>
      <c r="D743" s="21" t="s">
        <v>10</v>
      </c>
      <c r="E743" s="21" t="s">
        <v>11</v>
      </c>
      <c r="F743" s="21" t="s">
        <v>11</v>
      </c>
      <c r="G743" s="21" t="s">
        <v>11</v>
      </c>
    </row>
    <row r="744" spans="1:7" ht="27.75" customHeight="1" thickBot="1" x14ac:dyDescent="0.3">
      <c r="A744" s="24" t="s">
        <v>31</v>
      </c>
      <c r="B744" s="26">
        <v>1540</v>
      </c>
      <c r="C744" s="26">
        <v>360</v>
      </c>
      <c r="D744" s="26">
        <v>590</v>
      </c>
      <c r="E744" s="26">
        <v>591</v>
      </c>
      <c r="F744" s="26">
        <v>0</v>
      </c>
      <c r="G744" s="26">
        <v>0</v>
      </c>
    </row>
    <row r="745" spans="1:7" s="49" customFormat="1" ht="27.75" customHeight="1" thickBot="1" x14ac:dyDescent="0.3">
      <c r="A745" s="53" t="s">
        <v>32</v>
      </c>
      <c r="B745" s="54">
        <v>95089</v>
      </c>
      <c r="C745" s="54">
        <v>18799</v>
      </c>
      <c r="D745" s="54">
        <v>31813</v>
      </c>
      <c r="E745" s="54">
        <v>44477</v>
      </c>
      <c r="F745" s="54">
        <v>0</v>
      </c>
      <c r="G745" s="54">
        <v>0</v>
      </c>
    </row>
    <row r="746" spans="1:7" ht="27.75" customHeight="1" thickBot="1" x14ac:dyDescent="0.3">
      <c r="A746" s="27" t="s">
        <v>33</v>
      </c>
      <c r="B746" s="86"/>
      <c r="C746" s="86"/>
      <c r="D746" s="307">
        <f>D745+D744</f>
        <v>32403</v>
      </c>
      <c r="E746" s="307">
        <f>E745+E744</f>
        <v>45068</v>
      </c>
      <c r="F746" s="307">
        <f>F745+F744</f>
        <v>0</v>
      </c>
      <c r="G746" s="307">
        <f>G745+G744</f>
        <v>0</v>
      </c>
    </row>
    <row r="747" spans="1:7" ht="27.75" customHeight="1" thickBot="1" x14ac:dyDescent="0.3">
      <c r="A747" s="18" t="s">
        <v>555</v>
      </c>
      <c r="B747" s="88"/>
      <c r="C747" s="88"/>
      <c r="D747" s="624" t="s">
        <v>556</v>
      </c>
      <c r="E747" s="625"/>
      <c r="F747" s="625"/>
      <c r="G747" s="626"/>
    </row>
    <row r="748" spans="1:7" ht="27.75" customHeight="1" thickBot="1" x14ac:dyDescent="0.3">
      <c r="A748" s="19" t="s">
        <v>88</v>
      </c>
      <c r="B748" s="84"/>
      <c r="C748" s="84"/>
      <c r="D748" s="757" t="s">
        <v>467</v>
      </c>
      <c r="E748" s="758"/>
      <c r="F748" s="758"/>
      <c r="G748" s="759"/>
    </row>
    <row r="749" spans="1:7" ht="27.75" customHeight="1" thickBot="1" x14ac:dyDescent="0.3">
      <c r="A749" s="12" t="s">
        <v>20</v>
      </c>
      <c r="B749" s="47"/>
      <c r="C749" s="47"/>
      <c r="D749" s="701" t="s">
        <v>557</v>
      </c>
      <c r="E749" s="702"/>
      <c r="F749" s="702"/>
      <c r="G749" s="703"/>
    </row>
    <row r="750" spans="1:7" ht="27.75" customHeight="1" thickBot="1" x14ac:dyDescent="0.3">
      <c r="A750" s="12" t="s">
        <v>21</v>
      </c>
      <c r="B750" s="47"/>
      <c r="C750" s="47"/>
      <c r="D750" s="760" t="s">
        <v>424</v>
      </c>
      <c r="E750" s="761"/>
      <c r="F750" s="761"/>
      <c r="G750" s="762"/>
    </row>
    <row r="751" spans="1:7" ht="27.75" customHeight="1" x14ac:dyDescent="0.25">
      <c r="A751" s="597"/>
      <c r="B751" s="660" t="s">
        <v>425</v>
      </c>
      <c r="C751" s="660" t="s">
        <v>426</v>
      </c>
      <c r="D751" s="20">
        <v>2018</v>
      </c>
      <c r="E751" s="20">
        <v>2019</v>
      </c>
      <c r="F751" s="20">
        <v>2020</v>
      </c>
      <c r="G751" s="20">
        <v>2021</v>
      </c>
    </row>
    <row r="752" spans="1:7" ht="27.75" customHeight="1" thickBot="1" x14ac:dyDescent="0.3">
      <c r="A752" s="598"/>
      <c r="B752" s="661"/>
      <c r="C752" s="661"/>
      <c r="D752" s="21" t="s">
        <v>10</v>
      </c>
      <c r="E752" s="21" t="s">
        <v>11</v>
      </c>
      <c r="F752" s="21" t="s">
        <v>11</v>
      </c>
      <c r="G752" s="21" t="s">
        <v>11</v>
      </c>
    </row>
    <row r="753" spans="1:7" ht="27.75" customHeight="1" thickBot="1" x14ac:dyDescent="0.3">
      <c r="A753" s="12" t="s">
        <v>23</v>
      </c>
      <c r="B753" s="89">
        <v>13840</v>
      </c>
      <c r="C753" s="89">
        <v>2769</v>
      </c>
      <c r="D753" s="89">
        <v>4616</v>
      </c>
      <c r="E753" s="89">
        <f>B753-C753-D753</f>
        <v>6455</v>
      </c>
      <c r="F753" s="89">
        <v>0</v>
      </c>
      <c r="G753" s="89">
        <v>0</v>
      </c>
    </row>
    <row r="754" spans="1:7" ht="27.75" customHeight="1" thickBot="1" x14ac:dyDescent="0.3">
      <c r="A754" s="12" t="s">
        <v>24</v>
      </c>
      <c r="B754" s="26">
        <f>B763+B762</f>
        <v>101323</v>
      </c>
      <c r="C754" s="26">
        <f t="shared" ref="C754:G754" si="78">C763+C762</f>
        <v>20275</v>
      </c>
      <c r="D754" s="26">
        <f t="shared" si="78"/>
        <v>33797</v>
      </c>
      <c r="E754" s="26">
        <f t="shared" si="78"/>
        <v>47252</v>
      </c>
      <c r="F754" s="26">
        <f t="shared" si="78"/>
        <v>0</v>
      </c>
      <c r="G754" s="26">
        <f t="shared" si="78"/>
        <v>0</v>
      </c>
    </row>
    <row r="755" spans="1:7" ht="27.75" customHeight="1" thickBot="1" x14ac:dyDescent="0.3">
      <c r="A755" s="12" t="s">
        <v>25</v>
      </c>
      <c r="B755" s="12"/>
      <c r="C755" s="12"/>
      <c r="D755" s="22">
        <f>D754/D753</f>
        <v>7.3217071057192378</v>
      </c>
      <c r="E755" s="22">
        <f>E754/E753</f>
        <v>7.3202168861347792</v>
      </c>
      <c r="F755" s="22" t="e">
        <f>F754/F753</f>
        <v>#DIV/0!</v>
      </c>
      <c r="G755" s="22" t="e">
        <f>G754/G753</f>
        <v>#DIV/0!</v>
      </c>
    </row>
    <row r="756" spans="1:7" ht="27.75" customHeight="1" thickBot="1" x14ac:dyDescent="0.3">
      <c r="A756" s="12" t="s">
        <v>26</v>
      </c>
      <c r="B756" s="12"/>
      <c r="C756" s="12"/>
      <c r="D756" s="153" t="s">
        <v>27</v>
      </c>
      <c r="E756" s="23">
        <f t="shared" ref="E756:G758" si="79">E753/D753-1</f>
        <v>0.39839688041594457</v>
      </c>
      <c r="F756" s="23">
        <f t="shared" si="79"/>
        <v>-1</v>
      </c>
      <c r="G756" s="23" t="e">
        <f t="shared" si="79"/>
        <v>#DIV/0!</v>
      </c>
    </row>
    <row r="757" spans="1:7" ht="27.75" customHeight="1" thickBot="1" x14ac:dyDescent="0.3">
      <c r="A757" s="12" t="s">
        <v>28</v>
      </c>
      <c r="B757" s="12"/>
      <c r="C757" s="12"/>
      <c r="D757" s="153" t="s">
        <v>27</v>
      </c>
      <c r="E757" s="23">
        <f t="shared" si="79"/>
        <v>0.39811225848448095</v>
      </c>
      <c r="F757" s="23">
        <f t="shared" si="79"/>
        <v>-1</v>
      </c>
      <c r="G757" s="23" t="e">
        <f t="shared" si="79"/>
        <v>#DIV/0!</v>
      </c>
    </row>
    <row r="758" spans="1:7" ht="27.75" customHeight="1" thickBot="1" x14ac:dyDescent="0.3">
      <c r="A758" s="12" t="s">
        <v>29</v>
      </c>
      <c r="B758" s="12"/>
      <c r="C758" s="12"/>
      <c r="D758" s="153" t="s">
        <v>27</v>
      </c>
      <c r="E758" s="23">
        <f t="shared" si="79"/>
        <v>-2.0353444394061171E-4</v>
      </c>
      <c r="F758" s="23" t="e">
        <f t="shared" si="79"/>
        <v>#DIV/0!</v>
      </c>
      <c r="G758" s="23" t="e">
        <f t="shared" si="79"/>
        <v>#DIV/0!</v>
      </c>
    </row>
    <row r="759" spans="1:7" ht="27.75" customHeight="1" thickBot="1" x14ac:dyDescent="0.3">
      <c r="A759" s="618" t="s">
        <v>30</v>
      </c>
      <c r="B759" s="619"/>
      <c r="C759" s="619"/>
      <c r="D759" s="619"/>
      <c r="E759" s="619"/>
      <c r="F759" s="619"/>
      <c r="G759" s="620"/>
    </row>
    <row r="760" spans="1:7" ht="27.75" customHeight="1" x14ac:dyDescent="0.25">
      <c r="A760" s="597"/>
      <c r="B760" s="10"/>
      <c r="C760" s="10"/>
      <c r="D760" s="20">
        <v>2018</v>
      </c>
      <c r="E760" s="20">
        <v>2019</v>
      </c>
      <c r="F760" s="20">
        <v>2020</v>
      </c>
      <c r="G760" s="20">
        <v>2021</v>
      </c>
    </row>
    <row r="761" spans="1:7" ht="27.75" customHeight="1" thickBot="1" x14ac:dyDescent="0.3">
      <c r="A761" s="598"/>
      <c r="B761" s="157"/>
      <c r="C761" s="157"/>
      <c r="D761" s="21" t="s">
        <v>10</v>
      </c>
      <c r="E761" s="21" t="s">
        <v>11</v>
      </c>
      <c r="F761" s="21" t="s">
        <v>11</v>
      </c>
      <c r="G761" s="21" t="s">
        <v>11</v>
      </c>
    </row>
    <row r="762" spans="1:7" ht="27.75" customHeight="1" thickBot="1" x14ac:dyDescent="0.3">
      <c r="A762" s="24" t="s">
        <v>31</v>
      </c>
      <c r="B762" s="26">
        <v>1866</v>
      </c>
      <c r="C762" s="26">
        <v>375</v>
      </c>
      <c r="D762" s="26">
        <v>622</v>
      </c>
      <c r="E762" s="26">
        <v>870</v>
      </c>
      <c r="F762" s="26">
        <v>0</v>
      </c>
      <c r="G762" s="26">
        <v>0</v>
      </c>
    </row>
    <row r="763" spans="1:7" s="49" customFormat="1" ht="27.75" customHeight="1" thickBot="1" x14ac:dyDescent="0.3">
      <c r="A763" s="53" t="s">
        <v>32</v>
      </c>
      <c r="B763" s="54">
        <v>99457</v>
      </c>
      <c r="C763" s="54">
        <v>19900</v>
      </c>
      <c r="D763" s="54">
        <v>33175</v>
      </c>
      <c r="E763" s="54">
        <v>46382</v>
      </c>
      <c r="F763" s="54">
        <v>0</v>
      </c>
      <c r="G763" s="54">
        <v>0</v>
      </c>
    </row>
    <row r="764" spans="1:7" ht="27.75" customHeight="1" thickBot="1" x14ac:dyDescent="0.3">
      <c r="A764" s="27" t="s">
        <v>33</v>
      </c>
      <c r="B764" s="86"/>
      <c r="C764" s="86"/>
      <c r="D764" s="307">
        <f>D763+D762</f>
        <v>33797</v>
      </c>
      <c r="E764" s="307">
        <f>E763+E762</f>
        <v>47252</v>
      </c>
      <c r="F764" s="307">
        <f>F763+F762</f>
        <v>0</v>
      </c>
      <c r="G764" s="307">
        <f>G763+G762</f>
        <v>0</v>
      </c>
    </row>
    <row r="765" spans="1:7" ht="27.75" customHeight="1" thickBot="1" x14ac:dyDescent="0.3">
      <c r="A765" s="18" t="s">
        <v>558</v>
      </c>
      <c r="B765" s="88"/>
      <c r="C765" s="88"/>
      <c r="D765" s="624" t="s">
        <v>559</v>
      </c>
      <c r="E765" s="625"/>
      <c r="F765" s="625"/>
      <c r="G765" s="626"/>
    </row>
    <row r="766" spans="1:7" ht="27.75" customHeight="1" thickBot="1" x14ac:dyDescent="0.3">
      <c r="A766" s="19" t="s">
        <v>88</v>
      </c>
      <c r="B766" s="84"/>
      <c r="C766" s="84"/>
      <c r="D766" s="757" t="s">
        <v>441</v>
      </c>
      <c r="E766" s="758"/>
      <c r="F766" s="758"/>
      <c r="G766" s="759"/>
    </row>
    <row r="767" spans="1:7" ht="68.25" customHeight="1" thickBot="1" x14ac:dyDescent="0.3">
      <c r="A767" s="12" t="s">
        <v>20</v>
      </c>
      <c r="B767" s="47"/>
      <c r="C767" s="47"/>
      <c r="D767" s="701" t="s">
        <v>560</v>
      </c>
      <c r="E767" s="702"/>
      <c r="F767" s="702"/>
      <c r="G767" s="703"/>
    </row>
    <row r="768" spans="1:7" ht="27.75" customHeight="1" thickBot="1" x14ac:dyDescent="0.3">
      <c r="A768" s="12" t="s">
        <v>21</v>
      </c>
      <c r="B768" s="47"/>
      <c r="C768" s="47"/>
      <c r="D768" s="760" t="s">
        <v>424</v>
      </c>
      <c r="E768" s="761"/>
      <c r="F768" s="761"/>
      <c r="G768" s="762"/>
    </row>
    <row r="769" spans="1:7" ht="27.75" customHeight="1" x14ac:dyDescent="0.25">
      <c r="A769" s="597"/>
      <c r="B769" s="660" t="s">
        <v>425</v>
      </c>
      <c r="C769" s="660" t="s">
        <v>426</v>
      </c>
      <c r="D769" s="20">
        <v>2018</v>
      </c>
      <c r="E769" s="20">
        <v>2019</v>
      </c>
      <c r="F769" s="20">
        <v>2020</v>
      </c>
      <c r="G769" s="20">
        <v>2021</v>
      </c>
    </row>
    <row r="770" spans="1:7" ht="27.75" customHeight="1" thickBot="1" x14ac:dyDescent="0.3">
      <c r="A770" s="598"/>
      <c r="B770" s="661"/>
      <c r="C770" s="661"/>
      <c r="D770" s="21" t="s">
        <v>10</v>
      </c>
      <c r="E770" s="21" t="s">
        <v>11</v>
      </c>
      <c r="F770" s="21" t="s">
        <v>11</v>
      </c>
      <c r="G770" s="21" t="s">
        <v>11</v>
      </c>
    </row>
    <row r="771" spans="1:7" ht="27.75" customHeight="1" thickBot="1" x14ac:dyDescent="0.3">
      <c r="A771" s="12" t="s">
        <v>23</v>
      </c>
      <c r="B771" s="89">
        <v>13840</v>
      </c>
      <c r="C771" s="89">
        <v>2703</v>
      </c>
      <c r="D771" s="89">
        <f>B771-C771</f>
        <v>11137</v>
      </c>
      <c r="E771" s="89">
        <v>0</v>
      </c>
      <c r="F771" s="89">
        <v>0</v>
      </c>
      <c r="G771" s="89">
        <v>0</v>
      </c>
    </row>
    <row r="772" spans="1:7" ht="27.75" customHeight="1" thickBot="1" x14ac:dyDescent="0.3">
      <c r="A772" s="12" t="s">
        <v>24</v>
      </c>
      <c r="B772" s="26">
        <f>B781+B780</f>
        <v>14387</v>
      </c>
      <c r="C772" s="26">
        <f t="shared" ref="C772:G772" si="80">C781+C780</f>
        <v>2810</v>
      </c>
      <c r="D772" s="26">
        <f t="shared" si="80"/>
        <v>11511</v>
      </c>
      <c r="E772" s="26">
        <f t="shared" si="80"/>
        <v>0</v>
      </c>
      <c r="F772" s="26">
        <f t="shared" si="80"/>
        <v>0</v>
      </c>
      <c r="G772" s="26">
        <f t="shared" si="80"/>
        <v>0</v>
      </c>
    </row>
    <row r="773" spans="1:7" ht="27.75" customHeight="1" thickBot="1" x14ac:dyDescent="0.3">
      <c r="A773" s="12" t="s">
        <v>25</v>
      </c>
      <c r="B773" s="12"/>
      <c r="C773" s="12"/>
      <c r="D773" s="22">
        <f>D772/D771</f>
        <v>1.033581754511987</v>
      </c>
      <c r="E773" s="22" t="e">
        <f>E772/E771</f>
        <v>#DIV/0!</v>
      </c>
      <c r="F773" s="22" t="e">
        <f>F772/F771</f>
        <v>#DIV/0!</v>
      </c>
      <c r="G773" s="22" t="e">
        <f>G772/G771</f>
        <v>#DIV/0!</v>
      </c>
    </row>
    <row r="774" spans="1:7" ht="27.75" customHeight="1" thickBot="1" x14ac:dyDescent="0.3">
      <c r="A774" s="12" t="s">
        <v>26</v>
      </c>
      <c r="B774" s="12"/>
      <c r="C774" s="12"/>
      <c r="D774" s="153" t="s">
        <v>27</v>
      </c>
      <c r="E774" s="23">
        <f t="shared" ref="E774:G776" si="81">E771/D771-1</f>
        <v>-1</v>
      </c>
      <c r="F774" s="23" t="e">
        <f t="shared" si="81"/>
        <v>#DIV/0!</v>
      </c>
      <c r="G774" s="23" t="e">
        <f t="shared" si="81"/>
        <v>#DIV/0!</v>
      </c>
    </row>
    <row r="775" spans="1:7" ht="27.75" customHeight="1" thickBot="1" x14ac:dyDescent="0.3">
      <c r="A775" s="12" t="s">
        <v>28</v>
      </c>
      <c r="B775" s="12"/>
      <c r="C775" s="12"/>
      <c r="D775" s="153" t="s">
        <v>27</v>
      </c>
      <c r="E775" s="23">
        <f t="shared" si="81"/>
        <v>-1</v>
      </c>
      <c r="F775" s="23" t="e">
        <f t="shared" si="81"/>
        <v>#DIV/0!</v>
      </c>
      <c r="G775" s="23" t="e">
        <f t="shared" si="81"/>
        <v>#DIV/0!</v>
      </c>
    </row>
    <row r="776" spans="1:7" ht="27.75" customHeight="1" thickBot="1" x14ac:dyDescent="0.3">
      <c r="A776" s="12" t="s">
        <v>29</v>
      </c>
      <c r="B776" s="12"/>
      <c r="C776" s="12"/>
      <c r="D776" s="153" t="s">
        <v>27</v>
      </c>
      <c r="E776" s="23" t="e">
        <f t="shared" si="81"/>
        <v>#DIV/0!</v>
      </c>
      <c r="F776" s="23" t="e">
        <f t="shared" si="81"/>
        <v>#DIV/0!</v>
      </c>
      <c r="G776" s="23" t="e">
        <f t="shared" si="81"/>
        <v>#DIV/0!</v>
      </c>
    </row>
    <row r="777" spans="1:7" ht="27.75" customHeight="1" thickBot="1" x14ac:dyDescent="0.3">
      <c r="A777" s="618" t="s">
        <v>30</v>
      </c>
      <c r="B777" s="619"/>
      <c r="C777" s="619"/>
      <c r="D777" s="619"/>
      <c r="E777" s="619"/>
      <c r="F777" s="619"/>
      <c r="G777" s="620"/>
    </row>
    <row r="778" spans="1:7" ht="27.75" customHeight="1" x14ac:dyDescent="0.25">
      <c r="A778" s="597"/>
      <c r="B778" s="10"/>
      <c r="C778" s="10"/>
      <c r="D778" s="20">
        <v>2018</v>
      </c>
      <c r="E778" s="20">
        <v>2019</v>
      </c>
      <c r="F778" s="20">
        <v>2020</v>
      </c>
      <c r="G778" s="20">
        <v>2021</v>
      </c>
    </row>
    <row r="779" spans="1:7" ht="27.75" customHeight="1" thickBot="1" x14ac:dyDescent="0.3">
      <c r="A779" s="598"/>
      <c r="B779" s="157"/>
      <c r="C779" s="157"/>
      <c r="D779" s="21" t="s">
        <v>10</v>
      </c>
      <c r="E779" s="21" t="s">
        <v>11</v>
      </c>
      <c r="F779" s="21" t="s">
        <v>11</v>
      </c>
      <c r="G779" s="21" t="s">
        <v>11</v>
      </c>
    </row>
    <row r="780" spans="1:7" ht="27.75" customHeight="1" thickBot="1" x14ac:dyDescent="0.3">
      <c r="A780" s="24" t="s">
        <v>31</v>
      </c>
      <c r="B780" s="26">
        <v>336</v>
      </c>
      <c r="C780" s="26">
        <v>0</v>
      </c>
      <c r="D780" s="26">
        <v>269</v>
      </c>
      <c r="E780" s="26">
        <v>0</v>
      </c>
      <c r="F780" s="26">
        <v>0</v>
      </c>
      <c r="G780" s="26">
        <v>0</v>
      </c>
    </row>
    <row r="781" spans="1:7" s="49" customFormat="1" ht="27.75" customHeight="1" thickBot="1" x14ac:dyDescent="0.3">
      <c r="A781" s="309" t="s">
        <v>32</v>
      </c>
      <c r="B781" s="54">
        <v>14051</v>
      </c>
      <c r="C781" s="54">
        <v>2810</v>
      </c>
      <c r="D781" s="54">
        <v>11242</v>
      </c>
      <c r="E781" s="54">
        <v>0</v>
      </c>
      <c r="F781" s="54">
        <v>0</v>
      </c>
      <c r="G781" s="54">
        <v>0</v>
      </c>
    </row>
    <row r="782" spans="1:7" ht="27.75" customHeight="1" thickBot="1" x14ac:dyDescent="0.3">
      <c r="A782" s="27" t="s">
        <v>33</v>
      </c>
      <c r="B782" s="86"/>
      <c r="C782" s="86"/>
      <c r="D782" s="307">
        <f>D781+D780</f>
        <v>11511</v>
      </c>
      <c r="E782" s="307">
        <f>E781+E780</f>
        <v>0</v>
      </c>
      <c r="F782" s="307">
        <f>F781+F780</f>
        <v>0</v>
      </c>
      <c r="G782" s="307">
        <f>G781+G780</f>
        <v>0</v>
      </c>
    </row>
    <row r="783" spans="1:7" ht="27.75" customHeight="1" thickBot="1" x14ac:dyDescent="0.3">
      <c r="A783" s="18" t="s">
        <v>561</v>
      </c>
      <c r="B783" s="88"/>
      <c r="C783" s="88"/>
      <c r="D783" s="624" t="s">
        <v>562</v>
      </c>
      <c r="E783" s="625"/>
      <c r="F783" s="625"/>
      <c r="G783" s="626"/>
    </row>
    <row r="784" spans="1:7" ht="27.75" customHeight="1" thickBot="1" x14ac:dyDescent="0.3">
      <c r="A784" s="19" t="s">
        <v>563</v>
      </c>
      <c r="B784" s="84"/>
      <c r="C784" s="84"/>
      <c r="D784" s="757" t="s">
        <v>441</v>
      </c>
      <c r="E784" s="758"/>
      <c r="F784" s="758"/>
      <c r="G784" s="759"/>
    </row>
    <row r="785" spans="1:7" ht="27.75" customHeight="1" thickBot="1" x14ac:dyDescent="0.3">
      <c r="A785" s="12" t="s">
        <v>20</v>
      </c>
      <c r="B785" s="47"/>
      <c r="C785" s="47"/>
      <c r="D785" s="757" t="s">
        <v>564</v>
      </c>
      <c r="E785" s="758"/>
      <c r="F785" s="758"/>
      <c r="G785" s="759"/>
    </row>
    <row r="786" spans="1:7" ht="27.75" customHeight="1" thickBot="1" x14ac:dyDescent="0.3">
      <c r="A786" s="12" t="s">
        <v>21</v>
      </c>
      <c r="B786" s="47"/>
      <c r="C786" s="47"/>
      <c r="D786" s="760" t="s">
        <v>424</v>
      </c>
      <c r="E786" s="761"/>
      <c r="F786" s="761"/>
      <c r="G786" s="762"/>
    </row>
    <row r="787" spans="1:7" ht="27.75" customHeight="1" x14ac:dyDescent="0.25">
      <c r="A787" s="597"/>
      <c r="B787" s="660" t="s">
        <v>425</v>
      </c>
      <c r="C787" s="660" t="s">
        <v>426</v>
      </c>
      <c r="D787" s="20">
        <v>2018</v>
      </c>
      <c r="E787" s="20">
        <v>2019</v>
      </c>
      <c r="F787" s="20">
        <v>2020</v>
      </c>
      <c r="G787" s="20">
        <v>2021</v>
      </c>
    </row>
    <row r="788" spans="1:7" ht="27.75" customHeight="1" thickBot="1" x14ac:dyDescent="0.3">
      <c r="A788" s="598"/>
      <c r="B788" s="661"/>
      <c r="C788" s="661"/>
      <c r="D788" s="21" t="s">
        <v>10</v>
      </c>
      <c r="E788" s="21" t="s">
        <v>11</v>
      </c>
      <c r="F788" s="21" t="s">
        <v>11</v>
      </c>
      <c r="G788" s="21" t="s">
        <v>11</v>
      </c>
    </row>
    <row r="789" spans="1:7" ht="27.75" customHeight="1" thickBot="1" x14ac:dyDescent="0.3">
      <c r="A789" s="12" t="s">
        <v>23</v>
      </c>
      <c r="B789" s="89">
        <v>7900</v>
      </c>
      <c r="C789" s="89">
        <v>1575</v>
      </c>
      <c r="D789" s="89">
        <v>1723</v>
      </c>
      <c r="E789" s="89">
        <v>2128</v>
      </c>
      <c r="F789" s="89">
        <f>B789-C789-D789--E789</f>
        <v>6730</v>
      </c>
      <c r="G789" s="89"/>
    </row>
    <row r="790" spans="1:7" ht="27.75" customHeight="1" thickBot="1" x14ac:dyDescent="0.3">
      <c r="A790" s="12" t="s">
        <v>24</v>
      </c>
      <c r="B790" s="26">
        <f>B799+B798</f>
        <v>74801.399999999994</v>
      </c>
      <c r="C790" s="26">
        <f t="shared" ref="C790:G790" si="82">C799+C798</f>
        <v>14915</v>
      </c>
      <c r="D790" s="26">
        <f t="shared" si="82"/>
        <v>16322</v>
      </c>
      <c r="E790" s="26">
        <f t="shared" si="82"/>
        <v>20300</v>
      </c>
      <c r="F790" s="26">
        <f t="shared" si="82"/>
        <v>23264.400000000001</v>
      </c>
      <c r="G790" s="26">
        <f t="shared" si="82"/>
        <v>0</v>
      </c>
    </row>
    <row r="791" spans="1:7" ht="27.75" customHeight="1" thickBot="1" x14ac:dyDescent="0.3">
      <c r="A791" s="12" t="s">
        <v>25</v>
      </c>
      <c r="B791" s="12"/>
      <c r="C791" s="12"/>
      <c r="D791" s="22">
        <f>D790/D789</f>
        <v>9.4730121880441089</v>
      </c>
      <c r="E791" s="22">
        <f>E790/E789</f>
        <v>9.5394736842105257</v>
      </c>
      <c r="F791" s="22">
        <f>F790/F789</f>
        <v>3.4568202080237742</v>
      </c>
      <c r="G791" s="22" t="e">
        <f>G790/G789</f>
        <v>#DIV/0!</v>
      </c>
    </row>
    <row r="792" spans="1:7" ht="27.75" customHeight="1" thickBot="1" x14ac:dyDescent="0.3">
      <c r="A792" s="12" t="s">
        <v>26</v>
      </c>
      <c r="B792" s="12"/>
      <c r="C792" s="12"/>
      <c r="D792" s="153" t="s">
        <v>27</v>
      </c>
      <c r="E792" s="23">
        <f t="shared" ref="E792:G794" si="83">E789/D789-1</f>
        <v>0.23505513639001752</v>
      </c>
      <c r="F792" s="23">
        <f t="shared" si="83"/>
        <v>2.1625939849624061</v>
      </c>
      <c r="G792" s="23">
        <f t="shared" si="83"/>
        <v>-1</v>
      </c>
    </row>
    <row r="793" spans="1:7" ht="27.75" customHeight="1" thickBot="1" x14ac:dyDescent="0.3">
      <c r="A793" s="12" t="s">
        <v>28</v>
      </c>
      <c r="B793" s="12"/>
      <c r="C793" s="12"/>
      <c r="D793" s="153" t="s">
        <v>27</v>
      </c>
      <c r="E793" s="23">
        <f t="shared" si="83"/>
        <v>0.24372013233672352</v>
      </c>
      <c r="F793" s="23">
        <f t="shared" si="83"/>
        <v>0.14602955665024631</v>
      </c>
      <c r="G793" s="23">
        <f t="shared" si="83"/>
        <v>-1</v>
      </c>
    </row>
    <row r="794" spans="1:7" ht="27.75" customHeight="1" thickBot="1" x14ac:dyDescent="0.3">
      <c r="A794" s="12" t="s">
        <v>29</v>
      </c>
      <c r="B794" s="12"/>
      <c r="C794" s="12"/>
      <c r="D794" s="153" t="s">
        <v>27</v>
      </c>
      <c r="E794" s="23">
        <f t="shared" si="83"/>
        <v>7.0158778271496303E-3</v>
      </c>
      <c r="F794" s="23">
        <f t="shared" si="83"/>
        <v>-0.63762988164164569</v>
      </c>
      <c r="G794" s="23" t="e">
        <f t="shared" si="83"/>
        <v>#DIV/0!</v>
      </c>
    </row>
    <row r="795" spans="1:7" ht="27.75" customHeight="1" thickBot="1" x14ac:dyDescent="0.3">
      <c r="A795" s="618" t="s">
        <v>30</v>
      </c>
      <c r="B795" s="619"/>
      <c r="C795" s="619"/>
      <c r="D795" s="619"/>
      <c r="E795" s="619"/>
      <c r="F795" s="619"/>
      <c r="G795" s="620"/>
    </row>
    <row r="796" spans="1:7" ht="27.75" customHeight="1" x14ac:dyDescent="0.25">
      <c r="A796" s="597"/>
      <c r="B796" s="10"/>
      <c r="C796" s="10"/>
      <c r="D796" s="20">
        <v>2018</v>
      </c>
      <c r="E796" s="20">
        <v>2019</v>
      </c>
      <c r="F796" s="20">
        <v>2020</v>
      </c>
      <c r="G796" s="20">
        <v>2021</v>
      </c>
    </row>
    <row r="797" spans="1:7" ht="27.75" customHeight="1" thickBot="1" x14ac:dyDescent="0.3">
      <c r="A797" s="598"/>
      <c r="B797" s="157"/>
      <c r="C797" s="157"/>
      <c r="D797" s="21" t="s">
        <v>10</v>
      </c>
      <c r="E797" s="21" t="s">
        <v>11</v>
      </c>
      <c r="F797" s="21" t="s">
        <v>11</v>
      </c>
      <c r="G797" s="21" t="s">
        <v>11</v>
      </c>
    </row>
    <row r="798" spans="1:7" ht="27.75" customHeight="1" thickBot="1" x14ac:dyDescent="0.3">
      <c r="A798" s="24" t="s">
        <v>31</v>
      </c>
      <c r="B798" s="26">
        <v>888.40000000000009</v>
      </c>
      <c r="C798" s="26">
        <v>115</v>
      </c>
      <c r="D798" s="26">
        <v>322</v>
      </c>
      <c r="E798" s="26">
        <v>300</v>
      </c>
      <c r="F798" s="26">
        <f>B798-C798-D798-E798</f>
        <v>151.40000000000009</v>
      </c>
      <c r="G798" s="26">
        <v>0</v>
      </c>
    </row>
    <row r="799" spans="1:7" s="49" customFormat="1" ht="27.75" customHeight="1" thickBot="1" x14ac:dyDescent="0.3">
      <c r="A799" s="53" t="s">
        <v>32</v>
      </c>
      <c r="B799" s="54">
        <v>73913</v>
      </c>
      <c r="C799" s="54">
        <v>14800</v>
      </c>
      <c r="D799" s="54">
        <v>16000</v>
      </c>
      <c r="E799" s="54">
        <v>20000</v>
      </c>
      <c r="F799" s="54">
        <v>23113</v>
      </c>
      <c r="G799" s="54">
        <v>0</v>
      </c>
    </row>
    <row r="800" spans="1:7" ht="27.75" customHeight="1" thickBot="1" x14ac:dyDescent="0.3">
      <c r="A800" s="27" t="s">
        <v>33</v>
      </c>
      <c r="B800" s="86"/>
      <c r="C800" s="86"/>
      <c r="D800" s="307">
        <f>D799+D798</f>
        <v>16322</v>
      </c>
      <c r="E800" s="307">
        <f>E799+E798</f>
        <v>20300</v>
      </c>
      <c r="F800" s="307">
        <f>F799+F798</f>
        <v>23264.400000000001</v>
      </c>
      <c r="G800" s="307">
        <f>G799+G798</f>
        <v>0</v>
      </c>
    </row>
    <row r="801" spans="1:7" ht="27.75" customHeight="1" thickBot="1" x14ac:dyDescent="0.3">
      <c r="A801" s="19" t="s">
        <v>259</v>
      </c>
      <c r="B801" s="84"/>
      <c r="C801" s="84"/>
      <c r="D801" s="757" t="s">
        <v>467</v>
      </c>
      <c r="E801" s="758"/>
      <c r="F801" s="758"/>
      <c r="G801" s="759"/>
    </row>
    <row r="802" spans="1:7" ht="27.75" customHeight="1" thickBot="1" x14ac:dyDescent="0.3">
      <c r="A802" s="12" t="s">
        <v>20</v>
      </c>
      <c r="B802" s="47"/>
      <c r="C802" s="47"/>
      <c r="D802" s="757" t="s">
        <v>565</v>
      </c>
      <c r="E802" s="758"/>
      <c r="F802" s="758"/>
      <c r="G802" s="759"/>
    </row>
    <row r="803" spans="1:7" ht="27.75" customHeight="1" thickBot="1" x14ac:dyDescent="0.3">
      <c r="A803" s="12" t="s">
        <v>21</v>
      </c>
      <c r="B803" s="47"/>
      <c r="C803" s="47"/>
      <c r="D803" s="760" t="s">
        <v>424</v>
      </c>
      <c r="E803" s="761"/>
      <c r="F803" s="761"/>
      <c r="G803" s="762"/>
    </row>
    <row r="804" spans="1:7" ht="27.75" customHeight="1" x14ac:dyDescent="0.25">
      <c r="A804" s="597"/>
      <c r="B804" s="660" t="s">
        <v>425</v>
      </c>
      <c r="C804" s="660" t="s">
        <v>426</v>
      </c>
      <c r="D804" s="20">
        <v>2018</v>
      </c>
      <c r="E804" s="20">
        <v>2019</v>
      </c>
      <c r="F804" s="20">
        <v>2020</v>
      </c>
      <c r="G804" s="20">
        <v>2021</v>
      </c>
    </row>
    <row r="805" spans="1:7" ht="27.75" customHeight="1" thickBot="1" x14ac:dyDescent="0.3">
      <c r="A805" s="598"/>
      <c r="B805" s="661"/>
      <c r="C805" s="661"/>
      <c r="D805" s="21" t="s">
        <v>10</v>
      </c>
      <c r="E805" s="21" t="s">
        <v>11</v>
      </c>
      <c r="F805" s="21" t="s">
        <v>11</v>
      </c>
      <c r="G805" s="21" t="s">
        <v>11</v>
      </c>
    </row>
    <row r="806" spans="1:7" ht="27.75" customHeight="1" thickBot="1" x14ac:dyDescent="0.3">
      <c r="A806" s="12" t="s">
        <v>23</v>
      </c>
      <c r="B806" s="89">
        <v>26503</v>
      </c>
      <c r="C806" s="89">
        <v>5284</v>
      </c>
      <c r="D806" s="89">
        <v>5783</v>
      </c>
      <c r="E806" s="89">
        <v>7192</v>
      </c>
      <c r="F806" s="89">
        <f>B806-C806-D806-E806</f>
        <v>8244</v>
      </c>
      <c r="G806" s="89"/>
    </row>
    <row r="807" spans="1:7" ht="27.75" customHeight="1" thickBot="1" x14ac:dyDescent="0.3">
      <c r="A807" s="12" t="s">
        <v>24</v>
      </c>
      <c r="B807" s="26">
        <f>B816+B815</f>
        <v>299205.59999999998</v>
      </c>
      <c r="C807" s="26">
        <f t="shared" ref="C807:F807" si="84">C816+C815</f>
        <v>59660</v>
      </c>
      <c r="D807" s="26">
        <f>D817</f>
        <v>65291</v>
      </c>
      <c r="E807" s="26">
        <f t="shared" si="84"/>
        <v>81200</v>
      </c>
      <c r="F807" s="26">
        <f t="shared" si="84"/>
        <v>92905</v>
      </c>
      <c r="G807" s="26"/>
    </row>
    <row r="808" spans="1:7" ht="27.75" customHeight="1" thickBot="1" x14ac:dyDescent="0.3">
      <c r="A808" s="12" t="s">
        <v>25</v>
      </c>
      <c r="B808" s="12"/>
      <c r="C808" s="12"/>
      <c r="D808" s="22">
        <f>D807/D806</f>
        <v>11.29016081618537</v>
      </c>
      <c r="E808" s="22">
        <f>E807/E806</f>
        <v>11.290322580645162</v>
      </c>
      <c r="F808" s="22">
        <f>F807/F806</f>
        <v>11.269408054342552</v>
      </c>
      <c r="G808" s="22" t="e">
        <f>G807/G806</f>
        <v>#DIV/0!</v>
      </c>
    </row>
    <row r="809" spans="1:7" ht="27.75" customHeight="1" thickBot="1" x14ac:dyDescent="0.3">
      <c r="A809" s="12" t="s">
        <v>26</v>
      </c>
      <c r="B809" s="12"/>
      <c r="C809" s="12"/>
      <c r="D809" s="153" t="s">
        <v>27</v>
      </c>
      <c r="E809" s="23">
        <f t="shared" ref="E809:G811" si="85">E806/D806-1</f>
        <v>0.24364516686840743</v>
      </c>
      <c r="F809" s="23">
        <f t="shared" si="85"/>
        <v>0.14627363737486099</v>
      </c>
      <c r="G809" s="23">
        <f t="shared" si="85"/>
        <v>-1</v>
      </c>
    </row>
    <row r="810" spans="1:7" ht="27.75" customHeight="1" thickBot="1" x14ac:dyDescent="0.3">
      <c r="A810" s="12" t="s">
        <v>28</v>
      </c>
      <c r="B810" s="12"/>
      <c r="C810" s="12"/>
      <c r="D810" s="153" t="s">
        <v>27</v>
      </c>
      <c r="E810" s="23">
        <f t="shared" si="85"/>
        <v>0.24366298571012845</v>
      </c>
      <c r="F810" s="23">
        <f t="shared" si="85"/>
        <v>0.14415024630541873</v>
      </c>
      <c r="G810" s="23">
        <f t="shared" si="85"/>
        <v>-1</v>
      </c>
    </row>
    <row r="811" spans="1:7" ht="27.75" customHeight="1" thickBot="1" x14ac:dyDescent="0.3">
      <c r="A811" s="12" t="s">
        <v>29</v>
      </c>
      <c r="B811" s="12"/>
      <c r="C811" s="12"/>
      <c r="D811" s="153" t="s">
        <v>27</v>
      </c>
      <c r="E811" s="23">
        <f t="shared" si="85"/>
        <v>1.4327914582112911E-5</v>
      </c>
      <c r="F811" s="23">
        <f t="shared" si="85"/>
        <v>-1.8524294725168478E-3</v>
      </c>
      <c r="G811" s="23" t="e">
        <f t="shared" si="85"/>
        <v>#DIV/0!</v>
      </c>
    </row>
    <row r="812" spans="1:7" ht="27.75" customHeight="1" thickBot="1" x14ac:dyDescent="0.3">
      <c r="A812" s="618" t="s">
        <v>566</v>
      </c>
      <c r="B812" s="619"/>
      <c r="C812" s="619"/>
      <c r="D812" s="619"/>
      <c r="E812" s="619"/>
      <c r="F812" s="619"/>
      <c r="G812" s="620"/>
    </row>
    <row r="813" spans="1:7" ht="27.75" customHeight="1" x14ac:dyDescent="0.25">
      <c r="A813" s="597"/>
      <c r="B813" s="10"/>
      <c r="C813" s="10"/>
      <c r="D813" s="20">
        <v>2018</v>
      </c>
      <c r="E813" s="20">
        <v>2019</v>
      </c>
      <c r="F813" s="20">
        <v>2020</v>
      </c>
      <c r="G813" s="20">
        <v>2021</v>
      </c>
    </row>
    <row r="814" spans="1:7" ht="27.75" customHeight="1" thickBot="1" x14ac:dyDescent="0.3">
      <c r="A814" s="598"/>
      <c r="B814" s="95"/>
      <c r="C814" s="95"/>
      <c r="D814" s="21" t="s">
        <v>10</v>
      </c>
      <c r="E814" s="21" t="s">
        <v>11</v>
      </c>
      <c r="F814" s="21" t="s">
        <v>11</v>
      </c>
      <c r="G814" s="21" t="s">
        <v>11</v>
      </c>
    </row>
    <row r="815" spans="1:7" ht="27.75" customHeight="1" thickBot="1" x14ac:dyDescent="0.3">
      <c r="A815" s="24" t="s">
        <v>31</v>
      </c>
      <c r="B815" s="26">
        <v>3553.6</v>
      </c>
      <c r="C815" s="26">
        <v>460</v>
      </c>
      <c r="D815" s="26">
        <v>1291</v>
      </c>
      <c r="E815" s="26">
        <v>1200</v>
      </c>
      <c r="F815" s="26">
        <v>604</v>
      </c>
      <c r="G815" s="26">
        <v>0</v>
      </c>
    </row>
    <row r="816" spans="1:7" s="49" customFormat="1" ht="27.75" customHeight="1" thickBot="1" x14ac:dyDescent="0.3">
      <c r="A816" s="53" t="s">
        <v>32</v>
      </c>
      <c r="B816" s="54">
        <v>295652</v>
      </c>
      <c r="C816" s="54">
        <v>59200</v>
      </c>
      <c r="D816" s="54">
        <v>64000</v>
      </c>
      <c r="E816" s="54">
        <v>80000</v>
      </c>
      <c r="F816" s="54">
        <v>92301</v>
      </c>
      <c r="G816" s="54">
        <v>0</v>
      </c>
    </row>
    <row r="817" spans="1:7" ht="27.75" customHeight="1" thickBot="1" x14ac:dyDescent="0.3">
      <c r="A817" s="27" t="s">
        <v>98</v>
      </c>
      <c r="B817" s="25"/>
      <c r="C817" s="25"/>
      <c r="D817" s="307">
        <f>D816+D815</f>
        <v>65291</v>
      </c>
      <c r="E817" s="307">
        <f>E816+E815</f>
        <v>81200</v>
      </c>
      <c r="F817" s="307">
        <f>F816+F815</f>
        <v>92905</v>
      </c>
      <c r="G817" s="307">
        <f>G816+G815</f>
        <v>0</v>
      </c>
    </row>
    <row r="818" spans="1:7" ht="27.75" customHeight="1" thickBot="1" x14ac:dyDescent="0.3">
      <c r="A818" s="27" t="s">
        <v>567</v>
      </c>
      <c r="B818" s="25"/>
      <c r="C818" s="25"/>
      <c r="D818" s="307">
        <f>D817+D800</f>
        <v>81613</v>
      </c>
      <c r="E818" s="307">
        <f t="shared" ref="E818:G818" si="86">E817+E800</f>
        <v>101500</v>
      </c>
      <c r="F818" s="307">
        <f t="shared" si="86"/>
        <v>116169.4</v>
      </c>
      <c r="G818" s="307">
        <f t="shared" si="86"/>
        <v>0</v>
      </c>
    </row>
    <row r="819" spans="1:7" ht="27.75" customHeight="1" thickBot="1" x14ac:dyDescent="0.3">
      <c r="A819" s="18" t="s">
        <v>568</v>
      </c>
      <c r="B819" s="88"/>
      <c r="C819" s="88"/>
      <c r="D819" s="624" t="s">
        <v>569</v>
      </c>
      <c r="E819" s="625"/>
      <c r="F819" s="625"/>
      <c r="G819" s="626"/>
    </row>
    <row r="820" spans="1:7" ht="27.75" customHeight="1" thickBot="1" x14ac:dyDescent="0.3">
      <c r="A820" s="19" t="s">
        <v>88</v>
      </c>
      <c r="B820" s="84"/>
      <c r="C820" s="84"/>
      <c r="D820" s="757" t="s">
        <v>441</v>
      </c>
      <c r="E820" s="758"/>
      <c r="F820" s="758"/>
      <c r="G820" s="759"/>
    </row>
    <row r="821" spans="1:7" ht="39" customHeight="1" thickBot="1" x14ac:dyDescent="0.3">
      <c r="A821" s="12" t="s">
        <v>20</v>
      </c>
      <c r="B821" s="47"/>
      <c r="C821" s="47"/>
      <c r="D821" s="701" t="s">
        <v>570</v>
      </c>
      <c r="E821" s="702"/>
      <c r="F821" s="702"/>
      <c r="G821" s="703"/>
    </row>
    <row r="822" spans="1:7" ht="27.75" customHeight="1" thickBot="1" x14ac:dyDescent="0.3">
      <c r="A822" s="12" t="s">
        <v>21</v>
      </c>
      <c r="B822" s="47"/>
      <c r="C822" s="47"/>
      <c r="D822" s="760" t="s">
        <v>424</v>
      </c>
      <c r="E822" s="761"/>
      <c r="F822" s="761"/>
      <c r="G822" s="762"/>
    </row>
    <row r="823" spans="1:7" ht="27.75" customHeight="1" x14ac:dyDescent="0.25">
      <c r="A823" s="597"/>
      <c r="B823" s="660" t="s">
        <v>425</v>
      </c>
      <c r="C823" s="660" t="s">
        <v>426</v>
      </c>
      <c r="D823" s="20">
        <v>2018</v>
      </c>
      <c r="E823" s="20">
        <v>2019</v>
      </c>
      <c r="F823" s="20">
        <v>2020</v>
      </c>
      <c r="G823" s="20">
        <v>2021</v>
      </c>
    </row>
    <row r="824" spans="1:7" ht="27.75" customHeight="1" thickBot="1" x14ac:dyDescent="0.3">
      <c r="A824" s="598"/>
      <c r="B824" s="661"/>
      <c r="C824" s="661"/>
      <c r="D824" s="21" t="s">
        <v>10</v>
      </c>
      <c r="E824" s="21" t="s">
        <v>11</v>
      </c>
      <c r="F824" s="21" t="s">
        <v>11</v>
      </c>
      <c r="G824" s="21" t="s">
        <v>11</v>
      </c>
    </row>
    <row r="825" spans="1:7" ht="27.75" customHeight="1" thickBot="1" x14ac:dyDescent="0.3">
      <c r="A825" s="12" t="s">
        <v>23</v>
      </c>
      <c r="B825" s="89">
        <v>41556</v>
      </c>
      <c r="C825" s="89">
        <v>5332</v>
      </c>
      <c r="D825" s="89">
        <v>18127</v>
      </c>
      <c r="E825" s="89">
        <f>B825-C825-D825</f>
        <v>18097</v>
      </c>
      <c r="F825" s="89">
        <v>0</v>
      </c>
      <c r="G825" s="89"/>
    </row>
    <row r="826" spans="1:7" ht="27.75" customHeight="1" thickBot="1" x14ac:dyDescent="0.3">
      <c r="A826" s="12" t="s">
        <v>24</v>
      </c>
      <c r="B826" s="22">
        <f>B835+B834</f>
        <v>155849</v>
      </c>
      <c r="C826" s="22">
        <f t="shared" ref="C826:G826" si="87">C835+C834</f>
        <v>20000</v>
      </c>
      <c r="D826" s="22">
        <f t="shared" si="87"/>
        <v>67988</v>
      </c>
      <c r="E826" s="22">
        <f t="shared" si="87"/>
        <v>67863</v>
      </c>
      <c r="F826" s="22">
        <f t="shared" si="87"/>
        <v>0</v>
      </c>
      <c r="G826" s="22">
        <f t="shared" si="87"/>
        <v>0</v>
      </c>
    </row>
    <row r="827" spans="1:7" ht="27.75" customHeight="1" thickBot="1" x14ac:dyDescent="0.3">
      <c r="A827" s="12" t="s">
        <v>25</v>
      </c>
      <c r="B827" s="12"/>
      <c r="C827" s="12"/>
      <c r="D827" s="22">
        <f>D826/D825</f>
        <v>3.7506482043360734</v>
      </c>
      <c r="E827" s="22">
        <f>E826/E825</f>
        <v>3.7499585566668507</v>
      </c>
      <c r="F827" s="22" t="e">
        <f>F826/F825</f>
        <v>#DIV/0!</v>
      </c>
      <c r="G827" s="22" t="e">
        <f>G826/G825</f>
        <v>#DIV/0!</v>
      </c>
    </row>
    <row r="828" spans="1:7" ht="27.75" customHeight="1" thickBot="1" x14ac:dyDescent="0.3">
      <c r="A828" s="12" t="s">
        <v>26</v>
      </c>
      <c r="B828" s="12"/>
      <c r="C828" s="12"/>
      <c r="D828" s="153" t="s">
        <v>27</v>
      </c>
      <c r="E828" s="23">
        <f t="shared" ref="E828:G830" si="88">E825/D825-1</f>
        <v>-1.6549897942296221E-3</v>
      </c>
      <c r="F828" s="23">
        <f t="shared" si="88"/>
        <v>-1</v>
      </c>
      <c r="G828" s="23" t="e">
        <f t="shared" si="88"/>
        <v>#DIV/0!</v>
      </c>
    </row>
    <row r="829" spans="1:7" ht="27.75" customHeight="1" thickBot="1" x14ac:dyDescent="0.3">
      <c r="A829" s="12" t="s">
        <v>28</v>
      </c>
      <c r="B829" s="12"/>
      <c r="C829" s="12"/>
      <c r="D829" s="153" t="s">
        <v>27</v>
      </c>
      <c r="E829" s="23">
        <f t="shared" si="88"/>
        <v>-1.8385597458374647E-3</v>
      </c>
      <c r="F829" s="23">
        <f t="shared" si="88"/>
        <v>-1</v>
      </c>
      <c r="G829" s="23" t="e">
        <f t="shared" si="88"/>
        <v>#DIV/0!</v>
      </c>
    </row>
    <row r="830" spans="1:7" ht="27.75" customHeight="1" thickBot="1" x14ac:dyDescent="0.3">
      <c r="A830" s="12" t="s">
        <v>29</v>
      </c>
      <c r="B830" s="12"/>
      <c r="C830" s="12"/>
      <c r="D830" s="153" t="s">
        <v>27</v>
      </c>
      <c r="E830" s="23">
        <f t="shared" si="88"/>
        <v>-1.8387426163435361E-4</v>
      </c>
      <c r="F830" s="23" t="e">
        <f t="shared" si="88"/>
        <v>#DIV/0!</v>
      </c>
      <c r="G830" s="23" t="e">
        <f t="shared" si="88"/>
        <v>#DIV/0!</v>
      </c>
    </row>
    <row r="831" spans="1:7" ht="27.75" customHeight="1" thickBot="1" x14ac:dyDescent="0.3">
      <c r="A831" s="618" t="s">
        <v>30</v>
      </c>
      <c r="B831" s="619"/>
      <c r="C831" s="619"/>
      <c r="D831" s="619"/>
      <c r="E831" s="619"/>
      <c r="F831" s="619"/>
      <c r="G831" s="620"/>
    </row>
    <row r="832" spans="1:7" ht="27.75" customHeight="1" x14ac:dyDescent="0.25">
      <c r="A832" s="597"/>
      <c r="B832" s="10"/>
      <c r="C832" s="10"/>
      <c r="D832" s="20">
        <v>2018</v>
      </c>
      <c r="E832" s="20">
        <v>2019</v>
      </c>
      <c r="F832" s="20">
        <v>2020</v>
      </c>
      <c r="G832" s="20">
        <v>2021</v>
      </c>
    </row>
    <row r="833" spans="1:7" ht="27.75" customHeight="1" thickBot="1" x14ac:dyDescent="0.3">
      <c r="A833" s="598"/>
      <c r="B833" s="157"/>
      <c r="C833" s="157"/>
      <c r="D833" s="21" t="s">
        <v>10</v>
      </c>
      <c r="E833" s="21" t="s">
        <v>11</v>
      </c>
      <c r="F833" s="21" t="s">
        <v>11</v>
      </c>
      <c r="G833" s="21" t="s">
        <v>11</v>
      </c>
    </row>
    <row r="834" spans="1:7" ht="27.75" customHeight="1" thickBot="1" x14ac:dyDescent="0.3">
      <c r="A834" s="24" t="s">
        <v>31</v>
      </c>
      <c r="B834" s="26">
        <v>1602</v>
      </c>
      <c r="C834" s="26">
        <v>0</v>
      </c>
      <c r="D834" s="26">
        <v>864</v>
      </c>
      <c r="E834" s="26">
        <v>739</v>
      </c>
      <c r="F834" s="26">
        <v>0</v>
      </c>
      <c r="G834" s="26">
        <v>0</v>
      </c>
    </row>
    <row r="835" spans="1:7" s="49" customFormat="1" ht="27.75" customHeight="1" thickBot="1" x14ac:dyDescent="0.3">
      <c r="A835" s="53" t="s">
        <v>32</v>
      </c>
      <c r="B835" s="54">
        <v>154247</v>
      </c>
      <c r="C835" s="54">
        <v>20000</v>
      </c>
      <c r="D835" s="54">
        <v>67124</v>
      </c>
      <c r="E835" s="54">
        <v>67124</v>
      </c>
      <c r="F835" s="54">
        <v>0</v>
      </c>
      <c r="G835" s="54">
        <v>0</v>
      </c>
    </row>
    <row r="836" spans="1:7" ht="27.75" customHeight="1" thickBot="1" x14ac:dyDescent="0.3">
      <c r="A836" s="27" t="s">
        <v>33</v>
      </c>
      <c r="B836" s="86"/>
      <c r="C836" s="86"/>
      <c r="D836" s="307">
        <f>D835+D834</f>
        <v>67988</v>
      </c>
      <c r="E836" s="307">
        <f>E835+E834</f>
        <v>67863</v>
      </c>
      <c r="F836" s="307">
        <f>F835+F834</f>
        <v>0</v>
      </c>
      <c r="G836" s="307">
        <f>G835+G834</f>
        <v>0</v>
      </c>
    </row>
    <row r="837" spans="1:7" ht="27.75" customHeight="1" thickBot="1" x14ac:dyDescent="0.3">
      <c r="A837" s="18" t="s">
        <v>568</v>
      </c>
      <c r="B837" s="88"/>
      <c r="C837" s="88"/>
      <c r="D837" s="624" t="s">
        <v>571</v>
      </c>
      <c r="E837" s="625"/>
      <c r="F837" s="625"/>
      <c r="G837" s="626"/>
    </row>
    <row r="838" spans="1:7" ht="27.75" customHeight="1" thickBot="1" x14ac:dyDescent="0.3">
      <c r="A838" s="19" t="s">
        <v>88</v>
      </c>
      <c r="B838" s="84"/>
      <c r="C838" s="84"/>
      <c r="D838" s="757" t="s">
        <v>441</v>
      </c>
      <c r="E838" s="758"/>
      <c r="F838" s="758"/>
      <c r="G838" s="759"/>
    </row>
    <row r="839" spans="1:7" ht="27.75" customHeight="1" thickBot="1" x14ac:dyDescent="0.3">
      <c r="A839" s="12" t="s">
        <v>20</v>
      </c>
      <c r="B839" s="47"/>
      <c r="C839" s="47"/>
      <c r="D839" s="701" t="s">
        <v>572</v>
      </c>
      <c r="E839" s="702"/>
      <c r="F839" s="702"/>
      <c r="G839" s="703"/>
    </row>
    <row r="840" spans="1:7" ht="27.75" customHeight="1" thickBot="1" x14ac:dyDescent="0.3">
      <c r="A840" s="12" t="s">
        <v>21</v>
      </c>
      <c r="B840" s="47"/>
      <c r="C840" s="47"/>
      <c r="D840" s="760" t="s">
        <v>424</v>
      </c>
      <c r="E840" s="761"/>
      <c r="F840" s="761"/>
      <c r="G840" s="762"/>
    </row>
    <row r="841" spans="1:7" ht="27.75" customHeight="1" x14ac:dyDescent="0.25">
      <c r="A841" s="597"/>
      <c r="B841" s="660" t="s">
        <v>425</v>
      </c>
      <c r="C841" s="660" t="s">
        <v>426</v>
      </c>
      <c r="D841" s="20">
        <v>2018</v>
      </c>
      <c r="E841" s="20">
        <v>2019</v>
      </c>
      <c r="F841" s="20">
        <v>2020</v>
      </c>
      <c r="G841" s="20">
        <v>2021</v>
      </c>
    </row>
    <row r="842" spans="1:7" ht="27.75" customHeight="1" thickBot="1" x14ac:dyDescent="0.3">
      <c r="A842" s="598"/>
      <c r="B842" s="661"/>
      <c r="C842" s="661"/>
      <c r="D842" s="21" t="s">
        <v>10</v>
      </c>
      <c r="E842" s="21" t="s">
        <v>11</v>
      </c>
      <c r="F842" s="21" t="s">
        <v>11</v>
      </c>
      <c r="G842" s="21" t="s">
        <v>11</v>
      </c>
    </row>
    <row r="843" spans="1:7" ht="27.75" customHeight="1" thickBot="1" x14ac:dyDescent="0.3">
      <c r="A843" s="12" t="s">
        <v>23</v>
      </c>
      <c r="B843" s="89">
        <v>3195</v>
      </c>
      <c r="C843" s="89">
        <v>636</v>
      </c>
      <c r="D843" s="89">
        <v>1524</v>
      </c>
      <c r="E843" s="89">
        <f>B843-C843-D843</f>
        <v>1035</v>
      </c>
      <c r="F843" s="89"/>
      <c r="G843" s="89"/>
    </row>
    <row r="844" spans="1:7" ht="27.75" customHeight="1" thickBot="1" x14ac:dyDescent="0.3">
      <c r="A844" s="12" t="s">
        <v>24</v>
      </c>
      <c r="B844" s="22">
        <f>B853+B852</f>
        <v>82911</v>
      </c>
      <c r="C844" s="22">
        <f t="shared" ref="C844:G844" si="89">C853+C852</f>
        <v>16518</v>
      </c>
      <c r="D844" s="22">
        <f t="shared" si="89"/>
        <v>39572</v>
      </c>
      <c r="E844" s="22">
        <f t="shared" si="89"/>
        <v>26822</v>
      </c>
      <c r="F844" s="22">
        <f t="shared" si="89"/>
        <v>0</v>
      </c>
      <c r="G844" s="22">
        <f t="shared" si="89"/>
        <v>0</v>
      </c>
    </row>
    <row r="845" spans="1:7" ht="27.75" customHeight="1" thickBot="1" x14ac:dyDescent="0.3">
      <c r="A845" s="12" t="s">
        <v>25</v>
      </c>
      <c r="B845" s="12"/>
      <c r="C845" s="12"/>
      <c r="D845" s="22">
        <f>D844/D843</f>
        <v>25.965879265091864</v>
      </c>
      <c r="E845" s="22">
        <f>E844/E843</f>
        <v>25.914975845410627</v>
      </c>
      <c r="F845" s="22" t="e">
        <f>F844/F843</f>
        <v>#DIV/0!</v>
      </c>
      <c r="G845" s="22" t="e">
        <f>G844/G843</f>
        <v>#DIV/0!</v>
      </c>
    </row>
    <row r="846" spans="1:7" ht="27.75" customHeight="1" thickBot="1" x14ac:dyDescent="0.3">
      <c r="A846" s="12" t="s">
        <v>26</v>
      </c>
      <c r="B846" s="12"/>
      <c r="C846" s="12"/>
      <c r="D846" s="153" t="s">
        <v>27</v>
      </c>
      <c r="E846" s="23">
        <f t="shared" ref="E846:G848" si="90">E843/D843-1</f>
        <v>-0.32086614173228345</v>
      </c>
      <c r="F846" s="23">
        <f t="shared" si="90"/>
        <v>-1</v>
      </c>
      <c r="G846" s="23" t="e">
        <f t="shared" si="90"/>
        <v>#DIV/0!</v>
      </c>
    </row>
    <row r="847" spans="1:7" ht="27.75" customHeight="1" thickBot="1" x14ac:dyDescent="0.3">
      <c r="A847" s="12" t="s">
        <v>28</v>
      </c>
      <c r="B847" s="12"/>
      <c r="C847" s="12"/>
      <c r="D847" s="153" t="s">
        <v>27</v>
      </c>
      <c r="E847" s="23">
        <f t="shared" si="90"/>
        <v>-0.32219751339330838</v>
      </c>
      <c r="F847" s="23">
        <f t="shared" si="90"/>
        <v>-1</v>
      </c>
      <c r="G847" s="23" t="e">
        <f t="shared" si="90"/>
        <v>#DIV/0!</v>
      </c>
    </row>
    <row r="848" spans="1:7" ht="27.75" customHeight="1" thickBot="1" x14ac:dyDescent="0.3">
      <c r="A848" s="12" t="s">
        <v>29</v>
      </c>
      <c r="B848" s="12"/>
      <c r="C848" s="12"/>
      <c r="D848" s="153" t="s">
        <v>27</v>
      </c>
      <c r="E848" s="23">
        <f t="shared" si="90"/>
        <v>-1.9603965327555928E-3</v>
      </c>
      <c r="F848" s="23" t="e">
        <f t="shared" si="90"/>
        <v>#DIV/0!</v>
      </c>
      <c r="G848" s="23" t="e">
        <f t="shared" si="90"/>
        <v>#DIV/0!</v>
      </c>
    </row>
    <row r="849" spans="1:7" ht="27.75" customHeight="1" thickBot="1" x14ac:dyDescent="0.3">
      <c r="A849" s="618" t="s">
        <v>30</v>
      </c>
      <c r="B849" s="619"/>
      <c r="C849" s="619"/>
      <c r="D849" s="619"/>
      <c r="E849" s="619"/>
      <c r="F849" s="619"/>
      <c r="G849" s="620"/>
    </row>
    <row r="850" spans="1:7" ht="27.75" customHeight="1" x14ac:dyDescent="0.25">
      <c r="A850" s="597"/>
      <c r="B850" s="10"/>
      <c r="C850" s="10"/>
      <c r="D850" s="20">
        <v>2018</v>
      </c>
      <c r="E850" s="20">
        <v>2019</v>
      </c>
      <c r="F850" s="20">
        <v>2020</v>
      </c>
      <c r="G850" s="20">
        <v>2021</v>
      </c>
    </row>
    <row r="851" spans="1:7" ht="27.75" customHeight="1" thickBot="1" x14ac:dyDescent="0.3">
      <c r="A851" s="598"/>
      <c r="B851" s="157"/>
      <c r="C851" s="157"/>
      <c r="D851" s="21" t="s">
        <v>10</v>
      </c>
      <c r="E851" s="21" t="s">
        <v>11</v>
      </c>
      <c r="F851" s="21" t="s">
        <v>11</v>
      </c>
      <c r="G851" s="21" t="s">
        <v>11</v>
      </c>
    </row>
    <row r="852" spans="1:7" ht="27.75" customHeight="1" thickBot="1" x14ac:dyDescent="0.3">
      <c r="A852" s="24" t="s">
        <v>31</v>
      </c>
      <c r="B852" s="26">
        <v>1562</v>
      </c>
      <c r="C852" s="26">
        <v>118</v>
      </c>
      <c r="D852" s="26">
        <v>602</v>
      </c>
      <c r="E852" s="26">
        <v>842</v>
      </c>
      <c r="F852" s="26">
        <v>0</v>
      </c>
      <c r="G852" s="26">
        <v>0</v>
      </c>
    </row>
    <row r="853" spans="1:7" s="49" customFormat="1" ht="27.75" customHeight="1" thickBot="1" x14ac:dyDescent="0.3">
      <c r="A853" s="53" t="s">
        <v>32</v>
      </c>
      <c r="B853" s="54">
        <v>81349</v>
      </c>
      <c r="C853" s="54">
        <v>16400</v>
      </c>
      <c r="D853" s="54">
        <v>38970</v>
      </c>
      <c r="E853" s="54">
        <v>25980</v>
      </c>
      <c r="F853" s="54">
        <v>0</v>
      </c>
      <c r="G853" s="54">
        <v>0</v>
      </c>
    </row>
    <row r="854" spans="1:7" ht="27.75" customHeight="1" thickBot="1" x14ac:dyDescent="0.3">
      <c r="A854" s="27" t="s">
        <v>33</v>
      </c>
      <c r="B854" s="86"/>
      <c r="C854" s="86"/>
      <c r="D854" s="307">
        <f>D853+D852</f>
        <v>39572</v>
      </c>
      <c r="E854" s="307">
        <f>E853+E852</f>
        <v>26822</v>
      </c>
      <c r="F854" s="307">
        <f>F853+F852</f>
        <v>0</v>
      </c>
      <c r="G854" s="307">
        <f>G853+G852</f>
        <v>0</v>
      </c>
    </row>
    <row r="855" spans="1:7" ht="27.75" customHeight="1" thickBot="1" x14ac:dyDescent="0.3">
      <c r="A855" s="18" t="s">
        <v>573</v>
      </c>
      <c r="B855" s="88"/>
      <c r="C855" s="88"/>
      <c r="D855" s="624" t="s">
        <v>574</v>
      </c>
      <c r="E855" s="625"/>
      <c r="F855" s="625"/>
      <c r="G855" s="626"/>
    </row>
    <row r="856" spans="1:7" ht="27.75" customHeight="1" thickBot="1" x14ac:dyDescent="0.3">
      <c r="A856" s="19" t="s">
        <v>88</v>
      </c>
      <c r="B856" s="84"/>
      <c r="C856" s="84"/>
      <c r="D856" s="757" t="s">
        <v>441</v>
      </c>
      <c r="E856" s="758"/>
      <c r="F856" s="758"/>
      <c r="G856" s="759"/>
    </row>
    <row r="857" spans="1:7" ht="27.75" customHeight="1" thickBot="1" x14ac:dyDescent="0.3">
      <c r="A857" s="12" t="s">
        <v>20</v>
      </c>
      <c r="B857" s="47"/>
      <c r="C857" s="47"/>
      <c r="D857" s="701" t="s">
        <v>575</v>
      </c>
      <c r="E857" s="702"/>
      <c r="F857" s="702"/>
      <c r="G857" s="703"/>
    </row>
    <row r="858" spans="1:7" ht="27.75" customHeight="1" thickBot="1" x14ac:dyDescent="0.3">
      <c r="A858" s="12" t="s">
        <v>21</v>
      </c>
      <c r="B858" s="47"/>
      <c r="C858" s="47"/>
      <c r="D858" s="760" t="s">
        <v>424</v>
      </c>
      <c r="E858" s="761"/>
      <c r="F858" s="761"/>
      <c r="G858" s="762"/>
    </row>
    <row r="859" spans="1:7" ht="27.75" customHeight="1" x14ac:dyDescent="0.25">
      <c r="A859" s="597"/>
      <c r="B859" s="660" t="s">
        <v>425</v>
      </c>
      <c r="C859" s="660" t="s">
        <v>426</v>
      </c>
      <c r="D859" s="20">
        <v>2018</v>
      </c>
      <c r="E859" s="20">
        <v>2019</v>
      </c>
      <c r="F859" s="20">
        <v>2020</v>
      </c>
      <c r="G859" s="20">
        <v>2021</v>
      </c>
    </row>
    <row r="860" spans="1:7" ht="27.75" customHeight="1" thickBot="1" x14ac:dyDescent="0.3">
      <c r="A860" s="598"/>
      <c r="B860" s="661"/>
      <c r="C860" s="661"/>
      <c r="D860" s="21" t="s">
        <v>10</v>
      </c>
      <c r="E860" s="21" t="s">
        <v>11</v>
      </c>
      <c r="F860" s="21" t="s">
        <v>11</v>
      </c>
      <c r="G860" s="21" t="s">
        <v>11</v>
      </c>
    </row>
    <row r="861" spans="1:7" ht="27.75" customHeight="1" thickBot="1" x14ac:dyDescent="0.3">
      <c r="A861" s="12" t="s">
        <v>23</v>
      </c>
      <c r="B861" s="89">
        <v>2831</v>
      </c>
      <c r="C861" s="89">
        <v>304</v>
      </c>
      <c r="D861" s="89">
        <v>1068</v>
      </c>
      <c r="E861" s="89">
        <f>B861-C861-D861</f>
        <v>1459</v>
      </c>
      <c r="F861" s="89">
        <v>0</v>
      </c>
      <c r="G861" s="89">
        <v>0</v>
      </c>
    </row>
    <row r="862" spans="1:7" ht="27.75" customHeight="1" thickBot="1" x14ac:dyDescent="0.3">
      <c r="A862" s="12" t="s">
        <v>24</v>
      </c>
      <c r="B862" s="26">
        <f>B871+B870</f>
        <v>37815</v>
      </c>
      <c r="C862" s="26">
        <f t="shared" ref="C862:G862" si="91">C871+C870</f>
        <v>4067</v>
      </c>
      <c r="D862" s="26">
        <f t="shared" si="91"/>
        <v>14268</v>
      </c>
      <c r="E862" s="26">
        <f t="shared" si="91"/>
        <v>19481</v>
      </c>
      <c r="F862" s="26">
        <f t="shared" si="91"/>
        <v>0</v>
      </c>
      <c r="G862" s="26">
        <f t="shared" si="91"/>
        <v>0</v>
      </c>
    </row>
    <row r="863" spans="1:7" ht="27.75" customHeight="1" thickBot="1" x14ac:dyDescent="0.3">
      <c r="A863" s="12" t="s">
        <v>25</v>
      </c>
      <c r="B863" s="12"/>
      <c r="C863" s="12"/>
      <c r="D863" s="22">
        <f>D862/D861</f>
        <v>13.359550561797754</v>
      </c>
      <c r="E863" s="22">
        <f>E862/E861</f>
        <v>13.35229609321453</v>
      </c>
      <c r="F863" s="22" t="e">
        <f>F862/F861</f>
        <v>#DIV/0!</v>
      </c>
      <c r="G863" s="22" t="e">
        <f>G862/G861</f>
        <v>#DIV/0!</v>
      </c>
    </row>
    <row r="864" spans="1:7" ht="27.75" customHeight="1" thickBot="1" x14ac:dyDescent="0.3">
      <c r="A864" s="12" t="s">
        <v>26</v>
      </c>
      <c r="B864" s="12"/>
      <c r="C864" s="12"/>
      <c r="D864" s="153" t="s">
        <v>27</v>
      </c>
      <c r="E864" s="23">
        <f t="shared" ref="E864:G866" si="92">E861/D861-1</f>
        <v>0.36610486891385774</v>
      </c>
      <c r="F864" s="23">
        <f t="shared" si="92"/>
        <v>-1</v>
      </c>
      <c r="G864" s="23" t="e">
        <f t="shared" si="92"/>
        <v>#DIV/0!</v>
      </c>
    </row>
    <row r="865" spans="1:7" ht="27.75" customHeight="1" thickBot="1" x14ac:dyDescent="0.3">
      <c r="A865" s="12" t="s">
        <v>28</v>
      </c>
      <c r="B865" s="12"/>
      <c r="C865" s="12"/>
      <c r="D865" s="153" t="s">
        <v>27</v>
      </c>
      <c r="E865" s="23">
        <f t="shared" si="92"/>
        <v>0.36536305018222603</v>
      </c>
      <c r="F865" s="23">
        <f t="shared" si="92"/>
        <v>-1</v>
      </c>
      <c r="G865" s="23" t="e">
        <f t="shared" si="92"/>
        <v>#DIV/0!</v>
      </c>
    </row>
    <row r="866" spans="1:7" ht="27.75" customHeight="1" thickBot="1" x14ac:dyDescent="0.3">
      <c r="A866" s="12" t="s">
        <v>29</v>
      </c>
      <c r="B866" s="12"/>
      <c r="C866" s="12"/>
      <c r="D866" s="153" t="s">
        <v>27</v>
      </c>
      <c r="E866" s="23">
        <f t="shared" si="92"/>
        <v>-5.430174128737697E-4</v>
      </c>
      <c r="F866" s="23" t="e">
        <f t="shared" si="92"/>
        <v>#DIV/0!</v>
      </c>
      <c r="G866" s="23" t="e">
        <f t="shared" si="92"/>
        <v>#DIV/0!</v>
      </c>
    </row>
    <row r="867" spans="1:7" ht="27.75" customHeight="1" thickBot="1" x14ac:dyDescent="0.3">
      <c r="A867" s="618" t="s">
        <v>30</v>
      </c>
      <c r="B867" s="619"/>
      <c r="C867" s="619"/>
      <c r="D867" s="619"/>
      <c r="E867" s="619"/>
      <c r="F867" s="619"/>
      <c r="G867" s="620"/>
    </row>
    <row r="868" spans="1:7" ht="27.75" customHeight="1" x14ac:dyDescent="0.25">
      <c r="A868" s="597"/>
      <c r="B868" s="10"/>
      <c r="C868" s="10"/>
      <c r="D868" s="20">
        <v>2018</v>
      </c>
      <c r="E868" s="20">
        <v>2019</v>
      </c>
      <c r="F868" s="20">
        <v>2020</v>
      </c>
      <c r="G868" s="20">
        <v>2021</v>
      </c>
    </row>
    <row r="869" spans="1:7" ht="27.75" customHeight="1" thickBot="1" x14ac:dyDescent="0.3">
      <c r="A869" s="598"/>
      <c r="B869" s="157"/>
      <c r="C869" s="157"/>
      <c r="D869" s="21" t="s">
        <v>10</v>
      </c>
      <c r="E869" s="21" t="s">
        <v>11</v>
      </c>
      <c r="F869" s="21" t="s">
        <v>11</v>
      </c>
      <c r="G869" s="21" t="s">
        <v>11</v>
      </c>
    </row>
    <row r="870" spans="1:7" ht="27.75" customHeight="1" thickBot="1" x14ac:dyDescent="0.3">
      <c r="A870" s="24" t="s">
        <v>31</v>
      </c>
      <c r="B870" s="26">
        <v>420</v>
      </c>
      <c r="C870" s="26">
        <v>67</v>
      </c>
      <c r="D870" s="26">
        <v>342</v>
      </c>
      <c r="E870" s="26">
        <v>11</v>
      </c>
      <c r="F870" s="26">
        <v>0</v>
      </c>
      <c r="G870" s="26">
        <v>0</v>
      </c>
    </row>
    <row r="871" spans="1:7" s="49" customFormat="1" ht="27.75" customHeight="1" thickBot="1" x14ac:dyDescent="0.3">
      <c r="A871" s="53" t="s">
        <v>32</v>
      </c>
      <c r="B871" s="54">
        <v>37395</v>
      </c>
      <c r="C871" s="54">
        <v>4000</v>
      </c>
      <c r="D871" s="54">
        <v>13926</v>
      </c>
      <c r="E871" s="54">
        <v>19470</v>
      </c>
      <c r="F871" s="54">
        <v>0</v>
      </c>
      <c r="G871" s="54">
        <v>0</v>
      </c>
    </row>
    <row r="872" spans="1:7" ht="27.75" customHeight="1" thickBot="1" x14ac:dyDescent="0.3">
      <c r="A872" s="27" t="s">
        <v>33</v>
      </c>
      <c r="B872" s="86"/>
      <c r="C872" s="86"/>
      <c r="D872" s="307">
        <f>D871+D870</f>
        <v>14268</v>
      </c>
      <c r="E872" s="307">
        <f>E871+E870</f>
        <v>19481</v>
      </c>
      <c r="F872" s="307">
        <f>F871+F870</f>
        <v>0</v>
      </c>
      <c r="G872" s="307">
        <f>G871+G870</f>
        <v>0</v>
      </c>
    </row>
    <row r="873" spans="1:7" ht="27.75" customHeight="1" thickBot="1" x14ac:dyDescent="0.3">
      <c r="A873" s="18" t="s">
        <v>576</v>
      </c>
      <c r="B873" s="88"/>
      <c r="C873" s="88"/>
      <c r="D873" s="624" t="s">
        <v>577</v>
      </c>
      <c r="E873" s="625"/>
      <c r="F873" s="625"/>
      <c r="G873" s="626"/>
    </row>
    <row r="874" spans="1:7" ht="27.75" customHeight="1" thickBot="1" x14ac:dyDescent="0.3">
      <c r="A874" s="19" t="s">
        <v>88</v>
      </c>
      <c r="B874" s="84"/>
      <c r="C874" s="84"/>
      <c r="D874" s="757" t="s">
        <v>441</v>
      </c>
      <c r="E874" s="758"/>
      <c r="F874" s="758"/>
      <c r="G874" s="759"/>
    </row>
    <row r="875" spans="1:7" ht="48" customHeight="1" thickBot="1" x14ac:dyDescent="0.3">
      <c r="A875" s="12" t="s">
        <v>20</v>
      </c>
      <c r="B875" s="47"/>
      <c r="C875" s="47"/>
      <c r="D875" s="701" t="s">
        <v>578</v>
      </c>
      <c r="E875" s="702"/>
      <c r="F875" s="702"/>
      <c r="G875" s="703"/>
    </row>
    <row r="876" spans="1:7" ht="27.75" customHeight="1" thickBot="1" x14ac:dyDescent="0.3">
      <c r="A876" s="12" t="s">
        <v>21</v>
      </c>
      <c r="B876" s="47"/>
      <c r="C876" s="47"/>
      <c r="D876" s="760" t="s">
        <v>424</v>
      </c>
      <c r="E876" s="761"/>
      <c r="F876" s="761"/>
      <c r="G876" s="762"/>
    </row>
    <row r="877" spans="1:7" ht="27.75" customHeight="1" x14ac:dyDescent="0.25">
      <c r="A877" s="597"/>
      <c r="B877" s="660" t="s">
        <v>425</v>
      </c>
      <c r="C877" s="660" t="s">
        <v>426</v>
      </c>
      <c r="D877" s="20">
        <v>2018</v>
      </c>
      <c r="E877" s="20">
        <v>2019</v>
      </c>
      <c r="F877" s="20">
        <v>2020</v>
      </c>
      <c r="G877" s="20">
        <v>2021</v>
      </c>
    </row>
    <row r="878" spans="1:7" ht="27.75" customHeight="1" thickBot="1" x14ac:dyDescent="0.3">
      <c r="A878" s="598"/>
      <c r="B878" s="661"/>
      <c r="C878" s="661"/>
      <c r="D878" s="21" t="s">
        <v>10</v>
      </c>
      <c r="E878" s="21" t="s">
        <v>11</v>
      </c>
      <c r="F878" s="21" t="s">
        <v>11</v>
      </c>
      <c r="G878" s="21" t="s">
        <v>11</v>
      </c>
    </row>
    <row r="879" spans="1:7" ht="27.75" customHeight="1" thickBot="1" x14ac:dyDescent="0.3">
      <c r="A879" s="12" t="s">
        <v>23</v>
      </c>
      <c r="B879" s="89">
        <v>2428</v>
      </c>
      <c r="C879" s="89">
        <v>492</v>
      </c>
      <c r="D879" s="89">
        <v>396</v>
      </c>
      <c r="E879" s="89">
        <f>B879-C879-D879</f>
        <v>1540</v>
      </c>
      <c r="F879" s="89">
        <v>0</v>
      </c>
      <c r="G879" s="89">
        <v>0</v>
      </c>
    </row>
    <row r="880" spans="1:7" ht="27.75" customHeight="1" thickBot="1" x14ac:dyDescent="0.3">
      <c r="A880" s="12" t="s">
        <v>24</v>
      </c>
      <c r="B880" s="26">
        <f>B889+B888</f>
        <v>99174</v>
      </c>
      <c r="C880" s="26">
        <f t="shared" ref="C880:G880" si="93">C889+C888</f>
        <v>20135</v>
      </c>
      <c r="D880" s="26">
        <f t="shared" si="93"/>
        <v>16182</v>
      </c>
      <c r="E880" s="26">
        <f t="shared" si="93"/>
        <v>62858</v>
      </c>
      <c r="F880" s="26">
        <f t="shared" si="93"/>
        <v>0</v>
      </c>
      <c r="G880" s="26">
        <f t="shared" si="93"/>
        <v>0</v>
      </c>
    </row>
    <row r="881" spans="1:7" ht="27.75" customHeight="1" thickBot="1" x14ac:dyDescent="0.3">
      <c r="A881" s="12" t="s">
        <v>25</v>
      </c>
      <c r="B881" s="12"/>
      <c r="C881" s="12"/>
      <c r="D881" s="22">
        <f>D880/D879</f>
        <v>40.863636363636367</v>
      </c>
      <c r="E881" s="22">
        <f>E880/E879</f>
        <v>40.816883116883119</v>
      </c>
      <c r="F881" s="22" t="e">
        <f>F880/F879</f>
        <v>#DIV/0!</v>
      </c>
      <c r="G881" s="22" t="e">
        <f>G880/G879</f>
        <v>#DIV/0!</v>
      </c>
    </row>
    <row r="882" spans="1:7" ht="27.75" customHeight="1" thickBot="1" x14ac:dyDescent="0.3">
      <c r="A882" s="12" t="s">
        <v>26</v>
      </c>
      <c r="B882" s="12"/>
      <c r="C882" s="12"/>
      <c r="D882" s="153" t="s">
        <v>27</v>
      </c>
      <c r="E882" s="23">
        <f t="shared" ref="E882:G884" si="94">E879/D879-1</f>
        <v>2.8888888888888888</v>
      </c>
      <c r="F882" s="23">
        <f t="shared" si="94"/>
        <v>-1</v>
      </c>
      <c r="G882" s="23" t="e">
        <f t="shared" si="94"/>
        <v>#DIV/0!</v>
      </c>
    </row>
    <row r="883" spans="1:7" ht="27.75" customHeight="1" thickBot="1" x14ac:dyDescent="0.3">
      <c r="A883" s="12" t="s">
        <v>28</v>
      </c>
      <c r="B883" s="12"/>
      <c r="C883" s="12"/>
      <c r="D883" s="153" t="s">
        <v>27</v>
      </c>
      <c r="E883" s="23">
        <f t="shared" si="94"/>
        <v>2.8844395006797678</v>
      </c>
      <c r="F883" s="23">
        <f t="shared" si="94"/>
        <v>-1</v>
      </c>
      <c r="G883" s="23" t="e">
        <f t="shared" si="94"/>
        <v>#DIV/0!</v>
      </c>
    </row>
    <row r="884" spans="1:7" ht="27.75" customHeight="1" thickBot="1" x14ac:dyDescent="0.3">
      <c r="A884" s="12" t="s">
        <v>29</v>
      </c>
      <c r="B884" s="12"/>
      <c r="C884" s="12"/>
      <c r="D884" s="153" t="s">
        <v>27</v>
      </c>
      <c r="E884" s="23">
        <f t="shared" si="94"/>
        <v>-1.1441283966312499E-3</v>
      </c>
      <c r="F884" s="23" t="e">
        <f t="shared" si="94"/>
        <v>#DIV/0!</v>
      </c>
      <c r="G884" s="23" t="e">
        <f t="shared" si="94"/>
        <v>#DIV/0!</v>
      </c>
    </row>
    <row r="885" spans="1:7" ht="27.75" customHeight="1" thickBot="1" x14ac:dyDescent="0.3">
      <c r="A885" s="618" t="s">
        <v>30</v>
      </c>
      <c r="B885" s="619"/>
      <c r="C885" s="619"/>
      <c r="D885" s="619"/>
      <c r="E885" s="619"/>
      <c r="F885" s="619"/>
      <c r="G885" s="620"/>
    </row>
    <row r="886" spans="1:7" ht="27.75" customHeight="1" x14ac:dyDescent="0.25">
      <c r="A886" s="597"/>
      <c r="B886" s="10"/>
      <c r="C886" s="10"/>
      <c r="D886" s="20">
        <v>2018</v>
      </c>
      <c r="E886" s="20">
        <v>2019</v>
      </c>
      <c r="F886" s="20">
        <v>2020</v>
      </c>
      <c r="G886" s="20">
        <v>2021</v>
      </c>
    </row>
    <row r="887" spans="1:7" ht="27.75" customHeight="1" thickBot="1" x14ac:dyDescent="0.3">
      <c r="A887" s="598"/>
      <c r="B887" s="157"/>
      <c r="C887" s="157"/>
      <c r="D887" s="21" t="s">
        <v>10</v>
      </c>
      <c r="E887" s="21" t="s">
        <v>11</v>
      </c>
      <c r="F887" s="21" t="s">
        <v>11</v>
      </c>
      <c r="G887" s="21" t="s">
        <v>11</v>
      </c>
    </row>
    <row r="888" spans="1:7" ht="27.75" customHeight="1" thickBot="1" x14ac:dyDescent="0.3">
      <c r="A888" s="24" t="s">
        <v>31</v>
      </c>
      <c r="B888" s="26">
        <v>1301</v>
      </c>
      <c r="C888" s="26">
        <v>135</v>
      </c>
      <c r="D888" s="26">
        <v>683</v>
      </c>
      <c r="E888" s="26">
        <v>483</v>
      </c>
      <c r="F888" s="26">
        <v>0</v>
      </c>
      <c r="G888" s="26">
        <v>0</v>
      </c>
    </row>
    <row r="889" spans="1:7" s="49" customFormat="1" ht="27.75" customHeight="1" thickBot="1" x14ac:dyDescent="0.3">
      <c r="A889" s="53" t="s">
        <v>32</v>
      </c>
      <c r="B889" s="54">
        <v>97873</v>
      </c>
      <c r="C889" s="54">
        <v>20000</v>
      </c>
      <c r="D889" s="54">
        <v>15499</v>
      </c>
      <c r="E889" s="54">
        <v>62375</v>
      </c>
      <c r="F889" s="54">
        <v>0</v>
      </c>
      <c r="G889" s="54">
        <v>0</v>
      </c>
    </row>
    <row r="890" spans="1:7" ht="27.75" customHeight="1" thickBot="1" x14ac:dyDescent="0.3">
      <c r="A890" s="27" t="s">
        <v>33</v>
      </c>
      <c r="B890" s="86"/>
      <c r="C890" s="86"/>
      <c r="D890" s="307">
        <f>D889+D888</f>
        <v>16182</v>
      </c>
      <c r="E890" s="307">
        <f>E889+E888</f>
        <v>62858</v>
      </c>
      <c r="F890" s="307">
        <f>F889+F888</f>
        <v>0</v>
      </c>
      <c r="G890" s="307">
        <f>G889+G888</f>
        <v>0</v>
      </c>
    </row>
    <row r="891" spans="1:7" ht="27.75" customHeight="1" thickBot="1" x14ac:dyDescent="0.3">
      <c r="A891" s="18" t="s">
        <v>579</v>
      </c>
      <c r="B891" s="88"/>
      <c r="C891" s="88"/>
      <c r="D891" s="624" t="s">
        <v>580</v>
      </c>
      <c r="E891" s="625"/>
      <c r="F891" s="625"/>
      <c r="G891" s="626"/>
    </row>
    <row r="892" spans="1:7" ht="27.75" customHeight="1" thickBot="1" x14ac:dyDescent="0.3">
      <c r="A892" s="19" t="s">
        <v>88</v>
      </c>
      <c r="B892" s="84"/>
      <c r="C892" s="84"/>
      <c r="D892" s="757" t="s">
        <v>441</v>
      </c>
      <c r="E892" s="758"/>
      <c r="F892" s="758"/>
      <c r="G892" s="759"/>
    </row>
    <row r="893" spans="1:7" ht="49.5" customHeight="1" thickBot="1" x14ac:dyDescent="0.3">
      <c r="A893" s="12" t="s">
        <v>20</v>
      </c>
      <c r="B893" s="47"/>
      <c r="C893" s="47"/>
      <c r="D893" s="701" t="s">
        <v>581</v>
      </c>
      <c r="E893" s="702"/>
      <c r="F893" s="702"/>
      <c r="G893" s="703"/>
    </row>
    <row r="894" spans="1:7" ht="27.75" customHeight="1" thickBot="1" x14ac:dyDescent="0.3">
      <c r="A894" s="12" t="s">
        <v>21</v>
      </c>
      <c r="B894" s="47"/>
      <c r="C894" s="47"/>
      <c r="D894" s="760" t="s">
        <v>424</v>
      </c>
      <c r="E894" s="761"/>
      <c r="F894" s="761"/>
      <c r="G894" s="762"/>
    </row>
    <row r="895" spans="1:7" ht="27.75" customHeight="1" x14ac:dyDescent="0.25">
      <c r="A895" s="597"/>
      <c r="B895" s="660" t="s">
        <v>425</v>
      </c>
      <c r="C895" s="660" t="s">
        <v>426</v>
      </c>
      <c r="D895" s="20">
        <v>2018</v>
      </c>
      <c r="E895" s="20">
        <v>2019</v>
      </c>
      <c r="F895" s="20">
        <v>2020</v>
      </c>
      <c r="G895" s="20">
        <v>2021</v>
      </c>
    </row>
    <row r="896" spans="1:7" ht="27.75" customHeight="1" thickBot="1" x14ac:dyDescent="0.3">
      <c r="A896" s="598"/>
      <c r="B896" s="661"/>
      <c r="C896" s="661"/>
      <c r="D896" s="21" t="s">
        <v>10</v>
      </c>
      <c r="E896" s="21" t="s">
        <v>11</v>
      </c>
      <c r="F896" s="21" t="s">
        <v>11</v>
      </c>
      <c r="G896" s="21" t="s">
        <v>11</v>
      </c>
    </row>
    <row r="897" spans="1:7" ht="27.75" customHeight="1" thickBot="1" x14ac:dyDescent="0.3">
      <c r="A897" s="12" t="s">
        <v>23</v>
      </c>
      <c r="B897" s="89">
        <v>14479</v>
      </c>
      <c r="C897" s="89">
        <v>2981</v>
      </c>
      <c r="D897" s="89">
        <v>2645</v>
      </c>
      <c r="E897" s="89">
        <v>4017</v>
      </c>
      <c r="F897" s="89">
        <f>B897-C897-D897-E897</f>
        <v>4836</v>
      </c>
      <c r="G897" s="89">
        <v>0</v>
      </c>
    </row>
    <row r="898" spans="1:7" ht="27.75" customHeight="1" thickBot="1" x14ac:dyDescent="0.3">
      <c r="A898" s="12" t="s">
        <v>24</v>
      </c>
      <c r="B898" s="26">
        <f>B907+B906</f>
        <v>485241</v>
      </c>
      <c r="C898" s="26">
        <f t="shared" ref="C898:G898" si="95">C907+C906</f>
        <v>99909</v>
      </c>
      <c r="D898" s="26">
        <f t="shared" si="95"/>
        <v>88649</v>
      </c>
      <c r="E898" s="26">
        <f t="shared" si="95"/>
        <v>124653</v>
      </c>
      <c r="F898" s="26">
        <f t="shared" si="95"/>
        <v>172031</v>
      </c>
      <c r="G898" s="26">
        <f t="shared" si="95"/>
        <v>0</v>
      </c>
    </row>
    <row r="899" spans="1:7" ht="27.75" customHeight="1" thickBot="1" x14ac:dyDescent="0.3">
      <c r="A899" s="12" t="s">
        <v>25</v>
      </c>
      <c r="B899" s="12"/>
      <c r="C899" s="12"/>
      <c r="D899" s="22">
        <f>D898/D897</f>
        <v>33.515689981096408</v>
      </c>
      <c r="E899" s="22">
        <f>E898/E897</f>
        <v>31.031366691560866</v>
      </c>
      <c r="F899" s="22">
        <f>F898/F897</f>
        <v>35.572994210090982</v>
      </c>
      <c r="G899" s="22" t="e">
        <f>G898/G897</f>
        <v>#DIV/0!</v>
      </c>
    </row>
    <row r="900" spans="1:7" ht="27.75" customHeight="1" thickBot="1" x14ac:dyDescent="0.3">
      <c r="A900" s="12" t="s">
        <v>26</v>
      </c>
      <c r="B900" s="12"/>
      <c r="C900" s="12"/>
      <c r="D900" s="153" t="s">
        <v>27</v>
      </c>
      <c r="E900" s="23">
        <f t="shared" ref="E900:G902" si="96">E897/D897-1</f>
        <v>0.51871455576559544</v>
      </c>
      <c r="F900" s="23">
        <f t="shared" si="96"/>
        <v>0.20388349514563098</v>
      </c>
      <c r="G900" s="23">
        <f t="shared" si="96"/>
        <v>-1</v>
      </c>
    </row>
    <row r="901" spans="1:7" ht="27.75" customHeight="1" thickBot="1" x14ac:dyDescent="0.3">
      <c r="A901" s="12" t="s">
        <v>28</v>
      </c>
      <c r="B901" s="12"/>
      <c r="C901" s="12"/>
      <c r="D901" s="153" t="s">
        <v>27</v>
      </c>
      <c r="E901" s="23">
        <f t="shared" si="96"/>
        <v>0.40614107322135617</v>
      </c>
      <c r="F901" s="23">
        <f t="shared" si="96"/>
        <v>0.38007909958043529</v>
      </c>
      <c r="G901" s="23">
        <f t="shared" si="96"/>
        <v>-1</v>
      </c>
    </row>
    <row r="902" spans="1:7" ht="27.75" customHeight="1" thickBot="1" x14ac:dyDescent="0.3">
      <c r="A902" s="12" t="s">
        <v>29</v>
      </c>
      <c r="B902" s="12"/>
      <c r="C902" s="12"/>
      <c r="D902" s="153" t="s">
        <v>27</v>
      </c>
      <c r="E902" s="23">
        <f t="shared" si="96"/>
        <v>-7.4124187535352992E-2</v>
      </c>
      <c r="F902" s="23">
        <f t="shared" si="96"/>
        <v>0.1463560262643937</v>
      </c>
      <c r="G902" s="23" t="e">
        <f t="shared" si="96"/>
        <v>#DIV/0!</v>
      </c>
    </row>
    <row r="903" spans="1:7" ht="27.75" customHeight="1" thickBot="1" x14ac:dyDescent="0.3">
      <c r="A903" s="618" t="s">
        <v>582</v>
      </c>
      <c r="B903" s="619"/>
      <c r="C903" s="619"/>
      <c r="D903" s="619"/>
      <c r="E903" s="619"/>
      <c r="F903" s="619"/>
      <c r="G903" s="620"/>
    </row>
    <row r="904" spans="1:7" ht="27.75" customHeight="1" x14ac:dyDescent="0.25">
      <c r="A904" s="597"/>
      <c r="B904" s="10"/>
      <c r="C904" s="10"/>
      <c r="D904" s="20">
        <v>2018</v>
      </c>
      <c r="E904" s="20">
        <v>2019</v>
      </c>
      <c r="F904" s="20">
        <v>2020</v>
      </c>
      <c r="G904" s="20">
        <v>2021</v>
      </c>
    </row>
    <row r="905" spans="1:7" ht="27.75" customHeight="1" thickBot="1" x14ac:dyDescent="0.3">
      <c r="A905" s="598"/>
      <c r="B905" s="157"/>
      <c r="C905" s="157"/>
      <c r="D905" s="21" t="s">
        <v>10</v>
      </c>
      <c r="E905" s="21" t="s">
        <v>11</v>
      </c>
      <c r="F905" s="21" t="s">
        <v>11</v>
      </c>
      <c r="G905" s="21" t="s">
        <v>11</v>
      </c>
    </row>
    <row r="906" spans="1:7" ht="27.75" customHeight="1" thickBot="1" x14ac:dyDescent="0.3">
      <c r="A906" s="24" t="s">
        <v>31</v>
      </c>
      <c r="B906" s="26">
        <v>4247</v>
      </c>
      <c r="C906" s="26">
        <v>909</v>
      </c>
      <c r="D906" s="26">
        <v>1354</v>
      </c>
      <c r="E906" s="26">
        <v>1200</v>
      </c>
      <c r="F906" s="26">
        <v>784</v>
      </c>
      <c r="G906" s="26">
        <v>0</v>
      </c>
    </row>
    <row r="907" spans="1:7" s="49" customFormat="1" ht="27.75" customHeight="1" thickBot="1" x14ac:dyDescent="0.3">
      <c r="A907" s="53" t="s">
        <v>32</v>
      </c>
      <c r="B907" s="54">
        <v>480994</v>
      </c>
      <c r="C907" s="54">
        <v>99000</v>
      </c>
      <c r="D907" s="54">
        <v>87295</v>
      </c>
      <c r="E907" s="54">
        <v>123453</v>
      </c>
      <c r="F907" s="54">
        <v>171247</v>
      </c>
      <c r="G907" s="54">
        <v>0</v>
      </c>
    </row>
    <row r="908" spans="1:7" ht="27.75" customHeight="1" thickBot="1" x14ac:dyDescent="0.3">
      <c r="A908" s="27" t="s">
        <v>33</v>
      </c>
      <c r="B908" s="86"/>
      <c r="C908" s="86"/>
      <c r="D908" s="307">
        <f>D907+D906</f>
        <v>88649</v>
      </c>
      <c r="E908" s="307">
        <f>E907+E906</f>
        <v>124653</v>
      </c>
      <c r="F908" s="307">
        <f>F907+F906</f>
        <v>172031</v>
      </c>
      <c r="G908" s="307">
        <f>G907+G906</f>
        <v>0</v>
      </c>
    </row>
    <row r="909" spans="1:7" ht="27.75" customHeight="1" thickBot="1" x14ac:dyDescent="0.3">
      <c r="A909" s="18" t="s">
        <v>583</v>
      </c>
      <c r="B909" s="88"/>
      <c r="C909" s="88"/>
      <c r="D909" s="624" t="s">
        <v>584</v>
      </c>
      <c r="E909" s="625"/>
      <c r="F909" s="625"/>
      <c r="G909" s="626"/>
    </row>
    <row r="910" spans="1:7" ht="27.75" customHeight="1" thickBot="1" x14ac:dyDescent="0.3">
      <c r="A910" s="19" t="s">
        <v>88</v>
      </c>
      <c r="B910" s="84"/>
      <c r="C910" s="84"/>
      <c r="D910" s="757" t="s">
        <v>467</v>
      </c>
      <c r="E910" s="758"/>
      <c r="F910" s="758"/>
      <c r="G910" s="759"/>
    </row>
    <row r="911" spans="1:7" ht="53.25" customHeight="1" thickBot="1" x14ac:dyDescent="0.3">
      <c r="A911" s="12" t="s">
        <v>20</v>
      </c>
      <c r="B911" s="47"/>
      <c r="C911" s="47"/>
      <c r="D911" s="701" t="s">
        <v>585</v>
      </c>
      <c r="E911" s="702"/>
      <c r="F911" s="702"/>
      <c r="G911" s="703"/>
    </row>
    <row r="912" spans="1:7" ht="27.75" customHeight="1" thickBot="1" x14ac:dyDescent="0.3">
      <c r="A912" s="12" t="s">
        <v>21</v>
      </c>
      <c r="B912" s="47"/>
      <c r="C912" s="47"/>
      <c r="D912" s="760" t="s">
        <v>424</v>
      </c>
      <c r="E912" s="761"/>
      <c r="F912" s="761"/>
      <c r="G912" s="762"/>
    </row>
    <row r="913" spans="1:7" ht="27.75" customHeight="1" x14ac:dyDescent="0.25">
      <c r="A913" s="597"/>
      <c r="B913" s="660" t="s">
        <v>425</v>
      </c>
      <c r="C913" s="660" t="s">
        <v>426</v>
      </c>
      <c r="D913" s="20">
        <v>2018</v>
      </c>
      <c r="E913" s="20">
        <v>2019</v>
      </c>
      <c r="F913" s="20">
        <v>2020</v>
      </c>
      <c r="G913" s="20">
        <v>2021</v>
      </c>
    </row>
    <row r="914" spans="1:7" ht="27.75" customHeight="1" thickBot="1" x14ac:dyDescent="0.3">
      <c r="A914" s="598"/>
      <c r="B914" s="661"/>
      <c r="C914" s="661"/>
      <c r="D914" s="21" t="s">
        <v>10</v>
      </c>
      <c r="E914" s="21" t="s">
        <v>11</v>
      </c>
      <c r="F914" s="21" t="s">
        <v>11</v>
      </c>
      <c r="G914" s="21" t="s">
        <v>11</v>
      </c>
    </row>
    <row r="915" spans="1:7" ht="27.75" customHeight="1" thickBot="1" x14ac:dyDescent="0.3">
      <c r="A915" s="12" t="s">
        <v>23</v>
      </c>
      <c r="B915" s="89">
        <v>2628</v>
      </c>
      <c r="C915" s="89">
        <v>514</v>
      </c>
      <c r="D915" s="89">
        <v>881</v>
      </c>
      <c r="E915" s="89">
        <f>B915-C915-D915</f>
        <v>1233</v>
      </c>
      <c r="F915" s="89">
        <v>0</v>
      </c>
      <c r="G915" s="89">
        <v>0</v>
      </c>
    </row>
    <row r="916" spans="1:7" ht="27.75" customHeight="1" thickBot="1" x14ac:dyDescent="0.3">
      <c r="A916" s="12" t="s">
        <v>24</v>
      </c>
      <c r="B916" s="22">
        <f>B925+B924</f>
        <v>40776</v>
      </c>
      <c r="C916" s="22">
        <f t="shared" ref="C916:G916" si="97">C925+C924</f>
        <v>7968</v>
      </c>
      <c r="D916" s="22">
        <f t="shared" si="97"/>
        <v>13668</v>
      </c>
      <c r="E916" s="22">
        <f t="shared" si="97"/>
        <v>19142</v>
      </c>
      <c r="F916" s="22">
        <f t="shared" si="97"/>
        <v>0</v>
      </c>
      <c r="G916" s="22">
        <f t="shared" si="97"/>
        <v>0</v>
      </c>
    </row>
    <row r="917" spans="1:7" ht="27.75" customHeight="1" thickBot="1" x14ac:dyDescent="0.3">
      <c r="A917" s="12" t="s">
        <v>25</v>
      </c>
      <c r="B917" s="12"/>
      <c r="C917" s="12"/>
      <c r="D917" s="22">
        <f>D916/D915</f>
        <v>15.514188422247447</v>
      </c>
      <c r="E917" s="22">
        <f>E916/E915</f>
        <v>15.524736415247364</v>
      </c>
      <c r="F917" s="22" t="e">
        <f>F916/F915</f>
        <v>#DIV/0!</v>
      </c>
      <c r="G917" s="22" t="e">
        <f>G916/G915</f>
        <v>#DIV/0!</v>
      </c>
    </row>
    <row r="918" spans="1:7" ht="27.75" customHeight="1" thickBot="1" x14ac:dyDescent="0.3">
      <c r="A918" s="12" t="s">
        <v>26</v>
      </c>
      <c r="B918" s="12"/>
      <c r="C918" s="12"/>
      <c r="D918" s="153" t="s">
        <v>27</v>
      </c>
      <c r="E918" s="23">
        <f t="shared" ref="E918:G920" si="98">E915/D915-1</f>
        <v>0.39954597048808171</v>
      </c>
      <c r="F918" s="23">
        <f t="shared" si="98"/>
        <v>-1</v>
      </c>
      <c r="G918" s="23" t="e">
        <f t="shared" si="98"/>
        <v>#DIV/0!</v>
      </c>
    </row>
    <row r="919" spans="1:7" ht="27.75" customHeight="1" thickBot="1" x14ac:dyDescent="0.3">
      <c r="A919" s="12" t="s">
        <v>28</v>
      </c>
      <c r="B919" s="12"/>
      <c r="C919" s="12"/>
      <c r="D919" s="153" t="s">
        <v>27</v>
      </c>
      <c r="E919" s="23">
        <f t="shared" si="98"/>
        <v>0.40049751243781095</v>
      </c>
      <c r="F919" s="23">
        <f t="shared" si="98"/>
        <v>-1</v>
      </c>
      <c r="G919" s="23" t="e">
        <f t="shared" si="98"/>
        <v>#DIV/0!</v>
      </c>
    </row>
    <row r="920" spans="1:7" ht="27.75" customHeight="1" thickBot="1" x14ac:dyDescent="0.3">
      <c r="A920" s="12" t="s">
        <v>29</v>
      </c>
      <c r="B920" s="12"/>
      <c r="C920" s="12"/>
      <c r="D920" s="153" t="s">
        <v>27</v>
      </c>
      <c r="E920" s="23">
        <f t="shared" si="98"/>
        <v>6.7989331525653007E-4</v>
      </c>
      <c r="F920" s="23" t="e">
        <f t="shared" si="98"/>
        <v>#DIV/0!</v>
      </c>
      <c r="G920" s="23" t="e">
        <f t="shared" si="98"/>
        <v>#DIV/0!</v>
      </c>
    </row>
    <row r="921" spans="1:7" ht="27.75" customHeight="1" thickBot="1" x14ac:dyDescent="0.3">
      <c r="A921" s="618" t="s">
        <v>30</v>
      </c>
      <c r="B921" s="619"/>
      <c r="C921" s="619"/>
      <c r="D921" s="619"/>
      <c r="E921" s="619"/>
      <c r="F921" s="619"/>
      <c r="G921" s="620"/>
    </row>
    <row r="922" spans="1:7" ht="27.75" customHeight="1" x14ac:dyDescent="0.25">
      <c r="A922" s="597"/>
      <c r="B922" s="10"/>
      <c r="C922" s="10"/>
      <c r="D922" s="20">
        <v>2018</v>
      </c>
      <c r="E922" s="20">
        <v>2019</v>
      </c>
      <c r="F922" s="20">
        <v>2020</v>
      </c>
      <c r="G922" s="20">
        <v>2021</v>
      </c>
    </row>
    <row r="923" spans="1:7" ht="27.75" customHeight="1" thickBot="1" x14ac:dyDescent="0.3">
      <c r="A923" s="598"/>
      <c r="B923" s="157"/>
      <c r="C923" s="157"/>
      <c r="D923" s="21" t="s">
        <v>10</v>
      </c>
      <c r="E923" s="21" t="s">
        <v>11</v>
      </c>
      <c r="F923" s="21" t="s">
        <v>11</v>
      </c>
      <c r="G923" s="21" t="s">
        <v>11</v>
      </c>
    </row>
    <row r="924" spans="1:7" ht="27.75" customHeight="1" thickBot="1" x14ac:dyDescent="0.3">
      <c r="A924" s="24" t="s">
        <v>31</v>
      </c>
      <c r="B924" s="26">
        <v>934</v>
      </c>
      <c r="C924" s="26">
        <v>0</v>
      </c>
      <c r="D924" s="26">
        <v>377</v>
      </c>
      <c r="E924" s="26">
        <v>558</v>
      </c>
      <c r="F924" s="26">
        <v>0</v>
      </c>
      <c r="G924" s="26">
        <v>0</v>
      </c>
    </row>
    <row r="925" spans="1:7" s="49" customFormat="1" ht="27.75" customHeight="1" thickBot="1" x14ac:dyDescent="0.3">
      <c r="A925" s="53" t="s">
        <v>32</v>
      </c>
      <c r="B925" s="54">
        <v>39842</v>
      </c>
      <c r="C925" s="54">
        <v>7968</v>
      </c>
      <c r="D925" s="54">
        <v>13291</v>
      </c>
      <c r="E925" s="54">
        <v>18584</v>
      </c>
      <c r="F925" s="54">
        <v>0</v>
      </c>
      <c r="G925" s="54">
        <v>0</v>
      </c>
    </row>
    <row r="926" spans="1:7" ht="27.75" customHeight="1" thickBot="1" x14ac:dyDescent="0.3">
      <c r="A926" s="27" t="s">
        <v>33</v>
      </c>
      <c r="B926" s="86"/>
      <c r="C926" s="86"/>
      <c r="D926" s="307">
        <f>D925+D924</f>
        <v>13668</v>
      </c>
      <c r="E926" s="307">
        <f>E925+E924</f>
        <v>19142</v>
      </c>
      <c r="F926" s="307">
        <f>F925+F924</f>
        <v>0</v>
      </c>
      <c r="G926" s="307">
        <f>G925+G924</f>
        <v>0</v>
      </c>
    </row>
    <row r="927" spans="1:7" ht="27.75" customHeight="1" thickBot="1" x14ac:dyDescent="0.3">
      <c r="A927" s="18" t="s">
        <v>586</v>
      </c>
      <c r="B927" s="88"/>
      <c r="C927" s="88"/>
      <c r="D927" s="624" t="s">
        <v>587</v>
      </c>
      <c r="E927" s="625"/>
      <c r="F927" s="625"/>
      <c r="G927" s="626"/>
    </row>
    <row r="928" spans="1:7" ht="27.75" customHeight="1" thickBot="1" x14ac:dyDescent="0.3">
      <c r="A928" s="19" t="s">
        <v>88</v>
      </c>
      <c r="B928" s="84"/>
      <c r="C928" s="84"/>
      <c r="D928" s="772" t="s">
        <v>441</v>
      </c>
      <c r="E928" s="758"/>
      <c r="F928" s="758"/>
      <c r="G928" s="759"/>
    </row>
    <row r="929" spans="1:7" ht="66" customHeight="1" thickBot="1" x14ac:dyDescent="0.3">
      <c r="A929" s="12" t="s">
        <v>20</v>
      </c>
      <c r="B929" s="47"/>
      <c r="C929" s="47"/>
      <c r="D929" s="701" t="s">
        <v>588</v>
      </c>
      <c r="E929" s="702"/>
      <c r="F929" s="702"/>
      <c r="G929" s="703"/>
    </row>
    <row r="930" spans="1:7" ht="27.75" customHeight="1" thickBot="1" x14ac:dyDescent="0.3">
      <c r="A930" s="12" t="s">
        <v>21</v>
      </c>
      <c r="B930" s="47"/>
      <c r="C930" s="47"/>
      <c r="D930" s="760" t="s">
        <v>424</v>
      </c>
      <c r="E930" s="761"/>
      <c r="F930" s="761"/>
      <c r="G930" s="762"/>
    </row>
    <row r="931" spans="1:7" ht="27.75" customHeight="1" x14ac:dyDescent="0.25">
      <c r="A931" s="597"/>
      <c r="B931" s="660" t="s">
        <v>425</v>
      </c>
      <c r="C931" s="660" t="s">
        <v>426</v>
      </c>
      <c r="D931" s="20">
        <v>2018</v>
      </c>
      <c r="E931" s="20">
        <v>2019</v>
      </c>
      <c r="F931" s="20">
        <v>2020</v>
      </c>
      <c r="G931" s="20">
        <v>2021</v>
      </c>
    </row>
    <row r="932" spans="1:7" ht="27.75" customHeight="1" thickBot="1" x14ac:dyDescent="0.3">
      <c r="A932" s="598"/>
      <c r="B932" s="661"/>
      <c r="C932" s="661"/>
      <c r="D932" s="21" t="s">
        <v>10</v>
      </c>
      <c r="E932" s="21" t="s">
        <v>11</v>
      </c>
      <c r="F932" s="21" t="s">
        <v>11</v>
      </c>
      <c r="G932" s="21" t="s">
        <v>11</v>
      </c>
    </row>
    <row r="933" spans="1:7" ht="27.75" customHeight="1" thickBot="1" x14ac:dyDescent="0.3">
      <c r="A933" s="12" t="s">
        <v>23</v>
      </c>
      <c r="B933" s="89">
        <v>21551</v>
      </c>
      <c r="C933" s="89">
        <v>4294</v>
      </c>
      <c r="D933" s="89">
        <v>7222</v>
      </c>
      <c r="E933" s="89">
        <f>B933-C933-D933</f>
        <v>10035</v>
      </c>
      <c r="F933" s="89">
        <v>0</v>
      </c>
      <c r="G933" s="89">
        <v>0</v>
      </c>
    </row>
    <row r="934" spans="1:7" ht="27.75" customHeight="1" thickBot="1" x14ac:dyDescent="0.3">
      <c r="A934" s="12" t="s">
        <v>24</v>
      </c>
      <c r="B934" s="26">
        <f>B943+B942</f>
        <v>81941</v>
      </c>
      <c r="C934" s="26">
        <f t="shared" ref="C934:G934" si="99">C943+C942</f>
        <v>16328</v>
      </c>
      <c r="D934" s="26">
        <f t="shared" si="99"/>
        <v>27458</v>
      </c>
      <c r="E934" s="26">
        <f t="shared" si="99"/>
        <v>38156</v>
      </c>
      <c r="F934" s="26">
        <f t="shared" si="99"/>
        <v>0</v>
      </c>
      <c r="G934" s="26">
        <f t="shared" si="99"/>
        <v>0</v>
      </c>
    </row>
    <row r="935" spans="1:7" ht="27.75" customHeight="1" thickBot="1" x14ac:dyDescent="0.3">
      <c r="A935" s="12" t="s">
        <v>25</v>
      </c>
      <c r="B935" s="12"/>
      <c r="C935" s="12"/>
      <c r="D935" s="22">
        <f>D934/D933</f>
        <v>3.8019939075048463</v>
      </c>
      <c r="E935" s="22">
        <f>E934/E933</f>
        <v>3.8022919780767315</v>
      </c>
      <c r="F935" s="22" t="e">
        <f>F934/F933</f>
        <v>#DIV/0!</v>
      </c>
      <c r="G935" s="22" t="e">
        <f>G934/G933</f>
        <v>#DIV/0!</v>
      </c>
    </row>
    <row r="936" spans="1:7" ht="27.75" customHeight="1" thickBot="1" x14ac:dyDescent="0.3">
      <c r="A936" s="12" t="s">
        <v>26</v>
      </c>
      <c r="B936" s="12"/>
      <c r="C936" s="12"/>
      <c r="D936" s="153" t="s">
        <v>27</v>
      </c>
      <c r="E936" s="23">
        <f t="shared" ref="E936:G938" si="100">E933/D933-1</f>
        <v>0.38950429243976736</v>
      </c>
      <c r="F936" s="23">
        <f t="shared" si="100"/>
        <v>-1</v>
      </c>
      <c r="G936" s="23" t="e">
        <f t="shared" si="100"/>
        <v>#DIV/0!</v>
      </c>
    </row>
    <row r="937" spans="1:7" ht="27.75" customHeight="1" thickBot="1" x14ac:dyDescent="0.3">
      <c r="A937" s="12" t="s">
        <v>28</v>
      </c>
      <c r="B937" s="12"/>
      <c r="C937" s="12"/>
      <c r="D937" s="153" t="s">
        <v>27</v>
      </c>
      <c r="E937" s="23">
        <f t="shared" si="100"/>
        <v>0.38961322747468863</v>
      </c>
      <c r="F937" s="23">
        <f t="shared" si="100"/>
        <v>-1</v>
      </c>
      <c r="G937" s="23" t="e">
        <f t="shared" si="100"/>
        <v>#DIV/0!</v>
      </c>
    </row>
    <row r="938" spans="1:7" ht="27.75" customHeight="1" thickBot="1" x14ac:dyDescent="0.3">
      <c r="A938" s="12" t="s">
        <v>29</v>
      </c>
      <c r="B938" s="12"/>
      <c r="C938" s="12"/>
      <c r="D938" s="153" t="s">
        <v>27</v>
      </c>
      <c r="E938" s="23">
        <f t="shared" si="100"/>
        <v>7.8398487513897663E-5</v>
      </c>
      <c r="F938" s="23" t="e">
        <f t="shared" si="100"/>
        <v>#DIV/0!</v>
      </c>
      <c r="G938" s="23" t="e">
        <f t="shared" si="100"/>
        <v>#DIV/0!</v>
      </c>
    </row>
    <row r="939" spans="1:7" ht="27.75" customHeight="1" thickBot="1" x14ac:dyDescent="0.3">
      <c r="A939" s="618" t="s">
        <v>456</v>
      </c>
      <c r="B939" s="619"/>
      <c r="C939" s="619"/>
      <c r="D939" s="619"/>
      <c r="E939" s="619"/>
      <c r="F939" s="619"/>
      <c r="G939" s="620"/>
    </row>
    <row r="940" spans="1:7" ht="27.75" customHeight="1" x14ac:dyDescent="0.25">
      <c r="A940" s="597"/>
      <c r="B940" s="10"/>
      <c r="C940" s="10"/>
      <c r="D940" s="20">
        <v>2018</v>
      </c>
      <c r="E940" s="20">
        <v>2019</v>
      </c>
      <c r="F940" s="20">
        <v>2020</v>
      </c>
      <c r="G940" s="20">
        <v>2021</v>
      </c>
    </row>
    <row r="941" spans="1:7" ht="27.75" customHeight="1" thickBot="1" x14ac:dyDescent="0.3">
      <c r="A941" s="598"/>
      <c r="B941" s="157"/>
      <c r="C941" s="157"/>
      <c r="D941" s="21" t="s">
        <v>10</v>
      </c>
      <c r="E941" s="21" t="s">
        <v>11</v>
      </c>
      <c r="F941" s="21" t="s">
        <v>11</v>
      </c>
      <c r="G941" s="21" t="s">
        <v>11</v>
      </c>
    </row>
    <row r="942" spans="1:7" ht="27.75" customHeight="1" thickBot="1" x14ac:dyDescent="0.3">
      <c r="A942" s="24" t="s">
        <v>31</v>
      </c>
      <c r="B942" s="26">
        <v>1552</v>
      </c>
      <c r="C942" s="26">
        <v>250</v>
      </c>
      <c r="D942" s="26">
        <v>543</v>
      </c>
      <c r="E942" s="26">
        <v>759</v>
      </c>
      <c r="F942" s="26">
        <v>0</v>
      </c>
      <c r="G942" s="26">
        <v>0</v>
      </c>
    </row>
    <row r="943" spans="1:7" s="49" customFormat="1" ht="27.75" customHeight="1" thickBot="1" x14ac:dyDescent="0.3">
      <c r="A943" s="53" t="s">
        <v>32</v>
      </c>
      <c r="B943" s="54">
        <v>80389</v>
      </c>
      <c r="C943" s="54">
        <v>16078</v>
      </c>
      <c r="D943" s="54">
        <v>26915</v>
      </c>
      <c r="E943" s="54">
        <v>37397</v>
      </c>
      <c r="F943" s="54">
        <v>0</v>
      </c>
      <c r="G943" s="54">
        <v>0</v>
      </c>
    </row>
    <row r="944" spans="1:7" ht="27.75" customHeight="1" thickBot="1" x14ac:dyDescent="0.3">
      <c r="A944" s="27" t="s">
        <v>551</v>
      </c>
      <c r="B944" s="86"/>
      <c r="C944" s="86"/>
      <c r="D944" s="307">
        <f>D943+D942</f>
        <v>27458</v>
      </c>
      <c r="E944" s="307">
        <f>E943+E942</f>
        <v>38156</v>
      </c>
      <c r="F944" s="307">
        <f>F943+F942</f>
        <v>0</v>
      </c>
      <c r="G944" s="307">
        <f>G943+G942</f>
        <v>0</v>
      </c>
    </row>
    <row r="945" spans="1:7" ht="27.75" customHeight="1" thickBot="1" x14ac:dyDescent="0.3">
      <c r="A945" s="18" t="s">
        <v>589</v>
      </c>
      <c r="B945" s="88"/>
      <c r="C945" s="88"/>
      <c r="D945" s="624" t="s">
        <v>590</v>
      </c>
      <c r="E945" s="625"/>
      <c r="F945" s="625"/>
      <c r="G945" s="626"/>
    </row>
    <row r="946" spans="1:7" ht="27.75" customHeight="1" thickBot="1" x14ac:dyDescent="0.3">
      <c r="A946" s="19" t="s">
        <v>88</v>
      </c>
      <c r="B946" s="84"/>
      <c r="C946" s="84"/>
      <c r="D946" s="772" t="s">
        <v>591</v>
      </c>
      <c r="E946" s="758"/>
      <c r="F946" s="758"/>
      <c r="G946" s="759"/>
    </row>
    <row r="947" spans="1:7" ht="105.75" customHeight="1" thickBot="1" x14ac:dyDescent="0.3">
      <c r="A947" s="12" t="s">
        <v>20</v>
      </c>
      <c r="B947" s="47"/>
      <c r="C947" s="47"/>
      <c r="D947" s="701" t="s">
        <v>592</v>
      </c>
      <c r="E947" s="702"/>
      <c r="F947" s="702"/>
      <c r="G947" s="703"/>
    </row>
    <row r="948" spans="1:7" ht="27.75" customHeight="1" thickBot="1" x14ac:dyDescent="0.3">
      <c r="A948" s="12" t="s">
        <v>21</v>
      </c>
      <c r="B948" s="47"/>
      <c r="C948" s="47"/>
      <c r="D948" s="760" t="s">
        <v>22</v>
      </c>
      <c r="E948" s="761"/>
      <c r="F948" s="761"/>
      <c r="G948" s="762"/>
    </row>
    <row r="949" spans="1:7" ht="27.75" customHeight="1" x14ac:dyDescent="0.25">
      <c r="A949" s="597"/>
      <c r="B949" s="660" t="s">
        <v>425</v>
      </c>
      <c r="C949" s="660" t="s">
        <v>426</v>
      </c>
      <c r="D949" s="20">
        <v>2018</v>
      </c>
      <c r="E949" s="20">
        <v>2019</v>
      </c>
      <c r="F949" s="20">
        <v>2020</v>
      </c>
      <c r="G949" s="20">
        <v>2021</v>
      </c>
    </row>
    <row r="950" spans="1:7" ht="27.75" customHeight="1" thickBot="1" x14ac:dyDescent="0.3">
      <c r="A950" s="598"/>
      <c r="B950" s="661"/>
      <c r="C950" s="661"/>
      <c r="D950" s="21" t="s">
        <v>10</v>
      </c>
      <c r="E950" s="21" t="s">
        <v>11</v>
      </c>
      <c r="F950" s="21" t="s">
        <v>11</v>
      </c>
      <c r="G950" s="21" t="s">
        <v>11</v>
      </c>
    </row>
    <row r="951" spans="1:7" ht="27.75" customHeight="1" thickBot="1" x14ac:dyDescent="0.3">
      <c r="A951" s="12" t="s">
        <v>23</v>
      </c>
      <c r="B951" s="89">
        <v>25</v>
      </c>
      <c r="C951" s="89">
        <v>3</v>
      </c>
      <c r="D951" s="89">
        <v>9</v>
      </c>
      <c r="E951" s="89">
        <f>B951-C951-D951</f>
        <v>13</v>
      </c>
      <c r="F951" s="89"/>
      <c r="G951" s="89"/>
    </row>
    <row r="952" spans="1:7" ht="27.75" customHeight="1" thickBot="1" x14ac:dyDescent="0.3">
      <c r="A952" s="12" t="s">
        <v>24</v>
      </c>
      <c r="B952" s="26">
        <f>B961+B960</f>
        <v>30782</v>
      </c>
      <c r="C952" s="26">
        <f t="shared" ref="C952:G952" si="101">C961+C960</f>
        <v>3155</v>
      </c>
      <c r="D952" s="26">
        <f t="shared" si="101"/>
        <v>11521</v>
      </c>
      <c r="E952" s="26">
        <f t="shared" si="101"/>
        <v>16106</v>
      </c>
      <c r="F952" s="26">
        <f t="shared" si="101"/>
        <v>0</v>
      </c>
      <c r="G952" s="26">
        <f t="shared" si="101"/>
        <v>0</v>
      </c>
    </row>
    <row r="953" spans="1:7" ht="27.75" customHeight="1" thickBot="1" x14ac:dyDescent="0.3">
      <c r="A953" s="12" t="s">
        <v>25</v>
      </c>
      <c r="B953" s="12"/>
      <c r="C953" s="12"/>
      <c r="D953" s="22">
        <f>D952/D951</f>
        <v>1280.1111111111111</v>
      </c>
      <c r="E953" s="22">
        <f>E952/E951</f>
        <v>1238.9230769230769</v>
      </c>
      <c r="F953" s="22" t="e">
        <f>F952/F951</f>
        <v>#DIV/0!</v>
      </c>
      <c r="G953" s="22" t="e">
        <f>G952/G951</f>
        <v>#DIV/0!</v>
      </c>
    </row>
    <row r="954" spans="1:7" ht="27.75" customHeight="1" thickBot="1" x14ac:dyDescent="0.3">
      <c r="A954" s="12" t="s">
        <v>26</v>
      </c>
      <c r="B954" s="12"/>
      <c r="C954" s="12"/>
      <c r="D954" s="153" t="s">
        <v>27</v>
      </c>
      <c r="E954" s="23">
        <f t="shared" ref="E954:G956" si="102">E951/D951-1</f>
        <v>0.44444444444444442</v>
      </c>
      <c r="F954" s="23">
        <f t="shared" si="102"/>
        <v>-1</v>
      </c>
      <c r="G954" s="23" t="e">
        <f t="shared" si="102"/>
        <v>#DIV/0!</v>
      </c>
    </row>
    <row r="955" spans="1:7" ht="27.75" customHeight="1" thickBot="1" x14ac:dyDescent="0.3">
      <c r="A955" s="12" t="s">
        <v>28</v>
      </c>
      <c r="B955" s="12"/>
      <c r="C955" s="12"/>
      <c r="D955" s="153" t="s">
        <v>27</v>
      </c>
      <c r="E955" s="23">
        <f t="shared" si="102"/>
        <v>0.39796892630848024</v>
      </c>
      <c r="F955" s="23">
        <f t="shared" si="102"/>
        <v>-1</v>
      </c>
      <c r="G955" s="23" t="e">
        <f t="shared" si="102"/>
        <v>#DIV/0!</v>
      </c>
    </row>
    <row r="956" spans="1:7" ht="27.75" customHeight="1" thickBot="1" x14ac:dyDescent="0.3">
      <c r="A956" s="12" t="s">
        <v>29</v>
      </c>
      <c r="B956" s="12"/>
      <c r="C956" s="12"/>
      <c r="D956" s="153" t="s">
        <v>27</v>
      </c>
      <c r="E956" s="23">
        <f t="shared" si="102"/>
        <v>-3.2175358709513713E-2</v>
      </c>
      <c r="F956" s="23" t="e">
        <f t="shared" si="102"/>
        <v>#DIV/0!</v>
      </c>
      <c r="G956" s="23" t="e">
        <f t="shared" si="102"/>
        <v>#DIV/0!</v>
      </c>
    </row>
    <row r="957" spans="1:7" ht="27.75" customHeight="1" thickBot="1" x14ac:dyDescent="0.3">
      <c r="A957" s="618" t="s">
        <v>30</v>
      </c>
      <c r="B957" s="619"/>
      <c r="C957" s="619"/>
      <c r="D957" s="619"/>
      <c r="E957" s="619"/>
      <c r="F957" s="619"/>
      <c r="G957" s="620"/>
    </row>
    <row r="958" spans="1:7" ht="27.75" customHeight="1" x14ac:dyDescent="0.25">
      <c r="A958" s="597"/>
      <c r="B958" s="10"/>
      <c r="C958" s="10"/>
      <c r="D958" s="20">
        <v>2018</v>
      </c>
      <c r="E958" s="20">
        <v>2019</v>
      </c>
      <c r="F958" s="20">
        <v>2020</v>
      </c>
      <c r="G958" s="20">
        <v>2021</v>
      </c>
    </row>
    <row r="959" spans="1:7" ht="27.75" customHeight="1" thickBot="1" x14ac:dyDescent="0.3">
      <c r="A959" s="598"/>
      <c r="B959" s="157"/>
      <c r="C959" s="157"/>
      <c r="D959" s="21" t="s">
        <v>10</v>
      </c>
      <c r="E959" s="21" t="s">
        <v>11</v>
      </c>
      <c r="F959" s="21" t="s">
        <v>11</v>
      </c>
      <c r="G959" s="21" t="s">
        <v>11</v>
      </c>
    </row>
    <row r="960" spans="1:7" ht="27.75" customHeight="1" thickBot="1" x14ac:dyDescent="0.3">
      <c r="A960" s="24" t="s">
        <v>31</v>
      </c>
      <c r="B960" s="26">
        <v>440</v>
      </c>
      <c r="C960" s="26">
        <v>55</v>
      </c>
      <c r="D960" s="26">
        <v>161</v>
      </c>
      <c r="E960" s="26">
        <v>224</v>
      </c>
      <c r="F960" s="26">
        <v>0</v>
      </c>
      <c r="G960" s="26">
        <v>0</v>
      </c>
    </row>
    <row r="961" spans="1:7" s="49" customFormat="1" ht="27.75" customHeight="1" thickBot="1" x14ac:dyDescent="0.3">
      <c r="A961" s="53" t="s">
        <v>32</v>
      </c>
      <c r="B961" s="54">
        <v>30342</v>
      </c>
      <c r="C961" s="54">
        <v>3100</v>
      </c>
      <c r="D961" s="54">
        <v>11360</v>
      </c>
      <c r="E961" s="54">
        <v>15882</v>
      </c>
      <c r="F961" s="54">
        <v>0</v>
      </c>
      <c r="G961" s="54">
        <v>0</v>
      </c>
    </row>
    <row r="962" spans="1:7" ht="27.75" customHeight="1" thickBot="1" x14ac:dyDescent="0.3">
      <c r="A962" s="27" t="s">
        <v>33</v>
      </c>
      <c r="B962" s="86"/>
      <c r="C962" s="86"/>
      <c r="D962" s="307">
        <f>D961+D960</f>
        <v>11521</v>
      </c>
      <c r="E962" s="307">
        <f>E961+E960</f>
        <v>16106</v>
      </c>
      <c r="F962" s="307">
        <f>F961+F960</f>
        <v>0</v>
      </c>
      <c r="G962" s="307">
        <f>G961+G960</f>
        <v>0</v>
      </c>
    </row>
    <row r="963" spans="1:7" ht="27.75" customHeight="1" thickBot="1" x14ac:dyDescent="0.3">
      <c r="A963" s="18" t="s">
        <v>552</v>
      </c>
      <c r="B963" s="88"/>
      <c r="C963" s="88"/>
      <c r="D963" s="624" t="s">
        <v>593</v>
      </c>
      <c r="E963" s="625"/>
      <c r="F963" s="625"/>
      <c r="G963" s="626"/>
    </row>
    <row r="964" spans="1:7" ht="51" customHeight="1" thickBot="1" x14ac:dyDescent="0.3">
      <c r="A964" s="19" t="s">
        <v>35</v>
      </c>
      <c r="B964" s="84"/>
      <c r="C964" s="84"/>
      <c r="D964" s="784" t="s">
        <v>441</v>
      </c>
      <c r="E964" s="785"/>
      <c r="F964" s="785"/>
      <c r="G964" s="786"/>
    </row>
    <row r="965" spans="1:7" ht="57.75" customHeight="1" thickBot="1" x14ac:dyDescent="0.3">
      <c r="A965" s="12" t="s">
        <v>20</v>
      </c>
      <c r="B965" s="47"/>
      <c r="C965" s="47"/>
      <c r="D965" s="701" t="s">
        <v>594</v>
      </c>
      <c r="E965" s="702"/>
      <c r="F965" s="702"/>
      <c r="G965" s="703"/>
    </row>
    <row r="966" spans="1:7" ht="27.75" customHeight="1" thickBot="1" x14ac:dyDescent="0.3">
      <c r="A966" s="12" t="s">
        <v>21</v>
      </c>
      <c r="B966" s="47"/>
      <c r="C966" s="47"/>
      <c r="D966" s="760" t="s">
        <v>424</v>
      </c>
      <c r="E966" s="761"/>
      <c r="F966" s="761"/>
      <c r="G966" s="762"/>
    </row>
    <row r="967" spans="1:7" ht="27.75" customHeight="1" x14ac:dyDescent="0.25">
      <c r="A967" s="597"/>
      <c r="B967" s="660" t="s">
        <v>425</v>
      </c>
      <c r="C967" s="660" t="s">
        <v>426</v>
      </c>
      <c r="D967" s="20">
        <v>2018</v>
      </c>
      <c r="E967" s="20">
        <v>2019</v>
      </c>
      <c r="F967" s="20">
        <v>2020</v>
      </c>
      <c r="G967" s="20">
        <v>2021</v>
      </c>
    </row>
    <row r="968" spans="1:7" ht="27.75" customHeight="1" thickBot="1" x14ac:dyDescent="0.3">
      <c r="A968" s="598"/>
      <c r="B968" s="661"/>
      <c r="C968" s="661"/>
      <c r="D968" s="21" t="s">
        <v>10</v>
      </c>
      <c r="E968" s="21" t="s">
        <v>11</v>
      </c>
      <c r="F968" s="21" t="s">
        <v>11</v>
      </c>
      <c r="G968" s="21" t="s">
        <v>11</v>
      </c>
    </row>
    <row r="969" spans="1:7" ht="27.75" customHeight="1" thickBot="1" x14ac:dyDescent="0.3">
      <c r="A969" s="12" t="s">
        <v>23</v>
      </c>
      <c r="B969" s="89">
        <v>20910</v>
      </c>
      <c r="C969" s="89">
        <v>4133</v>
      </c>
      <c r="D969" s="89">
        <v>3268</v>
      </c>
      <c r="E969" s="89">
        <f>B969-C969-D969</f>
        <v>13509</v>
      </c>
      <c r="F969" s="89">
        <v>0</v>
      </c>
      <c r="G969" s="89">
        <v>0</v>
      </c>
    </row>
    <row r="970" spans="1:7" ht="27.75" customHeight="1" thickBot="1" x14ac:dyDescent="0.3">
      <c r="A970" s="12" t="s">
        <v>24</v>
      </c>
      <c r="B970" s="22">
        <f>B979+B978</f>
        <v>95089</v>
      </c>
      <c r="C970" s="22">
        <f t="shared" ref="C970:G970" si="103">C979+C978</f>
        <v>18799</v>
      </c>
      <c r="D970" s="22">
        <f t="shared" si="103"/>
        <v>14861</v>
      </c>
      <c r="E970" s="22">
        <f t="shared" si="103"/>
        <v>20777</v>
      </c>
      <c r="F970" s="22">
        <f t="shared" si="103"/>
        <v>0</v>
      </c>
      <c r="G970" s="22">
        <f t="shared" si="103"/>
        <v>0</v>
      </c>
    </row>
    <row r="971" spans="1:7" ht="27.75" customHeight="1" thickBot="1" x14ac:dyDescent="0.3">
      <c r="A971" s="12" t="s">
        <v>25</v>
      </c>
      <c r="B971" s="12"/>
      <c r="C971" s="12"/>
      <c r="D971" s="22">
        <f>D970/D969</f>
        <v>4.5474296205630358</v>
      </c>
      <c r="E971" s="22">
        <f>E970/E969</f>
        <v>1.5380116959064327</v>
      </c>
      <c r="F971" s="22" t="e">
        <f>F970/F969</f>
        <v>#DIV/0!</v>
      </c>
      <c r="G971" s="22" t="e">
        <f>G970/G969</f>
        <v>#DIV/0!</v>
      </c>
    </row>
    <row r="972" spans="1:7" ht="27.75" customHeight="1" thickBot="1" x14ac:dyDescent="0.3">
      <c r="A972" s="12" t="s">
        <v>26</v>
      </c>
      <c r="B972" s="12"/>
      <c r="C972" s="12"/>
      <c r="D972" s="153" t="s">
        <v>27</v>
      </c>
      <c r="E972" s="23">
        <f t="shared" ref="E972:G974" si="104">E969/D969-1</f>
        <v>3.1337209302325579</v>
      </c>
      <c r="F972" s="23">
        <f t="shared" si="104"/>
        <v>-1</v>
      </c>
      <c r="G972" s="23" t="e">
        <f t="shared" si="104"/>
        <v>#DIV/0!</v>
      </c>
    </row>
    <row r="973" spans="1:7" ht="27.75" customHeight="1" thickBot="1" x14ac:dyDescent="0.3">
      <c r="A973" s="12" t="s">
        <v>28</v>
      </c>
      <c r="B973" s="12"/>
      <c r="C973" s="12"/>
      <c r="D973" s="153" t="s">
        <v>27</v>
      </c>
      <c r="E973" s="23">
        <f t="shared" si="104"/>
        <v>0.39808895767444996</v>
      </c>
      <c r="F973" s="23">
        <f t="shared" si="104"/>
        <v>-1</v>
      </c>
      <c r="G973" s="23" t="e">
        <f t="shared" si="104"/>
        <v>#DIV/0!</v>
      </c>
    </row>
    <row r="974" spans="1:7" ht="27.75" customHeight="1" thickBot="1" x14ac:dyDescent="0.3">
      <c r="A974" s="12" t="s">
        <v>29</v>
      </c>
      <c r="B974" s="12"/>
      <c r="C974" s="12"/>
      <c r="D974" s="153" t="s">
        <v>27</v>
      </c>
      <c r="E974" s="23">
        <f t="shared" si="104"/>
        <v>-0.66178438717298826</v>
      </c>
      <c r="F974" s="23" t="e">
        <f t="shared" si="104"/>
        <v>#DIV/0!</v>
      </c>
      <c r="G974" s="23" t="e">
        <f t="shared" si="104"/>
        <v>#DIV/0!</v>
      </c>
    </row>
    <row r="975" spans="1:7" ht="27.75" customHeight="1" thickBot="1" x14ac:dyDescent="0.3">
      <c r="A975" s="618" t="s">
        <v>30</v>
      </c>
      <c r="B975" s="619"/>
      <c r="C975" s="619"/>
      <c r="D975" s="619"/>
      <c r="E975" s="619"/>
      <c r="F975" s="619"/>
      <c r="G975" s="620"/>
    </row>
    <row r="976" spans="1:7" ht="27.75" customHeight="1" x14ac:dyDescent="0.25">
      <c r="A976" s="597"/>
      <c r="B976" s="10"/>
      <c r="C976" s="10"/>
      <c r="D976" s="20">
        <v>2018</v>
      </c>
      <c r="E976" s="20">
        <v>2019</v>
      </c>
      <c r="F976" s="20">
        <v>2020</v>
      </c>
      <c r="G976" s="20">
        <v>2021</v>
      </c>
    </row>
    <row r="977" spans="1:7" ht="27.75" customHeight="1" thickBot="1" x14ac:dyDescent="0.3">
      <c r="A977" s="598"/>
      <c r="B977" s="157"/>
      <c r="C977" s="157"/>
      <c r="D977" s="21" t="s">
        <v>10</v>
      </c>
      <c r="E977" s="21" t="s">
        <v>11</v>
      </c>
      <c r="F977" s="21" t="s">
        <v>11</v>
      </c>
      <c r="G977" s="21" t="s">
        <v>11</v>
      </c>
    </row>
    <row r="978" spans="1:7" ht="27.75" customHeight="1" thickBot="1" x14ac:dyDescent="0.3">
      <c r="A978" s="24" t="s">
        <v>31</v>
      </c>
      <c r="B978" s="26">
        <v>0</v>
      </c>
      <c r="C978" s="26">
        <v>0</v>
      </c>
      <c r="D978" s="26">
        <v>0</v>
      </c>
      <c r="E978" s="26">
        <v>0</v>
      </c>
      <c r="F978" s="26">
        <v>0</v>
      </c>
      <c r="G978" s="26">
        <v>0</v>
      </c>
    </row>
    <row r="979" spans="1:7" s="311" customFormat="1" ht="27.75" customHeight="1" thickBot="1" x14ac:dyDescent="0.3">
      <c r="A979" s="309" t="s">
        <v>32</v>
      </c>
      <c r="B979" s="310">
        <v>95089</v>
      </c>
      <c r="C979" s="310">
        <v>18799</v>
      </c>
      <c r="D979" s="310">
        <v>14861</v>
      </c>
      <c r="E979" s="310">
        <v>20777</v>
      </c>
      <c r="F979" s="310">
        <v>0</v>
      </c>
      <c r="G979" s="310">
        <v>0</v>
      </c>
    </row>
    <row r="980" spans="1:7" ht="27.75" customHeight="1" thickBot="1" x14ac:dyDescent="0.3">
      <c r="A980" s="27" t="s">
        <v>33</v>
      </c>
      <c r="B980" s="86"/>
      <c r="C980" s="86"/>
      <c r="D980" s="307">
        <f>D979+D978</f>
        <v>14861</v>
      </c>
      <c r="E980" s="307">
        <f>E979+E978</f>
        <v>20777</v>
      </c>
      <c r="F980" s="307">
        <f>F979+F978</f>
        <v>0</v>
      </c>
      <c r="G980" s="307">
        <f>G979+G978</f>
        <v>0</v>
      </c>
    </row>
    <row r="981" spans="1:7" ht="27.75" customHeight="1" thickBot="1" x14ac:dyDescent="0.3">
      <c r="A981" s="18" t="s">
        <v>595</v>
      </c>
      <c r="B981" s="88"/>
      <c r="C981" s="88"/>
      <c r="D981" s="624" t="s">
        <v>596</v>
      </c>
      <c r="E981" s="625"/>
      <c r="F981" s="625"/>
      <c r="G981" s="626"/>
    </row>
    <row r="982" spans="1:7" ht="27.75" customHeight="1" thickBot="1" x14ac:dyDescent="0.3">
      <c r="A982" s="19" t="s">
        <v>88</v>
      </c>
      <c r="B982" s="84"/>
      <c r="C982" s="84"/>
      <c r="D982" s="757" t="s">
        <v>441</v>
      </c>
      <c r="E982" s="758"/>
      <c r="F982" s="758"/>
      <c r="G982" s="759"/>
    </row>
    <row r="983" spans="1:7" ht="27.75" customHeight="1" thickBot="1" x14ac:dyDescent="0.3">
      <c r="A983" s="12" t="s">
        <v>20</v>
      </c>
      <c r="B983" s="47"/>
      <c r="C983" s="47"/>
      <c r="D983" s="701" t="s">
        <v>597</v>
      </c>
      <c r="E983" s="702"/>
      <c r="F983" s="702"/>
      <c r="G983" s="703"/>
    </row>
    <row r="984" spans="1:7" ht="27.75" customHeight="1" thickBot="1" x14ac:dyDescent="0.3">
      <c r="A984" s="12" t="s">
        <v>21</v>
      </c>
      <c r="B984" s="47"/>
      <c r="C984" s="47"/>
      <c r="D984" s="760" t="s">
        <v>424</v>
      </c>
      <c r="E984" s="761"/>
      <c r="F984" s="761"/>
      <c r="G984" s="762"/>
    </row>
    <row r="985" spans="1:7" ht="27.75" customHeight="1" x14ac:dyDescent="0.25">
      <c r="A985" s="597"/>
      <c r="B985" s="660" t="s">
        <v>425</v>
      </c>
      <c r="C985" s="660" t="s">
        <v>426</v>
      </c>
      <c r="D985" s="20">
        <v>2018</v>
      </c>
      <c r="E985" s="20">
        <v>2019</v>
      </c>
      <c r="F985" s="20">
        <v>2020</v>
      </c>
      <c r="G985" s="20">
        <v>2021</v>
      </c>
    </row>
    <row r="986" spans="1:7" ht="27.75" customHeight="1" thickBot="1" x14ac:dyDescent="0.3">
      <c r="A986" s="598"/>
      <c r="B986" s="661"/>
      <c r="C986" s="661"/>
      <c r="D986" s="21" t="s">
        <v>10</v>
      </c>
      <c r="E986" s="21" t="s">
        <v>11</v>
      </c>
      <c r="F986" s="21" t="s">
        <v>11</v>
      </c>
      <c r="G986" s="21" t="s">
        <v>11</v>
      </c>
    </row>
    <row r="987" spans="1:7" ht="27.75" customHeight="1" thickBot="1" x14ac:dyDescent="0.3">
      <c r="A987" s="12" t="s">
        <v>23</v>
      </c>
      <c r="B987" s="89">
        <v>6430</v>
      </c>
      <c r="C987" s="89">
        <v>6430</v>
      </c>
      <c r="D987" s="89">
        <v>0</v>
      </c>
      <c r="E987" s="89">
        <v>0</v>
      </c>
      <c r="F987" s="89">
        <v>0</v>
      </c>
      <c r="G987" s="89"/>
    </row>
    <row r="988" spans="1:7" ht="27.75" customHeight="1" thickBot="1" x14ac:dyDescent="0.3">
      <c r="A988" s="12" t="s">
        <v>24</v>
      </c>
      <c r="B988" s="90">
        <f>B997+B996</f>
        <v>31188</v>
      </c>
      <c r="C988" s="90">
        <f t="shared" ref="C988:G988" si="105">C997+C996</f>
        <v>0</v>
      </c>
      <c r="D988" s="90">
        <f t="shared" si="105"/>
        <v>600</v>
      </c>
      <c r="E988" s="90">
        <f t="shared" si="105"/>
        <v>0</v>
      </c>
      <c r="F988" s="90">
        <f t="shared" si="105"/>
        <v>0</v>
      </c>
      <c r="G988" s="90">
        <f t="shared" si="105"/>
        <v>0</v>
      </c>
    </row>
    <row r="989" spans="1:7" ht="27.75" customHeight="1" thickBot="1" x14ac:dyDescent="0.3">
      <c r="A989" s="12" t="s">
        <v>25</v>
      </c>
      <c r="B989" s="12"/>
      <c r="C989" s="12"/>
      <c r="D989" s="22" t="e">
        <f>D988/D987</f>
        <v>#DIV/0!</v>
      </c>
      <c r="E989" s="22" t="e">
        <f>E988/E987</f>
        <v>#DIV/0!</v>
      </c>
      <c r="F989" s="22" t="e">
        <f>F988/F987</f>
        <v>#DIV/0!</v>
      </c>
      <c r="G989" s="22" t="e">
        <f>G988/G987</f>
        <v>#DIV/0!</v>
      </c>
    </row>
    <row r="990" spans="1:7" ht="27.75" customHeight="1" thickBot="1" x14ac:dyDescent="0.3">
      <c r="A990" s="12" t="s">
        <v>26</v>
      </c>
      <c r="B990" s="12"/>
      <c r="C990" s="12"/>
      <c r="D990" s="153" t="s">
        <v>27</v>
      </c>
      <c r="E990" s="23" t="e">
        <f t="shared" ref="E990:G992" si="106">E987/D987-1</f>
        <v>#DIV/0!</v>
      </c>
      <c r="F990" s="23" t="e">
        <f t="shared" si="106"/>
        <v>#DIV/0!</v>
      </c>
      <c r="G990" s="23" t="e">
        <f t="shared" si="106"/>
        <v>#DIV/0!</v>
      </c>
    </row>
    <row r="991" spans="1:7" ht="27.75" customHeight="1" thickBot="1" x14ac:dyDescent="0.3">
      <c r="A991" s="12" t="s">
        <v>28</v>
      </c>
      <c r="B991" s="12"/>
      <c r="C991" s="12"/>
      <c r="D991" s="153" t="s">
        <v>27</v>
      </c>
      <c r="E991" s="23">
        <f t="shared" si="106"/>
        <v>-1</v>
      </c>
      <c r="F991" s="23" t="e">
        <f t="shared" si="106"/>
        <v>#DIV/0!</v>
      </c>
      <c r="G991" s="23" t="e">
        <f t="shared" si="106"/>
        <v>#DIV/0!</v>
      </c>
    </row>
    <row r="992" spans="1:7" ht="27.75" customHeight="1" thickBot="1" x14ac:dyDescent="0.3">
      <c r="A992" s="12" t="s">
        <v>29</v>
      </c>
      <c r="B992" s="12"/>
      <c r="C992" s="12"/>
      <c r="D992" s="153" t="s">
        <v>27</v>
      </c>
      <c r="E992" s="23" t="e">
        <f t="shared" si="106"/>
        <v>#DIV/0!</v>
      </c>
      <c r="F992" s="23" t="e">
        <f t="shared" si="106"/>
        <v>#DIV/0!</v>
      </c>
      <c r="G992" s="23" t="e">
        <f t="shared" si="106"/>
        <v>#DIV/0!</v>
      </c>
    </row>
    <row r="993" spans="1:7" ht="27.75" customHeight="1" thickBot="1" x14ac:dyDescent="0.3">
      <c r="A993" s="618" t="s">
        <v>582</v>
      </c>
      <c r="B993" s="619"/>
      <c r="C993" s="619"/>
      <c r="D993" s="619"/>
      <c r="E993" s="619"/>
      <c r="F993" s="619"/>
      <c r="G993" s="620"/>
    </row>
    <row r="994" spans="1:7" ht="27.75" customHeight="1" x14ac:dyDescent="0.25">
      <c r="A994" s="597"/>
      <c r="B994" s="10"/>
      <c r="C994" s="10"/>
      <c r="D994" s="20">
        <v>2018</v>
      </c>
      <c r="E994" s="20">
        <v>2019</v>
      </c>
      <c r="F994" s="20">
        <v>2020</v>
      </c>
      <c r="G994" s="20">
        <v>2021</v>
      </c>
    </row>
    <row r="995" spans="1:7" ht="27.75" customHeight="1" thickBot="1" x14ac:dyDescent="0.3">
      <c r="A995" s="598"/>
      <c r="B995" s="157"/>
      <c r="C995" s="157"/>
      <c r="D995" s="21" t="s">
        <v>10</v>
      </c>
      <c r="E995" s="21" t="s">
        <v>11</v>
      </c>
      <c r="F995" s="21" t="s">
        <v>11</v>
      </c>
      <c r="G995" s="21" t="s">
        <v>11</v>
      </c>
    </row>
    <row r="996" spans="1:7" ht="27.75" customHeight="1" thickBot="1" x14ac:dyDescent="0.3">
      <c r="A996" s="24" t="s">
        <v>31</v>
      </c>
      <c r="B996" s="26">
        <v>0</v>
      </c>
      <c r="C996" s="26">
        <v>0</v>
      </c>
      <c r="D996" s="26">
        <v>0</v>
      </c>
      <c r="E996" s="26">
        <v>0</v>
      </c>
      <c r="F996" s="26">
        <v>0</v>
      </c>
      <c r="G996" s="26">
        <v>0</v>
      </c>
    </row>
    <row r="997" spans="1:7" s="49" customFormat="1" ht="27.75" customHeight="1" thickBot="1" x14ac:dyDescent="0.3">
      <c r="A997" s="53" t="s">
        <v>32</v>
      </c>
      <c r="B997" s="54">
        <v>31188</v>
      </c>
      <c r="C997" s="54">
        <v>0</v>
      </c>
      <c r="D997" s="54">
        <v>600</v>
      </c>
      <c r="E997" s="54">
        <v>0</v>
      </c>
      <c r="F997" s="54">
        <v>0</v>
      </c>
      <c r="G997" s="54">
        <v>0</v>
      </c>
    </row>
    <row r="998" spans="1:7" ht="27.75" customHeight="1" thickBot="1" x14ac:dyDescent="0.3">
      <c r="A998" s="27" t="s">
        <v>33</v>
      </c>
      <c r="B998" s="86"/>
      <c r="C998" s="312"/>
      <c r="D998" s="307">
        <f>D997+D996</f>
        <v>600</v>
      </c>
      <c r="E998" s="307">
        <f>E997+E996</f>
        <v>0</v>
      </c>
      <c r="F998" s="307">
        <f>F997+F996</f>
        <v>0</v>
      </c>
      <c r="G998" s="307">
        <f>G997+G996</f>
        <v>0</v>
      </c>
    </row>
    <row r="999" spans="1:7" ht="27.75" customHeight="1" thickBot="1" x14ac:dyDescent="0.3">
      <c r="A999" s="18" t="s">
        <v>598</v>
      </c>
      <c r="B999" s="88"/>
      <c r="C999" s="88"/>
      <c r="D999" s="624" t="s">
        <v>599</v>
      </c>
      <c r="E999" s="625"/>
      <c r="F999" s="625"/>
      <c r="G999" s="626"/>
    </row>
    <row r="1000" spans="1:7" ht="27.75" customHeight="1" thickBot="1" x14ac:dyDescent="0.3">
      <c r="A1000" s="19" t="s">
        <v>88</v>
      </c>
      <c r="B1000" s="84"/>
      <c r="C1000" s="84"/>
      <c r="D1000" s="757" t="s">
        <v>441</v>
      </c>
      <c r="E1000" s="758"/>
      <c r="F1000" s="758"/>
      <c r="G1000" s="759"/>
    </row>
    <row r="1001" spans="1:7" ht="27.75" customHeight="1" thickBot="1" x14ac:dyDescent="0.3">
      <c r="A1001" s="12" t="s">
        <v>20</v>
      </c>
      <c r="B1001" s="47"/>
      <c r="C1001" s="47"/>
      <c r="D1001" s="701" t="s">
        <v>600</v>
      </c>
      <c r="E1001" s="702"/>
      <c r="F1001" s="702"/>
      <c r="G1001" s="703"/>
    </row>
    <row r="1002" spans="1:7" ht="27.75" customHeight="1" thickBot="1" x14ac:dyDescent="0.3">
      <c r="A1002" s="12" t="s">
        <v>21</v>
      </c>
      <c r="B1002" s="47"/>
      <c r="C1002" s="47"/>
      <c r="D1002" s="760" t="s">
        <v>424</v>
      </c>
      <c r="E1002" s="761"/>
      <c r="F1002" s="761"/>
      <c r="G1002" s="762"/>
    </row>
    <row r="1003" spans="1:7" ht="27.75" customHeight="1" x14ac:dyDescent="0.25">
      <c r="A1003" s="597"/>
      <c r="B1003" s="660" t="s">
        <v>425</v>
      </c>
      <c r="C1003" s="660" t="s">
        <v>426</v>
      </c>
      <c r="D1003" s="20">
        <v>2018</v>
      </c>
      <c r="E1003" s="20">
        <v>2019</v>
      </c>
      <c r="F1003" s="20">
        <v>2020</v>
      </c>
      <c r="G1003" s="20">
        <v>2021</v>
      </c>
    </row>
    <row r="1004" spans="1:7" ht="27.75" customHeight="1" thickBot="1" x14ac:dyDescent="0.3">
      <c r="A1004" s="598"/>
      <c r="B1004" s="661"/>
      <c r="C1004" s="661"/>
      <c r="D1004" s="21" t="s">
        <v>10</v>
      </c>
      <c r="E1004" s="21" t="s">
        <v>11</v>
      </c>
      <c r="F1004" s="21" t="s">
        <v>11</v>
      </c>
      <c r="G1004" s="21" t="s">
        <v>11</v>
      </c>
    </row>
    <row r="1005" spans="1:7" ht="27.75" customHeight="1" thickBot="1" x14ac:dyDescent="0.3">
      <c r="A1005" s="12" t="s">
        <v>23</v>
      </c>
      <c r="B1005" s="89">
        <v>16357</v>
      </c>
      <c r="C1005" s="92">
        <v>0</v>
      </c>
      <c r="D1005" s="89">
        <v>4906</v>
      </c>
      <c r="E1005" s="89">
        <f>B1005-D1005</f>
        <v>11451</v>
      </c>
      <c r="F1005" s="89">
        <v>0</v>
      </c>
      <c r="G1005" s="89">
        <v>0</v>
      </c>
    </row>
    <row r="1006" spans="1:7" ht="27.75" customHeight="1" thickBot="1" x14ac:dyDescent="0.3">
      <c r="A1006" s="12" t="s">
        <v>24</v>
      </c>
      <c r="B1006" s="22">
        <f>B1015+B1014</f>
        <v>101557</v>
      </c>
      <c r="C1006" s="22">
        <f t="shared" ref="C1006:G1006" si="107">C1015+C1014</f>
        <v>0</v>
      </c>
      <c r="D1006" s="22">
        <f t="shared" si="107"/>
        <v>30467</v>
      </c>
      <c r="E1006" s="22">
        <f t="shared" si="107"/>
        <v>71091</v>
      </c>
      <c r="F1006" s="22">
        <f t="shared" si="107"/>
        <v>0</v>
      </c>
      <c r="G1006" s="22">
        <f t="shared" si="107"/>
        <v>0</v>
      </c>
    </row>
    <row r="1007" spans="1:7" ht="27.75" customHeight="1" thickBot="1" x14ac:dyDescent="0.3">
      <c r="A1007" s="12" t="s">
        <v>25</v>
      </c>
      <c r="B1007" s="12"/>
      <c r="C1007" s="12"/>
      <c r="D1007" s="22">
        <f>D1006/D1005</f>
        <v>6.2101508357113735</v>
      </c>
      <c r="E1007" s="22">
        <f>E1006/E1005</f>
        <v>6.2082787529473409</v>
      </c>
      <c r="F1007" s="22" t="e">
        <f>F1006/F1005</f>
        <v>#DIV/0!</v>
      </c>
      <c r="G1007" s="22" t="e">
        <f>G1006/G1005</f>
        <v>#DIV/0!</v>
      </c>
    </row>
    <row r="1008" spans="1:7" ht="27.75" customHeight="1" thickBot="1" x14ac:dyDescent="0.3">
      <c r="A1008" s="12" t="s">
        <v>26</v>
      </c>
      <c r="B1008" s="12"/>
      <c r="C1008" s="12"/>
      <c r="D1008" s="153" t="s">
        <v>27</v>
      </c>
      <c r="E1008" s="23">
        <f t="shared" ref="E1008:G1010" si="108">E1005/D1005-1</f>
        <v>1.3340807174887894</v>
      </c>
      <c r="F1008" s="23">
        <f t="shared" si="108"/>
        <v>-1</v>
      </c>
      <c r="G1008" s="23" t="e">
        <f t="shared" si="108"/>
        <v>#DIV/0!</v>
      </c>
    </row>
    <row r="1009" spans="1:7" ht="27.75" customHeight="1" thickBot="1" x14ac:dyDescent="0.3">
      <c r="A1009" s="12" t="s">
        <v>28</v>
      </c>
      <c r="B1009" s="12"/>
      <c r="C1009" s="12"/>
      <c r="D1009" s="153" t="s">
        <v>27</v>
      </c>
      <c r="E1009" s="23">
        <f t="shared" si="108"/>
        <v>1.3333770965306724</v>
      </c>
      <c r="F1009" s="23">
        <f t="shared" si="108"/>
        <v>-1</v>
      </c>
      <c r="G1009" s="23" t="e">
        <f t="shared" si="108"/>
        <v>#DIV/0!</v>
      </c>
    </row>
    <row r="1010" spans="1:7" ht="27.75" customHeight="1" thickBot="1" x14ac:dyDescent="0.3">
      <c r="A1010" s="12" t="s">
        <v>29</v>
      </c>
      <c r="B1010" s="12"/>
      <c r="C1010" s="12"/>
      <c r="D1010" s="153" t="s">
        <v>27</v>
      </c>
      <c r="E1010" s="23">
        <f t="shared" si="108"/>
        <v>-3.0145528080693929E-4</v>
      </c>
      <c r="F1010" s="23" t="e">
        <f t="shared" si="108"/>
        <v>#DIV/0!</v>
      </c>
      <c r="G1010" s="23" t="e">
        <f t="shared" si="108"/>
        <v>#DIV/0!</v>
      </c>
    </row>
    <row r="1011" spans="1:7" ht="27.75" customHeight="1" thickBot="1" x14ac:dyDescent="0.3">
      <c r="A1011" s="618" t="s">
        <v>30</v>
      </c>
      <c r="B1011" s="619"/>
      <c r="C1011" s="619"/>
      <c r="D1011" s="619"/>
      <c r="E1011" s="619"/>
      <c r="F1011" s="619"/>
      <c r="G1011" s="620"/>
    </row>
    <row r="1012" spans="1:7" ht="27.75" customHeight="1" x14ac:dyDescent="0.25">
      <c r="A1012" s="597"/>
      <c r="B1012" s="10"/>
      <c r="C1012" s="10"/>
      <c r="D1012" s="20">
        <v>2018</v>
      </c>
      <c r="E1012" s="20">
        <v>2019</v>
      </c>
      <c r="F1012" s="20">
        <v>2020</v>
      </c>
      <c r="G1012" s="20">
        <v>2021</v>
      </c>
    </row>
    <row r="1013" spans="1:7" ht="27.75" customHeight="1" thickBot="1" x14ac:dyDescent="0.3">
      <c r="A1013" s="598"/>
      <c r="B1013" s="157"/>
      <c r="C1013" s="157"/>
      <c r="D1013" s="21" t="s">
        <v>10</v>
      </c>
      <c r="E1013" s="21" t="s">
        <v>11</v>
      </c>
      <c r="F1013" s="21" t="s">
        <v>11</v>
      </c>
      <c r="G1013" s="21" t="s">
        <v>11</v>
      </c>
    </row>
    <row r="1014" spans="1:7" ht="27.75" customHeight="1" thickBot="1" x14ac:dyDescent="0.3">
      <c r="A1014" s="24" t="s">
        <v>31</v>
      </c>
      <c r="B1014" s="26">
        <v>1558</v>
      </c>
      <c r="C1014" s="26">
        <v>0</v>
      </c>
      <c r="D1014" s="26">
        <v>467</v>
      </c>
      <c r="E1014" s="26">
        <v>1091</v>
      </c>
      <c r="F1014" s="26">
        <v>0</v>
      </c>
      <c r="G1014" s="26">
        <v>0</v>
      </c>
    </row>
    <row r="1015" spans="1:7" s="49" customFormat="1" ht="27.75" customHeight="1" thickBot="1" x14ac:dyDescent="0.3">
      <c r="A1015" s="53" t="s">
        <v>32</v>
      </c>
      <c r="B1015" s="54">
        <v>99999</v>
      </c>
      <c r="C1015" s="54">
        <v>0</v>
      </c>
      <c r="D1015" s="54">
        <v>30000</v>
      </c>
      <c r="E1015" s="54">
        <v>70000</v>
      </c>
      <c r="F1015" s="54">
        <v>0</v>
      </c>
      <c r="G1015" s="54">
        <v>0</v>
      </c>
    </row>
    <row r="1016" spans="1:7" ht="27.75" customHeight="1" thickBot="1" x14ac:dyDescent="0.3">
      <c r="A1016" s="27" t="s">
        <v>33</v>
      </c>
      <c r="B1016" s="86"/>
      <c r="C1016" s="86"/>
      <c r="D1016" s="307">
        <f>D1015+D1014</f>
        <v>30467</v>
      </c>
      <c r="E1016" s="307">
        <f>E1015+E1014</f>
        <v>71091</v>
      </c>
      <c r="F1016" s="307">
        <f>F1015+F1014</f>
        <v>0</v>
      </c>
      <c r="G1016" s="307">
        <f>G1015+G1014</f>
        <v>0</v>
      </c>
    </row>
    <row r="1017" spans="1:7" ht="27.75" customHeight="1" thickBot="1" x14ac:dyDescent="0.3">
      <c r="A1017" s="18" t="s">
        <v>601</v>
      </c>
      <c r="B1017" s="88"/>
      <c r="C1017" s="88"/>
      <c r="D1017" s="624" t="s">
        <v>602</v>
      </c>
      <c r="E1017" s="625"/>
      <c r="F1017" s="625"/>
      <c r="G1017" s="626"/>
    </row>
    <row r="1018" spans="1:7" ht="27.75" customHeight="1" thickBot="1" x14ac:dyDescent="0.3">
      <c r="A1018" s="19" t="s">
        <v>88</v>
      </c>
      <c r="B1018" s="84"/>
      <c r="C1018" s="84"/>
      <c r="D1018" s="781" t="s">
        <v>441</v>
      </c>
      <c r="E1018" s="782"/>
      <c r="F1018" s="782"/>
      <c r="G1018" s="783"/>
    </row>
    <row r="1019" spans="1:7" ht="67.5" customHeight="1" thickBot="1" x14ac:dyDescent="0.3">
      <c r="A1019" s="12" t="s">
        <v>20</v>
      </c>
      <c r="B1019" s="47"/>
      <c r="C1019" s="47"/>
      <c r="D1019" s="701" t="s">
        <v>603</v>
      </c>
      <c r="E1019" s="702"/>
      <c r="F1019" s="702"/>
      <c r="G1019" s="703"/>
    </row>
    <row r="1020" spans="1:7" ht="27.75" customHeight="1" thickBot="1" x14ac:dyDescent="0.3">
      <c r="A1020" s="12" t="s">
        <v>21</v>
      </c>
      <c r="B1020" s="47"/>
      <c r="C1020" s="47"/>
      <c r="D1020" s="760" t="s">
        <v>424</v>
      </c>
      <c r="E1020" s="761"/>
      <c r="F1020" s="761"/>
      <c r="G1020" s="762"/>
    </row>
    <row r="1021" spans="1:7" ht="27.75" customHeight="1" x14ac:dyDescent="0.25">
      <c r="A1021" s="597"/>
      <c r="B1021" s="660" t="s">
        <v>425</v>
      </c>
      <c r="C1021" s="660" t="s">
        <v>426</v>
      </c>
      <c r="D1021" s="20">
        <v>2018</v>
      </c>
      <c r="E1021" s="20">
        <v>2019</v>
      </c>
      <c r="F1021" s="20">
        <v>2020</v>
      </c>
      <c r="G1021" s="20">
        <v>2021</v>
      </c>
    </row>
    <row r="1022" spans="1:7" ht="27.75" customHeight="1" thickBot="1" x14ac:dyDescent="0.3">
      <c r="A1022" s="598"/>
      <c r="B1022" s="661"/>
      <c r="C1022" s="661"/>
      <c r="D1022" s="21" t="s">
        <v>10</v>
      </c>
      <c r="E1022" s="21" t="s">
        <v>11</v>
      </c>
      <c r="F1022" s="21" t="s">
        <v>11</v>
      </c>
      <c r="G1022" s="21" t="s">
        <v>11</v>
      </c>
    </row>
    <row r="1023" spans="1:7" ht="27.75" customHeight="1" thickBot="1" x14ac:dyDescent="0.3">
      <c r="A1023" s="12" t="s">
        <v>23</v>
      </c>
      <c r="B1023" s="89">
        <v>9575</v>
      </c>
      <c r="C1023" s="92"/>
      <c r="D1023" s="89">
        <v>2872</v>
      </c>
      <c r="E1023" s="89">
        <f>B1023-C1023-D1023</f>
        <v>6703</v>
      </c>
      <c r="F1023" s="89">
        <v>0</v>
      </c>
      <c r="G1023" s="89">
        <v>0</v>
      </c>
    </row>
    <row r="1024" spans="1:7" ht="27.75" customHeight="1" thickBot="1" x14ac:dyDescent="0.3">
      <c r="A1024" s="12" t="s">
        <v>24</v>
      </c>
      <c r="B1024" s="22">
        <f>B1033+B1032</f>
        <v>132398</v>
      </c>
      <c r="C1024" s="22">
        <f t="shared" ref="C1024:G1024" si="109">C1033+C1032</f>
        <v>0</v>
      </c>
      <c r="D1024" s="22">
        <f>D1034</f>
        <v>39720</v>
      </c>
      <c r="E1024" s="22">
        <f t="shared" si="109"/>
        <v>92679</v>
      </c>
      <c r="F1024" s="22">
        <f t="shared" si="109"/>
        <v>0</v>
      </c>
      <c r="G1024" s="22">
        <f t="shared" si="109"/>
        <v>0</v>
      </c>
    </row>
    <row r="1025" spans="1:7" ht="27.75" customHeight="1" thickBot="1" x14ac:dyDescent="0.3">
      <c r="A1025" s="12" t="s">
        <v>25</v>
      </c>
      <c r="B1025" s="12"/>
      <c r="C1025" s="12"/>
      <c r="D1025" s="22">
        <f>D1024/D1023</f>
        <v>13.83008356545961</v>
      </c>
      <c r="E1025" s="22">
        <f>E1024/E1023</f>
        <v>13.826495598985529</v>
      </c>
      <c r="F1025" s="22" t="e">
        <f>F1024/F1023</f>
        <v>#DIV/0!</v>
      </c>
      <c r="G1025" s="22" t="e">
        <f>G1024/G1023</f>
        <v>#DIV/0!</v>
      </c>
    </row>
    <row r="1026" spans="1:7" ht="27.75" customHeight="1" thickBot="1" x14ac:dyDescent="0.3">
      <c r="A1026" s="12" t="s">
        <v>26</v>
      </c>
      <c r="B1026" s="12"/>
      <c r="C1026" s="12"/>
      <c r="D1026" s="153" t="s">
        <v>27</v>
      </c>
      <c r="E1026" s="23">
        <f t="shared" ref="E1026:G1028" si="110">E1023/D1023-1</f>
        <v>1.3339136490250696</v>
      </c>
      <c r="F1026" s="23">
        <f t="shared" si="110"/>
        <v>-1</v>
      </c>
      <c r="G1026" s="23" t="e">
        <f t="shared" si="110"/>
        <v>#DIV/0!</v>
      </c>
    </row>
    <row r="1027" spans="1:7" ht="27.75" customHeight="1" thickBot="1" x14ac:dyDescent="0.3">
      <c r="A1027" s="12" t="s">
        <v>28</v>
      </c>
      <c r="B1027" s="12"/>
      <c r="C1027" s="12"/>
      <c r="D1027" s="153" t="s">
        <v>27</v>
      </c>
      <c r="E1027" s="23">
        <f t="shared" si="110"/>
        <v>1.3333081570996979</v>
      </c>
      <c r="F1027" s="23">
        <f t="shared" si="110"/>
        <v>-1</v>
      </c>
      <c r="G1027" s="23" t="e">
        <f t="shared" si="110"/>
        <v>#DIV/0!</v>
      </c>
    </row>
    <row r="1028" spans="1:7" ht="27.75" customHeight="1" thickBot="1" x14ac:dyDescent="0.3">
      <c r="A1028" s="12" t="s">
        <v>29</v>
      </c>
      <c r="B1028" s="12"/>
      <c r="C1028" s="12"/>
      <c r="D1028" s="153" t="s">
        <v>27</v>
      </c>
      <c r="E1028" s="23">
        <f t="shared" si="110"/>
        <v>-2.5943201695766138E-4</v>
      </c>
      <c r="F1028" s="23" t="e">
        <f t="shared" si="110"/>
        <v>#DIV/0!</v>
      </c>
      <c r="G1028" s="23" t="e">
        <f t="shared" si="110"/>
        <v>#DIV/0!</v>
      </c>
    </row>
    <row r="1029" spans="1:7" ht="27.75" customHeight="1" thickBot="1" x14ac:dyDescent="0.3">
      <c r="A1029" s="618" t="s">
        <v>30</v>
      </c>
      <c r="B1029" s="619"/>
      <c r="C1029" s="619"/>
      <c r="D1029" s="619"/>
      <c r="E1029" s="619"/>
      <c r="F1029" s="619"/>
      <c r="G1029" s="620"/>
    </row>
    <row r="1030" spans="1:7" ht="27.75" customHeight="1" x14ac:dyDescent="0.25">
      <c r="A1030" s="597"/>
      <c r="B1030" s="10"/>
      <c r="C1030" s="10"/>
      <c r="D1030" s="20">
        <v>2018</v>
      </c>
      <c r="E1030" s="20">
        <v>2019</v>
      </c>
      <c r="F1030" s="20">
        <v>2020</v>
      </c>
      <c r="G1030" s="20">
        <v>2021</v>
      </c>
    </row>
    <row r="1031" spans="1:7" ht="27.75" customHeight="1" thickBot="1" x14ac:dyDescent="0.3">
      <c r="A1031" s="598"/>
      <c r="B1031" s="157"/>
      <c r="C1031" s="157"/>
      <c r="D1031" s="21" t="s">
        <v>10</v>
      </c>
      <c r="E1031" s="21" t="s">
        <v>11</v>
      </c>
      <c r="F1031" s="21" t="s">
        <v>11</v>
      </c>
      <c r="G1031" s="21" t="s">
        <v>11</v>
      </c>
    </row>
    <row r="1032" spans="1:7" ht="27.75" customHeight="1" thickBot="1" x14ac:dyDescent="0.3">
      <c r="A1032" s="24" t="s">
        <v>31</v>
      </c>
      <c r="B1032" s="26">
        <v>2085</v>
      </c>
      <c r="C1032" s="26">
        <v>0</v>
      </c>
      <c r="D1032" s="26">
        <v>626</v>
      </c>
      <c r="E1032" s="26">
        <v>1460</v>
      </c>
      <c r="F1032" s="26">
        <v>0</v>
      </c>
      <c r="G1032" s="26">
        <v>0</v>
      </c>
    </row>
    <row r="1033" spans="1:7" s="49" customFormat="1" ht="27.75" customHeight="1" thickBot="1" x14ac:dyDescent="0.3">
      <c r="A1033" s="53" t="s">
        <v>32</v>
      </c>
      <c r="B1033" s="54">
        <v>130313</v>
      </c>
      <c r="C1033" s="54">
        <v>0</v>
      </c>
      <c r="D1033" s="54">
        <v>39094</v>
      </c>
      <c r="E1033" s="54">
        <v>91219</v>
      </c>
      <c r="F1033" s="54">
        <v>0</v>
      </c>
      <c r="G1033" s="54">
        <v>0</v>
      </c>
    </row>
    <row r="1034" spans="1:7" ht="27.75" customHeight="1" thickBot="1" x14ac:dyDescent="0.3">
      <c r="A1034" s="27" t="s">
        <v>33</v>
      </c>
      <c r="B1034" s="86"/>
      <c r="C1034" s="86"/>
      <c r="D1034" s="307">
        <f>D1033+D1032</f>
        <v>39720</v>
      </c>
      <c r="E1034" s="307">
        <f>E1033+E1032</f>
        <v>92679</v>
      </c>
      <c r="F1034" s="307">
        <f>F1033+F1032</f>
        <v>0</v>
      </c>
      <c r="G1034" s="307">
        <f>G1033+G1032</f>
        <v>0</v>
      </c>
    </row>
    <row r="1035" spans="1:7" ht="27.75" customHeight="1" thickBot="1" x14ac:dyDescent="0.3">
      <c r="A1035" s="18" t="s">
        <v>604</v>
      </c>
      <c r="B1035" s="88"/>
      <c r="C1035" s="88"/>
      <c r="D1035" s="624" t="s">
        <v>605</v>
      </c>
      <c r="E1035" s="625"/>
      <c r="F1035" s="625"/>
      <c r="G1035" s="626"/>
    </row>
    <row r="1036" spans="1:7" ht="23.25" customHeight="1" thickBot="1" x14ac:dyDescent="0.3">
      <c r="A1036" s="19" t="s">
        <v>88</v>
      </c>
      <c r="B1036" s="84"/>
      <c r="C1036" s="84"/>
      <c r="D1036" s="757" t="s">
        <v>441</v>
      </c>
      <c r="E1036" s="758"/>
      <c r="F1036" s="758"/>
      <c r="G1036" s="759"/>
    </row>
    <row r="1037" spans="1:7" ht="72.75" customHeight="1" thickBot="1" x14ac:dyDescent="0.3">
      <c r="A1037" s="12" t="s">
        <v>20</v>
      </c>
      <c r="B1037" s="47"/>
      <c r="C1037" s="47"/>
      <c r="D1037" s="701" t="s">
        <v>606</v>
      </c>
      <c r="E1037" s="702"/>
      <c r="F1037" s="702"/>
      <c r="G1037" s="703"/>
    </row>
    <row r="1038" spans="1:7" ht="17.25" customHeight="1" thickBot="1" x14ac:dyDescent="0.3">
      <c r="A1038" s="12" t="s">
        <v>21</v>
      </c>
      <c r="B1038" s="47"/>
      <c r="C1038" s="47"/>
      <c r="D1038" s="760" t="s">
        <v>424</v>
      </c>
      <c r="E1038" s="761"/>
      <c r="F1038" s="761"/>
      <c r="G1038" s="762"/>
    </row>
    <row r="1039" spans="1:7" ht="27.75" customHeight="1" x14ac:dyDescent="0.25">
      <c r="A1039" s="597"/>
      <c r="B1039" s="660" t="s">
        <v>425</v>
      </c>
      <c r="C1039" s="660" t="s">
        <v>426</v>
      </c>
      <c r="D1039" s="20">
        <v>2018</v>
      </c>
      <c r="E1039" s="20">
        <v>2019</v>
      </c>
      <c r="F1039" s="20">
        <v>2020</v>
      </c>
      <c r="G1039" s="20">
        <v>2021</v>
      </c>
    </row>
    <row r="1040" spans="1:7" ht="27.75" customHeight="1" thickBot="1" x14ac:dyDescent="0.3">
      <c r="A1040" s="598"/>
      <c r="B1040" s="661"/>
      <c r="C1040" s="661"/>
      <c r="D1040" s="21" t="s">
        <v>10</v>
      </c>
      <c r="E1040" s="21" t="s">
        <v>11</v>
      </c>
      <c r="F1040" s="21" t="s">
        <v>11</v>
      </c>
      <c r="G1040" s="21" t="s">
        <v>11</v>
      </c>
    </row>
    <row r="1041" spans="1:7" ht="27.75" customHeight="1" thickBot="1" x14ac:dyDescent="0.3">
      <c r="A1041" s="12" t="s">
        <v>23</v>
      </c>
      <c r="B1041" s="89">
        <v>15159</v>
      </c>
      <c r="C1041" s="89">
        <v>0</v>
      </c>
      <c r="D1041" s="89">
        <v>4989</v>
      </c>
      <c r="E1041" s="89">
        <f>B1041-C1041-D1041</f>
        <v>10170</v>
      </c>
      <c r="F1041" s="89">
        <v>0</v>
      </c>
      <c r="G1041" s="89">
        <v>0</v>
      </c>
    </row>
    <row r="1042" spans="1:7" ht="27.75" customHeight="1" thickBot="1" x14ac:dyDescent="0.3">
      <c r="A1042" s="12" t="s">
        <v>24</v>
      </c>
      <c r="B1042" s="22">
        <f>B1051+B1050</f>
        <v>102026</v>
      </c>
      <c r="C1042" s="22">
        <f t="shared" ref="C1042:G1042" si="111">C1051+C1050</f>
        <v>0</v>
      </c>
      <c r="D1042" s="22">
        <f t="shared" si="111"/>
        <v>33580</v>
      </c>
      <c r="E1042" s="22">
        <f t="shared" si="111"/>
        <v>68447</v>
      </c>
      <c r="F1042" s="22">
        <f t="shared" si="111"/>
        <v>0</v>
      </c>
      <c r="G1042" s="22">
        <f t="shared" si="111"/>
        <v>0</v>
      </c>
    </row>
    <row r="1043" spans="1:7" ht="27.75" customHeight="1" thickBot="1" x14ac:dyDescent="0.3">
      <c r="A1043" s="12" t="s">
        <v>25</v>
      </c>
      <c r="B1043" s="12"/>
      <c r="C1043" s="12"/>
      <c r="D1043" s="22">
        <f>D1042/D1041</f>
        <v>6.7308077771096411</v>
      </c>
      <c r="E1043" s="22">
        <f>E1042/E1041</f>
        <v>6.7302851524090466</v>
      </c>
      <c r="F1043" s="22" t="e">
        <f>F1042/F1041</f>
        <v>#DIV/0!</v>
      </c>
      <c r="G1043" s="22" t="e">
        <f>G1042/G1041</f>
        <v>#DIV/0!</v>
      </c>
    </row>
    <row r="1044" spans="1:7" ht="27.75" customHeight="1" thickBot="1" x14ac:dyDescent="0.3">
      <c r="A1044" s="12" t="s">
        <v>26</v>
      </c>
      <c r="B1044" s="12"/>
      <c r="C1044" s="12"/>
      <c r="D1044" s="153" t="s">
        <v>27</v>
      </c>
      <c r="E1044" s="23">
        <f t="shared" ref="E1044:G1046" si="112">E1041/D1041-1</f>
        <v>1.0384846662657847</v>
      </c>
      <c r="F1044" s="23">
        <f t="shared" si="112"/>
        <v>-1</v>
      </c>
      <c r="G1044" s="23" t="e">
        <f t="shared" si="112"/>
        <v>#DIV/0!</v>
      </c>
    </row>
    <row r="1045" spans="1:7" ht="27.75" customHeight="1" thickBot="1" x14ac:dyDescent="0.3">
      <c r="A1045" s="12" t="s">
        <v>28</v>
      </c>
      <c r="B1045" s="12"/>
      <c r="C1045" s="12"/>
      <c r="D1045" s="153" t="s">
        <v>27</v>
      </c>
      <c r="E1045" s="23">
        <f t="shared" si="112"/>
        <v>1.0383263847528292</v>
      </c>
      <c r="F1045" s="23">
        <f t="shared" si="112"/>
        <v>-1</v>
      </c>
      <c r="G1045" s="23" t="e">
        <f t="shared" si="112"/>
        <v>#DIV/0!</v>
      </c>
    </row>
    <row r="1046" spans="1:7" ht="27.75" customHeight="1" thickBot="1" x14ac:dyDescent="0.3">
      <c r="A1046" s="12" t="s">
        <v>29</v>
      </c>
      <c r="B1046" s="12"/>
      <c r="C1046" s="12"/>
      <c r="D1046" s="153" t="s">
        <v>27</v>
      </c>
      <c r="E1046" s="23">
        <f t="shared" si="112"/>
        <v>-7.7646653700580437E-5</v>
      </c>
      <c r="F1046" s="23" t="e">
        <f t="shared" si="112"/>
        <v>#DIV/0!</v>
      </c>
      <c r="G1046" s="23" t="e">
        <f t="shared" si="112"/>
        <v>#DIV/0!</v>
      </c>
    </row>
    <row r="1047" spans="1:7" ht="27.75" customHeight="1" thickBot="1" x14ac:dyDescent="0.3">
      <c r="A1047" s="618" t="s">
        <v>30</v>
      </c>
      <c r="B1047" s="619"/>
      <c r="C1047" s="619"/>
      <c r="D1047" s="619"/>
      <c r="E1047" s="619"/>
      <c r="F1047" s="619"/>
      <c r="G1047" s="620"/>
    </row>
    <row r="1048" spans="1:7" ht="27.75" customHeight="1" x14ac:dyDescent="0.25">
      <c r="A1048" s="597"/>
      <c r="B1048" s="10"/>
      <c r="C1048" s="10"/>
      <c r="D1048" s="20">
        <v>2018</v>
      </c>
      <c r="E1048" s="20">
        <v>2019</v>
      </c>
      <c r="F1048" s="20">
        <v>2020</v>
      </c>
      <c r="G1048" s="20">
        <v>2021</v>
      </c>
    </row>
    <row r="1049" spans="1:7" ht="27.75" customHeight="1" thickBot="1" x14ac:dyDescent="0.3">
      <c r="A1049" s="598"/>
      <c r="B1049" s="157"/>
      <c r="C1049" s="157"/>
      <c r="D1049" s="21" t="s">
        <v>10</v>
      </c>
      <c r="E1049" s="21" t="s">
        <v>11</v>
      </c>
      <c r="F1049" s="21" t="s">
        <v>11</v>
      </c>
      <c r="G1049" s="21" t="s">
        <v>11</v>
      </c>
    </row>
    <row r="1050" spans="1:7" ht="27.75" customHeight="1" thickBot="1" x14ac:dyDescent="0.3">
      <c r="A1050" s="24" t="s">
        <v>31</v>
      </c>
      <c r="B1050" s="26">
        <v>1804</v>
      </c>
      <c r="C1050" s="26">
        <v>0</v>
      </c>
      <c r="D1050" s="26">
        <v>541</v>
      </c>
      <c r="E1050" s="26">
        <v>1263</v>
      </c>
      <c r="F1050" s="26">
        <v>0</v>
      </c>
      <c r="G1050" s="26">
        <v>0</v>
      </c>
    </row>
    <row r="1051" spans="1:7" s="49" customFormat="1" ht="27.75" customHeight="1" thickBot="1" x14ac:dyDescent="0.3">
      <c r="A1051" s="53" t="s">
        <v>32</v>
      </c>
      <c r="B1051" s="54">
        <v>100222</v>
      </c>
      <c r="C1051" s="54">
        <v>0</v>
      </c>
      <c r="D1051" s="54">
        <v>33039</v>
      </c>
      <c r="E1051" s="54">
        <v>67184</v>
      </c>
      <c r="F1051" s="54">
        <v>0</v>
      </c>
      <c r="G1051" s="54">
        <v>0</v>
      </c>
    </row>
    <row r="1052" spans="1:7" ht="27.75" customHeight="1" thickBot="1" x14ac:dyDescent="0.3">
      <c r="A1052" s="27" t="s">
        <v>33</v>
      </c>
      <c r="B1052" s="86"/>
      <c r="C1052" s="86"/>
      <c r="D1052" s="307">
        <f>D1051+D1050</f>
        <v>33580</v>
      </c>
      <c r="E1052" s="307">
        <f>E1051+E1050</f>
        <v>68447</v>
      </c>
      <c r="F1052" s="307">
        <f>F1051+F1050</f>
        <v>0</v>
      </c>
      <c r="G1052" s="307">
        <f>G1051+G1050</f>
        <v>0</v>
      </c>
    </row>
    <row r="1053" spans="1:7" s="110" customFormat="1" ht="27.75" customHeight="1" thickBot="1" x14ac:dyDescent="0.3">
      <c r="A1053" s="12" t="s">
        <v>607</v>
      </c>
      <c r="B1053" s="47"/>
      <c r="C1053" s="47"/>
      <c r="D1053" s="778" t="s">
        <v>608</v>
      </c>
      <c r="E1053" s="779"/>
      <c r="F1053" s="779"/>
      <c r="G1053" s="780"/>
    </row>
    <row r="1054" spans="1:7" s="110" customFormat="1" ht="27.75" customHeight="1" thickBot="1" x14ac:dyDescent="0.3">
      <c r="A1054" s="231" t="s">
        <v>88</v>
      </c>
      <c r="B1054" s="313"/>
      <c r="C1054" s="313"/>
      <c r="D1054" s="760" t="s">
        <v>441</v>
      </c>
      <c r="E1054" s="761"/>
      <c r="F1054" s="761"/>
      <c r="G1054" s="762"/>
    </row>
    <row r="1055" spans="1:7" s="110" customFormat="1" ht="50.25" customHeight="1" thickBot="1" x14ac:dyDescent="0.3">
      <c r="A1055" s="12" t="s">
        <v>20</v>
      </c>
      <c r="B1055" s="47"/>
      <c r="C1055" s="47"/>
      <c r="D1055" s="701" t="s">
        <v>609</v>
      </c>
      <c r="E1055" s="702"/>
      <c r="F1055" s="702"/>
      <c r="G1055" s="703"/>
    </row>
    <row r="1056" spans="1:7" s="110" customFormat="1" ht="27.75" customHeight="1" thickBot="1" x14ac:dyDescent="0.3">
      <c r="A1056" s="12" t="s">
        <v>21</v>
      </c>
      <c r="B1056" s="47"/>
      <c r="C1056" s="47"/>
      <c r="D1056" s="760" t="s">
        <v>206</v>
      </c>
      <c r="E1056" s="761"/>
      <c r="F1056" s="761"/>
      <c r="G1056" s="762"/>
    </row>
    <row r="1057" spans="1:7" s="110" customFormat="1" ht="27.75" customHeight="1" x14ac:dyDescent="0.25">
      <c r="A1057" s="597"/>
      <c r="B1057" s="660" t="s">
        <v>425</v>
      </c>
      <c r="C1057" s="660" t="s">
        <v>426</v>
      </c>
      <c r="D1057" s="20">
        <v>2018</v>
      </c>
      <c r="E1057" s="20">
        <v>2019</v>
      </c>
      <c r="F1057" s="20">
        <v>2020</v>
      </c>
      <c r="G1057" s="20">
        <v>2021</v>
      </c>
    </row>
    <row r="1058" spans="1:7" s="110" customFormat="1" ht="27.75" customHeight="1" thickBot="1" x14ac:dyDescent="0.3">
      <c r="A1058" s="598"/>
      <c r="B1058" s="661"/>
      <c r="C1058" s="661"/>
      <c r="D1058" s="21" t="s">
        <v>10</v>
      </c>
      <c r="E1058" s="21" t="s">
        <v>11</v>
      </c>
      <c r="F1058" s="21" t="s">
        <v>11</v>
      </c>
      <c r="G1058" s="21" t="s">
        <v>11</v>
      </c>
    </row>
    <row r="1059" spans="1:7" s="110" customFormat="1" ht="27.75" customHeight="1" thickBot="1" x14ac:dyDescent="0.3">
      <c r="A1059" s="12" t="s">
        <v>23</v>
      </c>
      <c r="B1059" s="22">
        <v>17800</v>
      </c>
      <c r="C1059" s="153">
        <v>0</v>
      </c>
      <c r="D1059" s="22">
        <v>6214</v>
      </c>
      <c r="E1059" s="22">
        <f>B1059-D1059</f>
        <v>11586</v>
      </c>
      <c r="F1059" s="22">
        <v>0</v>
      </c>
      <c r="G1059" s="22">
        <v>0</v>
      </c>
    </row>
    <row r="1060" spans="1:7" s="110" customFormat="1" ht="27.75" customHeight="1" thickBot="1" x14ac:dyDescent="0.3">
      <c r="A1060" s="12" t="s">
        <v>24</v>
      </c>
      <c r="B1060" s="22">
        <f>B1069+B1068</f>
        <v>175186</v>
      </c>
      <c r="C1060" s="22">
        <f t="shared" ref="C1060:G1060" si="113">C1069+C1068</f>
        <v>0</v>
      </c>
      <c r="D1060" s="22">
        <f t="shared" si="113"/>
        <v>96157</v>
      </c>
      <c r="E1060" s="22">
        <f t="shared" si="113"/>
        <v>186102</v>
      </c>
      <c r="F1060" s="22">
        <f t="shared" si="113"/>
        <v>156393</v>
      </c>
      <c r="G1060" s="22">
        <f t="shared" si="113"/>
        <v>0</v>
      </c>
    </row>
    <row r="1061" spans="1:7" s="110" customFormat="1" ht="27.75" customHeight="1" thickBot="1" x14ac:dyDescent="0.3">
      <c r="A1061" s="12" t="s">
        <v>25</v>
      </c>
      <c r="B1061" s="12"/>
      <c r="C1061" s="12"/>
      <c r="D1061" s="22">
        <f>D1060/D1059</f>
        <v>15.474251689732862</v>
      </c>
      <c r="E1061" s="22">
        <f>E1060/E1059</f>
        <v>16.062661833247024</v>
      </c>
      <c r="F1061" s="22" t="e">
        <f>F1060/F1059</f>
        <v>#DIV/0!</v>
      </c>
      <c r="G1061" s="22" t="e">
        <f>G1060/G1059</f>
        <v>#DIV/0!</v>
      </c>
    </row>
    <row r="1062" spans="1:7" s="110" customFormat="1" ht="27.75" customHeight="1" thickBot="1" x14ac:dyDescent="0.3">
      <c r="A1062" s="12" t="s">
        <v>26</v>
      </c>
      <c r="B1062" s="12"/>
      <c r="C1062" s="12"/>
      <c r="D1062" s="153" t="s">
        <v>27</v>
      </c>
      <c r="E1062" s="23">
        <f t="shared" ref="E1062:G1064" si="114">E1059/D1059-1</f>
        <v>0.8644995172191825</v>
      </c>
      <c r="F1062" s="23">
        <f t="shared" si="114"/>
        <v>-1</v>
      </c>
      <c r="G1062" s="23" t="e">
        <f t="shared" si="114"/>
        <v>#DIV/0!</v>
      </c>
    </row>
    <row r="1063" spans="1:7" s="110" customFormat="1" ht="27.75" customHeight="1" thickBot="1" x14ac:dyDescent="0.3">
      <c r="A1063" s="12" t="s">
        <v>28</v>
      </c>
      <c r="B1063" s="12"/>
      <c r="C1063" s="12"/>
      <c r="D1063" s="153" t="s">
        <v>27</v>
      </c>
      <c r="E1063" s="23">
        <f t="shared" si="114"/>
        <v>0.93539731896793787</v>
      </c>
      <c r="F1063" s="23">
        <f t="shared" si="114"/>
        <v>-0.15963826288809357</v>
      </c>
      <c r="G1063" s="23">
        <f t="shared" si="114"/>
        <v>-1</v>
      </c>
    </row>
    <row r="1064" spans="1:7" ht="27.75" customHeight="1" thickBot="1" x14ac:dyDescent="0.3">
      <c r="A1064" s="12" t="s">
        <v>29</v>
      </c>
      <c r="B1064" s="12"/>
      <c r="C1064" s="12"/>
      <c r="D1064" s="153" t="s">
        <v>27</v>
      </c>
      <c r="E1064" s="23">
        <f t="shared" si="114"/>
        <v>3.8025111347036678E-2</v>
      </c>
      <c r="F1064" s="23" t="e">
        <f t="shared" si="114"/>
        <v>#DIV/0!</v>
      </c>
      <c r="G1064" s="23" t="e">
        <f t="shared" si="114"/>
        <v>#DIV/0!</v>
      </c>
    </row>
    <row r="1065" spans="1:7" ht="27.75" customHeight="1" thickBot="1" x14ac:dyDescent="0.3">
      <c r="A1065" s="618" t="s">
        <v>30</v>
      </c>
      <c r="B1065" s="619"/>
      <c r="C1065" s="619"/>
      <c r="D1065" s="619"/>
      <c r="E1065" s="619"/>
      <c r="F1065" s="619"/>
      <c r="G1065" s="620"/>
    </row>
    <row r="1066" spans="1:7" ht="27.75" customHeight="1" x14ac:dyDescent="0.25">
      <c r="A1066" s="597"/>
      <c r="B1066" s="10"/>
      <c r="C1066" s="10"/>
      <c r="D1066" s="20">
        <v>2018</v>
      </c>
      <c r="E1066" s="20">
        <v>2019</v>
      </c>
      <c r="F1066" s="20">
        <v>2020</v>
      </c>
      <c r="G1066" s="20">
        <v>2021</v>
      </c>
    </row>
    <row r="1067" spans="1:7" ht="27.75" customHeight="1" thickBot="1" x14ac:dyDescent="0.3">
      <c r="A1067" s="598"/>
      <c r="B1067" s="157"/>
      <c r="C1067" s="157"/>
      <c r="D1067" s="21" t="s">
        <v>10</v>
      </c>
      <c r="E1067" s="21" t="s">
        <v>11</v>
      </c>
      <c r="F1067" s="21" t="s">
        <v>11</v>
      </c>
      <c r="G1067" s="21" t="s">
        <v>11</v>
      </c>
    </row>
    <row r="1068" spans="1:7" ht="27.75" customHeight="1" thickBot="1" x14ac:dyDescent="0.3">
      <c r="A1068" s="24" t="s">
        <v>31</v>
      </c>
      <c r="B1068" s="26">
        <v>3154</v>
      </c>
      <c r="C1068" s="26">
        <v>0</v>
      </c>
      <c r="D1068" s="26">
        <v>946</v>
      </c>
      <c r="E1068" s="26">
        <v>2208</v>
      </c>
      <c r="F1068" s="26">
        <v>1041</v>
      </c>
      <c r="G1068" s="26">
        <v>0</v>
      </c>
    </row>
    <row r="1069" spans="1:7" s="49" customFormat="1" ht="27.75" customHeight="1" thickBot="1" x14ac:dyDescent="0.3">
      <c r="A1069" s="53" t="s">
        <v>32</v>
      </c>
      <c r="B1069" s="54">
        <v>172032</v>
      </c>
      <c r="C1069" s="54">
        <v>0</v>
      </c>
      <c r="D1069" s="54">
        <f>60211+35000</f>
        <v>95211</v>
      </c>
      <c r="E1069" s="54">
        <v>183894</v>
      </c>
      <c r="F1069" s="54">
        <v>155352</v>
      </c>
      <c r="G1069" s="54">
        <v>0</v>
      </c>
    </row>
    <row r="1070" spans="1:7" ht="27.75" customHeight="1" thickBot="1" x14ac:dyDescent="0.3">
      <c r="A1070" s="27" t="s">
        <v>33</v>
      </c>
      <c r="B1070" s="86"/>
      <c r="C1070" s="86"/>
      <c r="D1070" s="307">
        <f>D1069+D1068</f>
        <v>96157</v>
      </c>
      <c r="E1070" s="307">
        <f>E1069+E1068</f>
        <v>186102</v>
      </c>
      <c r="F1070" s="307">
        <f>F1069+F1068</f>
        <v>156393</v>
      </c>
      <c r="G1070" s="307">
        <f>G1069+G1068</f>
        <v>0</v>
      </c>
    </row>
    <row r="1071" spans="1:7" ht="27.75" customHeight="1" thickBot="1" x14ac:dyDescent="0.3">
      <c r="A1071" s="18" t="s">
        <v>610</v>
      </c>
      <c r="B1071" s="88"/>
      <c r="C1071" s="88"/>
      <c r="D1071" s="624" t="s">
        <v>611</v>
      </c>
      <c r="E1071" s="625"/>
      <c r="F1071" s="625"/>
      <c r="G1071" s="626"/>
    </row>
    <row r="1072" spans="1:7" ht="27.75" customHeight="1" thickBot="1" x14ac:dyDescent="0.3">
      <c r="A1072" s="19" t="s">
        <v>88</v>
      </c>
      <c r="B1072" s="84"/>
      <c r="C1072" s="84"/>
      <c r="D1072" s="757" t="s">
        <v>441</v>
      </c>
      <c r="E1072" s="758"/>
      <c r="F1072" s="758"/>
      <c r="G1072" s="759"/>
    </row>
    <row r="1073" spans="1:7" ht="44.25" customHeight="1" thickBot="1" x14ac:dyDescent="0.3">
      <c r="A1073" s="12" t="s">
        <v>20</v>
      </c>
      <c r="B1073" s="47"/>
      <c r="C1073" s="47"/>
      <c r="D1073" s="701" t="s">
        <v>612</v>
      </c>
      <c r="E1073" s="702"/>
      <c r="F1073" s="702"/>
      <c r="G1073" s="703"/>
    </row>
    <row r="1074" spans="1:7" ht="27.75" customHeight="1" thickBot="1" x14ac:dyDescent="0.3">
      <c r="A1074" s="12" t="s">
        <v>21</v>
      </c>
      <c r="B1074" s="47"/>
      <c r="C1074" s="47"/>
      <c r="D1074" s="760" t="s">
        <v>424</v>
      </c>
      <c r="E1074" s="761"/>
      <c r="F1074" s="761"/>
      <c r="G1074" s="762"/>
    </row>
    <row r="1075" spans="1:7" ht="27.75" customHeight="1" x14ac:dyDescent="0.25">
      <c r="A1075" s="597"/>
      <c r="B1075" s="660" t="s">
        <v>425</v>
      </c>
      <c r="C1075" s="660" t="s">
        <v>426</v>
      </c>
      <c r="D1075" s="20">
        <v>2018</v>
      </c>
      <c r="E1075" s="20">
        <v>2019</v>
      </c>
      <c r="F1075" s="20">
        <v>2020</v>
      </c>
      <c r="G1075" s="20">
        <v>2021</v>
      </c>
    </row>
    <row r="1076" spans="1:7" ht="27.75" customHeight="1" thickBot="1" x14ac:dyDescent="0.3">
      <c r="A1076" s="598"/>
      <c r="B1076" s="661"/>
      <c r="C1076" s="661"/>
      <c r="D1076" s="21" t="s">
        <v>10</v>
      </c>
      <c r="E1076" s="21" t="s">
        <v>11</v>
      </c>
      <c r="F1076" s="21" t="s">
        <v>11</v>
      </c>
      <c r="G1076" s="21" t="s">
        <v>11</v>
      </c>
    </row>
    <row r="1077" spans="1:7" ht="27.75" customHeight="1" thickBot="1" x14ac:dyDescent="0.3">
      <c r="A1077" s="12" t="s">
        <v>23</v>
      </c>
      <c r="B1077" s="89">
        <v>18038</v>
      </c>
      <c r="C1077" s="89">
        <v>0</v>
      </c>
      <c r="D1077" s="89">
        <v>5411</v>
      </c>
      <c r="E1077" s="89">
        <f>B1077-D1077</f>
        <v>12627</v>
      </c>
      <c r="F1077" s="89">
        <v>0</v>
      </c>
      <c r="G1077" s="89">
        <v>0</v>
      </c>
    </row>
    <row r="1078" spans="1:7" ht="27.75" customHeight="1" thickBot="1" x14ac:dyDescent="0.3">
      <c r="A1078" s="12" t="s">
        <v>24</v>
      </c>
      <c r="B1078" s="22">
        <f>B1087+B1086</f>
        <v>116470</v>
      </c>
      <c r="C1078" s="22">
        <f t="shared" ref="C1078:G1078" si="115">C1087+C1086</f>
        <v>0</v>
      </c>
      <c r="D1078" s="22">
        <f t="shared" si="115"/>
        <v>34941</v>
      </c>
      <c r="E1078" s="22">
        <f t="shared" si="115"/>
        <v>81529</v>
      </c>
      <c r="F1078" s="22">
        <f t="shared" si="115"/>
        <v>0</v>
      </c>
      <c r="G1078" s="22">
        <f t="shared" si="115"/>
        <v>0</v>
      </c>
    </row>
    <row r="1079" spans="1:7" ht="27.75" customHeight="1" thickBot="1" x14ac:dyDescent="0.3">
      <c r="A1079" s="12" t="s">
        <v>25</v>
      </c>
      <c r="B1079" s="12"/>
      <c r="C1079" s="12"/>
      <c r="D1079" s="22">
        <f>D1078/D1077</f>
        <v>6.4574015893550172</v>
      </c>
      <c r="E1079" s="22">
        <f>E1078/E1077</f>
        <v>6.4567197275679105</v>
      </c>
      <c r="F1079" s="22" t="e">
        <f>F1078/F1077</f>
        <v>#DIV/0!</v>
      </c>
      <c r="G1079" s="22" t="e">
        <f>G1078/G1077</f>
        <v>#DIV/0!</v>
      </c>
    </row>
    <row r="1080" spans="1:7" ht="27.75" customHeight="1" thickBot="1" x14ac:dyDescent="0.3">
      <c r="A1080" s="12" t="s">
        <v>26</v>
      </c>
      <c r="B1080" s="12"/>
      <c r="C1080" s="12"/>
      <c r="D1080" s="153" t="s">
        <v>27</v>
      </c>
      <c r="E1080" s="23">
        <f t="shared" ref="E1080:G1082" si="116">E1077/D1077-1</f>
        <v>1.3335797449639624</v>
      </c>
      <c r="F1080" s="23">
        <f t="shared" si="116"/>
        <v>-1</v>
      </c>
      <c r="G1080" s="23" t="e">
        <f t="shared" si="116"/>
        <v>#DIV/0!</v>
      </c>
    </row>
    <row r="1081" spans="1:7" ht="27.75" customHeight="1" thickBot="1" x14ac:dyDescent="0.3">
      <c r="A1081" s="12" t="s">
        <v>28</v>
      </c>
      <c r="B1081" s="12"/>
      <c r="C1081" s="12"/>
      <c r="D1081" s="153" t="s">
        <v>27</v>
      </c>
      <c r="E1081" s="23">
        <f t="shared" si="116"/>
        <v>1.3333333333333335</v>
      </c>
      <c r="F1081" s="23">
        <f t="shared" si="116"/>
        <v>-1</v>
      </c>
      <c r="G1081" s="23" t="e">
        <f t="shared" si="116"/>
        <v>#DIV/0!</v>
      </c>
    </row>
    <row r="1082" spans="1:7" ht="27.75" customHeight="1" thickBot="1" x14ac:dyDescent="0.3">
      <c r="A1082" s="12" t="s">
        <v>29</v>
      </c>
      <c r="B1082" s="12"/>
      <c r="C1082" s="12"/>
      <c r="D1082" s="153" t="s">
        <v>27</v>
      </c>
      <c r="E1082" s="23">
        <f t="shared" si="116"/>
        <v>-1.0559383331998351E-4</v>
      </c>
      <c r="F1082" s="23" t="e">
        <f t="shared" si="116"/>
        <v>#DIV/0!</v>
      </c>
      <c r="G1082" s="23" t="e">
        <f t="shared" si="116"/>
        <v>#DIV/0!</v>
      </c>
    </row>
    <row r="1083" spans="1:7" ht="27.75" customHeight="1" thickBot="1" x14ac:dyDescent="0.3">
      <c r="A1083" s="618" t="s">
        <v>456</v>
      </c>
      <c r="B1083" s="619"/>
      <c r="C1083" s="619"/>
      <c r="D1083" s="619"/>
      <c r="E1083" s="619"/>
      <c r="F1083" s="619"/>
      <c r="G1083" s="620"/>
    </row>
    <row r="1084" spans="1:7" ht="27.75" customHeight="1" x14ac:dyDescent="0.25">
      <c r="A1084" s="597"/>
      <c r="B1084" s="10"/>
      <c r="C1084" s="10"/>
      <c r="D1084" s="20">
        <v>2018</v>
      </c>
      <c r="E1084" s="20">
        <v>2019</v>
      </c>
      <c r="F1084" s="20">
        <v>2020</v>
      </c>
      <c r="G1084" s="20">
        <v>2021</v>
      </c>
    </row>
    <row r="1085" spans="1:7" ht="27.75" customHeight="1" thickBot="1" x14ac:dyDescent="0.3">
      <c r="A1085" s="598"/>
      <c r="B1085" s="157"/>
      <c r="C1085" s="157"/>
      <c r="D1085" s="21" t="s">
        <v>10</v>
      </c>
      <c r="E1085" s="21" t="s">
        <v>11</v>
      </c>
      <c r="F1085" s="21" t="s">
        <v>11</v>
      </c>
      <c r="G1085" s="21" t="s">
        <v>11</v>
      </c>
    </row>
    <row r="1086" spans="1:7" ht="27.75" customHeight="1" thickBot="1" x14ac:dyDescent="0.3">
      <c r="A1086" s="24" t="s">
        <v>31</v>
      </c>
      <c r="B1086" s="26">
        <v>1924</v>
      </c>
      <c r="C1086" s="26">
        <v>0</v>
      </c>
      <c r="D1086" s="26">
        <v>577</v>
      </c>
      <c r="E1086" s="26">
        <v>1347</v>
      </c>
      <c r="F1086" s="26">
        <v>0</v>
      </c>
      <c r="G1086" s="26">
        <v>0</v>
      </c>
    </row>
    <row r="1087" spans="1:7" s="49" customFormat="1" ht="27.75" customHeight="1" thickBot="1" x14ac:dyDescent="0.3">
      <c r="A1087" s="53" t="s">
        <v>32</v>
      </c>
      <c r="B1087" s="54">
        <v>114546</v>
      </c>
      <c r="C1087" s="54">
        <v>0</v>
      </c>
      <c r="D1087" s="54">
        <v>34364</v>
      </c>
      <c r="E1087" s="54">
        <v>80182</v>
      </c>
      <c r="F1087" s="54">
        <v>0</v>
      </c>
      <c r="G1087" s="54">
        <v>0</v>
      </c>
    </row>
    <row r="1088" spans="1:7" ht="27.75" customHeight="1" thickBot="1" x14ac:dyDescent="0.3">
      <c r="A1088" s="27" t="s">
        <v>33</v>
      </c>
      <c r="B1088" s="86"/>
      <c r="C1088" s="86"/>
      <c r="D1088" s="307">
        <f>D1087+D1086</f>
        <v>34941</v>
      </c>
      <c r="E1088" s="307">
        <f>E1087+E1086</f>
        <v>81529</v>
      </c>
      <c r="F1088" s="307">
        <f>F1087+F1086</f>
        <v>0</v>
      </c>
      <c r="G1088" s="307">
        <f>G1087+G1086</f>
        <v>0</v>
      </c>
    </row>
    <row r="1089" spans="1:7" ht="27.75" customHeight="1" thickBot="1" x14ac:dyDescent="0.3">
      <c r="A1089" s="18" t="s">
        <v>613</v>
      </c>
      <c r="B1089" s="88"/>
      <c r="C1089" s="88"/>
      <c r="D1089" s="624" t="s">
        <v>614</v>
      </c>
      <c r="E1089" s="625"/>
      <c r="F1089" s="625"/>
      <c r="G1089" s="626"/>
    </row>
    <row r="1090" spans="1:7" ht="27.75" customHeight="1" thickBot="1" x14ac:dyDescent="0.3">
      <c r="A1090" s="19" t="s">
        <v>88</v>
      </c>
      <c r="B1090" s="84"/>
      <c r="C1090" s="84"/>
      <c r="D1090" s="757" t="s">
        <v>441</v>
      </c>
      <c r="E1090" s="758"/>
      <c r="F1090" s="758"/>
      <c r="G1090" s="759"/>
    </row>
    <row r="1091" spans="1:7" ht="78.75" customHeight="1" thickBot="1" x14ac:dyDescent="0.3">
      <c r="A1091" s="12" t="s">
        <v>20</v>
      </c>
      <c r="B1091" s="47"/>
      <c r="C1091" s="47"/>
      <c r="D1091" s="701" t="s">
        <v>615</v>
      </c>
      <c r="E1091" s="702"/>
      <c r="F1091" s="702"/>
      <c r="G1091" s="703"/>
    </row>
    <row r="1092" spans="1:7" ht="22.5" customHeight="1" thickBot="1" x14ac:dyDescent="0.3">
      <c r="A1092" s="12" t="s">
        <v>21</v>
      </c>
      <c r="B1092" s="47"/>
      <c r="C1092" s="47"/>
      <c r="D1092" s="760" t="s">
        <v>424</v>
      </c>
      <c r="E1092" s="761"/>
      <c r="F1092" s="761"/>
      <c r="G1092" s="762"/>
    </row>
    <row r="1093" spans="1:7" ht="27.75" customHeight="1" x14ac:dyDescent="0.25">
      <c r="A1093" s="597"/>
      <c r="B1093" s="660" t="s">
        <v>425</v>
      </c>
      <c r="C1093" s="660" t="s">
        <v>426</v>
      </c>
      <c r="D1093" s="20">
        <v>2018</v>
      </c>
      <c r="E1093" s="20">
        <v>2019</v>
      </c>
      <c r="F1093" s="20">
        <v>2020</v>
      </c>
      <c r="G1093" s="20">
        <v>2021</v>
      </c>
    </row>
    <row r="1094" spans="1:7" ht="27.75" customHeight="1" thickBot="1" x14ac:dyDescent="0.3">
      <c r="A1094" s="598"/>
      <c r="B1094" s="661"/>
      <c r="C1094" s="661"/>
      <c r="D1094" s="21" t="s">
        <v>10</v>
      </c>
      <c r="E1094" s="21" t="s">
        <v>11</v>
      </c>
      <c r="F1094" s="21" t="s">
        <v>11</v>
      </c>
      <c r="G1094" s="21" t="s">
        <v>11</v>
      </c>
    </row>
    <row r="1095" spans="1:7" ht="27.75" customHeight="1" thickBot="1" x14ac:dyDescent="0.3">
      <c r="A1095" s="12" t="s">
        <v>23</v>
      </c>
      <c r="B1095" s="89">
        <v>1422</v>
      </c>
      <c r="C1095" s="92"/>
      <c r="D1095" s="89">
        <v>426</v>
      </c>
      <c r="E1095" s="89">
        <f>B1095-D1095</f>
        <v>996</v>
      </c>
      <c r="F1095" s="89">
        <v>0</v>
      </c>
      <c r="G1095" s="89">
        <v>0</v>
      </c>
    </row>
    <row r="1096" spans="1:7" ht="27.75" customHeight="1" thickBot="1" x14ac:dyDescent="0.3">
      <c r="A1096" s="12" t="s">
        <v>24</v>
      </c>
      <c r="B1096" s="22">
        <f>B1105+B1104</f>
        <v>11979</v>
      </c>
      <c r="C1096" s="22">
        <f t="shared" ref="C1096:G1096" si="117">C1105+C1104</f>
        <v>0</v>
      </c>
      <c r="D1096" s="22">
        <f t="shared" si="117"/>
        <v>3594</v>
      </c>
      <c r="E1096" s="22">
        <f t="shared" si="117"/>
        <v>8386</v>
      </c>
      <c r="F1096" s="22">
        <f t="shared" si="117"/>
        <v>0</v>
      </c>
      <c r="G1096" s="22">
        <f t="shared" si="117"/>
        <v>0</v>
      </c>
    </row>
    <row r="1097" spans="1:7" ht="27.75" customHeight="1" thickBot="1" x14ac:dyDescent="0.3">
      <c r="A1097" s="12" t="s">
        <v>25</v>
      </c>
      <c r="B1097" s="12"/>
      <c r="C1097" s="12"/>
      <c r="D1097" s="22">
        <f>D1096/D1095</f>
        <v>8.4366197183098599</v>
      </c>
      <c r="E1097" s="22">
        <f>E1096/E1095</f>
        <v>8.4196787148594385</v>
      </c>
      <c r="F1097" s="22" t="e">
        <f>F1096/F1095</f>
        <v>#DIV/0!</v>
      </c>
      <c r="G1097" s="22" t="e">
        <f>G1096/G1095</f>
        <v>#DIV/0!</v>
      </c>
    </row>
    <row r="1098" spans="1:7" ht="27.75" customHeight="1" thickBot="1" x14ac:dyDescent="0.3">
      <c r="A1098" s="12" t="s">
        <v>26</v>
      </c>
      <c r="B1098" s="12"/>
      <c r="C1098" s="12"/>
      <c r="D1098" s="153" t="s">
        <v>27</v>
      </c>
      <c r="E1098" s="23">
        <f t="shared" ref="E1098:G1100" si="118">E1095/D1095-1</f>
        <v>1.3380281690140845</v>
      </c>
      <c r="F1098" s="23">
        <f t="shared" si="118"/>
        <v>-1</v>
      </c>
      <c r="G1098" s="23" t="e">
        <f t="shared" si="118"/>
        <v>#DIV/0!</v>
      </c>
    </row>
    <row r="1099" spans="1:7" ht="27.75" customHeight="1" thickBot="1" x14ac:dyDescent="0.3">
      <c r="A1099" s="12" t="s">
        <v>28</v>
      </c>
      <c r="B1099" s="12"/>
      <c r="C1099" s="12"/>
      <c r="D1099" s="153" t="s">
        <v>27</v>
      </c>
      <c r="E1099" s="23">
        <f t="shared" si="118"/>
        <v>1.3333333333333335</v>
      </c>
      <c r="F1099" s="23">
        <f t="shared" si="118"/>
        <v>-1</v>
      </c>
      <c r="G1099" s="23" t="e">
        <f t="shared" si="118"/>
        <v>#DIV/0!</v>
      </c>
    </row>
    <row r="1100" spans="1:7" ht="27.75" customHeight="1" thickBot="1" x14ac:dyDescent="0.3">
      <c r="A1100" s="12" t="s">
        <v>29</v>
      </c>
      <c r="B1100" s="12"/>
      <c r="C1100" s="12"/>
      <c r="D1100" s="153" t="s">
        <v>27</v>
      </c>
      <c r="E1100" s="23">
        <f t="shared" si="118"/>
        <v>-2.0080321285140812E-3</v>
      </c>
      <c r="F1100" s="23" t="e">
        <f t="shared" si="118"/>
        <v>#DIV/0!</v>
      </c>
      <c r="G1100" s="23" t="e">
        <f t="shared" si="118"/>
        <v>#DIV/0!</v>
      </c>
    </row>
    <row r="1101" spans="1:7" ht="27.75" customHeight="1" thickBot="1" x14ac:dyDescent="0.3">
      <c r="A1101" s="618" t="s">
        <v>30</v>
      </c>
      <c r="B1101" s="619"/>
      <c r="C1101" s="619"/>
      <c r="D1101" s="619"/>
      <c r="E1101" s="619"/>
      <c r="F1101" s="619"/>
      <c r="G1101" s="620"/>
    </row>
    <row r="1102" spans="1:7" ht="27.75" customHeight="1" x14ac:dyDescent="0.25">
      <c r="A1102" s="597"/>
      <c r="B1102" s="10"/>
      <c r="C1102" s="10"/>
      <c r="D1102" s="20">
        <v>2018</v>
      </c>
      <c r="E1102" s="20">
        <v>2019</v>
      </c>
      <c r="F1102" s="20">
        <v>2020</v>
      </c>
      <c r="G1102" s="20">
        <v>2021</v>
      </c>
    </row>
    <row r="1103" spans="1:7" ht="27.75" customHeight="1" thickBot="1" x14ac:dyDescent="0.3">
      <c r="A1103" s="598"/>
      <c r="B1103" s="157"/>
      <c r="C1103" s="157"/>
      <c r="D1103" s="21" t="s">
        <v>10</v>
      </c>
      <c r="E1103" s="21" t="s">
        <v>11</v>
      </c>
      <c r="F1103" s="21" t="s">
        <v>11</v>
      </c>
      <c r="G1103" s="21" t="s">
        <v>11</v>
      </c>
    </row>
    <row r="1104" spans="1:7" ht="27.75" customHeight="1" thickBot="1" x14ac:dyDescent="0.3">
      <c r="A1104" s="24" t="s">
        <v>31</v>
      </c>
      <c r="B1104" s="26">
        <v>280</v>
      </c>
      <c r="C1104" s="26">
        <v>0</v>
      </c>
      <c r="D1104" s="26">
        <v>84</v>
      </c>
      <c r="E1104" s="26">
        <v>196</v>
      </c>
      <c r="F1104" s="26">
        <v>0</v>
      </c>
      <c r="G1104" s="26">
        <v>0</v>
      </c>
    </row>
    <row r="1105" spans="1:7" s="49" customFormat="1" ht="27.75" customHeight="1" thickBot="1" x14ac:dyDescent="0.3">
      <c r="A1105" s="53" t="s">
        <v>32</v>
      </c>
      <c r="B1105" s="54">
        <v>11699</v>
      </c>
      <c r="C1105" s="54">
        <v>0</v>
      </c>
      <c r="D1105" s="54">
        <v>3510</v>
      </c>
      <c r="E1105" s="54">
        <v>8190</v>
      </c>
      <c r="F1105" s="54">
        <v>0</v>
      </c>
      <c r="G1105" s="54">
        <v>0</v>
      </c>
    </row>
    <row r="1106" spans="1:7" ht="27.75" customHeight="1" thickBot="1" x14ac:dyDescent="0.3">
      <c r="A1106" s="27" t="s">
        <v>33</v>
      </c>
      <c r="B1106" s="86"/>
      <c r="C1106" s="86"/>
      <c r="D1106" s="307">
        <f>D1105+D1104</f>
        <v>3594</v>
      </c>
      <c r="E1106" s="307">
        <f>E1105+E1104</f>
        <v>8386</v>
      </c>
      <c r="F1106" s="307">
        <f>F1105+F1104</f>
        <v>0</v>
      </c>
      <c r="G1106" s="307">
        <f>G1105+G1104</f>
        <v>0</v>
      </c>
    </row>
    <row r="1107" spans="1:7" ht="27.75" customHeight="1" thickBot="1" x14ac:dyDescent="0.3">
      <c r="A1107" s="18" t="s">
        <v>616</v>
      </c>
      <c r="B1107" s="88"/>
      <c r="C1107" s="88"/>
      <c r="D1107" s="624" t="s">
        <v>617</v>
      </c>
      <c r="E1107" s="625"/>
      <c r="F1107" s="625"/>
      <c r="G1107" s="626"/>
    </row>
    <row r="1108" spans="1:7" ht="18.75" customHeight="1" thickBot="1" x14ac:dyDescent="0.3">
      <c r="A1108" s="19" t="s">
        <v>88</v>
      </c>
      <c r="B1108" s="84"/>
      <c r="C1108" s="84"/>
      <c r="D1108" s="757" t="s">
        <v>441</v>
      </c>
      <c r="E1108" s="758"/>
      <c r="F1108" s="758"/>
      <c r="G1108" s="759"/>
    </row>
    <row r="1109" spans="1:7" ht="56.25" customHeight="1" thickBot="1" x14ac:dyDescent="0.3">
      <c r="A1109" s="12" t="s">
        <v>20</v>
      </c>
      <c r="B1109" s="47"/>
      <c r="C1109" s="47"/>
      <c r="D1109" s="701" t="s">
        <v>618</v>
      </c>
      <c r="E1109" s="702"/>
      <c r="F1109" s="702"/>
      <c r="G1109" s="703"/>
    </row>
    <row r="1110" spans="1:7" ht="18.75" customHeight="1" thickBot="1" x14ac:dyDescent="0.3">
      <c r="A1110" s="12" t="s">
        <v>21</v>
      </c>
      <c r="B1110" s="47"/>
      <c r="C1110" s="47"/>
      <c r="D1110" s="760" t="s">
        <v>424</v>
      </c>
      <c r="E1110" s="761"/>
      <c r="F1110" s="761"/>
      <c r="G1110" s="762"/>
    </row>
    <row r="1111" spans="1:7" ht="27.75" customHeight="1" x14ac:dyDescent="0.25">
      <c r="A1111" s="597"/>
      <c r="B1111" s="660" t="s">
        <v>425</v>
      </c>
      <c r="C1111" s="660" t="s">
        <v>426</v>
      </c>
      <c r="D1111" s="20">
        <v>2018</v>
      </c>
      <c r="E1111" s="20">
        <v>2019</v>
      </c>
      <c r="F1111" s="20">
        <v>2020</v>
      </c>
      <c r="G1111" s="20">
        <v>2021</v>
      </c>
    </row>
    <row r="1112" spans="1:7" ht="27.75" customHeight="1" thickBot="1" x14ac:dyDescent="0.3">
      <c r="A1112" s="598"/>
      <c r="B1112" s="661"/>
      <c r="C1112" s="661"/>
      <c r="D1112" s="21" t="s">
        <v>10</v>
      </c>
      <c r="E1112" s="21" t="s">
        <v>11</v>
      </c>
      <c r="F1112" s="21" t="s">
        <v>11</v>
      </c>
      <c r="G1112" s="21" t="s">
        <v>11</v>
      </c>
    </row>
    <row r="1113" spans="1:7" ht="27.75" customHeight="1" thickBot="1" x14ac:dyDescent="0.3">
      <c r="A1113" s="12" t="s">
        <v>23</v>
      </c>
      <c r="B1113" s="89">
        <v>12900</v>
      </c>
      <c r="C1113" s="89">
        <v>0</v>
      </c>
      <c r="D1113" s="89">
        <v>3869</v>
      </c>
      <c r="E1113" s="89">
        <f>B1113-D1113</f>
        <v>9031</v>
      </c>
      <c r="F1113" s="89">
        <v>0</v>
      </c>
      <c r="G1113" s="89">
        <v>0</v>
      </c>
    </row>
    <row r="1114" spans="1:7" ht="27.75" customHeight="1" thickBot="1" x14ac:dyDescent="0.3">
      <c r="A1114" s="12" t="s">
        <v>24</v>
      </c>
      <c r="B1114" s="22">
        <f>B1123+B1122</f>
        <v>83757</v>
      </c>
      <c r="C1114" s="22">
        <f t="shared" ref="C1114:F1114" si="119">C1123+C1122</f>
        <v>0</v>
      </c>
      <c r="D1114" s="22">
        <f t="shared" si="119"/>
        <v>25127</v>
      </c>
      <c r="E1114" s="22">
        <f t="shared" si="119"/>
        <v>58630</v>
      </c>
      <c r="F1114" s="22">
        <f t="shared" si="119"/>
        <v>0</v>
      </c>
      <c r="G1114" s="22">
        <f>G1123+G1122</f>
        <v>0</v>
      </c>
    </row>
    <row r="1115" spans="1:7" ht="27.75" customHeight="1" thickBot="1" x14ac:dyDescent="0.3">
      <c r="A1115" s="12" t="s">
        <v>25</v>
      </c>
      <c r="B1115" s="12"/>
      <c r="C1115" s="12"/>
      <c r="D1115" s="22">
        <f>D1114/D1113</f>
        <v>6.4944430085293359</v>
      </c>
      <c r="E1115" s="22">
        <f>E1114/E1113</f>
        <v>6.4920828258221679</v>
      </c>
      <c r="F1115" s="22" t="e">
        <f>F1114/F1113</f>
        <v>#DIV/0!</v>
      </c>
      <c r="G1115" s="22" t="e">
        <f>G1114/G1113</f>
        <v>#DIV/0!</v>
      </c>
    </row>
    <row r="1116" spans="1:7" ht="27.75" customHeight="1" thickBot="1" x14ac:dyDescent="0.3">
      <c r="A1116" s="12" t="s">
        <v>26</v>
      </c>
      <c r="B1116" s="12"/>
      <c r="C1116" s="12"/>
      <c r="D1116" s="153" t="s">
        <v>27</v>
      </c>
      <c r="E1116" s="23">
        <f t="shared" ref="E1116:G1118" si="120">E1113/D1113-1</f>
        <v>1.3341948823985526</v>
      </c>
      <c r="F1116" s="23">
        <f t="shared" si="120"/>
        <v>-1</v>
      </c>
      <c r="G1116" s="23" t="e">
        <f t="shared" si="120"/>
        <v>#DIV/0!</v>
      </c>
    </row>
    <row r="1117" spans="1:7" ht="27.75" customHeight="1" thickBot="1" x14ac:dyDescent="0.3">
      <c r="A1117" s="12" t="s">
        <v>28</v>
      </c>
      <c r="B1117" s="12"/>
      <c r="C1117" s="12"/>
      <c r="D1117" s="153" t="s">
        <v>27</v>
      </c>
      <c r="E1117" s="23">
        <f t="shared" si="120"/>
        <v>1.3333465992756794</v>
      </c>
      <c r="F1117" s="23">
        <f t="shared" si="120"/>
        <v>-1</v>
      </c>
      <c r="G1117" s="23" t="e">
        <f t="shared" si="120"/>
        <v>#DIV/0!</v>
      </c>
    </row>
    <row r="1118" spans="1:7" ht="27.75" customHeight="1" thickBot="1" x14ac:dyDescent="0.3">
      <c r="A1118" s="12" t="s">
        <v>29</v>
      </c>
      <c r="B1118" s="12"/>
      <c r="C1118" s="12"/>
      <c r="D1118" s="153" t="s">
        <v>27</v>
      </c>
      <c r="E1118" s="23">
        <f t="shared" si="120"/>
        <v>-3.6341572388398635E-4</v>
      </c>
      <c r="F1118" s="23" t="e">
        <f t="shared" si="120"/>
        <v>#DIV/0!</v>
      </c>
      <c r="G1118" s="23" t="e">
        <f t="shared" si="120"/>
        <v>#DIV/0!</v>
      </c>
    </row>
    <row r="1119" spans="1:7" ht="27.75" customHeight="1" thickBot="1" x14ac:dyDescent="0.3">
      <c r="A1119" s="618" t="s">
        <v>285</v>
      </c>
      <c r="B1119" s="619"/>
      <c r="C1119" s="619"/>
      <c r="D1119" s="619"/>
      <c r="E1119" s="619"/>
      <c r="F1119" s="619"/>
      <c r="G1119" s="620"/>
    </row>
    <row r="1120" spans="1:7" ht="27.75" customHeight="1" x14ac:dyDescent="0.25">
      <c r="A1120" s="597"/>
      <c r="B1120" s="10"/>
      <c r="C1120" s="10"/>
      <c r="D1120" s="20">
        <v>2018</v>
      </c>
      <c r="E1120" s="20">
        <v>2019</v>
      </c>
      <c r="F1120" s="20">
        <v>2020</v>
      </c>
      <c r="G1120" s="20">
        <v>2021</v>
      </c>
    </row>
    <row r="1121" spans="1:7" ht="27.75" customHeight="1" thickBot="1" x14ac:dyDescent="0.3">
      <c r="A1121" s="598"/>
      <c r="B1121" s="157"/>
      <c r="C1121" s="157"/>
      <c r="D1121" s="21" t="s">
        <v>10</v>
      </c>
      <c r="E1121" s="21" t="s">
        <v>11</v>
      </c>
      <c r="F1121" s="21" t="s">
        <v>11</v>
      </c>
      <c r="G1121" s="21" t="s">
        <v>11</v>
      </c>
    </row>
    <row r="1122" spans="1:7" ht="27.75" customHeight="1" thickBot="1" x14ac:dyDescent="0.3">
      <c r="A1122" s="24" t="s">
        <v>31</v>
      </c>
      <c r="B1122" s="26">
        <v>1573</v>
      </c>
      <c r="C1122" s="26">
        <v>0</v>
      </c>
      <c r="D1122" s="26">
        <v>472</v>
      </c>
      <c r="E1122" s="26">
        <v>1101</v>
      </c>
      <c r="F1122" s="26">
        <v>0</v>
      </c>
      <c r="G1122" s="26">
        <v>0</v>
      </c>
    </row>
    <row r="1123" spans="1:7" s="49" customFormat="1" ht="27.75" customHeight="1" thickBot="1" x14ac:dyDescent="0.3">
      <c r="A1123" s="53" t="s">
        <v>32</v>
      </c>
      <c r="B1123" s="54">
        <v>82184</v>
      </c>
      <c r="C1123" s="54">
        <v>0</v>
      </c>
      <c r="D1123" s="54">
        <v>24655</v>
      </c>
      <c r="E1123" s="54">
        <v>57529</v>
      </c>
      <c r="F1123" s="54">
        <v>0</v>
      </c>
      <c r="G1123" s="54">
        <v>0</v>
      </c>
    </row>
    <row r="1124" spans="1:7" ht="27.75" customHeight="1" thickBot="1" x14ac:dyDescent="0.3">
      <c r="A1124" s="27" t="s">
        <v>33</v>
      </c>
      <c r="B1124" s="86"/>
      <c r="C1124" s="86"/>
      <c r="D1124" s="307">
        <f>D1123+D1122</f>
        <v>25127</v>
      </c>
      <c r="E1124" s="307">
        <f>E1123+E1122</f>
        <v>58630</v>
      </c>
      <c r="F1124" s="307">
        <f>F1123+F1122</f>
        <v>0</v>
      </c>
      <c r="G1124" s="307">
        <f>G1123+G1122</f>
        <v>0</v>
      </c>
    </row>
    <row r="1125" spans="1:7" ht="27.75" customHeight="1" thickBot="1" x14ac:dyDescent="0.3">
      <c r="A1125" s="18" t="s">
        <v>619</v>
      </c>
      <c r="B1125" s="88"/>
      <c r="C1125" s="88"/>
      <c r="D1125" s="624" t="s">
        <v>620</v>
      </c>
      <c r="E1125" s="625"/>
      <c r="F1125" s="625"/>
      <c r="G1125" s="626"/>
    </row>
    <row r="1126" spans="1:7" ht="27.75" customHeight="1" thickBot="1" x14ac:dyDescent="0.3">
      <c r="A1126" s="19" t="s">
        <v>88</v>
      </c>
      <c r="B1126" s="84"/>
      <c r="C1126" s="84"/>
      <c r="D1126" s="757" t="s">
        <v>441</v>
      </c>
      <c r="E1126" s="758"/>
      <c r="F1126" s="758"/>
      <c r="G1126" s="759"/>
    </row>
    <row r="1127" spans="1:7" ht="153" customHeight="1" thickBot="1" x14ac:dyDescent="0.3">
      <c r="A1127" s="12" t="s">
        <v>20</v>
      </c>
      <c r="B1127" s="47"/>
      <c r="C1127" s="47"/>
      <c r="D1127" s="701" t="s">
        <v>621</v>
      </c>
      <c r="E1127" s="702"/>
      <c r="F1127" s="702"/>
      <c r="G1127" s="703"/>
    </row>
    <row r="1128" spans="1:7" ht="27.75" customHeight="1" thickBot="1" x14ac:dyDescent="0.3">
      <c r="A1128" s="12" t="s">
        <v>21</v>
      </c>
      <c r="B1128" s="47"/>
      <c r="C1128" s="47"/>
      <c r="D1128" s="760" t="s">
        <v>424</v>
      </c>
      <c r="E1128" s="761"/>
      <c r="F1128" s="761"/>
      <c r="G1128" s="762"/>
    </row>
    <row r="1129" spans="1:7" ht="27.75" customHeight="1" x14ac:dyDescent="0.25">
      <c r="A1129" s="597"/>
      <c r="B1129" s="660" t="s">
        <v>425</v>
      </c>
      <c r="C1129" s="660" t="s">
        <v>426</v>
      </c>
      <c r="D1129" s="20">
        <v>2018</v>
      </c>
      <c r="E1129" s="20">
        <v>2019</v>
      </c>
      <c r="F1129" s="20">
        <v>2020</v>
      </c>
      <c r="G1129" s="20">
        <v>2021</v>
      </c>
    </row>
    <row r="1130" spans="1:7" ht="27.75" customHeight="1" thickBot="1" x14ac:dyDescent="0.3">
      <c r="A1130" s="598"/>
      <c r="B1130" s="661"/>
      <c r="C1130" s="661"/>
      <c r="D1130" s="21" t="s">
        <v>10</v>
      </c>
      <c r="E1130" s="21" t="s">
        <v>11</v>
      </c>
      <c r="F1130" s="21" t="s">
        <v>11</v>
      </c>
      <c r="G1130" s="21" t="s">
        <v>11</v>
      </c>
    </row>
    <row r="1131" spans="1:7" ht="27.75" customHeight="1" thickBot="1" x14ac:dyDescent="0.3">
      <c r="A1131" s="12" t="s">
        <v>23</v>
      </c>
      <c r="B1131" s="89">
        <v>10815</v>
      </c>
      <c r="C1131" s="89">
        <v>0</v>
      </c>
      <c r="D1131" s="89">
        <v>3244</v>
      </c>
      <c r="E1131" s="89">
        <f>B1131-C1131-D1131</f>
        <v>7571</v>
      </c>
      <c r="F1131" s="89">
        <v>0</v>
      </c>
      <c r="G1131" s="89">
        <v>0</v>
      </c>
    </row>
    <row r="1132" spans="1:7" ht="27.75" customHeight="1" thickBot="1" x14ac:dyDescent="0.3">
      <c r="A1132" s="12" t="s">
        <v>24</v>
      </c>
      <c r="B1132" s="22">
        <f>B1141+B1140</f>
        <v>94390</v>
      </c>
      <c r="C1132" s="22">
        <f t="shared" ref="C1132:G1132" si="121">C1141+C1140</f>
        <v>0</v>
      </c>
      <c r="D1132" s="22">
        <f t="shared" si="121"/>
        <v>28317</v>
      </c>
      <c r="E1132" s="22">
        <f t="shared" si="121"/>
        <v>66073</v>
      </c>
      <c r="F1132" s="22">
        <f t="shared" si="121"/>
        <v>0</v>
      </c>
      <c r="G1132" s="22">
        <f t="shared" si="121"/>
        <v>0</v>
      </c>
    </row>
    <row r="1133" spans="1:7" ht="27.75" customHeight="1" thickBot="1" x14ac:dyDescent="0.3">
      <c r="A1133" s="12" t="s">
        <v>25</v>
      </c>
      <c r="B1133" s="12"/>
      <c r="C1133" s="12"/>
      <c r="D1133" s="22">
        <f>D1132/D1131</f>
        <v>8.7290382244143032</v>
      </c>
      <c r="E1133" s="22">
        <f>E1132/E1131</f>
        <v>8.7271166292431648</v>
      </c>
      <c r="F1133" s="22" t="e">
        <f>F1132/F1131</f>
        <v>#DIV/0!</v>
      </c>
      <c r="G1133" s="22" t="e">
        <f>G1132/G1131</f>
        <v>#DIV/0!</v>
      </c>
    </row>
    <row r="1134" spans="1:7" ht="27.75" customHeight="1" thickBot="1" x14ac:dyDescent="0.3">
      <c r="A1134" s="12" t="s">
        <v>26</v>
      </c>
      <c r="B1134" s="12"/>
      <c r="C1134" s="12"/>
      <c r="D1134" s="153" t="s">
        <v>27</v>
      </c>
      <c r="E1134" s="23">
        <f t="shared" ref="E1134:G1136" si="122">E1131/D1131-1</f>
        <v>1.3338471023427867</v>
      </c>
      <c r="F1134" s="23">
        <f t="shared" si="122"/>
        <v>-1</v>
      </c>
      <c r="G1134" s="23" t="e">
        <f t="shared" si="122"/>
        <v>#DIV/0!</v>
      </c>
    </row>
    <row r="1135" spans="1:7" ht="27.75" customHeight="1" thickBot="1" x14ac:dyDescent="0.3">
      <c r="A1135" s="12" t="s">
        <v>28</v>
      </c>
      <c r="B1135" s="12"/>
      <c r="C1135" s="12"/>
      <c r="D1135" s="153" t="s">
        <v>27</v>
      </c>
      <c r="E1135" s="23">
        <f t="shared" si="122"/>
        <v>1.3333333333333335</v>
      </c>
      <c r="F1135" s="23">
        <f t="shared" si="122"/>
        <v>-1</v>
      </c>
      <c r="G1135" s="23" t="e">
        <f t="shared" si="122"/>
        <v>#DIV/0!</v>
      </c>
    </row>
    <row r="1136" spans="1:7" ht="27.75" customHeight="1" thickBot="1" x14ac:dyDescent="0.3">
      <c r="A1136" s="12" t="s">
        <v>29</v>
      </c>
      <c r="B1136" s="12"/>
      <c r="C1136" s="12"/>
      <c r="D1136" s="153" t="s">
        <v>27</v>
      </c>
      <c r="E1136" s="23">
        <f t="shared" si="122"/>
        <v>-2.2013824681899052E-4</v>
      </c>
      <c r="F1136" s="23" t="e">
        <f t="shared" si="122"/>
        <v>#DIV/0!</v>
      </c>
      <c r="G1136" s="23" t="e">
        <f t="shared" si="122"/>
        <v>#DIV/0!</v>
      </c>
    </row>
    <row r="1137" spans="1:7" ht="27.75" customHeight="1" thickBot="1" x14ac:dyDescent="0.3">
      <c r="A1137" s="618" t="s">
        <v>30</v>
      </c>
      <c r="B1137" s="619"/>
      <c r="C1137" s="619"/>
      <c r="D1137" s="619"/>
      <c r="E1137" s="619"/>
      <c r="F1137" s="619"/>
      <c r="G1137" s="620"/>
    </row>
    <row r="1138" spans="1:7" ht="27.75" customHeight="1" x14ac:dyDescent="0.25">
      <c r="A1138" s="597"/>
      <c r="B1138" s="10"/>
      <c r="C1138" s="10"/>
      <c r="D1138" s="20">
        <v>2018</v>
      </c>
      <c r="E1138" s="20">
        <v>2019</v>
      </c>
      <c r="F1138" s="20">
        <v>2020</v>
      </c>
      <c r="G1138" s="20">
        <v>2021</v>
      </c>
    </row>
    <row r="1139" spans="1:7" ht="27.75" customHeight="1" thickBot="1" x14ac:dyDescent="0.3">
      <c r="A1139" s="598"/>
      <c r="B1139" s="157"/>
      <c r="C1139" s="157"/>
      <c r="D1139" s="21" t="s">
        <v>10</v>
      </c>
      <c r="E1139" s="21" t="s">
        <v>11</v>
      </c>
      <c r="F1139" s="21" t="s">
        <v>11</v>
      </c>
      <c r="G1139" s="21" t="s">
        <v>11</v>
      </c>
    </row>
    <row r="1140" spans="1:7" ht="27.75" customHeight="1" thickBot="1" x14ac:dyDescent="0.3">
      <c r="A1140" s="24" t="s">
        <v>31</v>
      </c>
      <c r="B1140" s="26">
        <v>1632</v>
      </c>
      <c r="C1140" s="26">
        <v>0</v>
      </c>
      <c r="D1140" s="26">
        <v>490</v>
      </c>
      <c r="E1140" s="26">
        <v>1143</v>
      </c>
      <c r="F1140" s="26">
        <v>0</v>
      </c>
      <c r="G1140" s="26">
        <v>0</v>
      </c>
    </row>
    <row r="1141" spans="1:7" s="49" customFormat="1" ht="27.75" customHeight="1" thickBot="1" x14ac:dyDescent="0.3">
      <c r="A1141" s="53" t="s">
        <v>32</v>
      </c>
      <c r="B1141" s="54">
        <v>92758</v>
      </c>
      <c r="C1141" s="54">
        <v>0</v>
      </c>
      <c r="D1141" s="54">
        <v>27827</v>
      </c>
      <c r="E1141" s="54">
        <v>64930</v>
      </c>
      <c r="F1141" s="54">
        <v>0</v>
      </c>
      <c r="G1141" s="54">
        <v>0</v>
      </c>
    </row>
    <row r="1142" spans="1:7" ht="27.75" customHeight="1" thickBot="1" x14ac:dyDescent="0.3">
      <c r="A1142" s="27" t="s">
        <v>33</v>
      </c>
      <c r="B1142" s="86"/>
      <c r="C1142" s="86"/>
      <c r="D1142" s="307">
        <f>D1141+D1140</f>
        <v>28317</v>
      </c>
      <c r="E1142" s="307">
        <f>E1141+E1140</f>
        <v>66073</v>
      </c>
      <c r="F1142" s="307">
        <f>F1141+F1140</f>
        <v>0</v>
      </c>
      <c r="G1142" s="307">
        <f>G1141+G1140</f>
        <v>0</v>
      </c>
    </row>
    <row r="1143" spans="1:7" ht="61.5" customHeight="1" thickBot="1" x14ac:dyDescent="0.3">
      <c r="A1143" s="18"/>
      <c r="B1143" s="88"/>
      <c r="C1143" s="88"/>
      <c r="D1143" s="624" t="s">
        <v>622</v>
      </c>
      <c r="E1143" s="625"/>
      <c r="F1143" s="625"/>
      <c r="G1143" s="626"/>
    </row>
    <row r="1144" spans="1:7" ht="27.75" customHeight="1" thickBot="1" x14ac:dyDescent="0.3">
      <c r="A1144" s="19" t="s">
        <v>88</v>
      </c>
      <c r="B1144" s="84"/>
      <c r="C1144" s="84"/>
      <c r="D1144" s="757" t="s">
        <v>467</v>
      </c>
      <c r="E1144" s="758"/>
      <c r="F1144" s="758"/>
      <c r="G1144" s="759"/>
    </row>
    <row r="1145" spans="1:7" ht="27.75" customHeight="1" thickBot="1" x14ac:dyDescent="0.3">
      <c r="A1145" s="12" t="s">
        <v>20</v>
      </c>
      <c r="B1145" s="47"/>
      <c r="C1145" s="47"/>
      <c r="D1145" s="701" t="s">
        <v>423</v>
      </c>
      <c r="E1145" s="702"/>
      <c r="F1145" s="702"/>
      <c r="G1145" s="703"/>
    </row>
    <row r="1146" spans="1:7" ht="27.75" customHeight="1" thickBot="1" x14ac:dyDescent="0.3">
      <c r="A1146" s="12" t="s">
        <v>21</v>
      </c>
      <c r="B1146" s="47"/>
      <c r="C1146" s="47"/>
      <c r="D1146" s="760" t="s">
        <v>424</v>
      </c>
      <c r="E1146" s="761"/>
      <c r="F1146" s="761"/>
      <c r="G1146" s="762"/>
    </row>
    <row r="1147" spans="1:7" ht="27.75" customHeight="1" x14ac:dyDescent="0.25">
      <c r="A1147" s="597"/>
      <c r="B1147" s="660" t="s">
        <v>425</v>
      </c>
      <c r="C1147" s="660" t="s">
        <v>426</v>
      </c>
      <c r="D1147" s="20">
        <v>2018</v>
      </c>
      <c r="E1147" s="20">
        <v>2019</v>
      </c>
      <c r="F1147" s="20">
        <v>2020</v>
      </c>
      <c r="G1147" s="20">
        <v>2021</v>
      </c>
    </row>
    <row r="1148" spans="1:7" ht="27.75" customHeight="1" thickBot="1" x14ac:dyDescent="0.3">
      <c r="A1148" s="598"/>
      <c r="B1148" s="661"/>
      <c r="C1148" s="661"/>
      <c r="D1148" s="21" t="s">
        <v>10</v>
      </c>
      <c r="E1148" s="21" t="s">
        <v>11</v>
      </c>
      <c r="F1148" s="21" t="s">
        <v>11</v>
      </c>
      <c r="G1148" s="21" t="s">
        <v>11</v>
      </c>
    </row>
    <row r="1149" spans="1:7" ht="27.75" customHeight="1" thickBot="1" x14ac:dyDescent="0.3">
      <c r="A1149" s="12" t="s">
        <v>23</v>
      </c>
      <c r="B1149" s="89">
        <v>2353</v>
      </c>
      <c r="C1149" s="89">
        <v>0</v>
      </c>
      <c r="D1149" s="89">
        <v>0</v>
      </c>
      <c r="E1149" s="89">
        <v>2353</v>
      </c>
      <c r="F1149" s="89">
        <v>0</v>
      </c>
      <c r="G1149" s="89">
        <v>0</v>
      </c>
    </row>
    <row r="1150" spans="1:7" ht="27.75" customHeight="1" thickBot="1" x14ac:dyDescent="0.3">
      <c r="A1150" s="12" t="s">
        <v>24</v>
      </c>
      <c r="B1150" s="90">
        <f>B1159+B1158</f>
        <v>79642</v>
      </c>
      <c r="C1150" s="90">
        <f t="shared" ref="C1150:G1150" si="123">C1159+C1158</f>
        <v>0</v>
      </c>
      <c r="D1150" s="90">
        <f t="shared" si="123"/>
        <v>0</v>
      </c>
      <c r="E1150" s="90">
        <f>E1159+E1158</f>
        <v>79641</v>
      </c>
      <c r="F1150" s="90">
        <f t="shared" si="123"/>
        <v>0</v>
      </c>
      <c r="G1150" s="90">
        <f t="shared" si="123"/>
        <v>0</v>
      </c>
    </row>
    <row r="1151" spans="1:7" ht="27.75" customHeight="1" thickBot="1" x14ac:dyDescent="0.3">
      <c r="A1151" s="12" t="s">
        <v>25</v>
      </c>
      <c r="B1151" s="12"/>
      <c r="C1151" s="12"/>
      <c r="D1151" s="22" t="e">
        <f>D1150/D1149</f>
        <v>#DIV/0!</v>
      </c>
      <c r="E1151" s="22">
        <f>E1150/E1149</f>
        <v>33.846578835529115</v>
      </c>
      <c r="F1151" s="22" t="e">
        <f>F1150/F1149</f>
        <v>#DIV/0!</v>
      </c>
      <c r="G1151" s="22" t="e">
        <f>G1150/G1149</f>
        <v>#DIV/0!</v>
      </c>
    </row>
    <row r="1152" spans="1:7" ht="27.75" customHeight="1" thickBot="1" x14ac:dyDescent="0.3">
      <c r="A1152" s="12" t="s">
        <v>26</v>
      </c>
      <c r="B1152" s="12"/>
      <c r="C1152" s="12"/>
      <c r="D1152" s="153" t="s">
        <v>27</v>
      </c>
      <c r="E1152" s="23" t="e">
        <f t="shared" ref="E1152:G1154" si="124">E1149/D1149-1</f>
        <v>#DIV/0!</v>
      </c>
      <c r="F1152" s="23">
        <f t="shared" si="124"/>
        <v>-1</v>
      </c>
      <c r="G1152" s="23" t="e">
        <f t="shared" si="124"/>
        <v>#DIV/0!</v>
      </c>
    </row>
    <row r="1153" spans="1:7" ht="27.75" customHeight="1" thickBot="1" x14ac:dyDescent="0.3">
      <c r="A1153" s="12" t="s">
        <v>28</v>
      </c>
      <c r="B1153" s="12"/>
      <c r="C1153" s="12"/>
      <c r="D1153" s="153" t="s">
        <v>27</v>
      </c>
      <c r="E1153" s="23" t="e">
        <f t="shared" si="124"/>
        <v>#DIV/0!</v>
      </c>
      <c r="F1153" s="23">
        <f t="shared" si="124"/>
        <v>-1</v>
      </c>
      <c r="G1153" s="23" t="e">
        <f t="shared" si="124"/>
        <v>#DIV/0!</v>
      </c>
    </row>
    <row r="1154" spans="1:7" ht="27.75" customHeight="1" thickBot="1" x14ac:dyDescent="0.3">
      <c r="A1154" s="12" t="s">
        <v>29</v>
      </c>
      <c r="B1154" s="12"/>
      <c r="C1154" s="12"/>
      <c r="D1154" s="153" t="s">
        <v>27</v>
      </c>
      <c r="E1154" s="23" t="e">
        <f t="shared" si="124"/>
        <v>#DIV/0!</v>
      </c>
      <c r="F1154" s="23" t="e">
        <f t="shared" si="124"/>
        <v>#DIV/0!</v>
      </c>
      <c r="G1154" s="23" t="e">
        <f t="shared" si="124"/>
        <v>#DIV/0!</v>
      </c>
    </row>
    <row r="1155" spans="1:7" ht="27.75" customHeight="1" thickBot="1" x14ac:dyDescent="0.3">
      <c r="A1155" s="618" t="s">
        <v>582</v>
      </c>
      <c r="B1155" s="619"/>
      <c r="C1155" s="619"/>
      <c r="D1155" s="619"/>
      <c r="E1155" s="619"/>
      <c r="F1155" s="619"/>
      <c r="G1155" s="620"/>
    </row>
    <row r="1156" spans="1:7" ht="27.75" customHeight="1" x14ac:dyDescent="0.25">
      <c r="A1156" s="597"/>
      <c r="B1156" s="10"/>
      <c r="C1156" s="10"/>
      <c r="D1156" s="20">
        <v>2018</v>
      </c>
      <c r="E1156" s="20">
        <v>2019</v>
      </c>
      <c r="F1156" s="20">
        <v>2020</v>
      </c>
      <c r="G1156" s="20">
        <v>2021</v>
      </c>
    </row>
    <row r="1157" spans="1:7" ht="27.75" customHeight="1" thickBot="1" x14ac:dyDescent="0.3">
      <c r="A1157" s="598"/>
      <c r="B1157" s="157"/>
      <c r="C1157" s="157"/>
      <c r="D1157" s="21" t="s">
        <v>10</v>
      </c>
      <c r="E1157" s="21" t="s">
        <v>11</v>
      </c>
      <c r="F1157" s="21" t="s">
        <v>11</v>
      </c>
      <c r="G1157" s="21" t="s">
        <v>11</v>
      </c>
    </row>
    <row r="1158" spans="1:7" ht="27.75" customHeight="1" thickBot="1" x14ac:dyDescent="0.3">
      <c r="A1158" s="24" t="s">
        <v>31</v>
      </c>
      <c r="B1158" s="26">
        <v>1519</v>
      </c>
      <c r="C1158" s="26">
        <v>0</v>
      </c>
      <c r="D1158" s="26">
        <v>0</v>
      </c>
      <c r="E1158" s="26">
        <v>1519</v>
      </c>
      <c r="F1158" s="26">
        <v>0</v>
      </c>
      <c r="G1158" s="26">
        <v>0</v>
      </c>
    </row>
    <row r="1159" spans="1:7" s="49" customFormat="1" ht="27.75" customHeight="1" thickBot="1" x14ac:dyDescent="0.3">
      <c r="A1159" s="53" t="s">
        <v>32</v>
      </c>
      <c r="B1159" s="54">
        <v>78123</v>
      </c>
      <c r="C1159" s="54">
        <v>0</v>
      </c>
      <c r="D1159" s="54">
        <v>0</v>
      </c>
      <c r="E1159" s="54">
        <v>78122</v>
      </c>
      <c r="F1159" s="54">
        <v>0</v>
      </c>
      <c r="G1159" s="54">
        <v>0</v>
      </c>
    </row>
    <row r="1160" spans="1:7" ht="27.75" customHeight="1" thickBot="1" x14ac:dyDescent="0.3">
      <c r="A1160" s="27" t="s">
        <v>33</v>
      </c>
      <c r="B1160" s="86"/>
      <c r="C1160" s="86"/>
      <c r="D1160" s="307">
        <f>D1159+D1158</f>
        <v>0</v>
      </c>
      <c r="E1160" s="307">
        <f>E1159+E1158</f>
        <v>79641</v>
      </c>
      <c r="F1160" s="307">
        <f>F1159+F1158</f>
        <v>0</v>
      </c>
      <c r="G1160" s="307">
        <f>G1159+G1158</f>
        <v>0</v>
      </c>
    </row>
    <row r="1161" spans="1:7" ht="27.75" customHeight="1" thickBot="1" x14ac:dyDescent="0.3">
      <c r="A1161" s="18"/>
      <c r="B1161" s="88"/>
      <c r="C1161" s="88"/>
      <c r="D1161" s="624" t="s">
        <v>1028</v>
      </c>
      <c r="E1161" s="625"/>
      <c r="F1161" s="625"/>
      <c r="G1161" s="626"/>
    </row>
    <row r="1162" spans="1:7" ht="27.75" customHeight="1" thickBot="1" x14ac:dyDescent="0.3">
      <c r="A1162" s="19" t="s">
        <v>88</v>
      </c>
      <c r="B1162" s="84"/>
      <c r="C1162" s="84"/>
      <c r="D1162" s="757" t="s">
        <v>1029</v>
      </c>
      <c r="E1162" s="758"/>
      <c r="F1162" s="758"/>
      <c r="G1162" s="759"/>
    </row>
    <row r="1163" spans="1:7" ht="27.75" customHeight="1" thickBot="1" x14ac:dyDescent="0.3">
      <c r="A1163" s="12" t="s">
        <v>20</v>
      </c>
      <c r="B1163" s="47"/>
      <c r="C1163" s="47"/>
      <c r="D1163" s="701" t="s">
        <v>1030</v>
      </c>
      <c r="E1163" s="702"/>
      <c r="F1163" s="702"/>
      <c r="G1163" s="703"/>
    </row>
    <row r="1164" spans="1:7" ht="27.75" customHeight="1" thickBot="1" x14ac:dyDescent="0.3">
      <c r="A1164" s="12" t="s">
        <v>21</v>
      </c>
      <c r="B1164" s="47"/>
      <c r="C1164" s="47"/>
      <c r="D1164" s="760" t="s">
        <v>424</v>
      </c>
      <c r="E1164" s="761"/>
      <c r="F1164" s="761"/>
      <c r="G1164" s="762"/>
    </row>
    <row r="1165" spans="1:7" ht="27.75" customHeight="1" x14ac:dyDescent="0.25">
      <c r="A1165" s="597"/>
      <c r="B1165" s="660" t="s">
        <v>425</v>
      </c>
      <c r="C1165" s="660" t="s">
        <v>426</v>
      </c>
      <c r="D1165" s="20">
        <v>2018</v>
      </c>
      <c r="E1165" s="20">
        <v>2019</v>
      </c>
      <c r="F1165" s="20">
        <v>2020</v>
      </c>
      <c r="G1165" s="20">
        <v>2021</v>
      </c>
    </row>
    <row r="1166" spans="1:7" ht="27.75" customHeight="1" thickBot="1" x14ac:dyDescent="0.3">
      <c r="A1166" s="598"/>
      <c r="B1166" s="661"/>
      <c r="C1166" s="661"/>
      <c r="D1166" s="21" t="s">
        <v>10</v>
      </c>
      <c r="E1166" s="21" t="s">
        <v>11</v>
      </c>
      <c r="F1166" s="21" t="s">
        <v>11</v>
      </c>
      <c r="G1166" s="21" t="s">
        <v>11</v>
      </c>
    </row>
    <row r="1167" spans="1:7" ht="27.75" customHeight="1" thickBot="1" x14ac:dyDescent="0.3">
      <c r="A1167" s="12" t="s">
        <v>23</v>
      </c>
      <c r="B1167" s="89">
        <v>2353</v>
      </c>
      <c r="C1167" s="89">
        <v>0</v>
      </c>
      <c r="D1167" s="89">
        <v>0</v>
      </c>
      <c r="E1167" s="89">
        <v>2353</v>
      </c>
      <c r="F1167" s="89">
        <v>0</v>
      </c>
      <c r="G1167" s="89">
        <v>0</v>
      </c>
    </row>
    <row r="1168" spans="1:7" ht="27.75" customHeight="1" thickBot="1" x14ac:dyDescent="0.3">
      <c r="A1168" s="12" t="s">
        <v>24</v>
      </c>
      <c r="B1168" s="90">
        <f>B1177+B1176</f>
        <v>79642</v>
      </c>
      <c r="C1168" s="90">
        <f t="shared" ref="C1168:D1168" si="125">C1177+C1176</f>
        <v>0</v>
      </c>
      <c r="D1168" s="90">
        <f t="shared" si="125"/>
        <v>0</v>
      </c>
      <c r="E1168" s="90">
        <f>E1177+E1176</f>
        <v>50400</v>
      </c>
      <c r="F1168" s="90">
        <f t="shared" ref="F1168:G1168" si="126">F1177+F1176</f>
        <v>343070</v>
      </c>
      <c r="G1168" s="90">
        <f t="shared" si="126"/>
        <v>145809</v>
      </c>
    </row>
    <row r="1169" spans="1:7" ht="27.75" customHeight="1" thickBot="1" x14ac:dyDescent="0.3">
      <c r="A1169" s="12" t="s">
        <v>25</v>
      </c>
      <c r="B1169" s="12"/>
      <c r="C1169" s="12"/>
      <c r="D1169" s="22" t="e">
        <f>D1168/D1167</f>
        <v>#DIV/0!</v>
      </c>
      <c r="E1169" s="22">
        <f>E1168/E1167</f>
        <v>21.419464513387165</v>
      </c>
      <c r="F1169" s="22" t="e">
        <f>F1168/F1167</f>
        <v>#DIV/0!</v>
      </c>
      <c r="G1169" s="22" t="e">
        <f>G1168/G1167</f>
        <v>#DIV/0!</v>
      </c>
    </row>
    <row r="1170" spans="1:7" ht="27.75" customHeight="1" thickBot="1" x14ac:dyDescent="0.3">
      <c r="A1170" s="12" t="s">
        <v>26</v>
      </c>
      <c r="B1170" s="12"/>
      <c r="C1170" s="12"/>
      <c r="D1170" s="153" t="s">
        <v>27</v>
      </c>
      <c r="E1170" s="23" t="e">
        <f t="shared" ref="E1170:G1172" si="127">E1167/D1167-1</f>
        <v>#DIV/0!</v>
      </c>
      <c r="F1170" s="23">
        <f t="shared" si="127"/>
        <v>-1</v>
      </c>
      <c r="G1170" s="23" t="e">
        <f t="shared" si="127"/>
        <v>#DIV/0!</v>
      </c>
    </row>
    <row r="1171" spans="1:7" ht="27.75" customHeight="1" thickBot="1" x14ac:dyDescent="0.3">
      <c r="A1171" s="12" t="s">
        <v>28</v>
      </c>
      <c r="B1171" s="12"/>
      <c r="C1171" s="12"/>
      <c r="D1171" s="153" t="s">
        <v>27</v>
      </c>
      <c r="E1171" s="23" t="e">
        <f t="shared" si="127"/>
        <v>#DIV/0!</v>
      </c>
      <c r="F1171" s="23">
        <f t="shared" si="127"/>
        <v>5.8069444444444445</v>
      </c>
      <c r="G1171" s="23">
        <f t="shared" si="127"/>
        <v>-0.57498761185763836</v>
      </c>
    </row>
    <row r="1172" spans="1:7" ht="27.75" customHeight="1" thickBot="1" x14ac:dyDescent="0.3">
      <c r="A1172" s="12" t="s">
        <v>29</v>
      </c>
      <c r="B1172" s="12"/>
      <c r="C1172" s="12"/>
      <c r="D1172" s="153" t="s">
        <v>27</v>
      </c>
      <c r="E1172" s="23" t="e">
        <f t="shared" si="127"/>
        <v>#DIV/0!</v>
      </c>
      <c r="F1172" s="23" t="e">
        <f t="shared" si="127"/>
        <v>#DIV/0!</v>
      </c>
      <c r="G1172" s="23" t="e">
        <f t="shared" si="127"/>
        <v>#DIV/0!</v>
      </c>
    </row>
    <row r="1173" spans="1:7" ht="27.75" customHeight="1" thickBot="1" x14ac:dyDescent="0.3">
      <c r="A1173" s="618" t="s">
        <v>582</v>
      </c>
      <c r="B1173" s="619"/>
      <c r="C1173" s="619"/>
      <c r="D1173" s="619"/>
      <c r="E1173" s="619"/>
      <c r="F1173" s="619"/>
      <c r="G1173" s="620"/>
    </row>
    <row r="1174" spans="1:7" ht="27.75" customHeight="1" x14ac:dyDescent="0.25">
      <c r="A1174" s="597"/>
      <c r="B1174" s="10"/>
      <c r="C1174" s="10"/>
      <c r="D1174" s="20">
        <v>2018</v>
      </c>
      <c r="E1174" s="20">
        <v>2019</v>
      </c>
      <c r="F1174" s="20">
        <v>2020</v>
      </c>
      <c r="G1174" s="20">
        <v>2021</v>
      </c>
    </row>
    <row r="1175" spans="1:7" ht="27.75" customHeight="1" thickBot="1" x14ac:dyDescent="0.3">
      <c r="A1175" s="598"/>
      <c r="B1175" s="157"/>
      <c r="C1175" s="157"/>
      <c r="D1175" s="21" t="s">
        <v>10</v>
      </c>
      <c r="E1175" s="21" t="s">
        <v>11</v>
      </c>
      <c r="F1175" s="21" t="s">
        <v>11</v>
      </c>
      <c r="G1175" s="21" t="s">
        <v>11</v>
      </c>
    </row>
    <row r="1176" spans="1:7" ht="27.75" customHeight="1" thickBot="1" x14ac:dyDescent="0.3">
      <c r="A1176" s="24" t="s">
        <v>31</v>
      </c>
      <c r="B1176" s="26">
        <v>1519</v>
      </c>
      <c r="C1176" s="26">
        <v>0</v>
      </c>
      <c r="D1176" s="26">
        <v>0</v>
      </c>
      <c r="E1176" s="26">
        <v>400</v>
      </c>
      <c r="F1176" s="26">
        <v>2400</v>
      </c>
      <c r="G1176" s="26">
        <v>1200</v>
      </c>
    </row>
    <row r="1177" spans="1:7" ht="27.75" customHeight="1" thickBot="1" x14ac:dyDescent="0.3">
      <c r="A1177" s="53" t="s">
        <v>32</v>
      </c>
      <c r="B1177" s="54">
        <v>78123</v>
      </c>
      <c r="C1177" s="54">
        <v>0</v>
      </c>
      <c r="D1177" s="54">
        <v>0</v>
      </c>
      <c r="E1177" s="54">
        <v>50000</v>
      </c>
      <c r="F1177" s="54">
        <v>340670</v>
      </c>
      <c r="G1177" s="54">
        <v>144609</v>
      </c>
    </row>
    <row r="1178" spans="1:7" ht="27.75" customHeight="1" thickBot="1" x14ac:dyDescent="0.3">
      <c r="A1178" s="27" t="s">
        <v>33</v>
      </c>
      <c r="B1178" s="86"/>
      <c r="C1178" s="86"/>
      <c r="D1178" s="307">
        <f>D1177+D1176</f>
        <v>0</v>
      </c>
      <c r="E1178" s="307">
        <f>E1177+E1176</f>
        <v>50400</v>
      </c>
      <c r="F1178" s="307">
        <f>F1177+F1176</f>
        <v>343070</v>
      </c>
      <c r="G1178" s="307">
        <f>G1177+G1176</f>
        <v>145809</v>
      </c>
    </row>
    <row r="1179" spans="1:7" s="110" customFormat="1" ht="27.75" customHeight="1" thickBot="1" x14ac:dyDescent="0.3">
      <c r="A1179" s="12"/>
      <c r="B1179" s="47"/>
      <c r="C1179" s="47"/>
      <c r="D1179" s="778" t="s">
        <v>623</v>
      </c>
      <c r="E1179" s="779"/>
      <c r="F1179" s="779"/>
      <c r="G1179" s="780"/>
    </row>
    <row r="1180" spans="1:7" s="110" customFormat="1" ht="27.75" customHeight="1" thickBot="1" x14ac:dyDescent="0.3">
      <c r="A1180" s="231" t="s">
        <v>88</v>
      </c>
      <c r="B1180" s="313"/>
      <c r="C1180" s="313"/>
      <c r="D1180" s="760" t="s">
        <v>467</v>
      </c>
      <c r="E1180" s="761"/>
      <c r="F1180" s="761"/>
      <c r="G1180" s="762"/>
    </row>
    <row r="1181" spans="1:7" s="110" customFormat="1" ht="27.75" customHeight="1" thickBot="1" x14ac:dyDescent="0.3">
      <c r="A1181" s="12" t="s">
        <v>20</v>
      </c>
      <c r="B1181" s="47"/>
      <c r="C1181" s="47"/>
      <c r="D1181" s="701" t="s">
        <v>624</v>
      </c>
      <c r="E1181" s="702"/>
      <c r="F1181" s="702"/>
      <c r="G1181" s="703"/>
    </row>
    <row r="1182" spans="1:7" s="110" customFormat="1" ht="27.75" customHeight="1" thickBot="1" x14ac:dyDescent="0.3">
      <c r="A1182" s="12" t="s">
        <v>21</v>
      </c>
      <c r="B1182" s="47"/>
      <c r="C1182" s="47"/>
      <c r="D1182" s="760" t="s">
        <v>424</v>
      </c>
      <c r="E1182" s="761"/>
      <c r="F1182" s="761"/>
      <c r="G1182" s="762"/>
    </row>
    <row r="1183" spans="1:7" s="110" customFormat="1" ht="27.75" customHeight="1" x14ac:dyDescent="0.25">
      <c r="A1183" s="597"/>
      <c r="B1183" s="660" t="s">
        <v>425</v>
      </c>
      <c r="C1183" s="660" t="s">
        <v>426</v>
      </c>
      <c r="D1183" s="20">
        <v>2018</v>
      </c>
      <c r="E1183" s="20">
        <v>2019</v>
      </c>
      <c r="F1183" s="20">
        <v>2020</v>
      </c>
      <c r="G1183" s="20">
        <v>2021</v>
      </c>
    </row>
    <row r="1184" spans="1:7" s="110" customFormat="1" ht="27.75" customHeight="1" thickBot="1" x14ac:dyDescent="0.3">
      <c r="A1184" s="598"/>
      <c r="B1184" s="661"/>
      <c r="C1184" s="661"/>
      <c r="D1184" s="21" t="s">
        <v>10</v>
      </c>
      <c r="E1184" s="21" t="s">
        <v>11</v>
      </c>
      <c r="F1184" s="21" t="s">
        <v>11</v>
      </c>
      <c r="G1184" s="21" t="s">
        <v>11</v>
      </c>
    </row>
    <row r="1185" spans="1:7" s="110" customFormat="1" ht="27.75" customHeight="1" thickBot="1" x14ac:dyDescent="0.3">
      <c r="A1185" s="12" t="s">
        <v>23</v>
      </c>
      <c r="B1185" s="22">
        <v>48900</v>
      </c>
      <c r="C1185" s="22">
        <v>0</v>
      </c>
      <c r="D1185" s="22">
        <v>0</v>
      </c>
      <c r="E1185" s="22">
        <f>E1186/B1186*B1185</f>
        <v>2680.2324268208204</v>
      </c>
      <c r="F1185" s="22">
        <f>F1186/B1186*B1185</f>
        <v>15655.307389090567</v>
      </c>
      <c r="G1185" s="22">
        <f>G1186/B1186*B1185</f>
        <v>10655.575471681021</v>
      </c>
    </row>
    <row r="1186" spans="1:7" s="110" customFormat="1" ht="27.75" customHeight="1" thickBot="1" x14ac:dyDescent="0.3">
      <c r="A1186" s="12" t="s">
        <v>24</v>
      </c>
      <c r="B1186" s="22">
        <f>B1195+B1194</f>
        <v>1655833</v>
      </c>
      <c r="C1186" s="22">
        <f t="shared" ref="C1186:G1186" si="128">C1195+C1194</f>
        <v>0</v>
      </c>
      <c r="D1186" s="22">
        <f t="shared" si="128"/>
        <v>0</v>
      </c>
      <c r="E1186" s="22">
        <f t="shared" si="128"/>
        <v>90757</v>
      </c>
      <c r="F1186" s="22">
        <f t="shared" si="128"/>
        <v>530114</v>
      </c>
      <c r="G1186" s="22">
        <f t="shared" si="128"/>
        <v>360815</v>
      </c>
    </row>
    <row r="1187" spans="1:7" s="110" customFormat="1" ht="27.75" customHeight="1" thickBot="1" x14ac:dyDescent="0.3">
      <c r="A1187" s="12" t="s">
        <v>25</v>
      </c>
      <c r="B1187" s="12"/>
      <c r="C1187" s="12"/>
      <c r="D1187" s="22" t="e">
        <f>D1186/D1185</f>
        <v>#DIV/0!</v>
      </c>
      <c r="E1187" s="22">
        <f>E1186/E1185</f>
        <v>33.861615541922298</v>
      </c>
      <c r="F1187" s="22">
        <f>F1186/F1185</f>
        <v>33.861615541922291</v>
      </c>
      <c r="G1187" s="22">
        <f>G1186/G1185</f>
        <v>33.861615541922291</v>
      </c>
    </row>
    <row r="1188" spans="1:7" s="110" customFormat="1" ht="27.75" customHeight="1" thickBot="1" x14ac:dyDescent="0.3">
      <c r="A1188" s="12" t="s">
        <v>26</v>
      </c>
      <c r="B1188" s="12"/>
      <c r="C1188" s="12"/>
      <c r="D1188" s="153" t="s">
        <v>27</v>
      </c>
      <c r="E1188" s="23" t="e">
        <f t="shared" ref="E1188:G1190" si="129">E1185/D1185-1</f>
        <v>#DIV/0!</v>
      </c>
      <c r="F1188" s="23">
        <f t="shared" si="129"/>
        <v>4.8410260365591649</v>
      </c>
      <c r="G1188" s="23">
        <f t="shared" si="129"/>
        <v>-0.31936338221590077</v>
      </c>
    </row>
    <row r="1189" spans="1:7" s="110" customFormat="1" ht="27.75" customHeight="1" thickBot="1" x14ac:dyDescent="0.3">
      <c r="A1189" s="12" t="s">
        <v>28</v>
      </c>
      <c r="B1189" s="12"/>
      <c r="C1189" s="12"/>
      <c r="D1189" s="153" t="s">
        <v>27</v>
      </c>
      <c r="E1189" s="23" t="e">
        <f t="shared" si="129"/>
        <v>#DIV/0!</v>
      </c>
      <c r="F1189" s="23">
        <f t="shared" si="129"/>
        <v>4.8410260365591631</v>
      </c>
      <c r="G1189" s="23">
        <f t="shared" si="129"/>
        <v>-0.31936338221590077</v>
      </c>
    </row>
    <row r="1190" spans="1:7" s="110" customFormat="1" ht="27.75" customHeight="1" thickBot="1" x14ac:dyDescent="0.3">
      <c r="A1190" s="12" t="s">
        <v>29</v>
      </c>
      <c r="B1190" s="12"/>
      <c r="C1190" s="12"/>
      <c r="D1190" s="153" t="s">
        <v>27</v>
      </c>
      <c r="E1190" s="23" t="e">
        <f t="shared" si="129"/>
        <v>#DIV/0!</v>
      </c>
      <c r="F1190" s="23">
        <f t="shared" si="129"/>
        <v>0</v>
      </c>
      <c r="G1190" s="23">
        <f t="shared" si="129"/>
        <v>0</v>
      </c>
    </row>
    <row r="1191" spans="1:7" s="110" customFormat="1" ht="27.75" customHeight="1" thickBot="1" x14ac:dyDescent="0.3">
      <c r="A1191" s="775" t="s">
        <v>582</v>
      </c>
      <c r="B1191" s="776"/>
      <c r="C1191" s="776"/>
      <c r="D1191" s="776"/>
      <c r="E1191" s="776"/>
      <c r="F1191" s="776"/>
      <c r="G1191" s="777"/>
    </row>
    <row r="1192" spans="1:7" ht="27.75" customHeight="1" x14ac:dyDescent="0.25">
      <c r="A1192" s="597"/>
      <c r="B1192" s="10"/>
      <c r="C1192" s="10"/>
      <c r="D1192" s="20">
        <v>2018</v>
      </c>
      <c r="E1192" s="20">
        <v>2019</v>
      </c>
      <c r="F1192" s="20">
        <v>2020</v>
      </c>
      <c r="G1192" s="20">
        <v>2021</v>
      </c>
    </row>
    <row r="1193" spans="1:7" ht="27.75" customHeight="1" thickBot="1" x14ac:dyDescent="0.3">
      <c r="A1193" s="598"/>
      <c r="B1193" s="157"/>
      <c r="C1193" s="157"/>
      <c r="D1193" s="21" t="s">
        <v>10</v>
      </c>
      <c r="E1193" s="21" t="s">
        <v>11</v>
      </c>
      <c r="F1193" s="21" t="s">
        <v>11</v>
      </c>
      <c r="G1193" s="21" t="s">
        <v>11</v>
      </c>
    </row>
    <row r="1194" spans="1:7" ht="27.75" customHeight="1" thickBot="1" x14ac:dyDescent="0.3">
      <c r="A1194" s="24" t="s">
        <v>31</v>
      </c>
      <c r="B1194" s="26">
        <v>32467</v>
      </c>
      <c r="C1194" s="26">
        <v>0</v>
      </c>
      <c r="D1194" s="26">
        <v>0</v>
      </c>
      <c r="E1194" s="26">
        <v>1000</v>
      </c>
      <c r="F1194" s="26">
        <v>16234</v>
      </c>
      <c r="G1194" s="26">
        <v>6000</v>
      </c>
    </row>
    <row r="1195" spans="1:7" ht="27.75" customHeight="1" thickBot="1" x14ac:dyDescent="0.3">
      <c r="A1195" s="53" t="s">
        <v>32</v>
      </c>
      <c r="B1195" s="54">
        <v>1623366</v>
      </c>
      <c r="C1195" s="54">
        <v>0</v>
      </c>
      <c r="D1195" s="54">
        <v>0</v>
      </c>
      <c r="E1195" s="54">
        <v>89757</v>
      </c>
      <c r="F1195" s="54">
        <v>513880</v>
      </c>
      <c r="G1195" s="54">
        <v>354815</v>
      </c>
    </row>
    <row r="1196" spans="1:7" ht="27.75" customHeight="1" thickBot="1" x14ac:dyDescent="0.3">
      <c r="A1196" s="27" t="s">
        <v>33</v>
      </c>
      <c r="B1196" s="86"/>
      <c r="C1196" s="86"/>
      <c r="D1196" s="307">
        <f>D1195+D1194</f>
        <v>0</v>
      </c>
      <c r="E1196" s="307">
        <f>E1195+E1194</f>
        <v>90757</v>
      </c>
      <c r="F1196" s="307">
        <f>F1195+F1194</f>
        <v>530114</v>
      </c>
      <c r="G1196" s="307">
        <f>G1195+G1194</f>
        <v>360815</v>
      </c>
    </row>
    <row r="1197" spans="1:7" ht="27.75" customHeight="1" thickBot="1" x14ac:dyDescent="0.3">
      <c r="A1197" s="18"/>
      <c r="B1197" s="88"/>
      <c r="C1197" s="88"/>
      <c r="D1197" s="624" t="s">
        <v>640</v>
      </c>
      <c r="E1197" s="625"/>
      <c r="F1197" s="625"/>
      <c r="G1197" s="626"/>
    </row>
    <row r="1198" spans="1:7" ht="27.75" customHeight="1" thickBot="1" x14ac:dyDescent="0.3">
      <c r="A1198" s="19" t="s">
        <v>88</v>
      </c>
      <c r="B1198" s="84"/>
      <c r="C1198" s="84"/>
      <c r="D1198" s="757" t="s">
        <v>641</v>
      </c>
      <c r="E1198" s="758"/>
      <c r="F1198" s="758"/>
      <c r="G1198" s="759"/>
    </row>
    <row r="1199" spans="1:7" ht="27.75" customHeight="1" thickBot="1" x14ac:dyDescent="0.3">
      <c r="A1199" s="12" t="s">
        <v>20</v>
      </c>
      <c r="B1199" s="47"/>
      <c r="C1199" s="47"/>
      <c r="D1199" s="757" t="s">
        <v>641</v>
      </c>
      <c r="E1199" s="758"/>
      <c r="F1199" s="758"/>
      <c r="G1199" s="759"/>
    </row>
    <row r="1200" spans="1:7" ht="27.75" customHeight="1" thickBot="1" x14ac:dyDescent="0.3">
      <c r="A1200" s="12" t="s">
        <v>21</v>
      </c>
      <c r="B1200" s="47"/>
      <c r="C1200" s="47"/>
      <c r="D1200" s="760" t="s">
        <v>642</v>
      </c>
      <c r="E1200" s="761"/>
      <c r="F1200" s="761"/>
      <c r="G1200" s="762"/>
    </row>
    <row r="1201" spans="1:7" ht="27.75" customHeight="1" x14ac:dyDescent="0.25">
      <c r="A1201" s="597"/>
      <c r="B1201" s="660" t="s">
        <v>425</v>
      </c>
      <c r="C1201" s="660" t="s">
        <v>426</v>
      </c>
      <c r="D1201" s="20">
        <v>2018</v>
      </c>
      <c r="E1201" s="20">
        <v>2019</v>
      </c>
      <c r="F1201" s="20">
        <v>2020</v>
      </c>
      <c r="G1201" s="20">
        <v>2021</v>
      </c>
    </row>
    <row r="1202" spans="1:7" ht="27.75" customHeight="1" thickBot="1" x14ac:dyDescent="0.3">
      <c r="A1202" s="598"/>
      <c r="B1202" s="661"/>
      <c r="C1202" s="661"/>
      <c r="D1202" s="21" t="s">
        <v>10</v>
      </c>
      <c r="E1202" s="21" t="s">
        <v>11</v>
      </c>
      <c r="F1202" s="21" t="s">
        <v>11</v>
      </c>
      <c r="G1202" s="21" t="s">
        <v>11</v>
      </c>
    </row>
    <row r="1203" spans="1:7" ht="27.75" customHeight="1" thickBot="1" x14ac:dyDescent="0.3">
      <c r="A1203" s="12" t="s">
        <v>23</v>
      </c>
      <c r="B1203" s="89">
        <v>10</v>
      </c>
      <c r="C1203" s="89">
        <v>0</v>
      </c>
      <c r="D1203" s="89">
        <v>0</v>
      </c>
      <c r="E1203" s="89">
        <v>0</v>
      </c>
      <c r="F1203" s="89">
        <v>1</v>
      </c>
      <c r="G1203" s="89">
        <v>1</v>
      </c>
    </row>
    <row r="1204" spans="1:7" ht="27.75" customHeight="1" thickBot="1" x14ac:dyDescent="0.3">
      <c r="A1204" s="12" t="s">
        <v>24</v>
      </c>
      <c r="B1204" s="22">
        <f t="shared" ref="B1204:G1204" si="130">B1213+B1212</f>
        <v>63376523</v>
      </c>
      <c r="C1204" s="22">
        <f t="shared" si="130"/>
        <v>0</v>
      </c>
      <c r="D1204" s="22">
        <f t="shared" si="130"/>
        <v>0</v>
      </c>
      <c r="E1204" s="22">
        <f t="shared" si="130"/>
        <v>0</v>
      </c>
      <c r="F1204" s="22">
        <f t="shared" si="130"/>
        <v>503160</v>
      </c>
      <c r="G1204" s="22">
        <f t="shared" si="130"/>
        <v>800000</v>
      </c>
    </row>
    <row r="1205" spans="1:7" ht="27.75" customHeight="1" thickBot="1" x14ac:dyDescent="0.3">
      <c r="A1205" s="12" t="s">
        <v>25</v>
      </c>
      <c r="B1205" s="12"/>
      <c r="C1205" s="12"/>
      <c r="D1205" s="22" t="e">
        <f>D1204/D1203</f>
        <v>#DIV/0!</v>
      </c>
      <c r="E1205" s="22" t="e">
        <f>E1204/E1203</f>
        <v>#DIV/0!</v>
      </c>
      <c r="F1205" s="22">
        <f>F1204/F1203</f>
        <v>503160</v>
      </c>
      <c r="G1205" s="22">
        <f>G1204/G1203</f>
        <v>800000</v>
      </c>
    </row>
    <row r="1206" spans="1:7" ht="27.75" customHeight="1" thickBot="1" x14ac:dyDescent="0.3">
      <c r="A1206" s="12" t="s">
        <v>26</v>
      </c>
      <c r="B1206" s="12"/>
      <c r="C1206" s="12"/>
      <c r="D1206" s="153" t="s">
        <v>27</v>
      </c>
      <c r="E1206" s="23" t="e">
        <f t="shared" ref="E1206:G1208" si="131">E1203/D1203-1</f>
        <v>#DIV/0!</v>
      </c>
      <c r="F1206" s="23" t="e">
        <f t="shared" si="131"/>
        <v>#DIV/0!</v>
      </c>
      <c r="G1206" s="23">
        <f t="shared" si="131"/>
        <v>0</v>
      </c>
    </row>
    <row r="1207" spans="1:7" ht="27.75" customHeight="1" thickBot="1" x14ac:dyDescent="0.3">
      <c r="A1207" s="12" t="s">
        <v>28</v>
      </c>
      <c r="B1207" s="12"/>
      <c r="C1207" s="12"/>
      <c r="D1207" s="153" t="s">
        <v>27</v>
      </c>
      <c r="E1207" s="23" t="e">
        <f t="shared" si="131"/>
        <v>#DIV/0!</v>
      </c>
      <c r="F1207" s="23" t="e">
        <f t="shared" si="131"/>
        <v>#DIV/0!</v>
      </c>
      <c r="G1207" s="23">
        <f t="shared" si="131"/>
        <v>0.58995150647905237</v>
      </c>
    </row>
    <row r="1208" spans="1:7" ht="27.75" customHeight="1" thickBot="1" x14ac:dyDescent="0.3">
      <c r="A1208" s="12" t="s">
        <v>29</v>
      </c>
      <c r="B1208" s="12"/>
      <c r="C1208" s="12"/>
      <c r="D1208" s="153" t="s">
        <v>27</v>
      </c>
      <c r="E1208" s="23" t="e">
        <f t="shared" si="131"/>
        <v>#DIV/0!</v>
      </c>
      <c r="F1208" s="23" t="e">
        <f t="shared" si="131"/>
        <v>#DIV/0!</v>
      </c>
      <c r="G1208" s="23">
        <f t="shared" si="131"/>
        <v>0.58995150647905237</v>
      </c>
    </row>
    <row r="1209" spans="1:7" ht="27.75" customHeight="1" thickBot="1" x14ac:dyDescent="0.3">
      <c r="A1209" s="618" t="s">
        <v>456</v>
      </c>
      <c r="B1209" s="619"/>
      <c r="C1209" s="619"/>
      <c r="D1209" s="619"/>
      <c r="E1209" s="619"/>
      <c r="F1209" s="619"/>
      <c r="G1209" s="620"/>
    </row>
    <row r="1210" spans="1:7" ht="27.75" customHeight="1" x14ac:dyDescent="0.25">
      <c r="A1210" s="597"/>
      <c r="B1210" s="10"/>
      <c r="C1210" s="10"/>
      <c r="D1210" s="20">
        <v>2018</v>
      </c>
      <c r="E1210" s="20">
        <v>2019</v>
      </c>
      <c r="F1210" s="20">
        <v>2020</v>
      </c>
      <c r="G1210" s="20">
        <v>2021</v>
      </c>
    </row>
    <row r="1211" spans="1:7" ht="27.75" customHeight="1" thickBot="1" x14ac:dyDescent="0.3">
      <c r="A1211" s="598"/>
      <c r="B1211" s="157"/>
      <c r="C1211" s="157"/>
      <c r="D1211" s="21" t="s">
        <v>10</v>
      </c>
      <c r="E1211" s="21" t="s">
        <v>11</v>
      </c>
      <c r="F1211" s="21" t="s">
        <v>11</v>
      </c>
      <c r="G1211" s="21" t="s">
        <v>11</v>
      </c>
    </row>
    <row r="1212" spans="1:7" ht="27.75" customHeight="1" thickBot="1" x14ac:dyDescent="0.3">
      <c r="A1212" s="24" t="s">
        <v>31</v>
      </c>
      <c r="B1212" s="26">
        <v>627490</v>
      </c>
      <c r="C1212" s="26">
        <v>0</v>
      </c>
      <c r="D1212" s="26">
        <v>0</v>
      </c>
      <c r="E1212" s="26">
        <v>0</v>
      </c>
      <c r="F1212" s="26">
        <v>10000</v>
      </c>
      <c r="G1212" s="26">
        <v>30000</v>
      </c>
    </row>
    <row r="1213" spans="1:7" ht="27.75" customHeight="1" thickBot="1" x14ac:dyDescent="0.3">
      <c r="A1213" s="24" t="s">
        <v>32</v>
      </c>
      <c r="B1213" s="26">
        <v>62749033</v>
      </c>
      <c r="C1213" s="26">
        <v>0</v>
      </c>
      <c r="D1213" s="26">
        <v>0</v>
      </c>
      <c r="E1213" s="26">
        <v>0</v>
      </c>
      <c r="F1213" s="26">
        <v>493160</v>
      </c>
      <c r="G1213" s="26">
        <v>770000</v>
      </c>
    </row>
    <row r="1214" spans="1:7" ht="27.75" customHeight="1" thickBot="1" x14ac:dyDescent="0.3">
      <c r="A1214" s="27" t="s">
        <v>33</v>
      </c>
      <c r="B1214" s="26"/>
      <c r="C1214" s="26"/>
      <c r="D1214" s="307">
        <f>D1213+D1212</f>
        <v>0</v>
      </c>
      <c r="E1214" s="307">
        <f>E1213+E1212</f>
        <v>0</v>
      </c>
      <c r="F1214" s="307">
        <f>F1213+F1212</f>
        <v>503160</v>
      </c>
      <c r="G1214" s="307">
        <f>G1213+G1212</f>
        <v>800000</v>
      </c>
    </row>
    <row r="1215" spans="1:7" ht="27.75" customHeight="1" thickBot="1" x14ac:dyDescent="0.3">
      <c r="A1215" s="18"/>
      <c r="B1215" s="88"/>
      <c r="C1215" s="88"/>
      <c r="D1215" s="624" t="s">
        <v>1031</v>
      </c>
      <c r="E1215" s="625"/>
      <c r="F1215" s="625"/>
      <c r="G1215" s="626"/>
    </row>
    <row r="1216" spans="1:7" ht="28.5" customHeight="1" thickBot="1" x14ac:dyDescent="0.3">
      <c r="A1216" s="19" t="s">
        <v>88</v>
      </c>
      <c r="B1216" s="84"/>
      <c r="C1216" s="84"/>
      <c r="D1216" s="772" t="s">
        <v>441</v>
      </c>
      <c r="E1216" s="773"/>
      <c r="F1216" s="773"/>
      <c r="G1216" s="774"/>
    </row>
    <row r="1217" spans="1:7" ht="84" customHeight="1" thickBot="1" x14ac:dyDescent="0.3">
      <c r="A1217" s="12" t="s">
        <v>20</v>
      </c>
      <c r="B1217" s="47"/>
      <c r="C1217" s="47"/>
      <c r="D1217" s="701" t="s">
        <v>625</v>
      </c>
      <c r="E1217" s="702"/>
      <c r="F1217" s="702"/>
      <c r="G1217" s="703"/>
    </row>
    <row r="1218" spans="1:7" ht="27.75" customHeight="1" thickBot="1" x14ac:dyDescent="0.3">
      <c r="A1218" s="12" t="s">
        <v>21</v>
      </c>
      <c r="B1218" s="47"/>
      <c r="C1218" s="47"/>
      <c r="D1218" s="760" t="s">
        <v>424</v>
      </c>
      <c r="E1218" s="761"/>
      <c r="F1218" s="761"/>
      <c r="G1218" s="762"/>
    </row>
    <row r="1219" spans="1:7" ht="27.75" customHeight="1" x14ac:dyDescent="0.25">
      <c r="A1219" s="597"/>
      <c r="B1219" s="660" t="s">
        <v>425</v>
      </c>
      <c r="C1219" s="660" t="s">
        <v>426</v>
      </c>
      <c r="D1219" s="20">
        <v>2018</v>
      </c>
      <c r="E1219" s="20">
        <v>2019</v>
      </c>
      <c r="F1219" s="20">
        <v>2020</v>
      </c>
      <c r="G1219" s="20">
        <v>2021</v>
      </c>
    </row>
    <row r="1220" spans="1:7" ht="27.75" customHeight="1" thickBot="1" x14ac:dyDescent="0.3">
      <c r="A1220" s="598"/>
      <c r="B1220" s="661"/>
      <c r="C1220" s="661"/>
      <c r="D1220" s="21" t="s">
        <v>10</v>
      </c>
      <c r="E1220" s="21" t="s">
        <v>11</v>
      </c>
      <c r="F1220" s="21" t="s">
        <v>11</v>
      </c>
      <c r="G1220" s="21" t="s">
        <v>11</v>
      </c>
    </row>
    <row r="1221" spans="1:7" ht="27.75" customHeight="1" thickBot="1" x14ac:dyDescent="0.3">
      <c r="A1221" s="12" t="s">
        <v>23</v>
      </c>
      <c r="B1221" s="89">
        <v>13391</v>
      </c>
      <c r="C1221" s="89">
        <v>0</v>
      </c>
      <c r="D1221" s="89">
        <v>0</v>
      </c>
      <c r="E1221" s="89">
        <f>E1222/B1222*B1221</f>
        <v>0</v>
      </c>
      <c r="F1221" s="89">
        <f>F1222/B1222*B1221</f>
        <v>2678.1856668459518</v>
      </c>
      <c r="G1221" s="89">
        <f>G1222/B1222*B1221</f>
        <v>3710.7102516142322</v>
      </c>
    </row>
    <row r="1222" spans="1:7" ht="27.75" customHeight="1" thickBot="1" x14ac:dyDescent="0.3">
      <c r="A1222" s="12" t="s">
        <v>24</v>
      </c>
      <c r="B1222" s="22">
        <f>B1231+B1230</f>
        <v>373707</v>
      </c>
      <c r="C1222" s="22">
        <f t="shared" ref="C1222:G1222" si="132">C1231+C1230</f>
        <v>0</v>
      </c>
      <c r="D1222" s="22">
        <f t="shared" si="132"/>
        <v>0</v>
      </c>
      <c r="E1222" s="22">
        <f t="shared" si="132"/>
        <v>0</v>
      </c>
      <c r="F1222" s="22">
        <f t="shared" si="132"/>
        <v>74741</v>
      </c>
      <c r="G1222" s="22">
        <f t="shared" si="132"/>
        <v>103556</v>
      </c>
    </row>
    <row r="1223" spans="1:7" ht="27.75" customHeight="1" thickBot="1" x14ac:dyDescent="0.3">
      <c r="A1223" s="12" t="s">
        <v>25</v>
      </c>
      <c r="B1223" s="12"/>
      <c r="C1223" s="12"/>
      <c r="D1223" s="22" t="e">
        <f>D1222/D1221</f>
        <v>#DIV/0!</v>
      </c>
      <c r="E1223" s="22" t="e">
        <f>E1222/E1221</f>
        <v>#DIV/0!</v>
      </c>
      <c r="F1223" s="22">
        <f>F1222/F1221</f>
        <v>27.907325815846463</v>
      </c>
      <c r="G1223" s="22">
        <f>G1222/G1221</f>
        <v>27.907325815846466</v>
      </c>
    </row>
    <row r="1224" spans="1:7" ht="27.75" customHeight="1" thickBot="1" x14ac:dyDescent="0.3">
      <c r="A1224" s="12" t="s">
        <v>26</v>
      </c>
      <c r="B1224" s="12"/>
      <c r="C1224" s="12"/>
      <c r="D1224" s="153" t="s">
        <v>27</v>
      </c>
      <c r="E1224" s="23" t="e">
        <f t="shared" ref="E1224:G1226" si="133">E1221/D1221-1</f>
        <v>#DIV/0!</v>
      </c>
      <c r="F1224" s="23" t="e">
        <f t="shared" si="133"/>
        <v>#DIV/0!</v>
      </c>
      <c r="G1224" s="23">
        <f t="shared" si="133"/>
        <v>0.38553136832528301</v>
      </c>
    </row>
    <row r="1225" spans="1:7" ht="27.75" customHeight="1" thickBot="1" x14ac:dyDescent="0.3">
      <c r="A1225" s="12" t="s">
        <v>28</v>
      </c>
      <c r="B1225" s="12"/>
      <c r="C1225" s="12"/>
      <c r="D1225" s="153" t="s">
        <v>27</v>
      </c>
      <c r="E1225" s="23" t="e">
        <f t="shared" si="133"/>
        <v>#DIV/0!</v>
      </c>
      <c r="F1225" s="23" t="e">
        <f t="shared" si="133"/>
        <v>#DIV/0!</v>
      </c>
      <c r="G1225" s="23">
        <f t="shared" si="133"/>
        <v>0.38553136832528323</v>
      </c>
    </row>
    <row r="1226" spans="1:7" ht="27.75" customHeight="1" thickBot="1" x14ac:dyDescent="0.3">
      <c r="A1226" s="12" t="s">
        <v>29</v>
      </c>
      <c r="B1226" s="12"/>
      <c r="C1226" s="12"/>
      <c r="D1226" s="153" t="s">
        <v>27</v>
      </c>
      <c r="E1226" s="23" t="e">
        <f t="shared" si="133"/>
        <v>#DIV/0!</v>
      </c>
      <c r="F1226" s="23" t="e">
        <f t="shared" si="133"/>
        <v>#DIV/0!</v>
      </c>
      <c r="G1226" s="23">
        <f t="shared" si="133"/>
        <v>0</v>
      </c>
    </row>
    <row r="1227" spans="1:7" ht="27.75" customHeight="1" thickBot="1" x14ac:dyDescent="0.3">
      <c r="A1227" s="618" t="s">
        <v>30</v>
      </c>
      <c r="B1227" s="619"/>
      <c r="C1227" s="619"/>
      <c r="D1227" s="619"/>
      <c r="E1227" s="619"/>
      <c r="F1227" s="619"/>
      <c r="G1227" s="620"/>
    </row>
    <row r="1228" spans="1:7" ht="27.75" customHeight="1" x14ac:dyDescent="0.25">
      <c r="A1228" s="597"/>
      <c r="B1228" s="10"/>
      <c r="C1228" s="10"/>
      <c r="D1228" s="20">
        <v>2018</v>
      </c>
      <c r="E1228" s="20">
        <v>2019</v>
      </c>
      <c r="F1228" s="20">
        <v>2020</v>
      </c>
      <c r="G1228" s="20">
        <v>2021</v>
      </c>
    </row>
    <row r="1229" spans="1:7" ht="27.75" customHeight="1" thickBot="1" x14ac:dyDescent="0.3">
      <c r="A1229" s="598"/>
      <c r="B1229" s="157"/>
      <c r="C1229" s="157"/>
      <c r="D1229" s="21" t="s">
        <v>10</v>
      </c>
      <c r="E1229" s="21" t="s">
        <v>11</v>
      </c>
      <c r="F1229" s="21" t="s">
        <v>11</v>
      </c>
      <c r="G1229" s="21" t="s">
        <v>11</v>
      </c>
    </row>
    <row r="1230" spans="1:7" ht="27.75" customHeight="1" thickBot="1" x14ac:dyDescent="0.3">
      <c r="A1230" s="24" t="s">
        <v>31</v>
      </c>
      <c r="B1230" s="26">
        <v>4445</v>
      </c>
      <c r="C1230" s="26">
        <v>0</v>
      </c>
      <c r="D1230" s="26">
        <v>0</v>
      </c>
      <c r="E1230" s="26">
        <v>0</v>
      </c>
      <c r="F1230" s="26">
        <v>889</v>
      </c>
      <c r="G1230" s="26">
        <v>3556</v>
      </c>
    </row>
    <row r="1231" spans="1:7" s="49" customFormat="1" ht="27.75" customHeight="1" thickBot="1" x14ac:dyDescent="0.3">
      <c r="A1231" s="53" t="s">
        <v>32</v>
      </c>
      <c r="B1231" s="54">
        <v>369262</v>
      </c>
      <c r="C1231" s="54">
        <v>0</v>
      </c>
      <c r="D1231" s="54">
        <v>0</v>
      </c>
      <c r="E1231" s="54">
        <v>0</v>
      </c>
      <c r="F1231" s="54">
        <v>73852</v>
      </c>
      <c r="G1231" s="54">
        <v>100000</v>
      </c>
    </row>
    <row r="1232" spans="1:7" ht="27.75" customHeight="1" thickBot="1" x14ac:dyDescent="0.3">
      <c r="A1232" s="27" t="s">
        <v>33</v>
      </c>
      <c r="B1232" s="86"/>
      <c r="C1232" s="86"/>
      <c r="D1232" s="307">
        <f>D1231+D1230</f>
        <v>0</v>
      </c>
      <c r="E1232" s="307">
        <v>0</v>
      </c>
      <c r="F1232" s="307">
        <f>F1230+F1231</f>
        <v>74741</v>
      </c>
      <c r="G1232" s="307">
        <f>G1230+G1231</f>
        <v>103556</v>
      </c>
    </row>
    <row r="1233" spans="1:7" ht="27.75" customHeight="1" thickBot="1" x14ac:dyDescent="0.3">
      <c r="A1233" s="18" t="s">
        <v>626</v>
      </c>
      <c r="B1233" s="88"/>
      <c r="C1233" s="88"/>
      <c r="D1233" s="624" t="s">
        <v>627</v>
      </c>
      <c r="E1233" s="625"/>
      <c r="F1233" s="625"/>
      <c r="G1233" s="626"/>
    </row>
    <row r="1234" spans="1:7" ht="27.75" customHeight="1" thickBot="1" x14ac:dyDescent="0.3">
      <c r="A1234" s="19" t="s">
        <v>88</v>
      </c>
      <c r="B1234" s="84"/>
      <c r="C1234" s="84"/>
      <c r="D1234" s="624" t="s">
        <v>528</v>
      </c>
      <c r="E1234" s="625"/>
      <c r="F1234" s="625"/>
      <c r="G1234" s="626"/>
    </row>
    <row r="1235" spans="1:7" ht="72.75" customHeight="1" thickBot="1" x14ac:dyDescent="0.3">
      <c r="A1235" s="12" t="s">
        <v>20</v>
      </c>
      <c r="B1235" s="47"/>
      <c r="C1235" s="47"/>
      <c r="D1235" s="701" t="s">
        <v>628</v>
      </c>
      <c r="E1235" s="702"/>
      <c r="F1235" s="702"/>
      <c r="G1235" s="703"/>
    </row>
    <row r="1236" spans="1:7" ht="27.75" customHeight="1" thickBot="1" x14ac:dyDescent="0.3">
      <c r="A1236" s="12" t="s">
        <v>21</v>
      </c>
      <c r="B1236" s="47"/>
      <c r="C1236" s="47"/>
      <c r="D1236" s="760" t="s">
        <v>424</v>
      </c>
      <c r="E1236" s="761"/>
      <c r="F1236" s="761"/>
      <c r="G1236" s="762"/>
    </row>
    <row r="1237" spans="1:7" ht="27.75" customHeight="1" x14ac:dyDescent="0.25">
      <c r="A1237" s="597"/>
      <c r="B1237" s="660" t="s">
        <v>425</v>
      </c>
      <c r="C1237" s="660" t="s">
        <v>426</v>
      </c>
      <c r="D1237" s="20">
        <v>2018</v>
      </c>
      <c r="E1237" s="20">
        <v>2019</v>
      </c>
      <c r="F1237" s="20">
        <v>2020</v>
      </c>
      <c r="G1237" s="20">
        <v>2021</v>
      </c>
    </row>
    <row r="1238" spans="1:7" ht="27.75" customHeight="1" thickBot="1" x14ac:dyDescent="0.3">
      <c r="A1238" s="598"/>
      <c r="B1238" s="661"/>
      <c r="C1238" s="661"/>
      <c r="D1238" s="21" t="s">
        <v>10</v>
      </c>
      <c r="E1238" s="21" t="s">
        <v>11</v>
      </c>
      <c r="F1238" s="21" t="s">
        <v>11</v>
      </c>
      <c r="G1238" s="21" t="s">
        <v>11</v>
      </c>
    </row>
    <row r="1239" spans="1:7" ht="27.75" customHeight="1" thickBot="1" x14ac:dyDescent="0.3">
      <c r="A1239" s="12" t="s">
        <v>23</v>
      </c>
      <c r="B1239" s="89">
        <v>15747</v>
      </c>
      <c r="C1239" s="89">
        <v>0</v>
      </c>
      <c r="D1239" s="89">
        <v>0</v>
      </c>
      <c r="E1239" s="89">
        <v>0</v>
      </c>
      <c r="F1239" s="89">
        <f>F1240/B1240*B1239</f>
        <v>3149.4</v>
      </c>
      <c r="G1239" s="89">
        <f>G1240/B1240*B1239</f>
        <v>12597.6</v>
      </c>
    </row>
    <row r="1240" spans="1:7" ht="27.75" customHeight="1" thickBot="1" x14ac:dyDescent="0.3">
      <c r="A1240" s="12" t="s">
        <v>24</v>
      </c>
      <c r="B1240" s="22">
        <f>B1249+B1248</f>
        <v>226840</v>
      </c>
      <c r="C1240" s="22">
        <f t="shared" ref="C1240:G1240" si="134">C1249+C1248</f>
        <v>0</v>
      </c>
      <c r="D1240" s="22">
        <f t="shared" si="134"/>
        <v>0</v>
      </c>
      <c r="E1240" s="22">
        <f t="shared" si="134"/>
        <v>0</v>
      </c>
      <c r="F1240" s="22">
        <f t="shared" si="134"/>
        <v>45368</v>
      </c>
      <c r="G1240" s="22">
        <f t="shared" si="134"/>
        <v>181472</v>
      </c>
    </row>
    <row r="1241" spans="1:7" ht="27.75" customHeight="1" thickBot="1" x14ac:dyDescent="0.3">
      <c r="A1241" s="12" t="s">
        <v>25</v>
      </c>
      <c r="B1241" s="12"/>
      <c r="C1241" s="12"/>
      <c r="D1241" s="22" t="e">
        <f>D1240/D1239</f>
        <v>#DIV/0!</v>
      </c>
      <c r="E1241" s="22" t="e">
        <f>E1240/E1239</f>
        <v>#DIV/0!</v>
      </c>
      <c r="F1241" s="22">
        <f>F1240/F1239</f>
        <v>14.405283546072267</v>
      </c>
      <c r="G1241" s="22">
        <f>G1240/G1239</f>
        <v>14.405283546072267</v>
      </c>
    </row>
    <row r="1242" spans="1:7" ht="27.75" customHeight="1" thickBot="1" x14ac:dyDescent="0.3">
      <c r="A1242" s="12" t="s">
        <v>26</v>
      </c>
      <c r="B1242" s="12"/>
      <c r="C1242" s="12"/>
      <c r="D1242" s="153" t="s">
        <v>27</v>
      </c>
      <c r="E1242" s="23" t="e">
        <f t="shared" ref="E1242:G1244" si="135">E1239/D1239-1</f>
        <v>#DIV/0!</v>
      </c>
      <c r="F1242" s="23" t="e">
        <f t="shared" si="135"/>
        <v>#DIV/0!</v>
      </c>
      <c r="G1242" s="23">
        <f t="shared" si="135"/>
        <v>3</v>
      </c>
    </row>
    <row r="1243" spans="1:7" ht="27.75" customHeight="1" thickBot="1" x14ac:dyDescent="0.3">
      <c r="A1243" s="12" t="s">
        <v>28</v>
      </c>
      <c r="B1243" s="12"/>
      <c r="C1243" s="12"/>
      <c r="D1243" s="153" t="s">
        <v>27</v>
      </c>
      <c r="E1243" s="23" t="e">
        <f t="shared" si="135"/>
        <v>#DIV/0!</v>
      </c>
      <c r="F1243" s="23" t="e">
        <f t="shared" si="135"/>
        <v>#DIV/0!</v>
      </c>
      <c r="G1243" s="23">
        <f t="shared" si="135"/>
        <v>3</v>
      </c>
    </row>
    <row r="1244" spans="1:7" ht="27.75" customHeight="1" thickBot="1" x14ac:dyDescent="0.3">
      <c r="A1244" s="12" t="s">
        <v>29</v>
      </c>
      <c r="B1244" s="12"/>
      <c r="C1244" s="12"/>
      <c r="D1244" s="153" t="s">
        <v>27</v>
      </c>
      <c r="E1244" s="23" t="e">
        <f t="shared" si="135"/>
        <v>#DIV/0!</v>
      </c>
      <c r="F1244" s="23" t="e">
        <f t="shared" si="135"/>
        <v>#DIV/0!</v>
      </c>
      <c r="G1244" s="23">
        <f t="shared" si="135"/>
        <v>0</v>
      </c>
    </row>
    <row r="1245" spans="1:7" ht="27.75" customHeight="1" thickBot="1" x14ac:dyDescent="0.3">
      <c r="A1245" s="618" t="s">
        <v>582</v>
      </c>
      <c r="B1245" s="619"/>
      <c r="C1245" s="619"/>
      <c r="D1245" s="619"/>
      <c r="E1245" s="619"/>
      <c r="F1245" s="619"/>
      <c r="G1245" s="620"/>
    </row>
    <row r="1246" spans="1:7" ht="27.75" customHeight="1" x14ac:dyDescent="0.25">
      <c r="A1246" s="597"/>
      <c r="B1246" s="10"/>
      <c r="C1246" s="10"/>
      <c r="D1246" s="20">
        <v>2018</v>
      </c>
      <c r="E1246" s="20">
        <v>2019</v>
      </c>
      <c r="F1246" s="20">
        <v>2020</v>
      </c>
      <c r="G1246" s="20">
        <v>2021</v>
      </c>
    </row>
    <row r="1247" spans="1:7" ht="27.75" customHeight="1" thickBot="1" x14ac:dyDescent="0.3">
      <c r="A1247" s="598"/>
      <c r="B1247" s="157"/>
      <c r="C1247" s="157"/>
      <c r="D1247" s="21" t="s">
        <v>10</v>
      </c>
      <c r="E1247" s="21" t="s">
        <v>11</v>
      </c>
      <c r="F1247" s="21" t="s">
        <v>11</v>
      </c>
      <c r="G1247" s="21" t="s">
        <v>11</v>
      </c>
    </row>
    <row r="1248" spans="1:7" ht="27.75" customHeight="1" thickBot="1" x14ac:dyDescent="0.3">
      <c r="A1248" s="24" t="s">
        <v>31</v>
      </c>
      <c r="B1248" s="26">
        <v>3273</v>
      </c>
      <c r="C1248" s="26">
        <v>0</v>
      </c>
      <c r="D1248" s="26">
        <v>0</v>
      </c>
      <c r="E1248" s="26">
        <v>0</v>
      </c>
      <c r="F1248" s="26">
        <v>655</v>
      </c>
      <c r="G1248" s="26">
        <v>2618</v>
      </c>
    </row>
    <row r="1249" spans="1:7" s="49" customFormat="1" ht="27.75" customHeight="1" thickBot="1" x14ac:dyDescent="0.3">
      <c r="A1249" s="53" t="s">
        <v>32</v>
      </c>
      <c r="B1249" s="54">
        <v>223567</v>
      </c>
      <c r="C1249" s="54">
        <v>0</v>
      </c>
      <c r="D1249" s="54">
        <v>0</v>
      </c>
      <c r="E1249" s="54">
        <v>0</v>
      </c>
      <c r="F1249" s="54">
        <v>44713</v>
      </c>
      <c r="G1249" s="54">
        <v>178854</v>
      </c>
    </row>
    <row r="1250" spans="1:7" ht="27.75" customHeight="1" thickBot="1" x14ac:dyDescent="0.3">
      <c r="A1250" s="27" t="s">
        <v>33</v>
      </c>
      <c r="B1250" s="86"/>
      <c r="C1250" s="86"/>
      <c r="D1250" s="307">
        <f>D1249+D1248</f>
        <v>0</v>
      </c>
      <c r="E1250" s="307">
        <f>E1249+E1248</f>
        <v>0</v>
      </c>
      <c r="F1250" s="307">
        <f>F1249+F1248</f>
        <v>45368</v>
      </c>
      <c r="G1250" s="307">
        <f>G1249+G1248</f>
        <v>181472</v>
      </c>
    </row>
    <row r="1251" spans="1:7" ht="15.75" customHeight="1" thickBot="1" x14ac:dyDescent="0.3">
      <c r="A1251" s="18" t="s">
        <v>629</v>
      </c>
      <c r="B1251" s="88"/>
      <c r="C1251" s="88"/>
      <c r="D1251" s="624" t="s">
        <v>630</v>
      </c>
      <c r="E1251" s="625"/>
      <c r="F1251" s="625"/>
      <c r="G1251" s="626"/>
    </row>
    <row r="1252" spans="1:7" ht="15.75" customHeight="1" thickBot="1" x14ac:dyDescent="0.3">
      <c r="A1252" s="19" t="s">
        <v>88</v>
      </c>
      <c r="B1252" s="84"/>
      <c r="C1252" s="84"/>
      <c r="D1252" s="757" t="s">
        <v>441</v>
      </c>
      <c r="E1252" s="758"/>
      <c r="F1252" s="758"/>
      <c r="G1252" s="759"/>
    </row>
    <row r="1253" spans="1:7" ht="37.5" customHeight="1" thickBot="1" x14ac:dyDescent="0.3">
      <c r="A1253" s="12" t="s">
        <v>20</v>
      </c>
      <c r="B1253" s="47"/>
      <c r="C1253" s="47"/>
      <c r="D1253" s="701" t="s">
        <v>631</v>
      </c>
      <c r="E1253" s="702"/>
      <c r="F1253" s="702"/>
      <c r="G1253" s="703"/>
    </row>
    <row r="1254" spans="1:7" ht="15.75" customHeight="1" thickBot="1" x14ac:dyDescent="0.3">
      <c r="A1254" s="12" t="s">
        <v>21</v>
      </c>
      <c r="B1254" s="47"/>
      <c r="C1254" s="47"/>
      <c r="D1254" s="760" t="s">
        <v>424</v>
      </c>
      <c r="E1254" s="761"/>
      <c r="F1254" s="761"/>
      <c r="G1254" s="762"/>
    </row>
    <row r="1255" spans="1:7" ht="15" customHeight="1" x14ac:dyDescent="0.25">
      <c r="A1255" s="597"/>
      <c r="B1255" s="660" t="s">
        <v>425</v>
      </c>
      <c r="C1255" s="660" t="s">
        <v>426</v>
      </c>
      <c r="D1255" s="20">
        <v>2018</v>
      </c>
      <c r="E1255" s="20">
        <v>2019</v>
      </c>
      <c r="F1255" s="20">
        <v>2020</v>
      </c>
      <c r="G1255" s="20">
        <v>2021</v>
      </c>
    </row>
    <row r="1256" spans="1:7" ht="24" customHeight="1" thickBot="1" x14ac:dyDescent="0.3">
      <c r="A1256" s="598"/>
      <c r="B1256" s="661"/>
      <c r="C1256" s="661"/>
      <c r="D1256" s="21" t="s">
        <v>10</v>
      </c>
      <c r="E1256" s="21" t="s">
        <v>11</v>
      </c>
      <c r="F1256" s="21" t="s">
        <v>11</v>
      </c>
      <c r="G1256" s="21" t="s">
        <v>11</v>
      </c>
    </row>
    <row r="1257" spans="1:7" ht="22.5" customHeight="1" thickBot="1" x14ac:dyDescent="0.3">
      <c r="A1257" s="12" t="s">
        <v>23</v>
      </c>
      <c r="B1257" s="94">
        <v>16000</v>
      </c>
      <c r="C1257" s="94">
        <v>0</v>
      </c>
      <c r="D1257" s="94">
        <v>0</v>
      </c>
      <c r="E1257" s="94">
        <v>0</v>
      </c>
      <c r="F1257" s="94">
        <f>F1258/B1258*B1257</f>
        <v>3200.0209665583393</v>
      </c>
      <c r="G1257" s="94">
        <f>G1258/B1258*B1257</f>
        <v>12799.979033441661</v>
      </c>
    </row>
    <row r="1258" spans="1:7" ht="15.75" customHeight="1" thickBot="1" x14ac:dyDescent="0.3">
      <c r="A1258" s="12" t="s">
        <v>24</v>
      </c>
      <c r="B1258" s="26">
        <f>B1267+B1266</f>
        <v>152624</v>
      </c>
      <c r="C1258" s="26">
        <f t="shared" ref="C1258:G1258" si="136">C1267+C1266</f>
        <v>0</v>
      </c>
      <c r="D1258" s="26">
        <f t="shared" si="136"/>
        <v>0</v>
      </c>
      <c r="E1258" s="26">
        <f t="shared" si="136"/>
        <v>0</v>
      </c>
      <c r="F1258" s="26">
        <f t="shared" si="136"/>
        <v>30525</v>
      </c>
      <c r="G1258" s="26">
        <f t="shared" si="136"/>
        <v>122099</v>
      </c>
    </row>
    <row r="1259" spans="1:7" ht="15.75" customHeight="1" thickBot="1" x14ac:dyDescent="0.3">
      <c r="A1259" s="12" t="s">
        <v>25</v>
      </c>
      <c r="B1259" s="12"/>
      <c r="C1259" s="12"/>
      <c r="D1259" s="22" t="e">
        <f>D1258/D1257</f>
        <v>#DIV/0!</v>
      </c>
      <c r="E1259" s="22" t="e">
        <f>E1258/E1257</f>
        <v>#DIV/0!</v>
      </c>
      <c r="F1259" s="22">
        <f>F1258/F1257</f>
        <v>9.5389999999999997</v>
      </c>
      <c r="G1259" s="22">
        <f>G1258/G1257</f>
        <v>9.5389999999999997</v>
      </c>
    </row>
    <row r="1260" spans="1:7" ht="15.75" customHeight="1" thickBot="1" x14ac:dyDescent="0.3">
      <c r="A1260" s="12" t="s">
        <v>26</v>
      </c>
      <c r="B1260" s="12"/>
      <c r="C1260" s="12"/>
      <c r="D1260" s="153" t="s">
        <v>27</v>
      </c>
      <c r="E1260" s="23" t="e">
        <f t="shared" ref="E1260:G1262" si="137">E1257/D1257-1</f>
        <v>#DIV/0!</v>
      </c>
      <c r="F1260" s="23" t="e">
        <f t="shared" si="137"/>
        <v>#DIV/0!</v>
      </c>
      <c r="G1260" s="23">
        <f t="shared" si="137"/>
        <v>2.9999672399672401</v>
      </c>
    </row>
    <row r="1261" spans="1:7" ht="15.75" customHeight="1" thickBot="1" x14ac:dyDescent="0.3">
      <c r="A1261" s="12" t="s">
        <v>28</v>
      </c>
      <c r="B1261" s="12"/>
      <c r="C1261" s="12"/>
      <c r="D1261" s="153" t="s">
        <v>27</v>
      </c>
      <c r="E1261" s="23" t="e">
        <f t="shared" si="137"/>
        <v>#DIV/0!</v>
      </c>
      <c r="F1261" s="23" t="e">
        <f t="shared" si="137"/>
        <v>#DIV/0!</v>
      </c>
      <c r="G1261" s="23">
        <f t="shared" si="137"/>
        <v>2.9999672399672401</v>
      </c>
    </row>
    <row r="1262" spans="1:7" ht="15.75" customHeight="1" thickBot="1" x14ac:dyDescent="0.3">
      <c r="A1262" s="12" t="s">
        <v>29</v>
      </c>
      <c r="B1262" s="12"/>
      <c r="C1262" s="12"/>
      <c r="D1262" s="153" t="s">
        <v>27</v>
      </c>
      <c r="E1262" s="23" t="e">
        <f t="shared" si="137"/>
        <v>#DIV/0!</v>
      </c>
      <c r="F1262" s="23" t="e">
        <f t="shared" si="137"/>
        <v>#DIV/0!</v>
      </c>
      <c r="G1262" s="23">
        <f t="shared" si="137"/>
        <v>0</v>
      </c>
    </row>
    <row r="1263" spans="1:7" ht="15.75" customHeight="1" thickBot="1" x14ac:dyDescent="0.3">
      <c r="A1263" s="618" t="s">
        <v>456</v>
      </c>
      <c r="B1263" s="619"/>
      <c r="C1263" s="619"/>
      <c r="D1263" s="619"/>
      <c r="E1263" s="619"/>
      <c r="F1263" s="619"/>
      <c r="G1263" s="620"/>
    </row>
    <row r="1264" spans="1:7" ht="15" customHeight="1" x14ac:dyDescent="0.25">
      <c r="A1264" s="597"/>
      <c r="B1264" s="10"/>
      <c r="C1264" s="10"/>
      <c r="D1264" s="20">
        <v>2018</v>
      </c>
      <c r="E1264" s="20">
        <v>2019</v>
      </c>
      <c r="F1264" s="20">
        <v>2020</v>
      </c>
      <c r="G1264" s="20">
        <v>2021</v>
      </c>
    </row>
    <row r="1265" spans="1:7" ht="15.75" customHeight="1" thickBot="1" x14ac:dyDescent="0.3">
      <c r="A1265" s="598"/>
      <c r="B1265" s="157"/>
      <c r="C1265" s="157"/>
      <c r="D1265" s="21" t="s">
        <v>10</v>
      </c>
      <c r="E1265" s="21" t="s">
        <v>11</v>
      </c>
      <c r="F1265" s="21" t="s">
        <v>11</v>
      </c>
      <c r="G1265" s="21" t="s">
        <v>11</v>
      </c>
    </row>
    <row r="1266" spans="1:7" ht="15.75" customHeight="1" thickBot="1" x14ac:dyDescent="0.3">
      <c r="A1266" s="24" t="s">
        <v>31</v>
      </c>
      <c r="B1266" s="26">
        <v>2624</v>
      </c>
      <c r="C1266" s="26">
        <v>0</v>
      </c>
      <c r="D1266" s="26">
        <v>0</v>
      </c>
      <c r="E1266" s="26">
        <v>0</v>
      </c>
      <c r="F1266" s="26">
        <v>525</v>
      </c>
      <c r="G1266" s="26">
        <v>2099</v>
      </c>
    </row>
    <row r="1267" spans="1:7" s="49" customFormat="1" ht="15.75" customHeight="1" thickBot="1" x14ac:dyDescent="0.3">
      <c r="A1267" s="53" t="s">
        <v>32</v>
      </c>
      <c r="B1267" s="54">
        <v>150000</v>
      </c>
      <c r="C1267" s="54">
        <v>0</v>
      </c>
      <c r="D1267" s="54">
        <v>0</v>
      </c>
      <c r="E1267" s="54">
        <v>0</v>
      </c>
      <c r="F1267" s="54">
        <v>30000</v>
      </c>
      <c r="G1267" s="54">
        <v>120000</v>
      </c>
    </row>
    <row r="1268" spans="1:7" ht="15.75" thickBot="1" x14ac:dyDescent="0.3">
      <c r="A1268" s="27" t="s">
        <v>33</v>
      </c>
      <c r="B1268" s="26"/>
      <c r="C1268" s="26"/>
      <c r="D1268" s="307">
        <f>D1267+D1266</f>
        <v>0</v>
      </c>
      <c r="E1268" s="307">
        <f>E1267+E1266</f>
        <v>0</v>
      </c>
      <c r="F1268" s="307">
        <f>F1267+F1266</f>
        <v>30525</v>
      </c>
      <c r="G1268" s="307">
        <f>G1267+G1266</f>
        <v>122099</v>
      </c>
    </row>
    <row r="1269" spans="1:7" ht="36" customHeight="1" thickBot="1" x14ac:dyDescent="0.3">
      <c r="A1269" s="18"/>
      <c r="B1269" s="88"/>
      <c r="C1269" s="88"/>
      <c r="D1269" s="624" t="s">
        <v>632</v>
      </c>
      <c r="E1269" s="625"/>
      <c r="F1269" s="625"/>
      <c r="G1269" s="626"/>
    </row>
    <row r="1270" spans="1:7" ht="42" customHeight="1" thickBot="1" x14ac:dyDescent="0.3">
      <c r="A1270" s="19" t="s">
        <v>88</v>
      </c>
      <c r="B1270" s="84"/>
      <c r="C1270" s="84"/>
      <c r="D1270" s="772" t="s">
        <v>633</v>
      </c>
      <c r="E1270" s="773"/>
      <c r="F1270" s="773"/>
      <c r="G1270" s="774"/>
    </row>
    <row r="1271" spans="1:7" ht="22.5" customHeight="1" thickBot="1" x14ac:dyDescent="0.3">
      <c r="A1271" s="12" t="s">
        <v>20</v>
      </c>
      <c r="B1271" s="47"/>
      <c r="C1271" s="47"/>
      <c r="D1271" s="701" t="s">
        <v>634</v>
      </c>
      <c r="E1271" s="702"/>
      <c r="F1271" s="702"/>
      <c r="G1271" s="703"/>
    </row>
    <row r="1272" spans="1:7" ht="15.75" thickBot="1" x14ac:dyDescent="0.3">
      <c r="A1272" s="12" t="s">
        <v>21</v>
      </c>
      <c r="B1272" s="47"/>
      <c r="C1272" s="47"/>
      <c r="D1272" s="760" t="s">
        <v>424</v>
      </c>
      <c r="E1272" s="761"/>
      <c r="F1272" s="761"/>
      <c r="G1272" s="762"/>
    </row>
    <row r="1273" spans="1:7" ht="15" customHeight="1" x14ac:dyDescent="0.25">
      <c r="A1273" s="597"/>
      <c r="B1273" s="660" t="s">
        <v>425</v>
      </c>
      <c r="C1273" s="660" t="s">
        <v>426</v>
      </c>
      <c r="D1273" s="20">
        <v>2018</v>
      </c>
      <c r="E1273" s="20">
        <v>2019</v>
      </c>
      <c r="F1273" s="20">
        <v>2020</v>
      </c>
      <c r="G1273" s="20">
        <v>2021</v>
      </c>
    </row>
    <row r="1274" spans="1:7" ht="27" customHeight="1" thickBot="1" x14ac:dyDescent="0.3">
      <c r="A1274" s="598"/>
      <c r="B1274" s="661"/>
      <c r="C1274" s="661"/>
      <c r="D1274" s="21" t="s">
        <v>10</v>
      </c>
      <c r="E1274" s="21" t="s">
        <v>11</v>
      </c>
      <c r="F1274" s="21" t="s">
        <v>11</v>
      </c>
      <c r="G1274" s="21" t="s">
        <v>11</v>
      </c>
    </row>
    <row r="1275" spans="1:7" ht="15.75" thickBot="1" x14ac:dyDescent="0.3">
      <c r="A1275" s="12" t="s">
        <v>23</v>
      </c>
      <c r="B1275" s="89">
        <v>1110</v>
      </c>
      <c r="C1275" s="89">
        <v>0</v>
      </c>
      <c r="D1275" s="89">
        <v>0</v>
      </c>
      <c r="E1275" s="89">
        <v>0</v>
      </c>
      <c r="F1275" s="89">
        <f>F1276/B1276*B1275</f>
        <v>1110</v>
      </c>
      <c r="G1275" s="89">
        <v>0</v>
      </c>
    </row>
    <row r="1276" spans="1:7" ht="15.75" thickBot="1" x14ac:dyDescent="0.3">
      <c r="A1276" s="12" t="s">
        <v>24</v>
      </c>
      <c r="B1276" s="26">
        <f>B1285+B1284</f>
        <v>19704</v>
      </c>
      <c r="C1276" s="26">
        <f t="shared" ref="C1276:G1276" si="138">C1285+C1284</f>
        <v>0</v>
      </c>
      <c r="D1276" s="26">
        <f t="shared" si="138"/>
        <v>0</v>
      </c>
      <c r="E1276" s="26">
        <f t="shared" si="138"/>
        <v>0</v>
      </c>
      <c r="F1276" s="26">
        <f t="shared" si="138"/>
        <v>19704</v>
      </c>
      <c r="G1276" s="26">
        <f t="shared" si="138"/>
        <v>0</v>
      </c>
    </row>
    <row r="1277" spans="1:7" ht="15.75" thickBot="1" x14ac:dyDescent="0.3">
      <c r="A1277" s="12" t="s">
        <v>25</v>
      </c>
      <c r="B1277" s="12"/>
      <c r="C1277" s="12"/>
      <c r="D1277" s="22" t="e">
        <f>D1276/D1275</f>
        <v>#DIV/0!</v>
      </c>
      <c r="E1277" s="22" t="e">
        <f>E1276/E1275</f>
        <v>#DIV/0!</v>
      </c>
      <c r="F1277" s="22">
        <f>F1276/F1275</f>
        <v>17.751351351351353</v>
      </c>
      <c r="G1277" s="22" t="e">
        <f>G1276/G1275</f>
        <v>#DIV/0!</v>
      </c>
    </row>
    <row r="1278" spans="1:7" ht="15.75" thickBot="1" x14ac:dyDescent="0.3">
      <c r="A1278" s="12" t="s">
        <v>26</v>
      </c>
      <c r="B1278" s="12"/>
      <c r="C1278" s="12"/>
      <c r="D1278" s="153" t="s">
        <v>27</v>
      </c>
      <c r="E1278" s="23" t="e">
        <f t="shared" ref="E1278:G1280" si="139">E1275/D1275-1</f>
        <v>#DIV/0!</v>
      </c>
      <c r="F1278" s="23" t="e">
        <f t="shared" si="139"/>
        <v>#DIV/0!</v>
      </c>
      <c r="G1278" s="23">
        <f t="shared" si="139"/>
        <v>-1</v>
      </c>
    </row>
    <row r="1279" spans="1:7" ht="15.75" thickBot="1" x14ac:dyDescent="0.3">
      <c r="A1279" s="12" t="s">
        <v>28</v>
      </c>
      <c r="B1279" s="12"/>
      <c r="C1279" s="12"/>
      <c r="D1279" s="153" t="s">
        <v>27</v>
      </c>
      <c r="E1279" s="23" t="e">
        <f t="shared" si="139"/>
        <v>#DIV/0!</v>
      </c>
      <c r="F1279" s="23" t="e">
        <f t="shared" si="139"/>
        <v>#DIV/0!</v>
      </c>
      <c r="G1279" s="23">
        <f t="shared" si="139"/>
        <v>-1</v>
      </c>
    </row>
    <row r="1280" spans="1:7" ht="15.75" thickBot="1" x14ac:dyDescent="0.3">
      <c r="A1280" s="12" t="s">
        <v>29</v>
      </c>
      <c r="B1280" s="12"/>
      <c r="C1280" s="12"/>
      <c r="D1280" s="153" t="s">
        <v>27</v>
      </c>
      <c r="E1280" s="23" t="e">
        <f t="shared" si="139"/>
        <v>#DIV/0!</v>
      </c>
      <c r="F1280" s="23" t="e">
        <f t="shared" si="139"/>
        <v>#DIV/0!</v>
      </c>
      <c r="G1280" s="23" t="e">
        <f t="shared" si="139"/>
        <v>#DIV/0!</v>
      </c>
    </row>
    <row r="1281" spans="1:7" ht="15.75" customHeight="1" thickBot="1" x14ac:dyDescent="0.3">
      <c r="A1281" s="618" t="s">
        <v>456</v>
      </c>
      <c r="B1281" s="619"/>
      <c r="C1281" s="619"/>
      <c r="D1281" s="619"/>
      <c r="E1281" s="619"/>
      <c r="F1281" s="619"/>
      <c r="G1281" s="620"/>
    </row>
    <row r="1282" spans="1:7" x14ac:dyDescent="0.25">
      <c r="A1282" s="597"/>
      <c r="B1282" s="10"/>
      <c r="C1282" s="10"/>
      <c r="D1282" s="20">
        <v>2018</v>
      </c>
      <c r="E1282" s="20">
        <v>2019</v>
      </c>
      <c r="F1282" s="20">
        <v>2020</v>
      </c>
      <c r="G1282" s="20">
        <v>2021</v>
      </c>
    </row>
    <row r="1283" spans="1:7" ht="15.75" thickBot="1" x14ac:dyDescent="0.3">
      <c r="A1283" s="598"/>
      <c r="B1283" s="157"/>
      <c r="C1283" s="157"/>
      <c r="D1283" s="21" t="s">
        <v>10</v>
      </c>
      <c r="E1283" s="21" t="s">
        <v>11</v>
      </c>
      <c r="F1283" s="21" t="s">
        <v>11</v>
      </c>
      <c r="G1283" s="21" t="s">
        <v>11</v>
      </c>
    </row>
    <row r="1284" spans="1:7" ht="15.75" thickBot="1" x14ac:dyDescent="0.3">
      <c r="A1284" s="24" t="s">
        <v>31</v>
      </c>
      <c r="B1284" s="26">
        <v>393</v>
      </c>
      <c r="C1284" s="26">
        <v>0</v>
      </c>
      <c r="D1284" s="26">
        <v>0</v>
      </c>
      <c r="E1284" s="26">
        <v>0</v>
      </c>
      <c r="F1284" s="26">
        <v>393</v>
      </c>
      <c r="G1284" s="26">
        <v>0</v>
      </c>
    </row>
    <row r="1285" spans="1:7" s="49" customFormat="1" ht="15.75" thickBot="1" x14ac:dyDescent="0.3">
      <c r="A1285" s="53" t="s">
        <v>32</v>
      </c>
      <c r="B1285" s="54">
        <v>19311</v>
      </c>
      <c r="C1285" s="54">
        <v>0</v>
      </c>
      <c r="D1285" s="54">
        <v>0</v>
      </c>
      <c r="E1285" s="54">
        <v>0</v>
      </c>
      <c r="F1285" s="54">
        <v>19311</v>
      </c>
      <c r="G1285" s="54">
        <v>0</v>
      </c>
    </row>
    <row r="1286" spans="1:7" ht="15.75" thickBot="1" x14ac:dyDescent="0.3">
      <c r="A1286" s="27" t="s">
        <v>33</v>
      </c>
      <c r="B1286" s="26"/>
      <c r="C1286" s="26"/>
      <c r="D1286" s="307">
        <f>D1285+D1284</f>
        <v>0</v>
      </c>
      <c r="E1286" s="307">
        <f>E1285+E1284</f>
        <v>0</v>
      </c>
      <c r="F1286" s="307">
        <f>F1285+F1284</f>
        <v>19704</v>
      </c>
      <c r="G1286" s="307">
        <f>G1285+G1284</f>
        <v>0</v>
      </c>
    </row>
    <row r="1287" spans="1:7" ht="42" customHeight="1" thickBot="1" x14ac:dyDescent="0.3">
      <c r="A1287" s="19" t="s">
        <v>223</v>
      </c>
      <c r="B1287" s="84"/>
      <c r="C1287" s="84"/>
      <c r="D1287" s="772" t="s">
        <v>467</v>
      </c>
      <c r="E1287" s="773"/>
      <c r="F1287" s="773"/>
      <c r="G1287" s="774"/>
    </row>
    <row r="1288" spans="1:7" ht="26.25" customHeight="1" thickBot="1" x14ac:dyDescent="0.3">
      <c r="A1288" s="12" t="s">
        <v>20</v>
      </c>
      <c r="B1288" s="47"/>
      <c r="C1288" s="47"/>
      <c r="D1288" s="701" t="s">
        <v>635</v>
      </c>
      <c r="E1288" s="702"/>
      <c r="F1288" s="702"/>
      <c r="G1288" s="703"/>
    </row>
    <row r="1289" spans="1:7" ht="15.75" thickBot="1" x14ac:dyDescent="0.3">
      <c r="A1289" s="12" t="s">
        <v>21</v>
      </c>
      <c r="B1289" s="47"/>
      <c r="C1289" s="47"/>
      <c r="D1289" s="760" t="s">
        <v>424</v>
      </c>
      <c r="E1289" s="761"/>
      <c r="F1289" s="761"/>
      <c r="G1289" s="762"/>
    </row>
    <row r="1290" spans="1:7" ht="15" customHeight="1" x14ac:dyDescent="0.25">
      <c r="A1290" s="597"/>
      <c r="B1290" s="660" t="s">
        <v>425</v>
      </c>
      <c r="C1290" s="660" t="s">
        <v>426</v>
      </c>
      <c r="D1290" s="20">
        <v>2018</v>
      </c>
      <c r="E1290" s="20">
        <v>2019</v>
      </c>
      <c r="F1290" s="20">
        <v>2020</v>
      </c>
      <c r="G1290" s="20">
        <v>2021</v>
      </c>
    </row>
    <row r="1291" spans="1:7" ht="27" customHeight="1" thickBot="1" x14ac:dyDescent="0.3">
      <c r="A1291" s="598"/>
      <c r="B1291" s="661"/>
      <c r="C1291" s="661"/>
      <c r="D1291" s="21" t="s">
        <v>10</v>
      </c>
      <c r="E1291" s="21" t="s">
        <v>11</v>
      </c>
      <c r="F1291" s="21" t="s">
        <v>11</v>
      </c>
      <c r="G1291" s="21" t="s">
        <v>11</v>
      </c>
    </row>
    <row r="1292" spans="1:7" ht="15.75" thickBot="1" x14ac:dyDescent="0.3">
      <c r="A1292" s="12" t="s">
        <v>23</v>
      </c>
      <c r="B1292" s="89">
        <v>370</v>
      </c>
      <c r="C1292" s="89">
        <v>0</v>
      </c>
      <c r="D1292" s="89">
        <v>0</v>
      </c>
      <c r="E1292" s="89">
        <v>0</v>
      </c>
      <c r="F1292" s="89">
        <v>370</v>
      </c>
      <c r="G1292" s="89">
        <v>0</v>
      </c>
    </row>
    <row r="1293" spans="1:7" ht="15.75" thickBot="1" x14ac:dyDescent="0.3">
      <c r="A1293" s="12" t="s">
        <v>24</v>
      </c>
      <c r="B1293" s="26">
        <f>B1302+B1301</f>
        <v>10185</v>
      </c>
      <c r="C1293" s="26">
        <f t="shared" ref="C1293:G1293" si="140">C1302+C1301</f>
        <v>0</v>
      </c>
      <c r="D1293" s="26">
        <f t="shared" si="140"/>
        <v>0</v>
      </c>
      <c r="E1293" s="26">
        <f t="shared" si="140"/>
        <v>0</v>
      </c>
      <c r="F1293" s="26">
        <f t="shared" si="140"/>
        <v>10185</v>
      </c>
      <c r="G1293" s="26">
        <f t="shared" si="140"/>
        <v>0</v>
      </c>
    </row>
    <row r="1294" spans="1:7" ht="15.75" thickBot="1" x14ac:dyDescent="0.3">
      <c r="A1294" s="12" t="s">
        <v>25</v>
      </c>
      <c r="B1294" s="12"/>
      <c r="C1294" s="12"/>
      <c r="D1294" s="22" t="e">
        <f>D1293/D1292</f>
        <v>#DIV/0!</v>
      </c>
      <c r="E1294" s="22" t="e">
        <f>E1293/E1292</f>
        <v>#DIV/0!</v>
      </c>
      <c r="F1294" s="22">
        <f>F1293/F1292</f>
        <v>27.527027027027028</v>
      </c>
      <c r="G1294" s="22" t="e">
        <f>G1293/G1292</f>
        <v>#DIV/0!</v>
      </c>
    </row>
    <row r="1295" spans="1:7" ht="15.75" thickBot="1" x14ac:dyDescent="0.3">
      <c r="A1295" s="12" t="s">
        <v>26</v>
      </c>
      <c r="B1295" s="12"/>
      <c r="C1295" s="12"/>
      <c r="D1295" s="153" t="s">
        <v>27</v>
      </c>
      <c r="E1295" s="23" t="e">
        <f t="shared" ref="E1295:G1297" si="141">E1292/D1292-1</f>
        <v>#DIV/0!</v>
      </c>
      <c r="F1295" s="23" t="e">
        <f t="shared" si="141"/>
        <v>#DIV/0!</v>
      </c>
      <c r="G1295" s="23">
        <f t="shared" si="141"/>
        <v>-1</v>
      </c>
    </row>
    <row r="1296" spans="1:7" ht="15.75" thickBot="1" x14ac:dyDescent="0.3">
      <c r="A1296" s="12" t="s">
        <v>28</v>
      </c>
      <c r="B1296" s="12"/>
      <c r="C1296" s="12"/>
      <c r="D1296" s="153" t="s">
        <v>27</v>
      </c>
      <c r="E1296" s="23" t="e">
        <f t="shared" si="141"/>
        <v>#DIV/0!</v>
      </c>
      <c r="F1296" s="23" t="e">
        <f t="shared" si="141"/>
        <v>#DIV/0!</v>
      </c>
      <c r="G1296" s="23">
        <f t="shared" si="141"/>
        <v>-1</v>
      </c>
    </row>
    <row r="1297" spans="1:7" ht="15.75" thickBot="1" x14ac:dyDescent="0.3">
      <c r="A1297" s="12" t="s">
        <v>29</v>
      </c>
      <c r="B1297" s="12"/>
      <c r="C1297" s="12"/>
      <c r="D1297" s="153" t="s">
        <v>27</v>
      </c>
      <c r="E1297" s="23" t="e">
        <f t="shared" si="141"/>
        <v>#DIV/0!</v>
      </c>
      <c r="F1297" s="23" t="e">
        <f t="shared" si="141"/>
        <v>#DIV/0!</v>
      </c>
      <c r="G1297" s="23" t="e">
        <f t="shared" si="141"/>
        <v>#DIV/0!</v>
      </c>
    </row>
    <row r="1298" spans="1:7" ht="15.75" customHeight="1" thickBot="1" x14ac:dyDescent="0.3">
      <c r="A1298" s="618" t="s">
        <v>456</v>
      </c>
      <c r="B1298" s="619"/>
      <c r="C1298" s="619"/>
      <c r="D1298" s="619"/>
      <c r="E1298" s="619"/>
      <c r="F1298" s="619"/>
      <c r="G1298" s="620"/>
    </row>
    <row r="1299" spans="1:7" x14ac:dyDescent="0.25">
      <c r="A1299" s="597"/>
      <c r="B1299" s="10"/>
      <c r="C1299" s="10"/>
      <c r="D1299" s="20">
        <v>2018</v>
      </c>
      <c r="E1299" s="20">
        <v>2019</v>
      </c>
      <c r="F1299" s="20">
        <v>2020</v>
      </c>
      <c r="G1299" s="20">
        <v>2021</v>
      </c>
    </row>
    <row r="1300" spans="1:7" ht="15.75" thickBot="1" x14ac:dyDescent="0.3">
      <c r="A1300" s="598"/>
      <c r="B1300" s="157"/>
      <c r="C1300" s="157"/>
      <c r="D1300" s="21" t="s">
        <v>10</v>
      </c>
      <c r="E1300" s="21" t="s">
        <v>11</v>
      </c>
      <c r="F1300" s="21" t="s">
        <v>11</v>
      </c>
      <c r="G1300" s="21" t="s">
        <v>11</v>
      </c>
    </row>
    <row r="1301" spans="1:7" ht="15.75" thickBot="1" x14ac:dyDescent="0.3">
      <c r="A1301" s="24" t="s">
        <v>31</v>
      </c>
      <c r="B1301" s="26">
        <v>237</v>
      </c>
      <c r="C1301" s="26">
        <v>0</v>
      </c>
      <c r="D1301" s="26">
        <v>0</v>
      </c>
      <c r="E1301" s="26">
        <v>0</v>
      </c>
      <c r="F1301" s="26">
        <v>237</v>
      </c>
      <c r="G1301" s="26">
        <v>0</v>
      </c>
    </row>
    <row r="1302" spans="1:7" s="49" customFormat="1" ht="15.75" thickBot="1" x14ac:dyDescent="0.3">
      <c r="A1302" s="53" t="s">
        <v>32</v>
      </c>
      <c r="B1302" s="54">
        <v>9948</v>
      </c>
      <c r="C1302" s="54">
        <v>0</v>
      </c>
      <c r="D1302" s="54">
        <v>0</v>
      </c>
      <c r="E1302" s="54">
        <v>0</v>
      </c>
      <c r="F1302" s="54">
        <v>9948</v>
      </c>
      <c r="G1302" s="54">
        <v>0</v>
      </c>
    </row>
    <row r="1303" spans="1:7" ht="15.75" thickBot="1" x14ac:dyDescent="0.3">
      <c r="A1303" s="27" t="s">
        <v>33</v>
      </c>
      <c r="B1303" s="26"/>
      <c r="C1303" s="26"/>
      <c r="D1303" s="307">
        <f t="shared" ref="D1303:G1304" si="142">D1302+D1301</f>
        <v>0</v>
      </c>
      <c r="E1303" s="307">
        <f t="shared" si="142"/>
        <v>0</v>
      </c>
      <c r="F1303" s="307">
        <f t="shared" si="142"/>
        <v>10185</v>
      </c>
      <c r="G1303" s="307">
        <f t="shared" si="142"/>
        <v>0</v>
      </c>
    </row>
    <row r="1304" spans="1:7" ht="15.75" thickBot="1" x14ac:dyDescent="0.3">
      <c r="A1304" s="27" t="s">
        <v>567</v>
      </c>
      <c r="B1304" s="26"/>
      <c r="C1304" s="26"/>
      <c r="D1304" s="307">
        <f t="shared" si="142"/>
        <v>0</v>
      </c>
      <c r="E1304" s="307">
        <f t="shared" si="142"/>
        <v>0</v>
      </c>
      <c r="F1304" s="307">
        <f t="shared" si="142"/>
        <v>20133</v>
      </c>
      <c r="G1304" s="307">
        <f>G1303+G1286</f>
        <v>0</v>
      </c>
    </row>
    <row r="1305" spans="1:7" ht="15.75" customHeight="1" thickBot="1" x14ac:dyDescent="0.3">
      <c r="A1305" s="18"/>
      <c r="B1305" s="88"/>
      <c r="C1305" s="88"/>
      <c r="D1305" s="624" t="s">
        <v>636</v>
      </c>
      <c r="E1305" s="625"/>
      <c r="F1305" s="625"/>
      <c r="G1305" s="626"/>
    </row>
    <row r="1306" spans="1:7" ht="15.75" thickBot="1" x14ac:dyDescent="0.3">
      <c r="A1306" s="19" t="s">
        <v>88</v>
      </c>
      <c r="B1306" s="84"/>
      <c r="C1306" s="84"/>
      <c r="D1306" s="757" t="s">
        <v>441</v>
      </c>
      <c r="E1306" s="758"/>
      <c r="F1306" s="758"/>
      <c r="G1306" s="759"/>
    </row>
    <row r="1307" spans="1:7" ht="83.25" customHeight="1" thickBot="1" x14ac:dyDescent="0.3">
      <c r="A1307" s="12" t="s">
        <v>20</v>
      </c>
      <c r="B1307" s="47"/>
      <c r="C1307" s="47"/>
      <c r="D1307" s="701" t="s">
        <v>637</v>
      </c>
      <c r="E1307" s="702"/>
      <c r="F1307" s="702"/>
      <c r="G1307" s="703"/>
    </row>
    <row r="1308" spans="1:7" ht="15.75" thickBot="1" x14ac:dyDescent="0.3">
      <c r="A1308" s="12" t="s">
        <v>21</v>
      </c>
      <c r="B1308" s="47"/>
      <c r="C1308" s="47"/>
      <c r="D1308" s="760" t="s">
        <v>424</v>
      </c>
      <c r="E1308" s="761"/>
      <c r="F1308" s="761"/>
      <c r="G1308" s="762"/>
    </row>
    <row r="1309" spans="1:7" ht="15" customHeight="1" x14ac:dyDescent="0.25">
      <c r="A1309" s="597"/>
      <c r="B1309" s="660" t="s">
        <v>425</v>
      </c>
      <c r="C1309" s="660" t="s">
        <v>426</v>
      </c>
      <c r="D1309" s="20">
        <v>2018</v>
      </c>
      <c r="E1309" s="20">
        <v>2019</v>
      </c>
      <c r="F1309" s="20">
        <v>2020</v>
      </c>
      <c r="G1309" s="20">
        <v>2021</v>
      </c>
    </row>
    <row r="1310" spans="1:7" ht="27" customHeight="1" thickBot="1" x14ac:dyDescent="0.3">
      <c r="A1310" s="598"/>
      <c r="B1310" s="661"/>
      <c r="C1310" s="661"/>
      <c r="D1310" s="21" t="s">
        <v>10</v>
      </c>
      <c r="E1310" s="21" t="s">
        <v>11</v>
      </c>
      <c r="F1310" s="21" t="s">
        <v>11</v>
      </c>
      <c r="G1310" s="21" t="s">
        <v>11</v>
      </c>
    </row>
    <row r="1311" spans="1:7" ht="15.75" thickBot="1" x14ac:dyDescent="0.3">
      <c r="A1311" s="12" t="s">
        <v>23</v>
      </c>
      <c r="B1311" s="89">
        <v>31443</v>
      </c>
      <c r="C1311" s="89">
        <v>0</v>
      </c>
      <c r="D1311" s="89">
        <v>0</v>
      </c>
      <c r="E1311" s="89">
        <v>0</v>
      </c>
      <c r="F1311" s="89">
        <f>F1312/B1312*B1311</f>
        <v>6288.6</v>
      </c>
      <c r="G1311" s="89">
        <f>G1312/B1312*B1311</f>
        <v>25154.400000000001</v>
      </c>
    </row>
    <row r="1312" spans="1:7" ht="15.75" thickBot="1" x14ac:dyDescent="0.3">
      <c r="A1312" s="12" t="s">
        <v>24</v>
      </c>
      <c r="B1312" s="22">
        <f>B1321+B1320</f>
        <v>205195</v>
      </c>
      <c r="C1312" s="22">
        <f t="shared" ref="C1312:G1312" si="143">C1321+C1320</f>
        <v>0</v>
      </c>
      <c r="D1312" s="22">
        <f t="shared" si="143"/>
        <v>0</v>
      </c>
      <c r="E1312" s="22">
        <f t="shared" si="143"/>
        <v>0</v>
      </c>
      <c r="F1312" s="22">
        <f t="shared" si="143"/>
        <v>41039</v>
      </c>
      <c r="G1312" s="22">
        <f t="shared" si="143"/>
        <v>164156</v>
      </c>
    </row>
    <row r="1313" spans="1:7" ht="15.75" thickBot="1" x14ac:dyDescent="0.3">
      <c r="A1313" s="12" t="s">
        <v>25</v>
      </c>
      <c r="B1313" s="12"/>
      <c r="C1313" s="12"/>
      <c r="D1313" s="22" t="e">
        <f>D1312/D1311</f>
        <v>#DIV/0!</v>
      </c>
      <c r="E1313" s="22" t="e">
        <f>E1312/E1311</f>
        <v>#DIV/0!</v>
      </c>
      <c r="F1313" s="22">
        <f>F1312/F1311</f>
        <v>6.5259358203733733</v>
      </c>
      <c r="G1313" s="22">
        <f>G1312/G1311</f>
        <v>6.5259358203733733</v>
      </c>
    </row>
    <row r="1314" spans="1:7" ht="15.75" thickBot="1" x14ac:dyDescent="0.3">
      <c r="A1314" s="12" t="s">
        <v>26</v>
      </c>
      <c r="B1314" s="12"/>
      <c r="C1314" s="12"/>
      <c r="D1314" s="153" t="s">
        <v>27</v>
      </c>
      <c r="E1314" s="23" t="e">
        <f t="shared" ref="E1314:G1316" si="144">E1311/D1311-1</f>
        <v>#DIV/0!</v>
      </c>
      <c r="F1314" s="23" t="e">
        <f t="shared" si="144"/>
        <v>#DIV/0!</v>
      </c>
      <c r="G1314" s="23">
        <f t="shared" si="144"/>
        <v>3</v>
      </c>
    </row>
    <row r="1315" spans="1:7" ht="15.75" thickBot="1" x14ac:dyDescent="0.3">
      <c r="A1315" s="12" t="s">
        <v>28</v>
      </c>
      <c r="B1315" s="12"/>
      <c r="C1315" s="12"/>
      <c r="D1315" s="153" t="s">
        <v>27</v>
      </c>
      <c r="E1315" s="23" t="e">
        <f t="shared" si="144"/>
        <v>#DIV/0!</v>
      </c>
      <c r="F1315" s="23" t="e">
        <f t="shared" si="144"/>
        <v>#DIV/0!</v>
      </c>
      <c r="G1315" s="23">
        <f t="shared" si="144"/>
        <v>3</v>
      </c>
    </row>
    <row r="1316" spans="1:7" ht="15.75" thickBot="1" x14ac:dyDescent="0.3">
      <c r="A1316" s="12" t="s">
        <v>29</v>
      </c>
      <c r="B1316" s="12"/>
      <c r="C1316" s="12"/>
      <c r="D1316" s="153" t="s">
        <v>27</v>
      </c>
      <c r="E1316" s="23" t="e">
        <f t="shared" si="144"/>
        <v>#DIV/0!</v>
      </c>
      <c r="F1316" s="23" t="e">
        <f t="shared" si="144"/>
        <v>#DIV/0!</v>
      </c>
      <c r="G1316" s="23">
        <f t="shared" si="144"/>
        <v>0</v>
      </c>
    </row>
    <row r="1317" spans="1:7" ht="15.75" customHeight="1" thickBot="1" x14ac:dyDescent="0.3">
      <c r="A1317" s="618" t="s">
        <v>456</v>
      </c>
      <c r="B1317" s="619"/>
      <c r="C1317" s="619"/>
      <c r="D1317" s="619"/>
      <c r="E1317" s="619"/>
      <c r="F1317" s="619"/>
      <c r="G1317" s="620"/>
    </row>
    <row r="1318" spans="1:7" x14ac:dyDescent="0.25">
      <c r="A1318" s="597"/>
      <c r="B1318" s="10"/>
      <c r="C1318" s="10"/>
      <c r="D1318" s="20">
        <v>2018</v>
      </c>
      <c r="E1318" s="20">
        <v>2019</v>
      </c>
      <c r="F1318" s="20">
        <v>2020</v>
      </c>
      <c r="G1318" s="20">
        <v>2021</v>
      </c>
    </row>
    <row r="1319" spans="1:7" ht="15.75" thickBot="1" x14ac:dyDescent="0.3">
      <c r="A1319" s="598"/>
      <c r="B1319" s="157"/>
      <c r="C1319" s="157"/>
      <c r="D1319" s="21" t="s">
        <v>10</v>
      </c>
      <c r="E1319" s="21" t="s">
        <v>11</v>
      </c>
      <c r="F1319" s="21" t="s">
        <v>11</v>
      </c>
      <c r="G1319" s="21" t="s">
        <v>11</v>
      </c>
    </row>
    <row r="1320" spans="1:7" ht="15.75" thickBot="1" x14ac:dyDescent="0.3">
      <c r="A1320" s="24" t="s">
        <v>31</v>
      </c>
      <c r="B1320" s="26">
        <v>3111</v>
      </c>
      <c r="C1320" s="26">
        <v>0</v>
      </c>
      <c r="D1320" s="26">
        <v>0</v>
      </c>
      <c r="E1320" s="26">
        <v>0</v>
      </c>
      <c r="F1320" s="26">
        <v>622</v>
      </c>
      <c r="G1320" s="26">
        <v>2489</v>
      </c>
    </row>
    <row r="1321" spans="1:7" s="49" customFormat="1" ht="15.75" thickBot="1" x14ac:dyDescent="0.3">
      <c r="A1321" s="53" t="s">
        <v>32</v>
      </c>
      <c r="B1321" s="54">
        <v>202084</v>
      </c>
      <c r="C1321" s="54">
        <v>0</v>
      </c>
      <c r="D1321" s="54">
        <v>0</v>
      </c>
      <c r="E1321" s="54">
        <v>0</v>
      </c>
      <c r="F1321" s="54">
        <v>40417</v>
      </c>
      <c r="G1321" s="54">
        <v>161667</v>
      </c>
    </row>
    <row r="1322" spans="1:7" ht="15.75" thickBot="1" x14ac:dyDescent="0.3">
      <c r="A1322" s="27" t="s">
        <v>33</v>
      </c>
      <c r="B1322" s="26"/>
      <c r="C1322" s="26"/>
      <c r="D1322" s="307">
        <f>D1321+D1320</f>
        <v>0</v>
      </c>
      <c r="E1322" s="307">
        <f>E1321+E1320</f>
        <v>0</v>
      </c>
      <c r="F1322" s="307">
        <f>F1321+F1320</f>
        <v>41039</v>
      </c>
      <c r="G1322" s="307">
        <f>G1321+G1320</f>
        <v>164156</v>
      </c>
    </row>
    <row r="1323" spans="1:7" ht="15.75" customHeight="1" thickBot="1" x14ac:dyDescent="0.3">
      <c r="A1323" s="18"/>
      <c r="B1323" s="88"/>
      <c r="C1323" s="88"/>
      <c r="D1323" s="624" t="s">
        <v>638</v>
      </c>
      <c r="E1323" s="625"/>
      <c r="F1323" s="625"/>
      <c r="G1323" s="626"/>
    </row>
    <row r="1324" spans="1:7" ht="15.75" thickBot="1" x14ac:dyDescent="0.3">
      <c r="A1324" s="19" t="s">
        <v>88</v>
      </c>
      <c r="B1324" s="84"/>
      <c r="C1324" s="84"/>
      <c r="D1324" s="757" t="s">
        <v>639</v>
      </c>
      <c r="E1324" s="758"/>
      <c r="F1324" s="758"/>
      <c r="G1324" s="759"/>
    </row>
    <row r="1325" spans="1:7" ht="15.75" thickBot="1" x14ac:dyDescent="0.3">
      <c r="A1325" s="12" t="s">
        <v>20</v>
      </c>
      <c r="B1325" s="47"/>
      <c r="C1325" s="47"/>
      <c r="D1325" s="701" t="s">
        <v>424</v>
      </c>
      <c r="E1325" s="702"/>
      <c r="F1325" s="702"/>
      <c r="G1325" s="703"/>
    </row>
    <row r="1326" spans="1:7" ht="15.75" thickBot="1" x14ac:dyDescent="0.3">
      <c r="A1326" s="12" t="s">
        <v>21</v>
      </c>
      <c r="B1326" s="47"/>
      <c r="C1326" s="47"/>
      <c r="D1326" s="760" t="s">
        <v>424</v>
      </c>
      <c r="E1326" s="761"/>
      <c r="F1326" s="761"/>
      <c r="G1326" s="762"/>
    </row>
    <row r="1327" spans="1:7" ht="15" customHeight="1" x14ac:dyDescent="0.25">
      <c r="A1327" s="597"/>
      <c r="B1327" s="660" t="s">
        <v>425</v>
      </c>
      <c r="C1327" s="660" t="s">
        <v>426</v>
      </c>
      <c r="D1327" s="20">
        <v>2018</v>
      </c>
      <c r="E1327" s="20">
        <v>2019</v>
      </c>
      <c r="F1327" s="20">
        <v>2020</v>
      </c>
      <c r="G1327" s="20">
        <v>2021</v>
      </c>
    </row>
    <row r="1328" spans="1:7" ht="15.75" thickBot="1" x14ac:dyDescent="0.3">
      <c r="A1328" s="598"/>
      <c r="B1328" s="661"/>
      <c r="C1328" s="661"/>
      <c r="D1328" s="21" t="s">
        <v>10</v>
      </c>
      <c r="E1328" s="21" t="s">
        <v>11</v>
      </c>
      <c r="F1328" s="21" t="s">
        <v>11</v>
      </c>
      <c r="G1328" s="21" t="s">
        <v>11</v>
      </c>
    </row>
    <row r="1329" spans="1:7" ht="15.75" thickBot="1" x14ac:dyDescent="0.3">
      <c r="A1329" s="12" t="s">
        <v>23</v>
      </c>
      <c r="B1329" s="89">
        <v>30000</v>
      </c>
      <c r="C1329" s="89">
        <v>0</v>
      </c>
      <c r="D1329" s="89">
        <v>0</v>
      </c>
      <c r="E1329" s="89">
        <v>0</v>
      </c>
      <c r="F1329" s="89">
        <f>F1330/B1330*B1329</f>
        <v>5847.6684678118208</v>
      </c>
      <c r="G1329" s="89">
        <f>G1330/B1330*B1329</f>
        <v>5995.7944520311803</v>
      </c>
    </row>
    <row r="1330" spans="1:7" ht="15.75" thickBot="1" x14ac:dyDescent="0.3">
      <c r="A1330" s="12" t="s">
        <v>24</v>
      </c>
      <c r="B1330" s="22">
        <f>B1339+B1338</f>
        <v>965867</v>
      </c>
      <c r="C1330" s="22">
        <f t="shared" ref="C1330:G1330" si="145">C1339+C1338</f>
        <v>0</v>
      </c>
      <c r="D1330" s="22">
        <f t="shared" si="145"/>
        <v>0</v>
      </c>
      <c r="E1330" s="22">
        <f t="shared" si="145"/>
        <v>0</v>
      </c>
      <c r="F1330" s="22">
        <f t="shared" si="145"/>
        <v>188269</v>
      </c>
      <c r="G1330" s="22">
        <f t="shared" si="145"/>
        <v>193038</v>
      </c>
    </row>
    <row r="1331" spans="1:7" ht="15.75" thickBot="1" x14ac:dyDescent="0.3">
      <c r="A1331" s="12" t="s">
        <v>25</v>
      </c>
      <c r="B1331" s="12"/>
      <c r="C1331" s="12"/>
      <c r="D1331" s="22" t="e">
        <f>D1330/D1329</f>
        <v>#DIV/0!</v>
      </c>
      <c r="E1331" s="22" t="e">
        <f>E1330/E1329</f>
        <v>#DIV/0!</v>
      </c>
      <c r="F1331" s="22">
        <f>F1330/F1329</f>
        <v>32.195566666666664</v>
      </c>
      <c r="G1331" s="22">
        <f>G1330/G1329</f>
        <v>32.195566666666664</v>
      </c>
    </row>
    <row r="1332" spans="1:7" ht="15.75" thickBot="1" x14ac:dyDescent="0.3">
      <c r="A1332" s="12" t="s">
        <v>26</v>
      </c>
      <c r="B1332" s="12"/>
      <c r="C1332" s="12"/>
      <c r="D1332" s="153" t="s">
        <v>27</v>
      </c>
      <c r="E1332" s="23" t="e">
        <f t="shared" ref="E1332:G1334" si="146">E1329/D1329-1</f>
        <v>#DIV/0!</v>
      </c>
      <c r="F1332" s="23" t="e">
        <f t="shared" si="146"/>
        <v>#DIV/0!</v>
      </c>
      <c r="G1332" s="23">
        <f t="shared" si="146"/>
        <v>2.533077670779571E-2</v>
      </c>
    </row>
    <row r="1333" spans="1:7" ht="15.75" thickBot="1" x14ac:dyDescent="0.3">
      <c r="A1333" s="12" t="s">
        <v>28</v>
      </c>
      <c r="B1333" s="12"/>
      <c r="C1333" s="12"/>
      <c r="D1333" s="153" t="s">
        <v>27</v>
      </c>
      <c r="E1333" s="23" t="e">
        <f t="shared" si="146"/>
        <v>#DIV/0!</v>
      </c>
      <c r="F1333" s="23" t="e">
        <f t="shared" si="146"/>
        <v>#DIV/0!</v>
      </c>
      <c r="G1333" s="23">
        <f t="shared" si="146"/>
        <v>2.533077670779571E-2</v>
      </c>
    </row>
    <row r="1334" spans="1:7" ht="15.75" thickBot="1" x14ac:dyDescent="0.3">
      <c r="A1334" s="12" t="s">
        <v>29</v>
      </c>
      <c r="B1334" s="12"/>
      <c r="C1334" s="12"/>
      <c r="D1334" s="153" t="s">
        <v>27</v>
      </c>
      <c r="E1334" s="23" t="e">
        <f t="shared" si="146"/>
        <v>#DIV/0!</v>
      </c>
      <c r="F1334" s="23" t="e">
        <f t="shared" si="146"/>
        <v>#DIV/0!</v>
      </c>
      <c r="G1334" s="23">
        <f t="shared" si="146"/>
        <v>0</v>
      </c>
    </row>
    <row r="1335" spans="1:7" ht="15.75" customHeight="1" thickBot="1" x14ac:dyDescent="0.3">
      <c r="A1335" s="618" t="s">
        <v>456</v>
      </c>
      <c r="B1335" s="619"/>
      <c r="C1335" s="619"/>
      <c r="D1335" s="619"/>
      <c r="E1335" s="619"/>
      <c r="F1335" s="619"/>
      <c r="G1335" s="620"/>
    </row>
    <row r="1336" spans="1:7" x14ac:dyDescent="0.25">
      <c r="A1336" s="597"/>
      <c r="B1336" s="10"/>
      <c r="C1336" s="10"/>
      <c r="D1336" s="20">
        <v>2018</v>
      </c>
      <c r="E1336" s="20">
        <v>2019</v>
      </c>
      <c r="F1336" s="20">
        <v>2020</v>
      </c>
      <c r="G1336" s="20">
        <v>2021</v>
      </c>
    </row>
    <row r="1337" spans="1:7" ht="15.75" thickBot="1" x14ac:dyDescent="0.3">
      <c r="A1337" s="598"/>
      <c r="B1337" s="157"/>
      <c r="C1337" s="157"/>
      <c r="D1337" s="21" t="s">
        <v>10</v>
      </c>
      <c r="E1337" s="21" t="s">
        <v>11</v>
      </c>
      <c r="F1337" s="21" t="s">
        <v>11</v>
      </c>
      <c r="G1337" s="21" t="s">
        <v>11</v>
      </c>
    </row>
    <row r="1338" spans="1:7" ht="15.75" thickBot="1" x14ac:dyDescent="0.3">
      <c r="A1338" s="24" t="s">
        <v>31</v>
      </c>
      <c r="B1338" s="26">
        <v>32467</v>
      </c>
      <c r="C1338" s="26">
        <v>0</v>
      </c>
      <c r="D1338" s="26">
        <v>0</v>
      </c>
      <c r="E1338" s="26">
        <v>0</v>
      </c>
      <c r="F1338" s="26">
        <v>1589</v>
      </c>
      <c r="G1338" s="26">
        <v>6358</v>
      </c>
    </row>
    <row r="1339" spans="1:7" ht="15.75" thickBot="1" x14ac:dyDescent="0.3">
      <c r="A1339" s="24" t="s">
        <v>32</v>
      </c>
      <c r="B1339" s="26">
        <v>933400</v>
      </c>
      <c r="C1339" s="26">
        <v>0</v>
      </c>
      <c r="D1339" s="26">
        <v>0</v>
      </c>
      <c r="E1339" s="26">
        <v>0</v>
      </c>
      <c r="F1339" s="26">
        <v>186680</v>
      </c>
      <c r="G1339" s="26">
        <v>186680</v>
      </c>
    </row>
    <row r="1340" spans="1:7" ht="15.75" thickBot="1" x14ac:dyDescent="0.3">
      <c r="A1340" s="27" t="s">
        <v>33</v>
      </c>
      <c r="B1340" s="26"/>
      <c r="C1340" s="26"/>
      <c r="D1340" s="307">
        <f>D1339+D1338</f>
        <v>0</v>
      </c>
      <c r="E1340" s="307">
        <f>E1339+E1338</f>
        <v>0</v>
      </c>
      <c r="F1340" s="307">
        <f>F1339+F1338</f>
        <v>188269</v>
      </c>
      <c r="G1340" s="307">
        <f>G1339+G1338</f>
        <v>193038</v>
      </c>
    </row>
    <row r="1341" spans="1:7" ht="24" customHeight="1" thickBot="1" x14ac:dyDescent="0.3">
      <c r="A1341" s="18" t="s">
        <v>643</v>
      </c>
      <c r="B1341" s="88"/>
      <c r="C1341" s="88"/>
      <c r="D1341" s="624" t="s">
        <v>644</v>
      </c>
      <c r="E1341" s="625"/>
      <c r="F1341" s="625"/>
      <c r="G1341" s="626"/>
    </row>
    <row r="1342" spans="1:7" ht="24" customHeight="1" thickBot="1" x14ac:dyDescent="0.3">
      <c r="A1342" s="19" t="s">
        <v>88</v>
      </c>
      <c r="B1342" s="84"/>
      <c r="C1342" s="84"/>
      <c r="D1342" s="757" t="s">
        <v>441</v>
      </c>
      <c r="E1342" s="758"/>
      <c r="F1342" s="758"/>
      <c r="G1342" s="759"/>
    </row>
    <row r="1343" spans="1:7" ht="70.5" customHeight="1" thickBot="1" x14ac:dyDescent="0.3">
      <c r="A1343" s="12" t="s">
        <v>20</v>
      </c>
      <c r="B1343" s="47"/>
      <c r="C1343" s="47"/>
      <c r="D1343" s="701" t="s">
        <v>645</v>
      </c>
      <c r="E1343" s="702"/>
      <c r="F1343" s="702"/>
      <c r="G1343" s="703"/>
    </row>
    <row r="1344" spans="1:7" ht="21.75" customHeight="1" thickBot="1" x14ac:dyDescent="0.3">
      <c r="A1344" s="12" t="s">
        <v>21</v>
      </c>
      <c r="B1344" s="47"/>
      <c r="C1344" s="47"/>
      <c r="D1344" s="760" t="s">
        <v>424</v>
      </c>
      <c r="E1344" s="761"/>
      <c r="F1344" s="761"/>
      <c r="G1344" s="762"/>
    </row>
    <row r="1345" spans="1:7" ht="27.75" customHeight="1" x14ac:dyDescent="0.25">
      <c r="A1345" s="597"/>
      <c r="B1345" s="660" t="s">
        <v>425</v>
      </c>
      <c r="C1345" s="660" t="s">
        <v>426</v>
      </c>
      <c r="D1345" s="20">
        <v>2018</v>
      </c>
      <c r="E1345" s="20">
        <v>2019</v>
      </c>
      <c r="F1345" s="20">
        <v>2020</v>
      </c>
      <c r="G1345" s="20">
        <v>2021</v>
      </c>
    </row>
    <row r="1346" spans="1:7" ht="27.75" customHeight="1" thickBot="1" x14ac:dyDescent="0.3">
      <c r="A1346" s="598"/>
      <c r="B1346" s="661"/>
      <c r="C1346" s="661"/>
      <c r="D1346" s="21" t="s">
        <v>10</v>
      </c>
      <c r="E1346" s="21" t="s">
        <v>11</v>
      </c>
      <c r="F1346" s="21" t="s">
        <v>11</v>
      </c>
      <c r="G1346" s="21" t="s">
        <v>11</v>
      </c>
    </row>
    <row r="1347" spans="1:7" ht="27.75" customHeight="1" thickBot="1" x14ac:dyDescent="0.3">
      <c r="A1347" s="12" t="s">
        <v>23</v>
      </c>
      <c r="B1347" s="89">
        <v>238282</v>
      </c>
      <c r="C1347" s="89">
        <v>0</v>
      </c>
      <c r="D1347" s="89">
        <v>0</v>
      </c>
      <c r="E1347" s="89">
        <f>E1348/B1348*B1347</f>
        <v>0</v>
      </c>
      <c r="F1347" s="89">
        <f>F1348/B1348*B1347</f>
        <v>47902.002176284812</v>
      </c>
      <c r="G1347" s="89">
        <f>G1348/B1348*B1347</f>
        <v>43077.185050244043</v>
      </c>
    </row>
    <row r="1348" spans="1:7" ht="27.75" customHeight="1" thickBot="1" x14ac:dyDescent="0.3">
      <c r="A1348" s="12" t="s">
        <v>24</v>
      </c>
      <c r="B1348" s="22">
        <f>B1357+B1356</f>
        <v>696600</v>
      </c>
      <c r="C1348" s="22">
        <f t="shared" ref="C1348:G1348" si="147">C1357+C1356</f>
        <v>0</v>
      </c>
      <c r="D1348" s="22">
        <f t="shared" si="147"/>
        <v>0</v>
      </c>
      <c r="E1348" s="22">
        <f t="shared" si="147"/>
        <v>0</v>
      </c>
      <c r="F1348" s="22">
        <f t="shared" si="147"/>
        <v>140038</v>
      </c>
      <c r="G1348" s="22">
        <f t="shared" si="147"/>
        <v>125933</v>
      </c>
    </row>
    <row r="1349" spans="1:7" ht="27.75" customHeight="1" thickBot="1" x14ac:dyDescent="0.3">
      <c r="A1349" s="12" t="s">
        <v>25</v>
      </c>
      <c r="B1349" s="12"/>
      <c r="C1349" s="12"/>
      <c r="D1349" s="22" t="e">
        <f>D1348/D1347</f>
        <v>#DIV/0!</v>
      </c>
      <c r="E1349" s="22" t="e">
        <f>E1348/E1347</f>
        <v>#DIV/0!</v>
      </c>
      <c r="F1349" s="22">
        <f>F1348/F1347</f>
        <v>2.9234268639679035</v>
      </c>
      <c r="G1349" s="22">
        <f>G1348/G1347</f>
        <v>2.9234268639679035</v>
      </c>
    </row>
    <row r="1350" spans="1:7" ht="27.75" customHeight="1" thickBot="1" x14ac:dyDescent="0.3">
      <c r="A1350" s="12" t="s">
        <v>26</v>
      </c>
      <c r="B1350" s="12"/>
      <c r="C1350" s="12"/>
      <c r="D1350" s="153" t="s">
        <v>27</v>
      </c>
      <c r="E1350" s="23" t="e">
        <f t="shared" ref="E1350:G1352" si="148">E1347/D1347-1</f>
        <v>#DIV/0!</v>
      </c>
      <c r="F1350" s="23" t="e">
        <f t="shared" si="148"/>
        <v>#DIV/0!</v>
      </c>
      <c r="G1350" s="23">
        <f t="shared" si="148"/>
        <v>-0.10072266099201643</v>
      </c>
    </row>
    <row r="1351" spans="1:7" ht="27.75" customHeight="1" thickBot="1" x14ac:dyDescent="0.3">
      <c r="A1351" s="12" t="s">
        <v>28</v>
      </c>
      <c r="B1351" s="12"/>
      <c r="C1351" s="12"/>
      <c r="D1351" s="153" t="s">
        <v>27</v>
      </c>
      <c r="E1351" s="23" t="e">
        <f t="shared" si="148"/>
        <v>#DIV/0!</v>
      </c>
      <c r="F1351" s="23" t="e">
        <f t="shared" si="148"/>
        <v>#DIV/0!</v>
      </c>
      <c r="G1351" s="23">
        <f t="shared" si="148"/>
        <v>-0.10072266099201643</v>
      </c>
    </row>
    <row r="1352" spans="1:7" ht="27.75" customHeight="1" thickBot="1" x14ac:dyDescent="0.3">
      <c r="A1352" s="12" t="s">
        <v>29</v>
      </c>
      <c r="B1352" s="12"/>
      <c r="C1352" s="12"/>
      <c r="D1352" s="153" t="s">
        <v>27</v>
      </c>
      <c r="E1352" s="23" t="e">
        <f t="shared" si="148"/>
        <v>#DIV/0!</v>
      </c>
      <c r="F1352" s="23" t="e">
        <f t="shared" si="148"/>
        <v>#DIV/0!</v>
      </c>
      <c r="G1352" s="23">
        <f t="shared" si="148"/>
        <v>0</v>
      </c>
    </row>
    <row r="1353" spans="1:7" ht="27.75" customHeight="1" thickBot="1" x14ac:dyDescent="0.3">
      <c r="A1353" s="618" t="s">
        <v>582</v>
      </c>
      <c r="B1353" s="619"/>
      <c r="C1353" s="619"/>
      <c r="D1353" s="619"/>
      <c r="E1353" s="619"/>
      <c r="F1353" s="619"/>
      <c r="G1353" s="620"/>
    </row>
    <row r="1354" spans="1:7" ht="27.75" customHeight="1" x14ac:dyDescent="0.25">
      <c r="A1354" s="597"/>
      <c r="B1354" s="10"/>
      <c r="C1354" s="10"/>
      <c r="D1354" s="20">
        <v>2018</v>
      </c>
      <c r="E1354" s="20">
        <v>2019</v>
      </c>
      <c r="F1354" s="20">
        <v>2020</v>
      </c>
      <c r="G1354" s="20">
        <v>2021</v>
      </c>
    </row>
    <row r="1355" spans="1:7" ht="27.75" customHeight="1" thickBot="1" x14ac:dyDescent="0.3">
      <c r="A1355" s="598"/>
      <c r="B1355" s="157"/>
      <c r="C1355" s="157"/>
      <c r="D1355" s="21" t="s">
        <v>10</v>
      </c>
      <c r="E1355" s="21" t="s">
        <v>11</v>
      </c>
      <c r="F1355" s="21" t="s">
        <v>11</v>
      </c>
      <c r="G1355" s="21" t="s">
        <v>11</v>
      </c>
    </row>
    <row r="1356" spans="1:7" ht="27.75" customHeight="1" thickBot="1" x14ac:dyDescent="0.3">
      <c r="A1356" s="24" t="s">
        <v>31</v>
      </c>
      <c r="B1356" s="26">
        <v>3588</v>
      </c>
      <c r="C1356" s="26">
        <v>0</v>
      </c>
      <c r="D1356" s="26">
        <v>0</v>
      </c>
      <c r="E1356" s="26">
        <v>0</v>
      </c>
      <c r="F1356" s="26">
        <v>718</v>
      </c>
      <c r="G1356" s="26">
        <v>718</v>
      </c>
    </row>
    <row r="1357" spans="1:7" s="49" customFormat="1" ht="27.75" customHeight="1" thickBot="1" x14ac:dyDescent="0.3">
      <c r="A1357" s="53" t="s">
        <v>32</v>
      </c>
      <c r="B1357" s="54">
        <v>693012</v>
      </c>
      <c r="C1357" s="54">
        <v>0</v>
      </c>
      <c r="D1357" s="54">
        <v>0</v>
      </c>
      <c r="E1357" s="54">
        <v>0</v>
      </c>
      <c r="F1357" s="54">
        <v>139320</v>
      </c>
      <c r="G1357" s="54">
        <v>125215</v>
      </c>
    </row>
    <row r="1358" spans="1:7" ht="27.75" customHeight="1" thickBot="1" x14ac:dyDescent="0.3">
      <c r="A1358" s="27" t="s">
        <v>33</v>
      </c>
      <c r="B1358" s="86"/>
      <c r="C1358" s="86"/>
      <c r="D1358" s="307">
        <f>D1357+D1356</f>
        <v>0</v>
      </c>
      <c r="E1358" s="307">
        <f>E1357+E1356</f>
        <v>0</v>
      </c>
      <c r="F1358" s="307">
        <f>F1357+F1356</f>
        <v>140038</v>
      </c>
      <c r="G1358" s="307">
        <f>G1357+G1356</f>
        <v>125933</v>
      </c>
    </row>
    <row r="1359" spans="1:7" ht="27.75" customHeight="1" thickBot="1" x14ac:dyDescent="0.3">
      <c r="A1359" s="18" t="s">
        <v>646</v>
      </c>
      <c r="B1359" s="88"/>
      <c r="C1359" s="88"/>
      <c r="D1359" s="624" t="s">
        <v>647</v>
      </c>
      <c r="E1359" s="625"/>
      <c r="F1359" s="625"/>
      <c r="G1359" s="626"/>
    </row>
    <row r="1360" spans="1:7" ht="27.75" customHeight="1" thickBot="1" x14ac:dyDescent="0.3">
      <c r="A1360" s="19" t="s">
        <v>88</v>
      </c>
      <c r="B1360" s="84"/>
      <c r="C1360" s="84"/>
      <c r="D1360" s="757" t="s">
        <v>528</v>
      </c>
      <c r="E1360" s="758"/>
      <c r="F1360" s="758"/>
      <c r="G1360" s="759"/>
    </row>
    <row r="1361" spans="1:7" ht="65.25" customHeight="1" thickBot="1" x14ac:dyDescent="0.3">
      <c r="A1361" s="12" t="s">
        <v>20</v>
      </c>
      <c r="B1361" s="47"/>
      <c r="C1361" s="47"/>
      <c r="D1361" s="701" t="s">
        <v>648</v>
      </c>
      <c r="E1361" s="702"/>
      <c r="F1361" s="702"/>
      <c r="G1361" s="703"/>
    </row>
    <row r="1362" spans="1:7" ht="27.75" customHeight="1" thickBot="1" x14ac:dyDescent="0.3">
      <c r="A1362" s="12" t="s">
        <v>21</v>
      </c>
      <c r="B1362" s="47"/>
      <c r="C1362" s="47"/>
      <c r="D1362" s="760" t="s">
        <v>424</v>
      </c>
      <c r="E1362" s="761"/>
      <c r="F1362" s="761"/>
      <c r="G1362" s="762"/>
    </row>
    <row r="1363" spans="1:7" ht="27.75" customHeight="1" x14ac:dyDescent="0.25">
      <c r="A1363" s="597"/>
      <c r="B1363" s="660" t="s">
        <v>425</v>
      </c>
      <c r="C1363" s="660" t="s">
        <v>426</v>
      </c>
      <c r="D1363" s="20">
        <v>2018</v>
      </c>
      <c r="E1363" s="20">
        <v>2019</v>
      </c>
      <c r="F1363" s="20">
        <v>2020</v>
      </c>
      <c r="G1363" s="20">
        <v>2021</v>
      </c>
    </row>
    <row r="1364" spans="1:7" ht="27.75" customHeight="1" thickBot="1" x14ac:dyDescent="0.3">
      <c r="A1364" s="598"/>
      <c r="B1364" s="661"/>
      <c r="C1364" s="661"/>
      <c r="D1364" s="21" t="s">
        <v>10</v>
      </c>
      <c r="E1364" s="21" t="s">
        <v>11</v>
      </c>
      <c r="F1364" s="21" t="s">
        <v>11</v>
      </c>
      <c r="G1364" s="21" t="s">
        <v>11</v>
      </c>
    </row>
    <row r="1365" spans="1:7" ht="27.75" customHeight="1" thickBot="1" x14ac:dyDescent="0.3">
      <c r="A1365" s="12" t="s">
        <v>23</v>
      </c>
      <c r="B1365" s="92">
        <v>9300</v>
      </c>
      <c r="C1365" s="92">
        <v>0</v>
      </c>
      <c r="D1365" s="89">
        <v>0</v>
      </c>
      <c r="E1365" s="89">
        <v>0</v>
      </c>
      <c r="F1365" s="89">
        <v>9300</v>
      </c>
      <c r="G1365" s="89">
        <v>0</v>
      </c>
    </row>
    <row r="1366" spans="1:7" ht="27.75" customHeight="1" thickBot="1" x14ac:dyDescent="0.3">
      <c r="A1366" s="12" t="s">
        <v>24</v>
      </c>
      <c r="B1366" s="22">
        <f>B1375+B1374</f>
        <v>101938</v>
      </c>
      <c r="C1366" s="22">
        <f t="shared" ref="C1366:G1366" si="149">C1375+C1374</f>
        <v>0</v>
      </c>
      <c r="D1366" s="22">
        <f t="shared" si="149"/>
        <v>0</v>
      </c>
      <c r="E1366" s="22">
        <f t="shared" si="149"/>
        <v>0</v>
      </c>
      <c r="F1366" s="22">
        <f t="shared" si="149"/>
        <v>101939</v>
      </c>
      <c r="G1366" s="22">
        <f t="shared" si="149"/>
        <v>0</v>
      </c>
    </row>
    <row r="1367" spans="1:7" ht="27.75" customHeight="1" thickBot="1" x14ac:dyDescent="0.3">
      <c r="A1367" s="12" t="s">
        <v>25</v>
      </c>
      <c r="B1367" s="12"/>
      <c r="C1367" s="12"/>
      <c r="D1367" s="22" t="e">
        <f>D1366/D1365</f>
        <v>#DIV/0!</v>
      </c>
      <c r="E1367" s="22" t="e">
        <f>E1366/E1365</f>
        <v>#DIV/0!</v>
      </c>
      <c r="F1367" s="22">
        <f>F1366/F1365</f>
        <v>10.961182795698925</v>
      </c>
      <c r="G1367" s="22" t="e">
        <f>G1366/G1365</f>
        <v>#DIV/0!</v>
      </c>
    </row>
    <row r="1368" spans="1:7" ht="27.75" customHeight="1" thickBot="1" x14ac:dyDescent="0.3">
      <c r="A1368" s="12" t="s">
        <v>26</v>
      </c>
      <c r="B1368" s="12"/>
      <c r="C1368" s="12"/>
      <c r="D1368" s="153" t="s">
        <v>27</v>
      </c>
      <c r="E1368" s="23" t="e">
        <f t="shared" ref="E1368:G1370" si="150">E1365/D1365-1</f>
        <v>#DIV/0!</v>
      </c>
      <c r="F1368" s="23" t="e">
        <f t="shared" si="150"/>
        <v>#DIV/0!</v>
      </c>
      <c r="G1368" s="23">
        <f t="shared" si="150"/>
        <v>-1</v>
      </c>
    </row>
    <row r="1369" spans="1:7" ht="27.75" customHeight="1" thickBot="1" x14ac:dyDescent="0.3">
      <c r="A1369" s="12" t="s">
        <v>28</v>
      </c>
      <c r="B1369" s="12"/>
      <c r="C1369" s="12"/>
      <c r="D1369" s="153" t="s">
        <v>27</v>
      </c>
      <c r="E1369" s="23" t="e">
        <f t="shared" si="150"/>
        <v>#DIV/0!</v>
      </c>
      <c r="F1369" s="23" t="e">
        <f t="shared" si="150"/>
        <v>#DIV/0!</v>
      </c>
      <c r="G1369" s="23">
        <f t="shared" si="150"/>
        <v>-1</v>
      </c>
    </row>
    <row r="1370" spans="1:7" ht="27.75" customHeight="1" thickBot="1" x14ac:dyDescent="0.3">
      <c r="A1370" s="12" t="s">
        <v>29</v>
      </c>
      <c r="B1370" s="12"/>
      <c r="C1370" s="12"/>
      <c r="D1370" s="153" t="s">
        <v>27</v>
      </c>
      <c r="E1370" s="23" t="e">
        <f t="shared" si="150"/>
        <v>#DIV/0!</v>
      </c>
      <c r="F1370" s="23" t="e">
        <f t="shared" si="150"/>
        <v>#DIV/0!</v>
      </c>
      <c r="G1370" s="23" t="e">
        <f t="shared" si="150"/>
        <v>#DIV/0!</v>
      </c>
    </row>
    <row r="1371" spans="1:7" ht="27.75" customHeight="1" thickBot="1" x14ac:dyDescent="0.3">
      <c r="A1371" s="618" t="s">
        <v>30</v>
      </c>
      <c r="B1371" s="619"/>
      <c r="C1371" s="619"/>
      <c r="D1371" s="619"/>
      <c r="E1371" s="619"/>
      <c r="F1371" s="619"/>
      <c r="G1371" s="620"/>
    </row>
    <row r="1372" spans="1:7" ht="27.75" customHeight="1" x14ac:dyDescent="0.25">
      <c r="A1372" s="597"/>
      <c r="B1372" s="10"/>
      <c r="C1372" s="10"/>
      <c r="D1372" s="20">
        <v>2018</v>
      </c>
      <c r="E1372" s="20">
        <v>2019</v>
      </c>
      <c r="F1372" s="20">
        <v>2020</v>
      </c>
      <c r="G1372" s="20">
        <v>2021</v>
      </c>
    </row>
    <row r="1373" spans="1:7" ht="27.75" customHeight="1" thickBot="1" x14ac:dyDescent="0.3">
      <c r="A1373" s="598"/>
      <c r="B1373" s="157"/>
      <c r="C1373" s="157"/>
      <c r="D1373" s="21" t="s">
        <v>10</v>
      </c>
      <c r="E1373" s="21" t="s">
        <v>11</v>
      </c>
      <c r="F1373" s="21" t="s">
        <v>11</v>
      </c>
      <c r="G1373" s="21" t="s">
        <v>11</v>
      </c>
    </row>
    <row r="1374" spans="1:7" ht="27.75" customHeight="1" thickBot="1" x14ac:dyDescent="0.3">
      <c r="A1374" s="24" t="s">
        <v>31</v>
      </c>
      <c r="B1374" s="26">
        <v>1993</v>
      </c>
      <c r="C1374" s="26">
        <v>0</v>
      </c>
      <c r="D1374" s="26">
        <v>0</v>
      </c>
      <c r="E1374" s="26">
        <v>0</v>
      </c>
      <c r="F1374" s="26">
        <v>1993</v>
      </c>
      <c r="G1374" s="26">
        <v>0</v>
      </c>
    </row>
    <row r="1375" spans="1:7" s="49" customFormat="1" ht="27.75" customHeight="1" thickBot="1" x14ac:dyDescent="0.3">
      <c r="A1375" s="53" t="s">
        <v>32</v>
      </c>
      <c r="B1375" s="54">
        <v>99945</v>
      </c>
      <c r="C1375" s="54">
        <v>0</v>
      </c>
      <c r="D1375" s="54">
        <v>0</v>
      </c>
      <c r="E1375" s="54">
        <v>0</v>
      </c>
      <c r="F1375" s="54">
        <v>99946</v>
      </c>
      <c r="G1375" s="54">
        <v>0</v>
      </c>
    </row>
    <row r="1376" spans="1:7" ht="27.75" customHeight="1" thickBot="1" x14ac:dyDescent="0.3">
      <c r="A1376" s="27" t="s">
        <v>33</v>
      </c>
      <c r="B1376" s="86"/>
      <c r="C1376" s="86"/>
      <c r="D1376" s="307">
        <f>D1375+D1374</f>
        <v>0</v>
      </c>
      <c r="E1376" s="307">
        <f>E1375+E1374</f>
        <v>0</v>
      </c>
      <c r="F1376" s="307">
        <f>F1375+F1374</f>
        <v>101939</v>
      </c>
      <c r="G1376" s="307">
        <f>G1375+G1374</f>
        <v>0</v>
      </c>
    </row>
    <row r="1377" spans="1:7" ht="27.75" customHeight="1" thickBot="1" x14ac:dyDescent="0.3">
      <c r="A1377" s="18"/>
      <c r="B1377" s="88"/>
      <c r="C1377" s="88"/>
      <c r="D1377" s="624" t="s">
        <v>649</v>
      </c>
      <c r="E1377" s="625"/>
      <c r="F1377" s="625"/>
      <c r="G1377" s="626"/>
    </row>
    <row r="1378" spans="1:7" ht="27.75" customHeight="1" thickBot="1" x14ac:dyDescent="0.3">
      <c r="A1378" s="19" t="s">
        <v>88</v>
      </c>
      <c r="B1378" s="84"/>
      <c r="C1378" s="84"/>
      <c r="D1378" s="757" t="s">
        <v>441</v>
      </c>
      <c r="E1378" s="758"/>
      <c r="F1378" s="758"/>
      <c r="G1378" s="759"/>
    </row>
    <row r="1379" spans="1:7" ht="46.5" customHeight="1" thickBot="1" x14ac:dyDescent="0.3">
      <c r="A1379" s="12" t="s">
        <v>20</v>
      </c>
      <c r="B1379" s="47"/>
      <c r="C1379" s="47"/>
      <c r="D1379" s="701" t="s">
        <v>650</v>
      </c>
      <c r="E1379" s="702"/>
      <c r="F1379" s="702"/>
      <c r="G1379" s="703"/>
    </row>
    <row r="1380" spans="1:7" ht="27.75" customHeight="1" thickBot="1" x14ac:dyDescent="0.3">
      <c r="A1380" s="12" t="s">
        <v>21</v>
      </c>
      <c r="B1380" s="47"/>
      <c r="C1380" s="47"/>
      <c r="D1380" s="760" t="s">
        <v>424</v>
      </c>
      <c r="E1380" s="761"/>
      <c r="F1380" s="761"/>
      <c r="G1380" s="762"/>
    </row>
    <row r="1381" spans="1:7" ht="27.75" customHeight="1" x14ac:dyDescent="0.25">
      <c r="A1381" s="597"/>
      <c r="B1381" s="660" t="s">
        <v>425</v>
      </c>
      <c r="C1381" s="660" t="s">
        <v>426</v>
      </c>
      <c r="D1381" s="20">
        <v>2018</v>
      </c>
      <c r="E1381" s="20">
        <v>2019</v>
      </c>
      <c r="F1381" s="20">
        <v>2020</v>
      </c>
      <c r="G1381" s="20">
        <v>2021</v>
      </c>
    </row>
    <row r="1382" spans="1:7" ht="27.75" customHeight="1" thickBot="1" x14ac:dyDescent="0.3">
      <c r="A1382" s="598"/>
      <c r="B1382" s="661"/>
      <c r="C1382" s="661"/>
      <c r="D1382" s="21" t="s">
        <v>10</v>
      </c>
      <c r="E1382" s="21" t="s">
        <v>11</v>
      </c>
      <c r="F1382" s="21" t="s">
        <v>11</v>
      </c>
      <c r="G1382" s="21" t="s">
        <v>11</v>
      </c>
    </row>
    <row r="1383" spans="1:7" ht="27.75" customHeight="1" thickBot="1" x14ac:dyDescent="0.3">
      <c r="A1383" s="12" t="s">
        <v>23</v>
      </c>
      <c r="B1383" s="89">
        <v>5018</v>
      </c>
      <c r="C1383" s="89">
        <v>0</v>
      </c>
      <c r="D1383" s="89">
        <v>0</v>
      </c>
      <c r="E1383" s="89">
        <v>0</v>
      </c>
      <c r="F1383" s="89">
        <f>F1384/B1384*B1383</f>
        <v>1003.6232953820086</v>
      </c>
      <c r="G1383" s="89">
        <f>G1384/B1384*B1383</f>
        <v>4014.4349430730131</v>
      </c>
    </row>
    <row r="1384" spans="1:7" ht="27.75" customHeight="1" thickBot="1" x14ac:dyDescent="0.3">
      <c r="A1384" s="12" t="s">
        <v>24</v>
      </c>
      <c r="B1384" s="22">
        <f t="shared" ref="B1384:G1384" si="151">B1393+B1392</f>
        <v>86163</v>
      </c>
      <c r="C1384" s="22">
        <f t="shared" si="151"/>
        <v>0</v>
      </c>
      <c r="D1384" s="22">
        <f t="shared" si="151"/>
        <v>0</v>
      </c>
      <c r="E1384" s="22">
        <f t="shared" si="151"/>
        <v>0</v>
      </c>
      <c r="F1384" s="22">
        <f t="shared" si="151"/>
        <v>17233</v>
      </c>
      <c r="G1384" s="22">
        <f t="shared" si="151"/>
        <v>68931</v>
      </c>
    </row>
    <row r="1385" spans="1:7" ht="27.75" customHeight="1" thickBot="1" x14ac:dyDescent="0.3">
      <c r="A1385" s="12" t="s">
        <v>25</v>
      </c>
      <c r="B1385" s="12"/>
      <c r="C1385" s="12"/>
      <c r="D1385" s="22" t="e">
        <f>D1384/D1383</f>
        <v>#DIV/0!</v>
      </c>
      <c r="E1385" s="22" t="e">
        <f>E1384/E1383</f>
        <v>#DIV/0!</v>
      </c>
      <c r="F1385" s="22">
        <f>F1384/F1383</f>
        <v>17.170785173375847</v>
      </c>
      <c r="G1385" s="22">
        <f>G1384/G1383</f>
        <v>17.170785173375847</v>
      </c>
    </row>
    <row r="1386" spans="1:7" ht="27.75" customHeight="1" thickBot="1" x14ac:dyDescent="0.3">
      <c r="A1386" s="12" t="s">
        <v>26</v>
      </c>
      <c r="B1386" s="12"/>
      <c r="C1386" s="12"/>
      <c r="D1386" s="153" t="s">
        <v>27</v>
      </c>
      <c r="E1386" s="23" t="e">
        <f t="shared" ref="E1386:G1388" si="152">E1383/D1383-1</f>
        <v>#DIV/0!</v>
      </c>
      <c r="F1386" s="23" t="e">
        <f t="shared" si="152"/>
        <v>#DIV/0!</v>
      </c>
      <c r="G1386" s="23">
        <f t="shared" si="152"/>
        <v>2.999941971798294</v>
      </c>
    </row>
    <row r="1387" spans="1:7" ht="27.75" customHeight="1" thickBot="1" x14ac:dyDescent="0.3">
      <c r="A1387" s="12" t="s">
        <v>28</v>
      </c>
      <c r="B1387" s="12"/>
      <c r="C1387" s="12"/>
      <c r="D1387" s="153" t="s">
        <v>27</v>
      </c>
      <c r="E1387" s="23" t="e">
        <f t="shared" si="152"/>
        <v>#DIV/0!</v>
      </c>
      <c r="F1387" s="23" t="e">
        <f t="shared" si="152"/>
        <v>#DIV/0!</v>
      </c>
      <c r="G1387" s="23">
        <f t="shared" si="152"/>
        <v>2.999941971798294</v>
      </c>
    </row>
    <row r="1388" spans="1:7" ht="27.75" customHeight="1" thickBot="1" x14ac:dyDescent="0.3">
      <c r="A1388" s="12" t="s">
        <v>29</v>
      </c>
      <c r="B1388" s="12"/>
      <c r="C1388" s="12"/>
      <c r="D1388" s="153" t="s">
        <v>27</v>
      </c>
      <c r="E1388" s="23" t="e">
        <f t="shared" si="152"/>
        <v>#DIV/0!</v>
      </c>
      <c r="F1388" s="23" t="e">
        <f t="shared" si="152"/>
        <v>#DIV/0!</v>
      </c>
      <c r="G1388" s="23">
        <f t="shared" si="152"/>
        <v>0</v>
      </c>
    </row>
    <row r="1389" spans="1:7" ht="27.75" customHeight="1" thickBot="1" x14ac:dyDescent="0.3">
      <c r="A1389" s="618" t="s">
        <v>456</v>
      </c>
      <c r="B1389" s="619"/>
      <c r="C1389" s="619"/>
      <c r="D1389" s="619"/>
      <c r="E1389" s="619"/>
      <c r="F1389" s="619"/>
      <c r="G1389" s="620"/>
    </row>
    <row r="1390" spans="1:7" ht="27.75" customHeight="1" x14ac:dyDescent="0.25">
      <c r="A1390" s="597"/>
      <c r="B1390" s="10"/>
      <c r="C1390" s="10"/>
      <c r="D1390" s="20">
        <v>2018</v>
      </c>
      <c r="E1390" s="20">
        <v>2019</v>
      </c>
      <c r="F1390" s="20">
        <v>2020</v>
      </c>
      <c r="G1390" s="20">
        <v>2021</v>
      </c>
    </row>
    <row r="1391" spans="1:7" ht="27.75" customHeight="1" thickBot="1" x14ac:dyDescent="0.3">
      <c r="A1391" s="598"/>
      <c r="B1391" s="157"/>
      <c r="C1391" s="157"/>
      <c r="D1391" s="21" t="s">
        <v>10</v>
      </c>
      <c r="E1391" s="21" t="s">
        <v>11</v>
      </c>
      <c r="F1391" s="21" t="s">
        <v>11</v>
      </c>
      <c r="G1391" s="21" t="s">
        <v>11</v>
      </c>
    </row>
    <row r="1392" spans="1:7" ht="27.75" customHeight="1" thickBot="1" x14ac:dyDescent="0.3">
      <c r="A1392" s="24" t="s">
        <v>31</v>
      </c>
      <c r="B1392" s="26">
        <v>270</v>
      </c>
      <c r="C1392" s="26">
        <v>0</v>
      </c>
      <c r="D1392" s="26">
        <v>0</v>
      </c>
      <c r="E1392" s="26">
        <v>0</v>
      </c>
      <c r="F1392" s="26">
        <v>54</v>
      </c>
      <c r="G1392" s="26">
        <v>216</v>
      </c>
    </row>
    <row r="1393" spans="1:7" ht="27.75" customHeight="1" thickBot="1" x14ac:dyDescent="0.3">
      <c r="A1393" s="53" t="s">
        <v>32</v>
      </c>
      <c r="B1393" s="54">
        <v>85893</v>
      </c>
      <c r="C1393" s="54">
        <v>0</v>
      </c>
      <c r="D1393" s="54">
        <v>0</v>
      </c>
      <c r="E1393" s="54">
        <v>0</v>
      </c>
      <c r="F1393" s="54">
        <v>17179</v>
      </c>
      <c r="G1393" s="54">
        <v>68715</v>
      </c>
    </row>
    <row r="1394" spans="1:7" ht="27.75" customHeight="1" thickBot="1" x14ac:dyDescent="0.3">
      <c r="A1394" s="27" t="s">
        <v>33</v>
      </c>
      <c r="B1394" s="26"/>
      <c r="C1394" s="26"/>
      <c r="D1394" s="307">
        <f>D1393+D1392</f>
        <v>0</v>
      </c>
      <c r="E1394" s="307">
        <f>E1393+E1392</f>
        <v>0</v>
      </c>
      <c r="F1394" s="307">
        <f>F1393+F1392</f>
        <v>17233</v>
      </c>
      <c r="G1394" s="307">
        <f>G1393+G1392</f>
        <v>68931</v>
      </c>
    </row>
    <row r="1395" spans="1:7" ht="27.75" customHeight="1" thickBot="1" x14ac:dyDescent="0.3">
      <c r="A1395" s="18"/>
      <c r="B1395" s="88"/>
      <c r="C1395" s="88"/>
      <c r="D1395" s="624" t="s">
        <v>651</v>
      </c>
      <c r="E1395" s="625"/>
      <c r="F1395" s="625"/>
      <c r="G1395" s="626"/>
    </row>
    <row r="1396" spans="1:7" ht="27.75" customHeight="1" thickBot="1" x14ac:dyDescent="0.3">
      <c r="A1396" s="19" t="s">
        <v>88</v>
      </c>
      <c r="B1396" s="84"/>
      <c r="C1396" s="84"/>
      <c r="D1396" s="757" t="s">
        <v>441</v>
      </c>
      <c r="E1396" s="758"/>
      <c r="F1396" s="758"/>
      <c r="G1396" s="759"/>
    </row>
    <row r="1397" spans="1:7" ht="27.75" customHeight="1" thickBot="1" x14ac:dyDescent="0.3">
      <c r="A1397" s="12" t="s">
        <v>20</v>
      </c>
      <c r="B1397" s="47"/>
      <c r="C1397" s="47"/>
      <c r="D1397" s="757" t="s">
        <v>652</v>
      </c>
      <c r="E1397" s="758"/>
      <c r="F1397" s="758"/>
      <c r="G1397" s="759"/>
    </row>
    <row r="1398" spans="1:7" ht="27.75" customHeight="1" thickBot="1" x14ac:dyDescent="0.3">
      <c r="A1398" s="12" t="s">
        <v>21</v>
      </c>
      <c r="B1398" s="47"/>
      <c r="C1398" s="47"/>
      <c r="D1398" s="760" t="s">
        <v>424</v>
      </c>
      <c r="E1398" s="761"/>
      <c r="F1398" s="761"/>
      <c r="G1398" s="762"/>
    </row>
    <row r="1399" spans="1:7" ht="27.75" customHeight="1" x14ac:dyDescent="0.25">
      <c r="A1399" s="597"/>
      <c r="B1399" s="660" t="s">
        <v>425</v>
      </c>
      <c r="C1399" s="660" t="s">
        <v>426</v>
      </c>
      <c r="D1399" s="20">
        <v>2018</v>
      </c>
      <c r="E1399" s="20">
        <v>2019</v>
      </c>
      <c r="F1399" s="20">
        <v>2020</v>
      </c>
      <c r="G1399" s="20">
        <v>2021</v>
      </c>
    </row>
    <row r="1400" spans="1:7" ht="27.75" customHeight="1" thickBot="1" x14ac:dyDescent="0.3">
      <c r="A1400" s="598"/>
      <c r="B1400" s="661"/>
      <c r="C1400" s="661"/>
      <c r="D1400" s="21" t="s">
        <v>10</v>
      </c>
      <c r="E1400" s="21" t="s">
        <v>11</v>
      </c>
      <c r="F1400" s="21" t="s">
        <v>11</v>
      </c>
      <c r="G1400" s="21" t="s">
        <v>11</v>
      </c>
    </row>
    <row r="1401" spans="1:7" ht="27.75" customHeight="1" thickBot="1" x14ac:dyDescent="0.3">
      <c r="A1401" s="12" t="s">
        <v>23</v>
      </c>
      <c r="B1401" s="89">
        <v>17058</v>
      </c>
      <c r="C1401" s="89"/>
      <c r="D1401" s="89"/>
      <c r="E1401" s="89"/>
      <c r="F1401" s="89">
        <f>F1402/B1402*B1401</f>
        <v>3411.6501344619319</v>
      </c>
      <c r="G1401" s="89">
        <f>G1402/B1402*B1401</f>
        <v>13646.349865538068</v>
      </c>
    </row>
    <row r="1402" spans="1:7" ht="27.75" customHeight="1" thickBot="1" x14ac:dyDescent="0.3">
      <c r="A1402" s="12" t="s">
        <v>24</v>
      </c>
      <c r="B1402" s="22">
        <f t="shared" ref="B1402:G1402" si="153">B1411+B1410</f>
        <v>136098</v>
      </c>
      <c r="C1402" s="22">
        <f t="shared" si="153"/>
        <v>0</v>
      </c>
      <c r="D1402" s="22">
        <f t="shared" si="153"/>
        <v>0</v>
      </c>
      <c r="E1402" s="22">
        <f t="shared" si="153"/>
        <v>0</v>
      </c>
      <c r="F1402" s="22">
        <f t="shared" si="153"/>
        <v>27220</v>
      </c>
      <c r="G1402" s="22">
        <f t="shared" si="153"/>
        <v>108878</v>
      </c>
    </row>
    <row r="1403" spans="1:7" ht="27.75" customHeight="1" thickBot="1" x14ac:dyDescent="0.3">
      <c r="A1403" s="12" t="s">
        <v>25</v>
      </c>
      <c r="B1403" s="12"/>
      <c r="C1403" s="12"/>
      <c r="D1403" s="22" t="e">
        <f>D1402/D1401</f>
        <v>#DIV/0!</v>
      </c>
      <c r="E1403" s="22" t="e">
        <f>E1402/E1401</f>
        <v>#DIV/0!</v>
      </c>
      <c r="F1403" s="22">
        <f>F1402/F1401</f>
        <v>7.9785437917692574</v>
      </c>
      <c r="G1403" s="22">
        <f>G1402/G1401</f>
        <v>7.9785437917692574</v>
      </c>
    </row>
    <row r="1404" spans="1:7" ht="27.75" customHeight="1" thickBot="1" x14ac:dyDescent="0.3">
      <c r="A1404" s="12" t="s">
        <v>26</v>
      </c>
      <c r="B1404" s="12"/>
      <c r="C1404" s="12"/>
      <c r="D1404" s="153" t="s">
        <v>27</v>
      </c>
      <c r="E1404" s="23" t="e">
        <f t="shared" ref="E1404:G1406" si="154">E1401/D1401-1</f>
        <v>#DIV/0!</v>
      </c>
      <c r="F1404" s="23" t="e">
        <f t="shared" si="154"/>
        <v>#DIV/0!</v>
      </c>
      <c r="G1404" s="23">
        <f t="shared" si="154"/>
        <v>2.9999265246142541</v>
      </c>
    </row>
    <row r="1405" spans="1:7" ht="27.75" customHeight="1" thickBot="1" x14ac:dyDescent="0.3">
      <c r="A1405" s="12" t="s">
        <v>28</v>
      </c>
      <c r="B1405" s="12"/>
      <c r="C1405" s="12"/>
      <c r="D1405" s="153" t="s">
        <v>27</v>
      </c>
      <c r="E1405" s="23" t="e">
        <f t="shared" si="154"/>
        <v>#DIV/0!</v>
      </c>
      <c r="F1405" s="23" t="e">
        <f t="shared" si="154"/>
        <v>#DIV/0!</v>
      </c>
      <c r="G1405" s="23">
        <f t="shared" si="154"/>
        <v>2.9999265246142541</v>
      </c>
    </row>
    <row r="1406" spans="1:7" ht="27.75" customHeight="1" thickBot="1" x14ac:dyDescent="0.3">
      <c r="A1406" s="12" t="s">
        <v>29</v>
      </c>
      <c r="B1406" s="12"/>
      <c r="C1406" s="12"/>
      <c r="D1406" s="153" t="s">
        <v>27</v>
      </c>
      <c r="E1406" s="23" t="e">
        <f t="shared" si="154"/>
        <v>#DIV/0!</v>
      </c>
      <c r="F1406" s="23" t="e">
        <f t="shared" si="154"/>
        <v>#DIV/0!</v>
      </c>
      <c r="G1406" s="23">
        <f t="shared" si="154"/>
        <v>0</v>
      </c>
    </row>
    <row r="1407" spans="1:7" ht="27.75" customHeight="1" thickBot="1" x14ac:dyDescent="0.3">
      <c r="A1407" s="618" t="s">
        <v>456</v>
      </c>
      <c r="B1407" s="619"/>
      <c r="C1407" s="619"/>
      <c r="D1407" s="619"/>
      <c r="E1407" s="619"/>
      <c r="F1407" s="619"/>
      <c r="G1407" s="620"/>
    </row>
    <row r="1408" spans="1:7" ht="27.75" customHeight="1" x14ac:dyDescent="0.25">
      <c r="A1408" s="597"/>
      <c r="B1408" s="10"/>
      <c r="C1408" s="10"/>
      <c r="D1408" s="20">
        <v>2018</v>
      </c>
      <c r="E1408" s="20">
        <v>2019</v>
      </c>
      <c r="F1408" s="20">
        <v>2020</v>
      </c>
      <c r="G1408" s="20">
        <v>2021</v>
      </c>
    </row>
    <row r="1409" spans="1:7" ht="27.75" customHeight="1" thickBot="1" x14ac:dyDescent="0.3">
      <c r="A1409" s="598"/>
      <c r="B1409" s="157"/>
      <c r="C1409" s="157"/>
      <c r="D1409" s="21" t="s">
        <v>10</v>
      </c>
      <c r="E1409" s="21" t="s">
        <v>11</v>
      </c>
      <c r="F1409" s="21" t="s">
        <v>11</v>
      </c>
      <c r="G1409" s="21" t="s">
        <v>11</v>
      </c>
    </row>
    <row r="1410" spans="1:7" ht="27.75" customHeight="1" thickBot="1" x14ac:dyDescent="0.3">
      <c r="A1410" s="24" t="s">
        <v>31</v>
      </c>
      <c r="B1410" s="26">
        <v>2428</v>
      </c>
      <c r="C1410" s="26">
        <v>0</v>
      </c>
      <c r="D1410" s="26">
        <v>0</v>
      </c>
      <c r="E1410" s="26">
        <v>0</v>
      </c>
      <c r="F1410" s="26">
        <v>486</v>
      </c>
      <c r="G1410" s="26">
        <v>1942</v>
      </c>
    </row>
    <row r="1411" spans="1:7" ht="27.75" customHeight="1" thickBot="1" x14ac:dyDescent="0.3">
      <c r="A1411" s="53" t="s">
        <v>32</v>
      </c>
      <c r="B1411" s="54">
        <v>133670</v>
      </c>
      <c r="C1411" s="54">
        <v>0</v>
      </c>
      <c r="D1411" s="54">
        <v>0</v>
      </c>
      <c r="E1411" s="54">
        <v>0</v>
      </c>
      <c r="F1411" s="54">
        <v>26734</v>
      </c>
      <c r="G1411" s="54">
        <v>106936</v>
      </c>
    </row>
    <row r="1412" spans="1:7" ht="27.75" customHeight="1" thickBot="1" x14ac:dyDescent="0.3">
      <c r="A1412" s="27" t="s">
        <v>33</v>
      </c>
      <c r="B1412" s="26"/>
      <c r="C1412" s="26"/>
      <c r="D1412" s="307">
        <f>D1411+D1410</f>
        <v>0</v>
      </c>
      <c r="E1412" s="307">
        <f>E1411+E1410</f>
        <v>0</v>
      </c>
      <c r="F1412" s="307">
        <f>F1411+F1410</f>
        <v>27220</v>
      </c>
      <c r="G1412" s="307">
        <f>G1411+G1410</f>
        <v>108878</v>
      </c>
    </row>
    <row r="1413" spans="1:7" ht="27.75" customHeight="1" thickBot="1" x14ac:dyDescent="0.3">
      <c r="A1413" s="18"/>
      <c r="B1413" s="88"/>
      <c r="C1413" s="88"/>
      <c r="D1413" s="624" t="s">
        <v>653</v>
      </c>
      <c r="E1413" s="625"/>
      <c r="F1413" s="625"/>
      <c r="G1413" s="626"/>
    </row>
    <row r="1414" spans="1:7" ht="27.75" customHeight="1" thickBot="1" x14ac:dyDescent="0.3">
      <c r="A1414" s="19" t="s">
        <v>88</v>
      </c>
      <c r="B1414" s="84"/>
      <c r="C1414" s="84"/>
      <c r="D1414" s="757" t="s">
        <v>441</v>
      </c>
      <c r="E1414" s="758"/>
      <c r="F1414" s="758"/>
      <c r="G1414" s="759"/>
    </row>
    <row r="1415" spans="1:7" ht="78.75" customHeight="1" thickBot="1" x14ac:dyDescent="0.3">
      <c r="A1415" s="12" t="s">
        <v>20</v>
      </c>
      <c r="B1415" s="47"/>
      <c r="C1415" s="47"/>
      <c r="D1415" s="701" t="s">
        <v>654</v>
      </c>
      <c r="E1415" s="702"/>
      <c r="F1415" s="702"/>
      <c r="G1415" s="703"/>
    </row>
    <row r="1416" spans="1:7" ht="27.75" customHeight="1" thickBot="1" x14ac:dyDescent="0.3">
      <c r="A1416" s="12" t="s">
        <v>21</v>
      </c>
      <c r="B1416" s="47"/>
      <c r="C1416" s="47"/>
      <c r="D1416" s="760" t="s">
        <v>424</v>
      </c>
      <c r="E1416" s="761"/>
      <c r="F1416" s="761"/>
      <c r="G1416" s="762"/>
    </row>
    <row r="1417" spans="1:7" ht="27.75" customHeight="1" x14ac:dyDescent="0.25">
      <c r="A1417" s="597"/>
      <c r="B1417" s="660" t="s">
        <v>425</v>
      </c>
      <c r="C1417" s="660" t="s">
        <v>426</v>
      </c>
      <c r="D1417" s="20">
        <v>2018</v>
      </c>
      <c r="E1417" s="20">
        <v>2019</v>
      </c>
      <c r="F1417" s="20">
        <v>2020</v>
      </c>
      <c r="G1417" s="20">
        <v>2021</v>
      </c>
    </row>
    <row r="1418" spans="1:7" ht="27.75" customHeight="1" thickBot="1" x14ac:dyDescent="0.3">
      <c r="A1418" s="598"/>
      <c r="B1418" s="661"/>
      <c r="C1418" s="661"/>
      <c r="D1418" s="21" t="s">
        <v>10</v>
      </c>
      <c r="E1418" s="21" t="s">
        <v>11</v>
      </c>
      <c r="F1418" s="21" t="s">
        <v>11</v>
      </c>
      <c r="G1418" s="21" t="s">
        <v>11</v>
      </c>
    </row>
    <row r="1419" spans="1:7" ht="27.75" customHeight="1" thickBot="1" x14ac:dyDescent="0.3">
      <c r="A1419" s="12" t="s">
        <v>23</v>
      </c>
      <c r="B1419" s="89">
        <v>22858</v>
      </c>
      <c r="C1419" s="89">
        <v>0</v>
      </c>
      <c r="D1419" s="89">
        <v>0</v>
      </c>
      <c r="E1419" s="89">
        <v>0</v>
      </c>
      <c r="F1419" s="89">
        <f>F1420/B1420*B1419</f>
        <v>4571.6000000000004</v>
      </c>
      <c r="G1419" s="89">
        <f>G1420/B1420*B1419</f>
        <v>18286.531469818539</v>
      </c>
    </row>
    <row r="1420" spans="1:7" ht="27.75" customHeight="1" thickBot="1" x14ac:dyDescent="0.3">
      <c r="A1420" s="12" t="s">
        <v>24</v>
      </c>
      <c r="B1420" s="22">
        <f t="shared" ref="B1420:G1420" si="155">B1429+B1428</f>
        <v>173865</v>
      </c>
      <c r="C1420" s="22">
        <f t="shared" si="155"/>
        <v>0</v>
      </c>
      <c r="D1420" s="22">
        <f t="shared" si="155"/>
        <v>0</v>
      </c>
      <c r="E1420" s="22">
        <f t="shared" si="155"/>
        <v>0</v>
      </c>
      <c r="F1420" s="22">
        <f t="shared" si="155"/>
        <v>34773</v>
      </c>
      <c r="G1420" s="22">
        <f t="shared" si="155"/>
        <v>139093</v>
      </c>
    </row>
    <row r="1421" spans="1:7" ht="27.75" customHeight="1" thickBot="1" x14ac:dyDescent="0.3">
      <c r="A1421" s="12" t="s">
        <v>25</v>
      </c>
      <c r="B1421" s="12"/>
      <c r="C1421" s="12"/>
      <c r="D1421" s="22" t="e">
        <f>D1420/D1419</f>
        <v>#DIV/0!</v>
      </c>
      <c r="E1421" s="22" t="e">
        <f>E1420/E1419</f>
        <v>#DIV/0!</v>
      </c>
      <c r="F1421" s="22">
        <f>F1420/F1419</f>
        <v>7.6063085134307453</v>
      </c>
      <c r="G1421" s="22">
        <f>G1420/G1419</f>
        <v>7.6063085134307453</v>
      </c>
    </row>
    <row r="1422" spans="1:7" ht="27.75" customHeight="1" thickBot="1" x14ac:dyDescent="0.3">
      <c r="A1422" s="12" t="s">
        <v>26</v>
      </c>
      <c r="B1422" s="12"/>
      <c r="C1422" s="12"/>
      <c r="D1422" s="153" t="s">
        <v>27</v>
      </c>
      <c r="E1422" s="23" t="e">
        <f t="shared" ref="E1422:G1424" si="156">E1419/D1419-1</f>
        <v>#DIV/0!</v>
      </c>
      <c r="F1422" s="23" t="e">
        <f t="shared" si="156"/>
        <v>#DIV/0!</v>
      </c>
      <c r="G1422" s="23">
        <f t="shared" si="156"/>
        <v>3.0000287579443823</v>
      </c>
    </row>
    <row r="1423" spans="1:7" ht="27.75" customHeight="1" thickBot="1" x14ac:dyDescent="0.3">
      <c r="A1423" s="12" t="s">
        <v>28</v>
      </c>
      <c r="B1423" s="12"/>
      <c r="C1423" s="12"/>
      <c r="D1423" s="153" t="s">
        <v>27</v>
      </c>
      <c r="E1423" s="23" t="e">
        <f t="shared" si="156"/>
        <v>#DIV/0!</v>
      </c>
      <c r="F1423" s="23" t="e">
        <f t="shared" si="156"/>
        <v>#DIV/0!</v>
      </c>
      <c r="G1423" s="23">
        <f t="shared" si="156"/>
        <v>3.0000287579443823</v>
      </c>
    </row>
    <row r="1424" spans="1:7" ht="27.75" customHeight="1" thickBot="1" x14ac:dyDescent="0.3">
      <c r="A1424" s="12" t="s">
        <v>29</v>
      </c>
      <c r="B1424" s="12"/>
      <c r="C1424" s="12"/>
      <c r="D1424" s="153" t="s">
        <v>27</v>
      </c>
      <c r="E1424" s="23" t="e">
        <f t="shared" si="156"/>
        <v>#DIV/0!</v>
      </c>
      <c r="F1424" s="23" t="e">
        <f t="shared" si="156"/>
        <v>#DIV/0!</v>
      </c>
      <c r="G1424" s="23">
        <f t="shared" si="156"/>
        <v>0</v>
      </c>
    </row>
    <row r="1425" spans="1:7" ht="27.75" customHeight="1" thickBot="1" x14ac:dyDescent="0.3">
      <c r="A1425" s="618" t="s">
        <v>456</v>
      </c>
      <c r="B1425" s="619"/>
      <c r="C1425" s="619"/>
      <c r="D1425" s="619"/>
      <c r="E1425" s="619"/>
      <c r="F1425" s="619"/>
      <c r="G1425" s="620"/>
    </row>
    <row r="1426" spans="1:7" ht="27.75" customHeight="1" x14ac:dyDescent="0.25">
      <c r="A1426" s="597"/>
      <c r="B1426" s="10"/>
      <c r="C1426" s="10"/>
      <c r="D1426" s="20">
        <v>2018</v>
      </c>
      <c r="E1426" s="20">
        <v>2019</v>
      </c>
      <c r="F1426" s="20">
        <v>2020</v>
      </c>
      <c r="G1426" s="20">
        <v>2021</v>
      </c>
    </row>
    <row r="1427" spans="1:7" ht="27.75" customHeight="1" thickBot="1" x14ac:dyDescent="0.3">
      <c r="A1427" s="598"/>
      <c r="B1427" s="157"/>
      <c r="C1427" s="157"/>
      <c r="D1427" s="21" t="s">
        <v>10</v>
      </c>
      <c r="E1427" s="21" t="s">
        <v>11</v>
      </c>
      <c r="F1427" s="21" t="s">
        <v>11</v>
      </c>
      <c r="G1427" s="21" t="s">
        <v>11</v>
      </c>
    </row>
    <row r="1428" spans="1:7" ht="27.75" customHeight="1" thickBot="1" x14ac:dyDescent="0.3">
      <c r="A1428" s="24" t="s">
        <v>31</v>
      </c>
      <c r="B1428" s="26">
        <v>1378</v>
      </c>
      <c r="C1428" s="26">
        <v>0</v>
      </c>
      <c r="D1428" s="26">
        <v>0</v>
      </c>
      <c r="E1428" s="26">
        <v>0</v>
      </c>
      <c r="F1428" s="26">
        <v>276</v>
      </c>
      <c r="G1428" s="26">
        <v>1103</v>
      </c>
    </row>
    <row r="1429" spans="1:7" ht="27.75" customHeight="1" thickBot="1" x14ac:dyDescent="0.3">
      <c r="A1429" s="53" t="s">
        <v>32</v>
      </c>
      <c r="B1429" s="54">
        <v>172487</v>
      </c>
      <c r="C1429" s="54">
        <v>0</v>
      </c>
      <c r="D1429" s="54">
        <v>0</v>
      </c>
      <c r="E1429" s="54">
        <v>0</v>
      </c>
      <c r="F1429" s="54">
        <v>34497</v>
      </c>
      <c r="G1429" s="54">
        <v>137990</v>
      </c>
    </row>
    <row r="1430" spans="1:7" ht="27.75" customHeight="1" thickBot="1" x14ac:dyDescent="0.3">
      <c r="A1430" s="27" t="s">
        <v>33</v>
      </c>
      <c r="B1430" s="26"/>
      <c r="C1430" s="26"/>
      <c r="D1430" s="307">
        <f>D1429+D1428</f>
        <v>0</v>
      </c>
      <c r="E1430" s="307">
        <f>E1429+E1428</f>
        <v>0</v>
      </c>
      <c r="F1430" s="307">
        <f>F1429+F1428</f>
        <v>34773</v>
      </c>
      <c r="G1430" s="307">
        <f>G1429+G1428</f>
        <v>139093</v>
      </c>
    </row>
    <row r="1431" spans="1:7" ht="27.75" customHeight="1" thickBot="1" x14ac:dyDescent="0.3">
      <c r="A1431" s="18"/>
      <c r="B1431" s="88"/>
      <c r="C1431" s="88"/>
      <c r="D1431" s="624" t="s">
        <v>655</v>
      </c>
      <c r="E1431" s="625"/>
      <c r="F1431" s="625"/>
      <c r="G1431" s="626"/>
    </row>
    <row r="1432" spans="1:7" ht="27.75" customHeight="1" thickBot="1" x14ac:dyDescent="0.3">
      <c r="A1432" s="19" t="s">
        <v>88</v>
      </c>
      <c r="B1432" s="84"/>
      <c r="C1432" s="84"/>
      <c r="D1432" s="757" t="s">
        <v>441</v>
      </c>
      <c r="E1432" s="758"/>
      <c r="F1432" s="758"/>
      <c r="G1432" s="759"/>
    </row>
    <row r="1433" spans="1:7" ht="27.75" customHeight="1" thickBot="1" x14ac:dyDescent="0.3">
      <c r="A1433" s="12" t="s">
        <v>20</v>
      </c>
      <c r="B1433" s="47"/>
      <c r="C1433" s="47"/>
      <c r="D1433" s="701" t="s">
        <v>656</v>
      </c>
      <c r="E1433" s="702"/>
      <c r="F1433" s="702"/>
      <c r="G1433" s="703"/>
    </row>
    <row r="1434" spans="1:7" ht="27.75" customHeight="1" thickBot="1" x14ac:dyDescent="0.3">
      <c r="A1434" s="12" t="s">
        <v>21</v>
      </c>
      <c r="B1434" s="47"/>
      <c r="C1434" s="47"/>
      <c r="D1434" s="760" t="s">
        <v>424</v>
      </c>
      <c r="E1434" s="761"/>
      <c r="F1434" s="761"/>
      <c r="G1434" s="762"/>
    </row>
    <row r="1435" spans="1:7" ht="27.75" customHeight="1" x14ac:dyDescent="0.25">
      <c r="A1435" s="597"/>
      <c r="B1435" s="660" t="s">
        <v>425</v>
      </c>
      <c r="C1435" s="660" t="s">
        <v>426</v>
      </c>
      <c r="D1435" s="20">
        <v>2018</v>
      </c>
      <c r="E1435" s="20">
        <v>2019</v>
      </c>
      <c r="F1435" s="20">
        <v>2020</v>
      </c>
      <c r="G1435" s="20">
        <v>2021</v>
      </c>
    </row>
    <row r="1436" spans="1:7" ht="27.75" customHeight="1" thickBot="1" x14ac:dyDescent="0.3">
      <c r="A1436" s="598"/>
      <c r="B1436" s="661"/>
      <c r="C1436" s="661"/>
      <c r="D1436" s="21" t="s">
        <v>10</v>
      </c>
      <c r="E1436" s="21" t="s">
        <v>11</v>
      </c>
      <c r="F1436" s="21" t="s">
        <v>11</v>
      </c>
      <c r="G1436" s="21" t="s">
        <v>11</v>
      </c>
    </row>
    <row r="1437" spans="1:7" ht="27.75" customHeight="1" thickBot="1" x14ac:dyDescent="0.3">
      <c r="A1437" s="12" t="s">
        <v>23</v>
      </c>
      <c r="B1437" s="89">
        <v>5982</v>
      </c>
      <c r="C1437" s="89">
        <v>0</v>
      </c>
      <c r="D1437" s="89">
        <v>0</v>
      </c>
      <c r="E1437" s="89">
        <v>0</v>
      </c>
      <c r="F1437" s="89">
        <f>F1438/B1438*B1437</f>
        <v>1196.3647903627696</v>
      </c>
      <c r="G1437" s="89">
        <f>G1438/B1438*B1437</f>
        <v>4785.6352096372302</v>
      </c>
    </row>
    <row r="1438" spans="1:7" ht="27.75" customHeight="1" thickBot="1" x14ac:dyDescent="0.3">
      <c r="A1438" s="12" t="s">
        <v>24</v>
      </c>
      <c r="B1438" s="22">
        <f t="shared" ref="B1438:G1438" si="157">B1447+B1446</f>
        <v>101938</v>
      </c>
      <c r="C1438" s="22">
        <f t="shared" si="157"/>
        <v>0</v>
      </c>
      <c r="D1438" s="22">
        <f t="shared" si="157"/>
        <v>0</v>
      </c>
      <c r="E1438" s="22">
        <f t="shared" si="157"/>
        <v>0</v>
      </c>
      <c r="F1438" s="22">
        <f t="shared" si="157"/>
        <v>20387</v>
      </c>
      <c r="G1438" s="22">
        <f t="shared" si="157"/>
        <v>81551</v>
      </c>
    </row>
    <row r="1439" spans="1:7" ht="27.75" customHeight="1" thickBot="1" x14ac:dyDescent="0.3">
      <c r="A1439" s="12" t="s">
        <v>25</v>
      </c>
      <c r="B1439" s="12"/>
      <c r="C1439" s="12"/>
      <c r="D1439" s="22" t="e">
        <f>D1438/D1437</f>
        <v>#DIV/0!</v>
      </c>
      <c r="E1439" s="22" t="e">
        <f>E1438/E1437</f>
        <v>#DIV/0!</v>
      </c>
      <c r="F1439" s="22">
        <f>F1438/F1437</f>
        <v>17.040789033767972</v>
      </c>
      <c r="G1439" s="22">
        <f>G1438/G1437</f>
        <v>17.040789033767972</v>
      </c>
    </row>
    <row r="1440" spans="1:7" ht="27.75" customHeight="1" thickBot="1" x14ac:dyDescent="0.3">
      <c r="A1440" s="12" t="s">
        <v>26</v>
      </c>
      <c r="B1440" s="12"/>
      <c r="C1440" s="12"/>
      <c r="D1440" s="153" t="s">
        <v>27</v>
      </c>
      <c r="E1440" s="23" t="e">
        <f t="shared" ref="E1440:G1442" si="158">E1437/D1437-1</f>
        <v>#DIV/0!</v>
      </c>
      <c r="F1440" s="23" t="e">
        <f t="shared" si="158"/>
        <v>#DIV/0!</v>
      </c>
      <c r="G1440" s="23">
        <f t="shared" si="158"/>
        <v>3.0001471525972434</v>
      </c>
    </row>
    <row r="1441" spans="1:7" ht="27.75" customHeight="1" thickBot="1" x14ac:dyDescent="0.3">
      <c r="A1441" s="12" t="s">
        <v>28</v>
      </c>
      <c r="B1441" s="12"/>
      <c r="C1441" s="12"/>
      <c r="D1441" s="153" t="s">
        <v>27</v>
      </c>
      <c r="E1441" s="23" t="e">
        <f t="shared" si="158"/>
        <v>#DIV/0!</v>
      </c>
      <c r="F1441" s="23" t="e">
        <f t="shared" si="158"/>
        <v>#DIV/0!</v>
      </c>
      <c r="G1441" s="23">
        <f t="shared" si="158"/>
        <v>3.0001471525972434</v>
      </c>
    </row>
    <row r="1442" spans="1:7" ht="27.75" customHeight="1" thickBot="1" x14ac:dyDescent="0.3">
      <c r="A1442" s="12" t="s">
        <v>29</v>
      </c>
      <c r="B1442" s="12"/>
      <c r="C1442" s="12"/>
      <c r="D1442" s="153" t="s">
        <v>27</v>
      </c>
      <c r="E1442" s="23" t="e">
        <f t="shared" si="158"/>
        <v>#DIV/0!</v>
      </c>
      <c r="F1442" s="23" t="e">
        <f t="shared" si="158"/>
        <v>#DIV/0!</v>
      </c>
      <c r="G1442" s="23">
        <f t="shared" si="158"/>
        <v>0</v>
      </c>
    </row>
    <row r="1443" spans="1:7" ht="27.75" customHeight="1" thickBot="1" x14ac:dyDescent="0.3">
      <c r="A1443" s="618" t="s">
        <v>456</v>
      </c>
      <c r="B1443" s="619"/>
      <c r="C1443" s="619"/>
      <c r="D1443" s="619"/>
      <c r="E1443" s="619"/>
      <c r="F1443" s="619"/>
      <c r="G1443" s="620"/>
    </row>
    <row r="1444" spans="1:7" ht="27.75" customHeight="1" x14ac:dyDescent="0.25">
      <c r="A1444" s="597"/>
      <c r="B1444" s="10"/>
      <c r="C1444" s="10"/>
      <c r="D1444" s="20">
        <v>2018</v>
      </c>
      <c r="E1444" s="20">
        <v>2019</v>
      </c>
      <c r="F1444" s="20">
        <v>2020</v>
      </c>
      <c r="G1444" s="20">
        <v>2021</v>
      </c>
    </row>
    <row r="1445" spans="1:7" ht="27.75" customHeight="1" thickBot="1" x14ac:dyDescent="0.3">
      <c r="A1445" s="598"/>
      <c r="B1445" s="157"/>
      <c r="C1445" s="157"/>
      <c r="D1445" s="21" t="s">
        <v>10</v>
      </c>
      <c r="E1445" s="21" t="s">
        <v>11</v>
      </c>
      <c r="F1445" s="21" t="s">
        <v>11</v>
      </c>
      <c r="G1445" s="21" t="s">
        <v>11</v>
      </c>
    </row>
    <row r="1446" spans="1:7" ht="27.75" customHeight="1" thickBot="1" x14ac:dyDescent="0.3">
      <c r="A1446" s="24" t="s">
        <v>31</v>
      </c>
      <c r="B1446" s="26">
        <v>2101</v>
      </c>
      <c r="C1446" s="26">
        <v>0</v>
      </c>
      <c r="D1446" s="26">
        <v>0</v>
      </c>
      <c r="E1446" s="26">
        <v>0</v>
      </c>
      <c r="F1446" s="26">
        <v>420</v>
      </c>
      <c r="G1446" s="26">
        <v>1681</v>
      </c>
    </row>
    <row r="1447" spans="1:7" ht="27.75" customHeight="1" thickBot="1" x14ac:dyDescent="0.3">
      <c r="A1447" s="53" t="s">
        <v>32</v>
      </c>
      <c r="B1447" s="54">
        <v>99837</v>
      </c>
      <c r="C1447" s="54">
        <v>0</v>
      </c>
      <c r="D1447" s="54">
        <v>0</v>
      </c>
      <c r="E1447" s="54">
        <v>0</v>
      </c>
      <c r="F1447" s="54">
        <v>19967</v>
      </c>
      <c r="G1447" s="54">
        <v>79870</v>
      </c>
    </row>
    <row r="1448" spans="1:7" ht="27.75" customHeight="1" thickBot="1" x14ac:dyDescent="0.3">
      <c r="A1448" s="27" t="s">
        <v>33</v>
      </c>
      <c r="B1448" s="26"/>
      <c r="C1448" s="26"/>
      <c r="D1448" s="307">
        <f>D1447+D1446</f>
        <v>0</v>
      </c>
      <c r="E1448" s="307">
        <f>E1447+E1446</f>
        <v>0</v>
      </c>
      <c r="F1448" s="307">
        <f>F1447+F1446</f>
        <v>20387</v>
      </c>
      <c r="G1448" s="307">
        <f>G1447+G1446</f>
        <v>81551</v>
      </c>
    </row>
    <row r="1449" spans="1:7" ht="27.75" customHeight="1" thickBot="1" x14ac:dyDescent="0.3">
      <c r="A1449" s="18"/>
      <c r="B1449" s="88"/>
      <c r="C1449" s="88"/>
      <c r="D1449" s="624" t="s">
        <v>657</v>
      </c>
      <c r="E1449" s="625"/>
      <c r="F1449" s="625"/>
      <c r="G1449" s="626"/>
    </row>
    <row r="1450" spans="1:7" ht="27.75" customHeight="1" thickBot="1" x14ac:dyDescent="0.3">
      <c r="A1450" s="19" t="s">
        <v>88</v>
      </c>
      <c r="B1450" s="84"/>
      <c r="C1450" s="84"/>
      <c r="D1450" s="701" t="s">
        <v>441</v>
      </c>
      <c r="E1450" s="702"/>
      <c r="F1450" s="702"/>
      <c r="G1450" s="703"/>
    </row>
    <row r="1451" spans="1:7" ht="27.75" customHeight="1" thickBot="1" x14ac:dyDescent="0.3">
      <c r="A1451" s="12" t="s">
        <v>20</v>
      </c>
      <c r="B1451" s="47"/>
      <c r="C1451" s="47"/>
      <c r="D1451" s="701" t="s">
        <v>658</v>
      </c>
      <c r="E1451" s="702"/>
      <c r="F1451" s="702"/>
      <c r="G1451" s="703"/>
    </row>
    <row r="1452" spans="1:7" ht="27.75" customHeight="1" thickBot="1" x14ac:dyDescent="0.3">
      <c r="A1452" s="12" t="s">
        <v>21</v>
      </c>
      <c r="B1452" s="47"/>
      <c r="C1452" s="47"/>
      <c r="D1452" s="760" t="s">
        <v>424</v>
      </c>
      <c r="E1452" s="761"/>
      <c r="F1452" s="761"/>
      <c r="G1452" s="762"/>
    </row>
    <row r="1453" spans="1:7" ht="27.75" customHeight="1" x14ac:dyDescent="0.25">
      <c r="A1453" s="597"/>
      <c r="B1453" s="660" t="s">
        <v>425</v>
      </c>
      <c r="C1453" s="660" t="s">
        <v>426</v>
      </c>
      <c r="D1453" s="20">
        <v>2018</v>
      </c>
      <c r="E1453" s="20">
        <v>2019</v>
      </c>
      <c r="F1453" s="20">
        <v>2020</v>
      </c>
      <c r="G1453" s="20">
        <v>2021</v>
      </c>
    </row>
    <row r="1454" spans="1:7" ht="27.75" customHeight="1" thickBot="1" x14ac:dyDescent="0.3">
      <c r="A1454" s="598"/>
      <c r="B1454" s="661"/>
      <c r="C1454" s="661"/>
      <c r="D1454" s="21" t="s">
        <v>10</v>
      </c>
      <c r="E1454" s="21" t="s">
        <v>11</v>
      </c>
      <c r="F1454" s="21" t="s">
        <v>11</v>
      </c>
      <c r="G1454" s="21" t="s">
        <v>11</v>
      </c>
    </row>
    <row r="1455" spans="1:7" ht="27.75" customHeight="1" thickBot="1" x14ac:dyDescent="0.3">
      <c r="A1455" s="12" t="s">
        <v>23</v>
      </c>
      <c r="B1455" s="89">
        <v>20000</v>
      </c>
      <c r="C1455" s="89">
        <v>0</v>
      </c>
      <c r="D1455" s="89">
        <v>0</v>
      </c>
      <c r="E1455" s="89">
        <v>0</v>
      </c>
      <c r="F1455" s="89">
        <f>F1456/B1456*B1455</f>
        <v>3999.9607519918363</v>
      </c>
      <c r="G1455" s="89">
        <f>G1456/B1456*B1455</f>
        <v>16000.039248008165</v>
      </c>
    </row>
    <row r="1456" spans="1:7" ht="27.75" customHeight="1" thickBot="1" x14ac:dyDescent="0.3">
      <c r="A1456" s="12" t="s">
        <v>24</v>
      </c>
      <c r="B1456" s="22">
        <f t="shared" ref="B1456:G1456" si="159">B1465+B1464</f>
        <v>101916</v>
      </c>
      <c r="C1456" s="22">
        <f t="shared" si="159"/>
        <v>0</v>
      </c>
      <c r="D1456" s="22">
        <f t="shared" si="159"/>
        <v>0</v>
      </c>
      <c r="E1456" s="22">
        <f t="shared" si="159"/>
        <v>0</v>
      </c>
      <c r="F1456" s="22">
        <f t="shared" si="159"/>
        <v>20383</v>
      </c>
      <c r="G1456" s="22">
        <f t="shared" si="159"/>
        <v>81533</v>
      </c>
    </row>
    <row r="1457" spans="1:7" ht="27.75" customHeight="1" thickBot="1" x14ac:dyDescent="0.3">
      <c r="A1457" s="12" t="s">
        <v>25</v>
      </c>
      <c r="B1457" s="12"/>
      <c r="C1457" s="12"/>
      <c r="D1457" s="22" t="e">
        <f>D1456/D1455</f>
        <v>#DIV/0!</v>
      </c>
      <c r="E1457" s="22" t="e">
        <f>E1456/E1455</f>
        <v>#DIV/0!</v>
      </c>
      <c r="F1457" s="22">
        <f>F1456/F1455</f>
        <v>5.0957999999999997</v>
      </c>
      <c r="G1457" s="22">
        <f>G1456/G1455</f>
        <v>5.0957999999999997</v>
      </c>
    </row>
    <row r="1458" spans="1:7" ht="27.75" customHeight="1" thickBot="1" x14ac:dyDescent="0.3">
      <c r="A1458" s="12" t="s">
        <v>26</v>
      </c>
      <c r="B1458" s="12"/>
      <c r="C1458" s="12"/>
      <c r="D1458" s="153" t="s">
        <v>27</v>
      </c>
      <c r="E1458" s="23" t="e">
        <f t="shared" ref="E1458:G1460" si="160">E1455/D1455-1</f>
        <v>#DIV/0!</v>
      </c>
      <c r="F1458" s="23" t="e">
        <f t="shared" si="160"/>
        <v>#DIV/0!</v>
      </c>
      <c r="G1458" s="23">
        <f t="shared" si="160"/>
        <v>3.0000490604915866</v>
      </c>
    </row>
    <row r="1459" spans="1:7" ht="27.75" customHeight="1" thickBot="1" x14ac:dyDescent="0.3">
      <c r="A1459" s="12" t="s">
        <v>28</v>
      </c>
      <c r="B1459" s="12"/>
      <c r="C1459" s="12"/>
      <c r="D1459" s="153" t="s">
        <v>27</v>
      </c>
      <c r="E1459" s="23" t="e">
        <f t="shared" si="160"/>
        <v>#DIV/0!</v>
      </c>
      <c r="F1459" s="23" t="e">
        <f t="shared" si="160"/>
        <v>#DIV/0!</v>
      </c>
      <c r="G1459" s="23">
        <f t="shared" si="160"/>
        <v>3.0000490604915857</v>
      </c>
    </row>
    <row r="1460" spans="1:7" ht="27.75" customHeight="1" thickBot="1" x14ac:dyDescent="0.3">
      <c r="A1460" s="12" t="s">
        <v>29</v>
      </c>
      <c r="B1460" s="12"/>
      <c r="C1460" s="12"/>
      <c r="D1460" s="153" t="s">
        <v>27</v>
      </c>
      <c r="E1460" s="23" t="e">
        <f t="shared" si="160"/>
        <v>#DIV/0!</v>
      </c>
      <c r="F1460" s="23" t="e">
        <f t="shared" si="160"/>
        <v>#DIV/0!</v>
      </c>
      <c r="G1460" s="23">
        <f t="shared" si="160"/>
        <v>0</v>
      </c>
    </row>
    <row r="1461" spans="1:7" ht="27.75" customHeight="1" thickBot="1" x14ac:dyDescent="0.3">
      <c r="A1461" s="618" t="s">
        <v>456</v>
      </c>
      <c r="B1461" s="619"/>
      <c r="C1461" s="619"/>
      <c r="D1461" s="619"/>
      <c r="E1461" s="619"/>
      <c r="F1461" s="619"/>
      <c r="G1461" s="620"/>
    </row>
    <row r="1462" spans="1:7" ht="27.75" customHeight="1" x14ac:dyDescent="0.25">
      <c r="A1462" s="597"/>
      <c r="B1462" s="10"/>
      <c r="C1462" s="10"/>
      <c r="D1462" s="20">
        <v>2018</v>
      </c>
      <c r="E1462" s="20">
        <v>2019</v>
      </c>
      <c r="F1462" s="20">
        <v>2020</v>
      </c>
      <c r="G1462" s="20">
        <v>2021</v>
      </c>
    </row>
    <row r="1463" spans="1:7" ht="27.75" customHeight="1" thickBot="1" x14ac:dyDescent="0.3">
      <c r="A1463" s="598"/>
      <c r="B1463" s="157"/>
      <c r="C1463" s="157"/>
      <c r="D1463" s="21" t="s">
        <v>10</v>
      </c>
      <c r="E1463" s="21" t="s">
        <v>11</v>
      </c>
      <c r="F1463" s="21" t="s">
        <v>11</v>
      </c>
      <c r="G1463" s="21" t="s">
        <v>11</v>
      </c>
    </row>
    <row r="1464" spans="1:7" ht="27.75" customHeight="1" thickBot="1" x14ac:dyDescent="0.3">
      <c r="A1464" s="24" t="s">
        <v>31</v>
      </c>
      <c r="B1464" s="26">
        <v>2101</v>
      </c>
      <c r="C1464" s="26">
        <v>0</v>
      </c>
      <c r="D1464" s="26">
        <v>0</v>
      </c>
      <c r="E1464" s="26">
        <v>0</v>
      </c>
      <c r="F1464" s="26">
        <v>420</v>
      </c>
      <c r="G1464" s="26">
        <v>1681</v>
      </c>
    </row>
    <row r="1465" spans="1:7" ht="27.75" customHeight="1" thickBot="1" x14ac:dyDescent="0.3">
      <c r="A1465" s="53" t="s">
        <v>32</v>
      </c>
      <c r="B1465" s="54">
        <v>99815</v>
      </c>
      <c r="C1465" s="54">
        <v>0</v>
      </c>
      <c r="D1465" s="54">
        <v>0</v>
      </c>
      <c r="E1465" s="54">
        <v>0</v>
      </c>
      <c r="F1465" s="54">
        <v>19963</v>
      </c>
      <c r="G1465" s="54">
        <v>79852</v>
      </c>
    </row>
    <row r="1466" spans="1:7" ht="27.75" customHeight="1" thickBot="1" x14ac:dyDescent="0.3">
      <c r="A1466" s="27" t="s">
        <v>33</v>
      </c>
      <c r="B1466" s="26"/>
      <c r="C1466" s="26"/>
      <c r="D1466" s="307">
        <f>D1465+D1464</f>
        <v>0</v>
      </c>
      <c r="E1466" s="307">
        <f>E1465+E1464</f>
        <v>0</v>
      </c>
      <c r="F1466" s="307">
        <f>F1465+F1464</f>
        <v>20383</v>
      </c>
      <c r="G1466" s="307">
        <f>G1465+G1464</f>
        <v>81533</v>
      </c>
    </row>
    <row r="1467" spans="1:7" ht="27.75" customHeight="1" thickBot="1" x14ac:dyDescent="0.3">
      <c r="A1467" s="18"/>
      <c r="B1467" s="88"/>
      <c r="C1467" s="88"/>
      <c r="D1467" s="624" t="s">
        <v>659</v>
      </c>
      <c r="E1467" s="625"/>
      <c r="F1467" s="625"/>
      <c r="G1467" s="626"/>
    </row>
    <row r="1468" spans="1:7" ht="27.75" customHeight="1" thickBot="1" x14ac:dyDescent="0.3">
      <c r="A1468" s="19" t="s">
        <v>88</v>
      </c>
      <c r="B1468" s="84"/>
      <c r="C1468" s="84"/>
      <c r="D1468" s="757" t="s">
        <v>441</v>
      </c>
      <c r="E1468" s="758"/>
      <c r="F1468" s="758"/>
      <c r="G1468" s="759"/>
    </row>
    <row r="1469" spans="1:7" ht="27.75" customHeight="1" thickBot="1" x14ac:dyDescent="0.3">
      <c r="A1469" s="12" t="s">
        <v>20</v>
      </c>
      <c r="B1469" s="47"/>
      <c r="C1469" s="47"/>
      <c r="D1469" s="701" t="s">
        <v>660</v>
      </c>
      <c r="E1469" s="702"/>
      <c r="F1469" s="702"/>
      <c r="G1469" s="703"/>
    </row>
    <row r="1470" spans="1:7" ht="27.75" customHeight="1" thickBot="1" x14ac:dyDescent="0.3">
      <c r="A1470" s="12" t="s">
        <v>21</v>
      </c>
      <c r="B1470" s="47"/>
      <c r="C1470" s="47"/>
      <c r="D1470" s="760" t="s">
        <v>424</v>
      </c>
      <c r="E1470" s="761"/>
      <c r="F1470" s="761"/>
      <c r="G1470" s="762"/>
    </row>
    <row r="1471" spans="1:7" ht="27.75" customHeight="1" x14ac:dyDescent="0.25">
      <c r="A1471" s="597"/>
      <c r="B1471" s="660" t="s">
        <v>425</v>
      </c>
      <c r="C1471" s="660" t="s">
        <v>426</v>
      </c>
      <c r="D1471" s="20">
        <v>2018</v>
      </c>
      <c r="E1471" s="20">
        <v>2019</v>
      </c>
      <c r="F1471" s="20">
        <v>2020</v>
      </c>
      <c r="G1471" s="20">
        <v>2021</v>
      </c>
    </row>
    <row r="1472" spans="1:7" ht="27.75" customHeight="1" thickBot="1" x14ac:dyDescent="0.3">
      <c r="A1472" s="598"/>
      <c r="B1472" s="661"/>
      <c r="C1472" s="661"/>
      <c r="D1472" s="21" t="s">
        <v>10</v>
      </c>
      <c r="E1472" s="21" t="s">
        <v>11</v>
      </c>
      <c r="F1472" s="21" t="s">
        <v>11</v>
      </c>
      <c r="G1472" s="21" t="s">
        <v>11</v>
      </c>
    </row>
    <row r="1473" spans="1:7" ht="27.75" customHeight="1" thickBot="1" x14ac:dyDescent="0.3">
      <c r="A1473" s="12" t="s">
        <v>23</v>
      </c>
      <c r="B1473" s="89">
        <v>27172</v>
      </c>
      <c r="C1473" s="89">
        <v>0</v>
      </c>
      <c r="D1473" s="89">
        <v>0</v>
      </c>
      <c r="E1473" s="89">
        <v>0</v>
      </c>
      <c r="F1473" s="89">
        <f>F1474/B1474*B1473</f>
        <v>5434.3512162133857</v>
      </c>
      <c r="G1473" s="89">
        <f>G1474/B1474*B1473</f>
        <v>5612.2494247336117</v>
      </c>
    </row>
    <row r="1474" spans="1:7" ht="27.75" customHeight="1" thickBot="1" x14ac:dyDescent="0.3">
      <c r="A1474" s="12" t="s">
        <v>24</v>
      </c>
      <c r="B1474" s="22">
        <f t="shared" ref="B1474:G1474" si="161">B1483+B1482</f>
        <v>334193</v>
      </c>
      <c r="C1474" s="22">
        <f t="shared" si="161"/>
        <v>0</v>
      </c>
      <c r="D1474" s="22">
        <f t="shared" si="161"/>
        <v>0</v>
      </c>
      <c r="E1474" s="22">
        <f t="shared" si="161"/>
        <v>0</v>
      </c>
      <c r="F1474" s="22">
        <f t="shared" si="161"/>
        <v>66838</v>
      </c>
      <c r="G1474" s="22">
        <f t="shared" si="161"/>
        <v>69026</v>
      </c>
    </row>
    <row r="1475" spans="1:7" ht="27.75" customHeight="1" thickBot="1" x14ac:dyDescent="0.3">
      <c r="A1475" s="12" t="s">
        <v>25</v>
      </c>
      <c r="B1475" s="12"/>
      <c r="C1475" s="12"/>
      <c r="D1475" s="22" t="e">
        <f>D1474/D1473</f>
        <v>#DIV/0!</v>
      </c>
      <c r="E1475" s="22" t="e">
        <f>E1474/E1473</f>
        <v>#DIV/0!</v>
      </c>
      <c r="F1475" s="22">
        <f>F1474/F1473</f>
        <v>12.299168261445606</v>
      </c>
      <c r="G1475" s="22">
        <f>G1474/G1473</f>
        <v>12.299168261445606</v>
      </c>
    </row>
    <row r="1476" spans="1:7" ht="27.75" customHeight="1" thickBot="1" x14ac:dyDescent="0.3">
      <c r="A1476" s="12" t="s">
        <v>26</v>
      </c>
      <c r="B1476" s="12"/>
      <c r="C1476" s="12"/>
      <c r="D1476" s="153" t="s">
        <v>27</v>
      </c>
      <c r="E1476" s="23" t="e">
        <f t="shared" ref="E1476:G1478" si="162">E1473/D1473-1</f>
        <v>#DIV/0!</v>
      </c>
      <c r="F1476" s="23" t="e">
        <f t="shared" si="162"/>
        <v>#DIV/0!</v>
      </c>
      <c r="G1476" s="23">
        <f t="shared" si="162"/>
        <v>3.2735868817139968E-2</v>
      </c>
    </row>
    <row r="1477" spans="1:7" ht="27.75" customHeight="1" thickBot="1" x14ac:dyDescent="0.3">
      <c r="A1477" s="12" t="s">
        <v>28</v>
      </c>
      <c r="B1477" s="12"/>
      <c r="C1477" s="12"/>
      <c r="D1477" s="153" t="s">
        <v>27</v>
      </c>
      <c r="E1477" s="23" t="e">
        <f t="shared" si="162"/>
        <v>#DIV/0!</v>
      </c>
      <c r="F1477" s="23" t="e">
        <f t="shared" si="162"/>
        <v>#DIV/0!</v>
      </c>
      <c r="G1477" s="23">
        <f t="shared" si="162"/>
        <v>3.2735868817139968E-2</v>
      </c>
    </row>
    <row r="1478" spans="1:7" ht="27.75" customHeight="1" thickBot="1" x14ac:dyDescent="0.3">
      <c r="A1478" s="12" t="s">
        <v>29</v>
      </c>
      <c r="B1478" s="12"/>
      <c r="C1478" s="12"/>
      <c r="D1478" s="153" t="s">
        <v>27</v>
      </c>
      <c r="E1478" s="23" t="e">
        <f t="shared" si="162"/>
        <v>#DIV/0!</v>
      </c>
      <c r="F1478" s="23" t="e">
        <f t="shared" si="162"/>
        <v>#DIV/0!</v>
      </c>
      <c r="G1478" s="23">
        <f t="shared" si="162"/>
        <v>0</v>
      </c>
    </row>
    <row r="1479" spans="1:7" ht="27.75" customHeight="1" thickBot="1" x14ac:dyDescent="0.3">
      <c r="A1479" s="618" t="s">
        <v>456</v>
      </c>
      <c r="B1479" s="619"/>
      <c r="C1479" s="619"/>
      <c r="D1479" s="619"/>
      <c r="E1479" s="619"/>
      <c r="F1479" s="619"/>
      <c r="G1479" s="620"/>
    </row>
    <row r="1480" spans="1:7" ht="27.75" customHeight="1" x14ac:dyDescent="0.25">
      <c r="A1480" s="597"/>
      <c r="B1480" s="10"/>
      <c r="C1480" s="10"/>
      <c r="D1480" s="20">
        <v>2018</v>
      </c>
      <c r="E1480" s="20">
        <v>2019</v>
      </c>
      <c r="F1480" s="20">
        <v>2020</v>
      </c>
      <c r="G1480" s="20">
        <v>2021</v>
      </c>
    </row>
    <row r="1481" spans="1:7" ht="27.75" customHeight="1" thickBot="1" x14ac:dyDescent="0.3">
      <c r="A1481" s="598"/>
      <c r="B1481" s="157"/>
      <c r="C1481" s="157"/>
      <c r="D1481" s="21" t="s">
        <v>10</v>
      </c>
      <c r="E1481" s="21" t="s">
        <v>11</v>
      </c>
      <c r="F1481" s="21" t="s">
        <v>11</v>
      </c>
      <c r="G1481" s="21" t="s">
        <v>11</v>
      </c>
    </row>
    <row r="1482" spans="1:7" ht="27.75" customHeight="1" thickBot="1" x14ac:dyDescent="0.3">
      <c r="A1482" s="24" t="s">
        <v>31</v>
      </c>
      <c r="B1482" s="26">
        <v>3646</v>
      </c>
      <c r="C1482" s="26">
        <v>0</v>
      </c>
      <c r="D1482" s="26">
        <v>0</v>
      </c>
      <c r="E1482" s="26">
        <v>0</v>
      </c>
      <c r="F1482" s="26">
        <v>729</v>
      </c>
      <c r="G1482" s="26">
        <v>2917</v>
      </c>
    </row>
    <row r="1483" spans="1:7" ht="27.75" customHeight="1" thickBot="1" x14ac:dyDescent="0.3">
      <c r="A1483" s="24" t="s">
        <v>32</v>
      </c>
      <c r="B1483" s="26">
        <v>330547</v>
      </c>
      <c r="C1483" s="26">
        <v>0</v>
      </c>
      <c r="D1483" s="26">
        <v>0</v>
      </c>
      <c r="E1483" s="26">
        <v>0</v>
      </c>
      <c r="F1483" s="26">
        <v>66109</v>
      </c>
      <c r="G1483" s="26">
        <v>66109</v>
      </c>
    </row>
    <row r="1484" spans="1:7" ht="27.75" customHeight="1" thickBot="1" x14ac:dyDescent="0.3">
      <c r="A1484" s="27" t="s">
        <v>33</v>
      </c>
      <c r="B1484" s="26"/>
      <c r="C1484" s="26"/>
      <c r="D1484" s="307">
        <f>D1483+D1482</f>
        <v>0</v>
      </c>
      <c r="E1484" s="307">
        <f>E1483+E1482</f>
        <v>0</v>
      </c>
      <c r="F1484" s="307">
        <f>F1483+F1482</f>
        <v>66838</v>
      </c>
      <c r="G1484" s="307">
        <f>G1483+G1482</f>
        <v>69026</v>
      </c>
    </row>
    <row r="1485" spans="1:7" ht="27.75" customHeight="1" thickBot="1" x14ac:dyDescent="0.3">
      <c r="A1485" s="18" t="s">
        <v>661</v>
      </c>
      <c r="B1485" s="88"/>
      <c r="C1485" s="88"/>
      <c r="D1485" s="624" t="s">
        <v>662</v>
      </c>
      <c r="E1485" s="625"/>
      <c r="F1485" s="625"/>
      <c r="G1485" s="626"/>
    </row>
    <row r="1486" spans="1:7" ht="27.75" customHeight="1" thickBot="1" x14ac:dyDescent="0.3">
      <c r="A1486" s="19" t="s">
        <v>88</v>
      </c>
      <c r="B1486" s="84"/>
      <c r="C1486" s="84"/>
      <c r="D1486" s="757" t="s">
        <v>528</v>
      </c>
      <c r="E1486" s="758"/>
      <c r="F1486" s="758"/>
      <c r="G1486" s="759"/>
    </row>
    <row r="1487" spans="1:7" ht="70.5" customHeight="1" thickBot="1" x14ac:dyDescent="0.3">
      <c r="A1487" s="12" t="s">
        <v>20</v>
      </c>
      <c r="B1487" s="47"/>
      <c r="C1487" s="47"/>
      <c r="D1487" s="701" t="s">
        <v>663</v>
      </c>
      <c r="E1487" s="702"/>
      <c r="F1487" s="702"/>
      <c r="G1487" s="703"/>
    </row>
    <row r="1488" spans="1:7" ht="19.5" customHeight="1" thickBot="1" x14ac:dyDescent="0.3">
      <c r="A1488" s="12" t="s">
        <v>21</v>
      </c>
      <c r="B1488" s="47"/>
      <c r="C1488" s="47"/>
      <c r="D1488" s="760" t="s">
        <v>424</v>
      </c>
      <c r="E1488" s="761"/>
      <c r="F1488" s="761"/>
      <c r="G1488" s="762"/>
    </row>
    <row r="1489" spans="1:7" ht="27.75" customHeight="1" x14ac:dyDescent="0.25">
      <c r="A1489" s="597"/>
      <c r="B1489" s="660" t="s">
        <v>425</v>
      </c>
      <c r="C1489" s="660" t="s">
        <v>426</v>
      </c>
      <c r="D1489" s="20">
        <v>2018</v>
      </c>
      <c r="E1489" s="20">
        <v>2019</v>
      </c>
      <c r="F1489" s="20">
        <v>2020</v>
      </c>
      <c r="G1489" s="20">
        <v>2021</v>
      </c>
    </row>
    <row r="1490" spans="1:7" ht="27.75" customHeight="1" thickBot="1" x14ac:dyDescent="0.3">
      <c r="A1490" s="598"/>
      <c r="B1490" s="661"/>
      <c r="C1490" s="661"/>
      <c r="D1490" s="21" t="s">
        <v>10</v>
      </c>
      <c r="E1490" s="21" t="s">
        <v>11</v>
      </c>
      <c r="F1490" s="21" t="s">
        <v>11</v>
      </c>
      <c r="G1490" s="21" t="s">
        <v>11</v>
      </c>
    </row>
    <row r="1491" spans="1:7" ht="27.75" customHeight="1" thickBot="1" x14ac:dyDescent="0.3">
      <c r="A1491" s="12" t="s">
        <v>23</v>
      </c>
      <c r="B1491" s="94">
        <v>19000</v>
      </c>
      <c r="C1491" s="94">
        <v>0</v>
      </c>
      <c r="D1491" s="94">
        <v>0</v>
      </c>
      <c r="E1491" s="94">
        <v>0</v>
      </c>
      <c r="F1491" s="94">
        <f>F1492/B1492*B1491</f>
        <v>4202.2674379837335</v>
      </c>
      <c r="G1491" s="94">
        <f>G1492/B1492*B1491</f>
        <v>3800.0061800777062</v>
      </c>
    </row>
    <row r="1492" spans="1:7" ht="27.75" customHeight="1" thickBot="1" x14ac:dyDescent="0.3">
      <c r="A1492" s="12" t="s">
        <v>24</v>
      </c>
      <c r="B1492" s="26">
        <f>B1501+B1500</f>
        <v>1229758</v>
      </c>
      <c r="C1492" s="26">
        <f t="shared" ref="C1492:G1492" si="163">C1501+C1500</f>
        <v>0</v>
      </c>
      <c r="D1492" s="26">
        <f t="shared" si="163"/>
        <v>0</v>
      </c>
      <c r="E1492" s="26">
        <f t="shared" si="163"/>
        <v>0</v>
      </c>
      <c r="F1492" s="26">
        <f t="shared" si="163"/>
        <v>271988</v>
      </c>
      <c r="G1492" s="26">
        <f t="shared" si="163"/>
        <v>245952</v>
      </c>
    </row>
    <row r="1493" spans="1:7" ht="27.75" customHeight="1" thickBot="1" x14ac:dyDescent="0.3">
      <c r="A1493" s="12" t="s">
        <v>25</v>
      </c>
      <c r="B1493" s="12"/>
      <c r="C1493" s="12"/>
      <c r="D1493" s="22" t="e">
        <f>D1492/D1491</f>
        <v>#DIV/0!</v>
      </c>
      <c r="E1493" s="22" t="e">
        <f>E1492/E1491</f>
        <v>#DIV/0!</v>
      </c>
      <c r="F1493" s="22">
        <f>F1492/F1491</f>
        <v>64.724105263157895</v>
      </c>
      <c r="G1493" s="22">
        <f>G1492/G1491</f>
        <v>64.724105263157895</v>
      </c>
    </row>
    <row r="1494" spans="1:7" ht="27.75" customHeight="1" thickBot="1" x14ac:dyDescent="0.3">
      <c r="A1494" s="12" t="s">
        <v>26</v>
      </c>
      <c r="B1494" s="12"/>
      <c r="C1494" s="12"/>
      <c r="D1494" s="153" t="s">
        <v>27</v>
      </c>
      <c r="E1494" s="23" t="e">
        <f t="shared" ref="E1494:G1496" si="164">E1491/D1491-1</f>
        <v>#DIV/0!</v>
      </c>
      <c r="F1494" s="23" t="e">
        <f t="shared" si="164"/>
        <v>#DIV/0!</v>
      </c>
      <c r="G1494" s="23">
        <f t="shared" si="164"/>
        <v>-9.5724811388737785E-2</v>
      </c>
    </row>
    <row r="1495" spans="1:7" ht="27.75" customHeight="1" thickBot="1" x14ac:dyDescent="0.3">
      <c r="A1495" s="12" t="s">
        <v>28</v>
      </c>
      <c r="B1495" s="12"/>
      <c r="C1495" s="12"/>
      <c r="D1495" s="153" t="s">
        <v>27</v>
      </c>
      <c r="E1495" s="23" t="e">
        <f t="shared" si="164"/>
        <v>#DIV/0!</v>
      </c>
      <c r="F1495" s="23" t="e">
        <f t="shared" si="164"/>
        <v>#DIV/0!</v>
      </c>
      <c r="G1495" s="23">
        <f t="shared" si="164"/>
        <v>-9.5724811388737785E-2</v>
      </c>
    </row>
    <row r="1496" spans="1:7" ht="27.75" customHeight="1" thickBot="1" x14ac:dyDescent="0.3">
      <c r="A1496" s="12" t="s">
        <v>29</v>
      </c>
      <c r="B1496" s="12"/>
      <c r="C1496" s="12"/>
      <c r="D1496" s="153" t="s">
        <v>27</v>
      </c>
      <c r="E1496" s="23" t="e">
        <f t="shared" si="164"/>
        <v>#DIV/0!</v>
      </c>
      <c r="F1496" s="23" t="e">
        <f t="shared" si="164"/>
        <v>#DIV/0!</v>
      </c>
      <c r="G1496" s="23">
        <f t="shared" si="164"/>
        <v>0</v>
      </c>
    </row>
    <row r="1497" spans="1:7" ht="27.75" customHeight="1" thickBot="1" x14ac:dyDescent="0.3">
      <c r="A1497" s="618" t="s">
        <v>456</v>
      </c>
      <c r="B1497" s="619"/>
      <c r="C1497" s="619"/>
      <c r="D1497" s="619"/>
      <c r="E1497" s="619"/>
      <c r="F1497" s="619"/>
      <c r="G1497" s="620"/>
    </row>
    <row r="1498" spans="1:7" ht="27.75" customHeight="1" x14ac:dyDescent="0.25">
      <c r="A1498" s="597"/>
      <c r="B1498" s="10"/>
      <c r="C1498" s="10"/>
      <c r="D1498" s="20">
        <v>2018</v>
      </c>
      <c r="E1498" s="20">
        <v>2019</v>
      </c>
      <c r="F1498" s="20">
        <v>2020</v>
      </c>
      <c r="G1498" s="20">
        <v>2021</v>
      </c>
    </row>
    <row r="1499" spans="1:7" ht="27.75" customHeight="1" thickBot="1" x14ac:dyDescent="0.3">
      <c r="A1499" s="598"/>
      <c r="B1499" s="157"/>
      <c r="C1499" s="157"/>
      <c r="D1499" s="21" t="s">
        <v>10</v>
      </c>
      <c r="E1499" s="21" t="s">
        <v>11</v>
      </c>
      <c r="F1499" s="21" t="s">
        <v>11</v>
      </c>
      <c r="G1499" s="21" t="s">
        <v>11</v>
      </c>
    </row>
    <row r="1500" spans="1:7" ht="27.75" customHeight="1" thickBot="1" x14ac:dyDescent="0.3">
      <c r="A1500" s="24" t="s">
        <v>31</v>
      </c>
      <c r="B1500" s="26">
        <v>9760</v>
      </c>
      <c r="C1500" s="26"/>
      <c r="D1500" s="26">
        <v>0</v>
      </c>
      <c r="E1500" s="26">
        <v>0</v>
      </c>
      <c r="F1500" s="26">
        <v>1952</v>
      </c>
      <c r="G1500" s="26">
        <v>1952</v>
      </c>
    </row>
    <row r="1501" spans="1:7" s="49" customFormat="1" ht="27.75" customHeight="1" thickBot="1" x14ac:dyDescent="0.3">
      <c r="A1501" s="53" t="s">
        <v>32</v>
      </c>
      <c r="B1501" s="54">
        <v>1219998</v>
      </c>
      <c r="C1501" s="54">
        <v>0</v>
      </c>
      <c r="D1501" s="54">
        <v>0</v>
      </c>
      <c r="E1501" s="54">
        <v>0</v>
      </c>
      <c r="F1501" s="54">
        <v>270036</v>
      </c>
      <c r="G1501" s="54">
        <v>244000</v>
      </c>
    </row>
    <row r="1502" spans="1:7" ht="27.75" customHeight="1" thickBot="1" x14ac:dyDescent="0.3">
      <c r="A1502" s="27" t="s">
        <v>33</v>
      </c>
      <c r="B1502" s="26"/>
      <c r="C1502" s="26"/>
      <c r="D1502" s="307">
        <f>D1501+D1500</f>
        <v>0</v>
      </c>
      <c r="E1502" s="307">
        <f>E1501+E1500</f>
        <v>0</v>
      </c>
      <c r="F1502" s="307">
        <f>F1501+F1500</f>
        <v>271988</v>
      </c>
      <c r="G1502" s="307">
        <f>G1501+G1500</f>
        <v>245952</v>
      </c>
    </row>
    <row r="1503" spans="1:7" ht="27.75" customHeight="1" thickBot="1" x14ac:dyDescent="0.3">
      <c r="A1503" s="18" t="s">
        <v>661</v>
      </c>
      <c r="B1503" s="88"/>
      <c r="C1503" s="88"/>
      <c r="D1503" s="624" t="s">
        <v>664</v>
      </c>
      <c r="E1503" s="625"/>
      <c r="F1503" s="625"/>
      <c r="G1503" s="626"/>
    </row>
    <row r="1504" spans="1:7" ht="27.75" customHeight="1" thickBot="1" x14ac:dyDescent="0.3">
      <c r="A1504" s="19" t="s">
        <v>88</v>
      </c>
      <c r="B1504" s="84"/>
      <c r="C1504" s="84"/>
      <c r="D1504" s="757" t="s">
        <v>665</v>
      </c>
      <c r="E1504" s="758"/>
      <c r="F1504" s="758"/>
      <c r="G1504" s="759"/>
    </row>
    <row r="1505" spans="1:7" ht="27.75" customHeight="1" thickBot="1" x14ac:dyDescent="0.3">
      <c r="A1505" s="12" t="s">
        <v>20</v>
      </c>
      <c r="B1505" s="47"/>
      <c r="C1505" s="47"/>
      <c r="D1505" s="701" t="s">
        <v>666</v>
      </c>
      <c r="E1505" s="702"/>
      <c r="F1505" s="702"/>
      <c r="G1505" s="703"/>
    </row>
    <row r="1506" spans="1:7" ht="27.75" customHeight="1" thickBot="1" x14ac:dyDescent="0.3">
      <c r="A1506" s="12" t="s">
        <v>21</v>
      </c>
      <c r="B1506" s="47"/>
      <c r="C1506" s="47"/>
      <c r="D1506" s="760" t="s">
        <v>424</v>
      </c>
      <c r="E1506" s="761"/>
      <c r="F1506" s="761"/>
      <c r="G1506" s="762"/>
    </row>
    <row r="1507" spans="1:7" ht="27.75" customHeight="1" x14ac:dyDescent="0.25">
      <c r="A1507" s="597"/>
      <c r="B1507" s="660" t="s">
        <v>425</v>
      </c>
      <c r="C1507" s="660" t="s">
        <v>426</v>
      </c>
      <c r="D1507" s="20">
        <v>2018</v>
      </c>
      <c r="E1507" s="20">
        <v>2019</v>
      </c>
      <c r="F1507" s="20">
        <v>2020</v>
      </c>
      <c r="G1507" s="20">
        <v>2021</v>
      </c>
    </row>
    <row r="1508" spans="1:7" ht="27.75" customHeight="1" thickBot="1" x14ac:dyDescent="0.3">
      <c r="A1508" s="598"/>
      <c r="B1508" s="661"/>
      <c r="C1508" s="661"/>
      <c r="D1508" s="21" t="s">
        <v>10</v>
      </c>
      <c r="E1508" s="21" t="s">
        <v>11</v>
      </c>
      <c r="F1508" s="21" t="s">
        <v>11</v>
      </c>
      <c r="G1508" s="21" t="s">
        <v>11</v>
      </c>
    </row>
    <row r="1509" spans="1:7" ht="27.75" customHeight="1" thickBot="1" x14ac:dyDescent="0.3">
      <c r="A1509" s="12" t="s">
        <v>23</v>
      </c>
      <c r="B1509" s="94">
        <v>45000</v>
      </c>
      <c r="C1509" s="94">
        <v>0</v>
      </c>
      <c r="D1509" s="94">
        <v>0</v>
      </c>
      <c r="E1509" s="94">
        <v>0</v>
      </c>
      <c r="F1509" s="94">
        <f>F1510/B1510*B1509</f>
        <v>0</v>
      </c>
      <c r="G1509" s="94">
        <f>G1510/B1510*B1509</f>
        <v>9000.0220260364058</v>
      </c>
    </row>
    <row r="1510" spans="1:7" ht="27.75" customHeight="1" thickBot="1" x14ac:dyDescent="0.3">
      <c r="A1510" s="12" t="s">
        <v>24</v>
      </c>
      <c r="B1510" s="26">
        <f>B1519+B1518</f>
        <v>1225822</v>
      </c>
      <c r="C1510" s="26">
        <f t="shared" ref="C1510:F1510" si="165">C1519+C1518</f>
        <v>0</v>
      </c>
      <c r="D1510" s="26">
        <f t="shared" si="165"/>
        <v>0</v>
      </c>
      <c r="E1510" s="26">
        <f t="shared" si="165"/>
        <v>0</v>
      </c>
      <c r="F1510" s="26">
        <f t="shared" si="165"/>
        <v>0</v>
      </c>
      <c r="G1510" s="26">
        <f>G1519+G1518</f>
        <v>245165</v>
      </c>
    </row>
    <row r="1511" spans="1:7" ht="27.75" customHeight="1" thickBot="1" x14ac:dyDescent="0.3">
      <c r="A1511" s="12" t="s">
        <v>25</v>
      </c>
      <c r="B1511" s="12"/>
      <c r="C1511" s="12"/>
      <c r="D1511" s="22" t="e">
        <f>D1510/D1509</f>
        <v>#DIV/0!</v>
      </c>
      <c r="E1511" s="22" t="e">
        <f>E1510/E1509</f>
        <v>#DIV/0!</v>
      </c>
      <c r="F1511" s="22" t="e">
        <f>F1510/F1509</f>
        <v>#DIV/0!</v>
      </c>
      <c r="G1511" s="22">
        <f>G1510/G1509</f>
        <v>27.240488888888891</v>
      </c>
    </row>
    <row r="1512" spans="1:7" ht="27.75" customHeight="1" thickBot="1" x14ac:dyDescent="0.3">
      <c r="A1512" s="12" t="s">
        <v>26</v>
      </c>
      <c r="B1512" s="12"/>
      <c r="C1512" s="12"/>
      <c r="D1512" s="153" t="s">
        <v>27</v>
      </c>
      <c r="E1512" s="23" t="e">
        <f t="shared" ref="E1512:G1514" si="166">E1509/D1509-1</f>
        <v>#DIV/0!</v>
      </c>
      <c r="F1512" s="23" t="e">
        <f t="shared" si="166"/>
        <v>#DIV/0!</v>
      </c>
      <c r="G1512" s="23" t="e">
        <f t="shared" si="166"/>
        <v>#DIV/0!</v>
      </c>
    </row>
    <row r="1513" spans="1:7" ht="27.75" customHeight="1" thickBot="1" x14ac:dyDescent="0.3">
      <c r="A1513" s="12" t="s">
        <v>28</v>
      </c>
      <c r="B1513" s="12"/>
      <c r="C1513" s="12"/>
      <c r="D1513" s="153" t="s">
        <v>27</v>
      </c>
      <c r="E1513" s="23" t="e">
        <f t="shared" si="166"/>
        <v>#DIV/0!</v>
      </c>
      <c r="F1513" s="23" t="e">
        <f t="shared" si="166"/>
        <v>#DIV/0!</v>
      </c>
      <c r="G1513" s="23" t="e">
        <f t="shared" si="166"/>
        <v>#DIV/0!</v>
      </c>
    </row>
    <row r="1514" spans="1:7" ht="27.75" customHeight="1" thickBot="1" x14ac:dyDescent="0.3">
      <c r="A1514" s="12" t="s">
        <v>29</v>
      </c>
      <c r="B1514" s="12"/>
      <c r="C1514" s="12"/>
      <c r="D1514" s="153" t="s">
        <v>27</v>
      </c>
      <c r="E1514" s="23" t="e">
        <f t="shared" si="166"/>
        <v>#DIV/0!</v>
      </c>
      <c r="F1514" s="23" t="e">
        <f t="shared" si="166"/>
        <v>#DIV/0!</v>
      </c>
      <c r="G1514" s="23" t="e">
        <f t="shared" si="166"/>
        <v>#DIV/0!</v>
      </c>
    </row>
    <row r="1515" spans="1:7" ht="27.75" customHeight="1" thickBot="1" x14ac:dyDescent="0.3">
      <c r="A1515" s="618" t="s">
        <v>456</v>
      </c>
      <c r="B1515" s="619"/>
      <c r="C1515" s="619"/>
      <c r="D1515" s="619"/>
      <c r="E1515" s="619"/>
      <c r="F1515" s="619"/>
      <c r="G1515" s="620"/>
    </row>
    <row r="1516" spans="1:7" ht="27.75" customHeight="1" x14ac:dyDescent="0.25">
      <c r="A1516" s="597"/>
      <c r="B1516" s="10"/>
      <c r="C1516" s="10"/>
      <c r="D1516" s="20">
        <v>2018</v>
      </c>
      <c r="E1516" s="20">
        <v>2019</v>
      </c>
      <c r="F1516" s="20">
        <v>2020</v>
      </c>
      <c r="G1516" s="20">
        <v>2021</v>
      </c>
    </row>
    <row r="1517" spans="1:7" ht="27.75" customHeight="1" thickBot="1" x14ac:dyDescent="0.3">
      <c r="A1517" s="598"/>
      <c r="B1517" s="157"/>
      <c r="C1517" s="157"/>
      <c r="D1517" s="21" t="s">
        <v>10</v>
      </c>
      <c r="E1517" s="21" t="s">
        <v>11</v>
      </c>
      <c r="F1517" s="21" t="s">
        <v>11</v>
      </c>
      <c r="G1517" s="21" t="s">
        <v>11</v>
      </c>
    </row>
    <row r="1518" spans="1:7" ht="27.75" customHeight="1" thickBot="1" x14ac:dyDescent="0.3">
      <c r="A1518" s="24" t="s">
        <v>31</v>
      </c>
      <c r="B1518" s="26">
        <v>9729</v>
      </c>
      <c r="C1518" s="26">
        <v>0</v>
      </c>
      <c r="D1518" s="26">
        <v>0</v>
      </c>
      <c r="E1518" s="26">
        <v>0</v>
      </c>
      <c r="F1518" s="26">
        <v>0</v>
      </c>
      <c r="G1518" s="26">
        <v>1946</v>
      </c>
    </row>
    <row r="1519" spans="1:7" s="49" customFormat="1" ht="27.75" customHeight="1" thickBot="1" x14ac:dyDescent="0.3">
      <c r="A1519" s="53" t="s">
        <v>32</v>
      </c>
      <c r="B1519" s="54">
        <v>1216093</v>
      </c>
      <c r="C1519" s="54">
        <v>0</v>
      </c>
      <c r="D1519" s="54">
        <v>0</v>
      </c>
      <c r="E1519" s="54">
        <v>0</v>
      </c>
      <c r="F1519" s="26">
        <v>0</v>
      </c>
      <c r="G1519" s="26">
        <v>243219</v>
      </c>
    </row>
    <row r="1520" spans="1:7" ht="15.75" thickBot="1" x14ac:dyDescent="0.3">
      <c r="A1520" s="27" t="s">
        <v>33</v>
      </c>
      <c r="B1520" s="26"/>
      <c r="C1520" s="26"/>
      <c r="D1520" s="307">
        <f>D1519+D1518</f>
        <v>0</v>
      </c>
      <c r="E1520" s="307">
        <f>E1519+E1518</f>
        <v>0</v>
      </c>
      <c r="F1520" s="307">
        <f>F1519+F1518</f>
        <v>0</v>
      </c>
      <c r="G1520" s="307">
        <f>G1519+G1518</f>
        <v>245165</v>
      </c>
    </row>
    <row r="1521" spans="1:7" ht="15.75" customHeight="1" thickBot="1" x14ac:dyDescent="0.3">
      <c r="A1521" s="18"/>
      <c r="B1521" s="88"/>
      <c r="C1521" s="88"/>
      <c r="D1521" s="624" t="s">
        <v>667</v>
      </c>
      <c r="E1521" s="625"/>
      <c r="F1521" s="625"/>
      <c r="G1521" s="626"/>
    </row>
    <row r="1522" spans="1:7" ht="15.75" thickBot="1" x14ac:dyDescent="0.3">
      <c r="A1522" s="19" t="s">
        <v>88</v>
      </c>
      <c r="B1522" s="84"/>
      <c r="C1522" s="84"/>
      <c r="D1522" s="757" t="s">
        <v>668</v>
      </c>
      <c r="E1522" s="758"/>
      <c r="F1522" s="758"/>
      <c r="G1522" s="759"/>
    </row>
    <row r="1523" spans="1:7" ht="97.5" customHeight="1" thickBot="1" x14ac:dyDescent="0.3">
      <c r="A1523" s="12" t="s">
        <v>20</v>
      </c>
      <c r="B1523" s="47"/>
      <c r="C1523" s="47"/>
      <c r="D1523" s="701" t="s">
        <v>669</v>
      </c>
      <c r="E1523" s="702"/>
      <c r="F1523" s="702"/>
      <c r="G1523" s="703"/>
    </row>
    <row r="1524" spans="1:7" ht="15.75" thickBot="1" x14ac:dyDescent="0.3">
      <c r="A1524" s="12" t="s">
        <v>21</v>
      </c>
      <c r="B1524" s="47"/>
      <c r="C1524" s="47"/>
      <c r="D1524" s="760" t="s">
        <v>424</v>
      </c>
      <c r="E1524" s="761"/>
      <c r="F1524" s="761"/>
      <c r="G1524" s="762"/>
    </row>
    <row r="1525" spans="1:7" ht="15" customHeight="1" x14ac:dyDescent="0.25">
      <c r="A1525" s="597"/>
      <c r="B1525" s="660" t="s">
        <v>425</v>
      </c>
      <c r="C1525" s="660" t="s">
        <v>426</v>
      </c>
      <c r="D1525" s="20">
        <v>2018</v>
      </c>
      <c r="E1525" s="20">
        <v>2019</v>
      </c>
      <c r="F1525" s="20">
        <v>2020</v>
      </c>
      <c r="G1525" s="20">
        <v>2021</v>
      </c>
    </row>
    <row r="1526" spans="1:7" ht="15.75" thickBot="1" x14ac:dyDescent="0.3">
      <c r="A1526" s="598"/>
      <c r="B1526" s="661"/>
      <c r="C1526" s="661"/>
      <c r="D1526" s="21" t="s">
        <v>10</v>
      </c>
      <c r="E1526" s="21" t="s">
        <v>11</v>
      </c>
      <c r="F1526" s="21" t="s">
        <v>11</v>
      </c>
      <c r="G1526" s="21" t="s">
        <v>11</v>
      </c>
    </row>
    <row r="1527" spans="1:7" ht="15.75" thickBot="1" x14ac:dyDescent="0.3">
      <c r="A1527" s="12" t="s">
        <v>23</v>
      </c>
      <c r="B1527" s="94">
        <v>53947</v>
      </c>
      <c r="C1527" s="94">
        <v>0</v>
      </c>
      <c r="D1527" s="94">
        <v>0</v>
      </c>
      <c r="E1527" s="94">
        <v>0</v>
      </c>
      <c r="F1527" s="94">
        <v>0</v>
      </c>
      <c r="G1527" s="94">
        <f>G1528/B1528*B1527</f>
        <v>10789.400000000001</v>
      </c>
    </row>
    <row r="1528" spans="1:7" ht="15.75" thickBot="1" x14ac:dyDescent="0.3">
      <c r="A1528" s="12" t="s">
        <v>24</v>
      </c>
      <c r="B1528" s="26">
        <f t="shared" ref="B1528:G1528" si="167">B1537+B1536</f>
        <v>443885</v>
      </c>
      <c r="C1528" s="26">
        <f t="shared" si="167"/>
        <v>0</v>
      </c>
      <c r="D1528" s="26">
        <f t="shared" si="167"/>
        <v>0</v>
      </c>
      <c r="E1528" s="26">
        <f t="shared" si="167"/>
        <v>0</v>
      </c>
      <c r="F1528" s="26">
        <f t="shared" si="167"/>
        <v>0</v>
      </c>
      <c r="G1528" s="26">
        <f t="shared" si="167"/>
        <v>88777</v>
      </c>
    </row>
    <row r="1529" spans="1:7" ht="15.75" thickBot="1" x14ac:dyDescent="0.3">
      <c r="A1529" s="12" t="s">
        <v>25</v>
      </c>
      <c r="B1529" s="12"/>
      <c r="C1529" s="12"/>
      <c r="D1529" s="22" t="e">
        <f>D1528/D1527</f>
        <v>#DIV/0!</v>
      </c>
      <c r="E1529" s="22" t="e">
        <f>E1528/E1527</f>
        <v>#DIV/0!</v>
      </c>
      <c r="F1529" s="22" t="e">
        <f>F1528/F1527</f>
        <v>#DIV/0!</v>
      </c>
      <c r="G1529" s="22">
        <f>G1528/G1527</f>
        <v>8.2281683874914258</v>
      </c>
    </row>
    <row r="1530" spans="1:7" ht="15.75" thickBot="1" x14ac:dyDescent="0.3">
      <c r="A1530" s="12" t="s">
        <v>26</v>
      </c>
      <c r="B1530" s="12"/>
      <c r="C1530" s="12"/>
      <c r="D1530" s="153" t="s">
        <v>27</v>
      </c>
      <c r="E1530" s="23" t="e">
        <f t="shared" ref="E1530:G1532" si="168">E1527/D1527-1</f>
        <v>#DIV/0!</v>
      </c>
      <c r="F1530" s="23" t="e">
        <f t="shared" si="168"/>
        <v>#DIV/0!</v>
      </c>
      <c r="G1530" s="23" t="e">
        <f t="shared" si="168"/>
        <v>#DIV/0!</v>
      </c>
    </row>
    <row r="1531" spans="1:7" ht="15.75" thickBot="1" x14ac:dyDescent="0.3">
      <c r="A1531" s="12" t="s">
        <v>28</v>
      </c>
      <c r="B1531" s="12"/>
      <c r="C1531" s="12"/>
      <c r="D1531" s="153" t="s">
        <v>27</v>
      </c>
      <c r="E1531" s="23" t="e">
        <f t="shared" si="168"/>
        <v>#DIV/0!</v>
      </c>
      <c r="F1531" s="23" t="e">
        <f t="shared" si="168"/>
        <v>#DIV/0!</v>
      </c>
      <c r="G1531" s="23" t="e">
        <f t="shared" si="168"/>
        <v>#DIV/0!</v>
      </c>
    </row>
    <row r="1532" spans="1:7" ht="15.75" thickBot="1" x14ac:dyDescent="0.3">
      <c r="A1532" s="12" t="s">
        <v>29</v>
      </c>
      <c r="B1532" s="12"/>
      <c r="C1532" s="12"/>
      <c r="D1532" s="153" t="s">
        <v>27</v>
      </c>
      <c r="E1532" s="23" t="e">
        <f t="shared" si="168"/>
        <v>#DIV/0!</v>
      </c>
      <c r="F1532" s="23" t="e">
        <f t="shared" si="168"/>
        <v>#DIV/0!</v>
      </c>
      <c r="G1532" s="23" t="e">
        <f t="shared" si="168"/>
        <v>#DIV/0!</v>
      </c>
    </row>
    <row r="1533" spans="1:7" ht="15.75" customHeight="1" thickBot="1" x14ac:dyDescent="0.3">
      <c r="A1533" s="618" t="s">
        <v>456</v>
      </c>
      <c r="B1533" s="619"/>
      <c r="C1533" s="619"/>
      <c r="D1533" s="619"/>
      <c r="E1533" s="619"/>
      <c r="F1533" s="619"/>
      <c r="G1533" s="620"/>
    </row>
    <row r="1534" spans="1:7" x14ac:dyDescent="0.25">
      <c r="A1534" s="597"/>
      <c r="B1534" s="10"/>
      <c r="C1534" s="10"/>
      <c r="D1534" s="20">
        <v>2018</v>
      </c>
      <c r="E1534" s="20">
        <v>2019</v>
      </c>
      <c r="F1534" s="20">
        <v>2020</v>
      </c>
      <c r="G1534" s="20">
        <v>2021</v>
      </c>
    </row>
    <row r="1535" spans="1:7" ht="15.75" thickBot="1" x14ac:dyDescent="0.3">
      <c r="A1535" s="598"/>
      <c r="B1535" s="157"/>
      <c r="C1535" s="157"/>
      <c r="D1535" s="21" t="s">
        <v>10</v>
      </c>
      <c r="E1535" s="21" t="s">
        <v>11</v>
      </c>
      <c r="F1535" s="21" t="s">
        <v>11</v>
      </c>
      <c r="G1535" s="21" t="s">
        <v>11</v>
      </c>
    </row>
    <row r="1536" spans="1:7" ht="15.75" thickBot="1" x14ac:dyDescent="0.3">
      <c r="A1536" s="24" t="s">
        <v>31</v>
      </c>
      <c r="B1536" s="26">
        <v>4121</v>
      </c>
      <c r="C1536" s="26">
        <v>0</v>
      </c>
      <c r="D1536" s="26">
        <v>0</v>
      </c>
      <c r="E1536" s="26"/>
      <c r="F1536" s="26">
        <v>0</v>
      </c>
      <c r="G1536" s="26">
        <v>824</v>
      </c>
    </row>
    <row r="1537" spans="1:7" s="49" customFormat="1" ht="15.75" thickBot="1" x14ac:dyDescent="0.3">
      <c r="A1537" s="53" t="s">
        <v>32</v>
      </c>
      <c r="B1537" s="54">
        <v>439764</v>
      </c>
      <c r="C1537" s="54">
        <v>0</v>
      </c>
      <c r="D1537" s="54">
        <v>0</v>
      </c>
      <c r="E1537" s="54">
        <v>0</v>
      </c>
      <c r="F1537" s="54">
        <v>0</v>
      </c>
      <c r="G1537" s="54">
        <v>87953</v>
      </c>
    </row>
    <row r="1538" spans="1:7" ht="15.75" thickBot="1" x14ac:dyDescent="0.3">
      <c r="A1538" s="27" t="s">
        <v>33</v>
      </c>
      <c r="B1538" s="26"/>
      <c r="C1538" s="26"/>
      <c r="D1538" s="307">
        <f>D1537+D1536</f>
        <v>0</v>
      </c>
      <c r="E1538" s="307">
        <f>E1537+E1536</f>
        <v>0</v>
      </c>
      <c r="F1538" s="307">
        <f>F1537+F1536</f>
        <v>0</v>
      </c>
      <c r="G1538" s="307">
        <f>G1537+G1536</f>
        <v>88777</v>
      </c>
    </row>
    <row r="1539" spans="1:7" ht="15.75" customHeight="1" thickBot="1" x14ac:dyDescent="0.3">
      <c r="A1539" s="18"/>
      <c r="B1539" s="88"/>
      <c r="C1539" s="88"/>
      <c r="D1539" s="624" t="s">
        <v>670</v>
      </c>
      <c r="E1539" s="625"/>
      <c r="F1539" s="625"/>
      <c r="G1539" s="626"/>
    </row>
    <row r="1540" spans="1:7" ht="15.75" thickBot="1" x14ac:dyDescent="0.3">
      <c r="A1540" s="19" t="s">
        <v>88</v>
      </c>
      <c r="B1540" s="84"/>
      <c r="C1540" s="84"/>
      <c r="D1540" s="757" t="s">
        <v>671</v>
      </c>
      <c r="E1540" s="758"/>
      <c r="F1540" s="758"/>
      <c r="G1540" s="759"/>
    </row>
    <row r="1541" spans="1:7" ht="39" customHeight="1" thickBot="1" x14ac:dyDescent="0.3">
      <c r="A1541" s="12" t="s">
        <v>20</v>
      </c>
      <c r="B1541" s="47"/>
      <c r="C1541" s="47"/>
      <c r="D1541" s="701" t="s">
        <v>672</v>
      </c>
      <c r="E1541" s="702"/>
      <c r="F1541" s="702"/>
      <c r="G1541" s="703"/>
    </row>
    <row r="1542" spans="1:7" ht="15.75" thickBot="1" x14ac:dyDescent="0.3">
      <c r="A1542" s="12" t="s">
        <v>21</v>
      </c>
      <c r="B1542" s="47"/>
      <c r="C1542" s="47"/>
      <c r="D1542" s="760" t="s">
        <v>22</v>
      </c>
      <c r="E1542" s="761"/>
      <c r="F1542" s="761"/>
      <c r="G1542" s="762"/>
    </row>
    <row r="1543" spans="1:7" ht="15" customHeight="1" x14ac:dyDescent="0.25">
      <c r="A1543" s="597"/>
      <c r="B1543" s="660" t="s">
        <v>425</v>
      </c>
      <c r="C1543" s="660" t="s">
        <v>426</v>
      </c>
      <c r="D1543" s="20">
        <v>2018</v>
      </c>
      <c r="E1543" s="20">
        <v>2019</v>
      </c>
      <c r="F1543" s="20">
        <v>2020</v>
      </c>
      <c r="G1543" s="20">
        <v>2021</v>
      </c>
    </row>
    <row r="1544" spans="1:7" ht="15.75" thickBot="1" x14ac:dyDescent="0.3">
      <c r="A1544" s="598"/>
      <c r="B1544" s="661"/>
      <c r="C1544" s="661"/>
      <c r="D1544" s="21" t="s">
        <v>10</v>
      </c>
      <c r="E1544" s="21" t="s">
        <v>11</v>
      </c>
      <c r="F1544" s="21" t="s">
        <v>11</v>
      </c>
      <c r="G1544" s="21" t="s">
        <v>11</v>
      </c>
    </row>
    <row r="1545" spans="1:7" ht="15.75" thickBot="1" x14ac:dyDescent="0.3">
      <c r="A1545" s="12" t="s">
        <v>23</v>
      </c>
      <c r="B1545" s="94">
        <v>53947</v>
      </c>
      <c r="C1545" s="94">
        <v>0</v>
      </c>
      <c r="D1545" s="94">
        <v>7</v>
      </c>
      <c r="E1545" s="94">
        <v>4</v>
      </c>
      <c r="F1545" s="94">
        <v>2</v>
      </c>
      <c r="G1545" s="94">
        <v>2</v>
      </c>
    </row>
    <row r="1546" spans="1:7" ht="15.75" thickBot="1" x14ac:dyDescent="0.3">
      <c r="A1546" s="12" t="s">
        <v>24</v>
      </c>
      <c r="B1546" s="26">
        <f t="shared" ref="B1546:G1546" si="169">B1555+B1554</f>
        <v>443885</v>
      </c>
      <c r="C1546" s="26">
        <f t="shared" si="169"/>
        <v>0</v>
      </c>
      <c r="D1546" s="26">
        <f t="shared" si="169"/>
        <v>53163</v>
      </c>
      <c r="E1546" s="26">
        <f t="shared" si="169"/>
        <v>54455</v>
      </c>
      <c r="F1546" s="26">
        <f t="shared" si="169"/>
        <v>65000</v>
      </c>
      <c r="G1546" s="26">
        <f t="shared" si="169"/>
        <v>50000</v>
      </c>
    </row>
    <row r="1547" spans="1:7" ht="15.75" thickBot="1" x14ac:dyDescent="0.3">
      <c r="A1547" s="12" t="s">
        <v>25</v>
      </c>
      <c r="B1547" s="12"/>
      <c r="C1547" s="12"/>
      <c r="D1547" s="22">
        <f>D1546/D1545</f>
        <v>7594.7142857142853</v>
      </c>
      <c r="E1547" s="22">
        <f>E1546/E1545</f>
        <v>13613.75</v>
      </c>
      <c r="F1547" s="22">
        <f>F1546/F1545</f>
        <v>32500</v>
      </c>
      <c r="G1547" s="22">
        <f>G1546/G1545</f>
        <v>25000</v>
      </c>
    </row>
    <row r="1548" spans="1:7" ht="15.75" thickBot="1" x14ac:dyDescent="0.3">
      <c r="A1548" s="12" t="s">
        <v>26</v>
      </c>
      <c r="B1548" s="12"/>
      <c r="C1548" s="12"/>
      <c r="D1548" s="153" t="s">
        <v>27</v>
      </c>
      <c r="E1548" s="23">
        <f t="shared" ref="E1548:G1550" si="170">E1545/D1545-1</f>
        <v>-0.4285714285714286</v>
      </c>
      <c r="F1548" s="23">
        <f t="shared" si="170"/>
        <v>-0.5</v>
      </c>
      <c r="G1548" s="23">
        <f t="shared" si="170"/>
        <v>0</v>
      </c>
    </row>
    <row r="1549" spans="1:7" ht="15.75" thickBot="1" x14ac:dyDescent="0.3">
      <c r="A1549" s="12" t="s">
        <v>28</v>
      </c>
      <c r="B1549" s="12"/>
      <c r="C1549" s="12"/>
      <c r="D1549" s="153" t="s">
        <v>27</v>
      </c>
      <c r="E1549" s="23">
        <f t="shared" si="170"/>
        <v>2.430261648138754E-2</v>
      </c>
      <c r="F1549" s="23">
        <f t="shared" si="170"/>
        <v>0.19364612983197138</v>
      </c>
      <c r="G1549" s="23">
        <f t="shared" si="170"/>
        <v>-0.23076923076923073</v>
      </c>
    </row>
    <row r="1550" spans="1:7" ht="15.75" thickBot="1" x14ac:dyDescent="0.3">
      <c r="A1550" s="12" t="s">
        <v>29</v>
      </c>
      <c r="B1550" s="12"/>
      <c r="C1550" s="12"/>
      <c r="D1550" s="153" t="s">
        <v>27</v>
      </c>
      <c r="E1550" s="23">
        <f t="shared" si="170"/>
        <v>0.79252957884242803</v>
      </c>
      <c r="F1550" s="23">
        <f t="shared" si="170"/>
        <v>1.3872922596639428</v>
      </c>
      <c r="G1550" s="23">
        <f t="shared" si="170"/>
        <v>-0.23076923076923073</v>
      </c>
    </row>
    <row r="1551" spans="1:7" ht="15.75" customHeight="1" thickBot="1" x14ac:dyDescent="0.3">
      <c r="A1551" s="618" t="s">
        <v>456</v>
      </c>
      <c r="B1551" s="619"/>
      <c r="C1551" s="619"/>
      <c r="D1551" s="619"/>
      <c r="E1551" s="619"/>
      <c r="F1551" s="619"/>
      <c r="G1551" s="620"/>
    </row>
    <row r="1552" spans="1:7" x14ac:dyDescent="0.25">
      <c r="A1552" s="597"/>
      <c r="B1552" s="10"/>
      <c r="C1552" s="10"/>
      <c r="D1552" s="20">
        <v>2018</v>
      </c>
      <c r="E1552" s="20">
        <v>2019</v>
      </c>
      <c r="F1552" s="20">
        <v>2020</v>
      </c>
      <c r="G1552" s="20">
        <v>2021</v>
      </c>
    </row>
    <row r="1553" spans="1:7" ht="15.75" thickBot="1" x14ac:dyDescent="0.3">
      <c r="A1553" s="598"/>
      <c r="B1553" s="157"/>
      <c r="C1553" s="157"/>
      <c r="D1553" s="21" t="s">
        <v>10</v>
      </c>
      <c r="E1553" s="21" t="s">
        <v>11</v>
      </c>
      <c r="F1553" s="21" t="s">
        <v>11</v>
      </c>
      <c r="G1553" s="21" t="s">
        <v>11</v>
      </c>
    </row>
    <row r="1554" spans="1:7" ht="15.75" thickBot="1" x14ac:dyDescent="0.3">
      <c r="A1554" s="24" t="s">
        <v>31</v>
      </c>
      <c r="B1554" s="26">
        <v>4121</v>
      </c>
      <c r="C1554" s="26">
        <v>0</v>
      </c>
      <c r="D1554" s="26">
        <v>53163</v>
      </c>
      <c r="E1554" s="26">
        <v>54455</v>
      </c>
      <c r="F1554" s="26">
        <v>65000</v>
      </c>
      <c r="G1554" s="26">
        <v>50000</v>
      </c>
    </row>
    <row r="1555" spans="1:7" ht="15.75" thickBot="1" x14ac:dyDescent="0.3">
      <c r="A1555" s="53" t="s">
        <v>32</v>
      </c>
      <c r="B1555" s="54">
        <v>439764</v>
      </c>
      <c r="C1555" s="54">
        <v>0</v>
      </c>
      <c r="D1555" s="54">
        <v>0</v>
      </c>
      <c r="E1555" s="54">
        <v>0</v>
      </c>
      <c r="F1555" s="54">
        <v>0</v>
      </c>
      <c r="G1555" s="54">
        <v>0</v>
      </c>
    </row>
    <row r="1556" spans="1:7" ht="15.75" thickBot="1" x14ac:dyDescent="0.3">
      <c r="A1556" s="27" t="s">
        <v>33</v>
      </c>
      <c r="B1556" s="26"/>
      <c r="C1556" s="26"/>
      <c r="D1556" s="307">
        <f>D1555+D1554</f>
        <v>53163</v>
      </c>
      <c r="E1556" s="307">
        <f>E1555+E1554</f>
        <v>54455</v>
      </c>
      <c r="F1556" s="307">
        <f>F1555+F1554</f>
        <v>65000</v>
      </c>
      <c r="G1556" s="307">
        <f>G1555+G1554</f>
        <v>50000</v>
      </c>
    </row>
    <row r="1557" spans="1:7" ht="15.75" thickBot="1" x14ac:dyDescent="0.3">
      <c r="A1557" s="18"/>
      <c r="B1557" s="88"/>
      <c r="C1557" s="88"/>
      <c r="D1557" s="624" t="s">
        <v>673</v>
      </c>
      <c r="E1557" s="625"/>
      <c r="F1557" s="625"/>
      <c r="G1557" s="626"/>
    </row>
    <row r="1558" spans="1:7" ht="15.75" thickBot="1" x14ac:dyDescent="0.3">
      <c r="A1558" s="19" t="s">
        <v>88</v>
      </c>
      <c r="B1558" s="84"/>
      <c r="C1558" s="84"/>
      <c r="D1558" s="757" t="s">
        <v>671</v>
      </c>
      <c r="E1558" s="758"/>
      <c r="F1558" s="758"/>
      <c r="G1558" s="759"/>
    </row>
    <row r="1559" spans="1:7" ht="29.25" customHeight="1" thickBot="1" x14ac:dyDescent="0.3">
      <c r="A1559" s="12" t="s">
        <v>20</v>
      </c>
      <c r="B1559" s="47"/>
      <c r="C1559" s="47"/>
      <c r="D1559" s="701" t="s">
        <v>674</v>
      </c>
      <c r="E1559" s="702"/>
      <c r="F1559" s="702"/>
      <c r="G1559" s="703"/>
    </row>
    <row r="1560" spans="1:7" ht="15.75" thickBot="1" x14ac:dyDescent="0.3">
      <c r="A1560" s="12" t="s">
        <v>21</v>
      </c>
      <c r="B1560" s="47"/>
      <c r="C1560" s="47"/>
      <c r="D1560" s="760" t="s">
        <v>22</v>
      </c>
      <c r="E1560" s="761"/>
      <c r="F1560" s="761"/>
      <c r="G1560" s="762"/>
    </row>
    <row r="1561" spans="1:7" x14ac:dyDescent="0.25">
      <c r="A1561" s="597"/>
      <c r="B1561" s="660" t="s">
        <v>425</v>
      </c>
      <c r="C1561" s="660" t="s">
        <v>426</v>
      </c>
      <c r="D1561" s="20">
        <v>2018</v>
      </c>
      <c r="E1561" s="20">
        <v>2019</v>
      </c>
      <c r="F1561" s="20">
        <v>2020</v>
      </c>
      <c r="G1561" s="20">
        <v>2021</v>
      </c>
    </row>
    <row r="1562" spans="1:7" ht="15.75" thickBot="1" x14ac:dyDescent="0.3">
      <c r="A1562" s="598"/>
      <c r="B1562" s="661"/>
      <c r="C1562" s="661"/>
      <c r="D1562" s="21" t="s">
        <v>10</v>
      </c>
      <c r="E1562" s="21" t="s">
        <v>11</v>
      </c>
      <c r="F1562" s="21" t="s">
        <v>11</v>
      </c>
      <c r="G1562" s="21" t="s">
        <v>11</v>
      </c>
    </row>
    <row r="1563" spans="1:7" ht="15.75" thickBot="1" x14ac:dyDescent="0.3">
      <c r="A1563" s="12" t="s">
        <v>23</v>
      </c>
      <c r="B1563" s="94">
        <v>53947</v>
      </c>
      <c r="C1563" s="94">
        <v>0</v>
      </c>
      <c r="D1563" s="94">
        <v>4</v>
      </c>
      <c r="E1563" s="94">
        <v>4</v>
      </c>
      <c r="F1563" s="94">
        <v>2</v>
      </c>
      <c r="G1563" s="94">
        <v>2</v>
      </c>
    </row>
    <row r="1564" spans="1:7" ht="15.75" thickBot="1" x14ac:dyDescent="0.3">
      <c r="A1564" s="12" t="s">
        <v>24</v>
      </c>
      <c r="B1564" s="26">
        <f t="shared" ref="B1564:G1564" si="171">B1573+B1572</f>
        <v>443885</v>
      </c>
      <c r="C1564" s="26">
        <f t="shared" si="171"/>
        <v>0</v>
      </c>
      <c r="D1564" s="26">
        <f t="shared" si="171"/>
        <v>26000</v>
      </c>
      <c r="E1564" s="26">
        <f t="shared" si="171"/>
        <v>23500</v>
      </c>
      <c r="F1564" s="26">
        <f t="shared" si="171"/>
        <v>23500</v>
      </c>
      <c r="G1564" s="26">
        <f t="shared" si="171"/>
        <v>23500</v>
      </c>
    </row>
    <row r="1565" spans="1:7" ht="15.75" thickBot="1" x14ac:dyDescent="0.3">
      <c r="A1565" s="12" t="s">
        <v>25</v>
      </c>
      <c r="B1565" s="12"/>
      <c r="C1565" s="12"/>
      <c r="D1565" s="22">
        <f>D1564/D1563</f>
        <v>6500</v>
      </c>
      <c r="E1565" s="22">
        <f>E1564/E1563</f>
        <v>5875</v>
      </c>
      <c r="F1565" s="22">
        <f>F1564/F1563</f>
        <v>11750</v>
      </c>
      <c r="G1565" s="22">
        <f>G1564/G1563</f>
        <v>11750</v>
      </c>
    </row>
    <row r="1566" spans="1:7" ht="15.75" thickBot="1" x14ac:dyDescent="0.3">
      <c r="A1566" s="12" t="s">
        <v>26</v>
      </c>
      <c r="B1566" s="12"/>
      <c r="C1566" s="12"/>
      <c r="D1566" s="153" t="s">
        <v>27</v>
      </c>
      <c r="E1566" s="23">
        <f t="shared" ref="E1566:G1568" si="172">E1563/D1563-1</f>
        <v>0</v>
      </c>
      <c r="F1566" s="23">
        <f t="shared" si="172"/>
        <v>-0.5</v>
      </c>
      <c r="G1566" s="23">
        <f t="shared" si="172"/>
        <v>0</v>
      </c>
    </row>
    <row r="1567" spans="1:7" ht="15.75" thickBot="1" x14ac:dyDescent="0.3">
      <c r="A1567" s="12" t="s">
        <v>28</v>
      </c>
      <c r="B1567" s="12"/>
      <c r="C1567" s="12"/>
      <c r="D1567" s="153" t="s">
        <v>27</v>
      </c>
      <c r="E1567" s="23">
        <f t="shared" si="172"/>
        <v>-9.6153846153846145E-2</v>
      </c>
      <c r="F1567" s="23">
        <f t="shared" si="172"/>
        <v>0</v>
      </c>
      <c r="G1567" s="23">
        <f t="shared" si="172"/>
        <v>0</v>
      </c>
    </row>
    <row r="1568" spans="1:7" ht="15.75" thickBot="1" x14ac:dyDescent="0.3">
      <c r="A1568" s="12" t="s">
        <v>29</v>
      </c>
      <c r="B1568" s="12"/>
      <c r="C1568" s="12"/>
      <c r="D1568" s="153" t="s">
        <v>27</v>
      </c>
      <c r="E1568" s="23">
        <f t="shared" si="172"/>
        <v>-9.6153846153846145E-2</v>
      </c>
      <c r="F1568" s="23">
        <f t="shared" si="172"/>
        <v>1</v>
      </c>
      <c r="G1568" s="23">
        <f t="shared" si="172"/>
        <v>0</v>
      </c>
    </row>
    <row r="1569" spans="1:7" ht="15.75" thickBot="1" x14ac:dyDescent="0.3">
      <c r="A1569" s="618" t="s">
        <v>456</v>
      </c>
      <c r="B1569" s="619"/>
      <c r="C1569" s="619"/>
      <c r="D1569" s="619"/>
      <c r="E1569" s="619"/>
      <c r="F1569" s="619"/>
      <c r="G1569" s="620"/>
    </row>
    <row r="1570" spans="1:7" x14ac:dyDescent="0.25">
      <c r="A1570" s="597"/>
      <c r="B1570" s="10"/>
      <c r="C1570" s="10"/>
      <c r="D1570" s="20">
        <v>2018</v>
      </c>
      <c r="E1570" s="20">
        <v>2019</v>
      </c>
      <c r="F1570" s="20">
        <v>2020</v>
      </c>
      <c r="G1570" s="20">
        <v>2021</v>
      </c>
    </row>
    <row r="1571" spans="1:7" ht="15.75" thickBot="1" x14ac:dyDescent="0.3">
      <c r="A1571" s="598"/>
      <c r="B1571" s="157"/>
      <c r="C1571" s="157"/>
      <c r="D1571" s="21" t="s">
        <v>10</v>
      </c>
      <c r="E1571" s="21" t="s">
        <v>11</v>
      </c>
      <c r="F1571" s="21" t="s">
        <v>11</v>
      </c>
      <c r="G1571" s="21" t="s">
        <v>11</v>
      </c>
    </row>
    <row r="1572" spans="1:7" ht="15.75" thickBot="1" x14ac:dyDescent="0.3">
      <c r="A1572" s="24" t="s">
        <v>31</v>
      </c>
      <c r="B1572" s="26">
        <v>4121</v>
      </c>
      <c r="C1572" s="26">
        <v>0</v>
      </c>
      <c r="D1572" s="26">
        <v>26000</v>
      </c>
      <c r="E1572" s="26">
        <v>23500</v>
      </c>
      <c r="F1572" s="26">
        <v>23500</v>
      </c>
      <c r="G1572" s="26">
        <v>23500</v>
      </c>
    </row>
    <row r="1573" spans="1:7" ht="15.75" thickBot="1" x14ac:dyDescent="0.3">
      <c r="A1573" s="53" t="s">
        <v>32</v>
      </c>
      <c r="B1573" s="54">
        <v>439764</v>
      </c>
      <c r="C1573" s="54">
        <v>0</v>
      </c>
      <c r="D1573" s="54">
        <v>0</v>
      </c>
      <c r="E1573" s="54">
        <v>0</v>
      </c>
      <c r="F1573" s="54">
        <v>0</v>
      </c>
      <c r="G1573" s="54">
        <v>0</v>
      </c>
    </row>
    <row r="1574" spans="1:7" ht="15.75" thickBot="1" x14ac:dyDescent="0.3">
      <c r="A1574" s="27" t="s">
        <v>33</v>
      </c>
      <c r="B1574" s="26"/>
      <c r="C1574" s="26"/>
      <c r="D1574" s="307">
        <f>D1573+D1572</f>
        <v>26000</v>
      </c>
      <c r="E1574" s="307">
        <f>E1573+E1572</f>
        <v>23500</v>
      </c>
      <c r="F1574" s="307">
        <f>F1573+F1572</f>
        <v>23500</v>
      </c>
      <c r="G1574" s="307">
        <f>G1573+G1572</f>
        <v>23500</v>
      </c>
    </row>
    <row r="1575" spans="1:7" s="316" customFormat="1" ht="15.75" thickBot="1" x14ac:dyDescent="0.3">
      <c r="A1575" s="314" t="s">
        <v>675</v>
      </c>
      <c r="B1575" s="315"/>
      <c r="C1575" s="315"/>
      <c r="D1575" s="769" t="s">
        <v>676</v>
      </c>
      <c r="E1575" s="770"/>
      <c r="F1575" s="770"/>
      <c r="G1575" s="771"/>
    </row>
    <row r="1576" spans="1:7" ht="15.75" thickBot="1" x14ac:dyDescent="0.3">
      <c r="A1576" s="19" t="s">
        <v>677</v>
      </c>
      <c r="B1576" s="84"/>
      <c r="C1576" s="84"/>
      <c r="D1576" s="757" t="s">
        <v>678</v>
      </c>
      <c r="E1576" s="758"/>
      <c r="F1576" s="758"/>
      <c r="G1576" s="759"/>
    </row>
    <row r="1577" spans="1:7" ht="15.75" thickBot="1" x14ac:dyDescent="0.3">
      <c r="A1577" s="12" t="s">
        <v>20</v>
      </c>
      <c r="B1577" s="47"/>
      <c r="C1577" s="47"/>
      <c r="D1577" s="701" t="s">
        <v>679</v>
      </c>
      <c r="E1577" s="702"/>
      <c r="F1577" s="702"/>
      <c r="G1577" s="703"/>
    </row>
    <row r="1578" spans="1:7" ht="15.75" thickBot="1" x14ac:dyDescent="0.3">
      <c r="A1578" s="12" t="s">
        <v>21</v>
      </c>
      <c r="B1578" s="47"/>
      <c r="C1578" s="47"/>
      <c r="D1578" s="760" t="s">
        <v>680</v>
      </c>
      <c r="E1578" s="761"/>
      <c r="F1578" s="761"/>
      <c r="G1578" s="762"/>
    </row>
    <row r="1579" spans="1:7" x14ac:dyDescent="0.25">
      <c r="A1579" s="597"/>
      <c r="B1579" s="10"/>
      <c r="C1579" s="10"/>
      <c r="D1579" s="20">
        <v>2018</v>
      </c>
      <c r="E1579" s="20">
        <v>2019</v>
      </c>
      <c r="F1579" s="20">
        <v>2020</v>
      </c>
      <c r="G1579" s="20">
        <v>2021</v>
      </c>
    </row>
    <row r="1580" spans="1:7" ht="15.75" thickBot="1" x14ac:dyDescent="0.3">
      <c r="A1580" s="598"/>
      <c r="B1580" s="157"/>
      <c r="C1580" s="157"/>
      <c r="D1580" s="21" t="s">
        <v>10</v>
      </c>
      <c r="E1580" s="21" t="s">
        <v>11</v>
      </c>
      <c r="F1580" s="21" t="s">
        <v>11</v>
      </c>
      <c r="G1580" s="21" t="s">
        <v>11</v>
      </c>
    </row>
    <row r="1581" spans="1:7" ht="15.75" thickBot="1" x14ac:dyDescent="0.3">
      <c r="A1581" s="12" t="s">
        <v>23</v>
      </c>
      <c r="B1581" s="12"/>
      <c r="C1581" s="12"/>
      <c r="D1581" s="22">
        <v>1</v>
      </c>
      <c r="E1581" s="22">
        <v>1</v>
      </c>
      <c r="F1581" s="22"/>
      <c r="G1581" s="22"/>
    </row>
    <row r="1582" spans="1:7" ht="15.75" thickBot="1" x14ac:dyDescent="0.3">
      <c r="A1582" s="12" t="s">
        <v>24</v>
      </c>
      <c r="B1582" s="12"/>
      <c r="C1582" s="12"/>
      <c r="D1582" s="22">
        <f>125940+3495+30000</f>
        <v>159435</v>
      </c>
      <c r="E1582" s="22">
        <v>6701</v>
      </c>
      <c r="F1582" s="22"/>
      <c r="G1582" s="22"/>
    </row>
    <row r="1583" spans="1:7" ht="15.75" thickBot="1" x14ac:dyDescent="0.3">
      <c r="A1583" s="12" t="s">
        <v>25</v>
      </c>
      <c r="B1583" s="12"/>
      <c r="C1583" s="12"/>
      <c r="D1583" s="22">
        <f>D1582/D1581</f>
        <v>159435</v>
      </c>
      <c r="E1583" s="22">
        <f t="shared" ref="E1583:G1583" si="173">E1582/E1581</f>
        <v>6701</v>
      </c>
      <c r="F1583" s="22" t="e">
        <f t="shared" si="173"/>
        <v>#DIV/0!</v>
      </c>
      <c r="G1583" s="22" t="e">
        <f t="shared" si="173"/>
        <v>#DIV/0!</v>
      </c>
    </row>
    <row r="1584" spans="1:7" ht="15.75" thickBot="1" x14ac:dyDescent="0.3">
      <c r="A1584" s="12" t="s">
        <v>26</v>
      </c>
      <c r="B1584" s="12"/>
      <c r="C1584" s="12"/>
      <c r="D1584" s="153" t="s">
        <v>27</v>
      </c>
      <c r="E1584" s="23">
        <f>E1581/D1581-1</f>
        <v>0</v>
      </c>
      <c r="F1584" s="23">
        <f t="shared" ref="F1584:G1586" si="174">F1581/E1581-1</f>
        <v>-1</v>
      </c>
      <c r="G1584" s="23" t="e">
        <f t="shared" si="174"/>
        <v>#DIV/0!</v>
      </c>
    </row>
    <row r="1585" spans="1:7" ht="15.75" thickBot="1" x14ac:dyDescent="0.3">
      <c r="A1585" s="12" t="s">
        <v>28</v>
      </c>
      <c r="B1585" s="12"/>
      <c r="C1585" s="12"/>
      <c r="D1585" s="153" t="s">
        <v>27</v>
      </c>
      <c r="E1585" s="23">
        <f>E1582/D1582-1</f>
        <v>-0.95797033273747922</v>
      </c>
      <c r="F1585" s="23">
        <f t="shared" si="174"/>
        <v>-1</v>
      </c>
      <c r="G1585" s="23" t="e">
        <f t="shared" si="174"/>
        <v>#DIV/0!</v>
      </c>
    </row>
    <row r="1586" spans="1:7" ht="15.75" thickBot="1" x14ac:dyDescent="0.3">
      <c r="A1586" s="12" t="s">
        <v>29</v>
      </c>
      <c r="B1586" s="12"/>
      <c r="C1586" s="12"/>
      <c r="D1586" s="153" t="s">
        <v>27</v>
      </c>
      <c r="E1586" s="23">
        <f>E1583/D1583-1</f>
        <v>-0.95797033273747922</v>
      </c>
      <c r="F1586" s="23" t="e">
        <f t="shared" si="174"/>
        <v>#DIV/0!</v>
      </c>
      <c r="G1586" s="23" t="e">
        <f t="shared" si="174"/>
        <v>#DIV/0!</v>
      </c>
    </row>
    <row r="1587" spans="1:7" ht="15.75" thickBot="1" x14ac:dyDescent="0.3">
      <c r="A1587" s="618" t="s">
        <v>30</v>
      </c>
      <c r="B1587" s="619"/>
      <c r="C1587" s="619"/>
      <c r="D1587" s="619"/>
      <c r="E1587" s="619"/>
      <c r="F1587" s="619"/>
      <c r="G1587" s="620"/>
    </row>
    <row r="1588" spans="1:7" x14ac:dyDescent="0.25">
      <c r="A1588" s="597"/>
      <c r="B1588" s="10"/>
      <c r="C1588" s="10"/>
      <c r="D1588" s="20">
        <v>2018</v>
      </c>
      <c r="E1588" s="20">
        <v>2019</v>
      </c>
      <c r="F1588" s="20">
        <v>2020</v>
      </c>
      <c r="G1588" s="20">
        <v>2021</v>
      </c>
    </row>
    <row r="1589" spans="1:7" ht="15.75" thickBot="1" x14ac:dyDescent="0.3">
      <c r="A1589" s="598"/>
      <c r="B1589" s="157"/>
      <c r="C1589" s="157"/>
      <c r="D1589" s="21" t="s">
        <v>10</v>
      </c>
      <c r="E1589" s="21" t="s">
        <v>11</v>
      </c>
      <c r="F1589" s="21" t="s">
        <v>11</v>
      </c>
      <c r="G1589" s="21" t="s">
        <v>11</v>
      </c>
    </row>
    <row r="1590" spans="1:7" ht="15.75" thickBot="1" x14ac:dyDescent="0.3">
      <c r="A1590" s="24" t="s">
        <v>31</v>
      </c>
      <c r="B1590" s="85"/>
      <c r="C1590" s="85"/>
      <c r="D1590" s="26"/>
      <c r="E1590" s="26">
        <v>0</v>
      </c>
      <c r="F1590" s="26">
        <v>0</v>
      </c>
      <c r="G1590" s="26">
        <v>0</v>
      </c>
    </row>
    <row r="1591" spans="1:7" ht="15.75" thickBot="1" x14ac:dyDescent="0.3">
      <c r="A1591" s="24" t="s">
        <v>32</v>
      </c>
      <c r="B1591" s="85"/>
      <c r="C1591" s="85"/>
      <c r="D1591" s="25">
        <f>D1582</f>
        <v>159435</v>
      </c>
      <c r="E1591" s="26">
        <f>E1582</f>
        <v>6701</v>
      </c>
      <c r="F1591" s="26">
        <v>0</v>
      </c>
      <c r="G1591" s="26">
        <v>0</v>
      </c>
    </row>
    <row r="1592" spans="1:7" ht="15.75" thickBot="1" x14ac:dyDescent="0.3">
      <c r="A1592" s="27" t="s">
        <v>33</v>
      </c>
      <c r="B1592" s="86"/>
      <c r="C1592" s="86"/>
      <c r="D1592" s="25">
        <f>D1590+D1591</f>
        <v>159435</v>
      </c>
      <c r="E1592" s="25">
        <f>E1591+E1590</f>
        <v>6701</v>
      </c>
      <c r="F1592" s="25">
        <f t="shared" ref="F1592:G1592" si="175">F1591+F1590</f>
        <v>0</v>
      </c>
      <c r="G1592" s="25">
        <f t="shared" si="175"/>
        <v>0</v>
      </c>
    </row>
    <row r="1593" spans="1:7" ht="15.75" thickBot="1" x14ac:dyDescent="0.3">
      <c r="A1593" s="19" t="s">
        <v>681</v>
      </c>
      <c r="B1593" s="84"/>
      <c r="C1593" s="84"/>
      <c r="D1593" s="757" t="s">
        <v>671</v>
      </c>
      <c r="E1593" s="758"/>
      <c r="F1593" s="758"/>
      <c r="G1593" s="759"/>
    </row>
    <row r="1594" spans="1:7" ht="15.75" thickBot="1" x14ac:dyDescent="0.3">
      <c r="A1594" s="12" t="s">
        <v>20</v>
      </c>
      <c r="B1594" s="47"/>
      <c r="C1594" s="47"/>
      <c r="D1594" s="767" t="s">
        <v>682</v>
      </c>
      <c r="E1594" s="768"/>
      <c r="F1594" s="768"/>
      <c r="G1594" s="768"/>
    </row>
    <row r="1595" spans="1:7" ht="15.75" thickBot="1" x14ac:dyDescent="0.3">
      <c r="A1595" s="12" t="s">
        <v>21</v>
      </c>
      <c r="B1595" s="47"/>
      <c r="C1595" s="47"/>
      <c r="D1595" s="701" t="s">
        <v>683</v>
      </c>
      <c r="E1595" s="702"/>
      <c r="F1595" s="702"/>
      <c r="G1595" s="703"/>
    </row>
    <row r="1596" spans="1:7" x14ac:dyDescent="0.25">
      <c r="A1596" s="597"/>
      <c r="B1596" s="10"/>
      <c r="C1596" s="10"/>
      <c r="D1596" s="20">
        <v>2018</v>
      </c>
      <c r="E1596" s="20">
        <v>2019</v>
      </c>
      <c r="F1596" s="20">
        <v>2020</v>
      </c>
      <c r="G1596" s="20">
        <v>2021</v>
      </c>
    </row>
    <row r="1597" spans="1:7" ht="15.75" thickBot="1" x14ac:dyDescent="0.3">
      <c r="A1597" s="598"/>
      <c r="B1597" s="157"/>
      <c r="C1597" s="157"/>
      <c r="D1597" s="21" t="s">
        <v>10</v>
      </c>
      <c r="E1597" s="21" t="s">
        <v>11</v>
      </c>
      <c r="F1597" s="21" t="s">
        <v>11</v>
      </c>
      <c r="G1597" s="21" t="s">
        <v>11</v>
      </c>
    </row>
    <row r="1598" spans="1:7" ht="15.75" thickBot="1" x14ac:dyDescent="0.3">
      <c r="A1598" s="12" t="s">
        <v>23</v>
      </c>
      <c r="B1598" s="12"/>
      <c r="C1598" s="12"/>
      <c r="D1598" s="22">
        <v>4048</v>
      </c>
      <c r="E1598" s="22">
        <v>0</v>
      </c>
      <c r="F1598" s="22">
        <v>0</v>
      </c>
      <c r="G1598" s="22">
        <v>0</v>
      </c>
    </row>
    <row r="1599" spans="1:7" ht="15.75" thickBot="1" x14ac:dyDescent="0.3">
      <c r="A1599" s="12" t="s">
        <v>24</v>
      </c>
      <c r="B1599" s="12"/>
      <c r="C1599" s="12"/>
      <c r="D1599" s="22">
        <v>8038</v>
      </c>
      <c r="E1599" s="22">
        <v>0</v>
      </c>
      <c r="F1599" s="22">
        <v>0</v>
      </c>
      <c r="G1599" s="22">
        <v>0</v>
      </c>
    </row>
    <row r="1600" spans="1:7" ht="15.75" thickBot="1" x14ac:dyDescent="0.3">
      <c r="A1600" s="12" t="s">
        <v>25</v>
      </c>
      <c r="B1600" s="12"/>
      <c r="C1600" s="12"/>
      <c r="D1600" s="22">
        <f>D1599/D1598</f>
        <v>1.9856719367588933</v>
      </c>
      <c r="E1600" s="22" t="e">
        <f t="shared" ref="E1600:G1600" si="176">E1599/E1598</f>
        <v>#DIV/0!</v>
      </c>
      <c r="F1600" s="22" t="e">
        <f t="shared" si="176"/>
        <v>#DIV/0!</v>
      </c>
      <c r="G1600" s="22" t="e">
        <f t="shared" si="176"/>
        <v>#DIV/0!</v>
      </c>
    </row>
    <row r="1601" spans="1:7" ht="15.75" thickBot="1" x14ac:dyDescent="0.3">
      <c r="A1601" s="12" t="s">
        <v>26</v>
      </c>
      <c r="B1601" s="12"/>
      <c r="C1601" s="12"/>
      <c r="D1601" s="153" t="s">
        <v>27</v>
      </c>
      <c r="E1601" s="23">
        <f>E1598/D1598-1</f>
        <v>-1</v>
      </c>
      <c r="F1601" s="23" t="e">
        <f t="shared" ref="F1601:G1603" si="177">F1598/E1598-1</f>
        <v>#DIV/0!</v>
      </c>
      <c r="G1601" s="23" t="e">
        <f t="shared" si="177"/>
        <v>#DIV/0!</v>
      </c>
    </row>
    <row r="1602" spans="1:7" ht="15.75" thickBot="1" x14ac:dyDescent="0.3">
      <c r="A1602" s="12" t="s">
        <v>28</v>
      </c>
      <c r="B1602" s="12"/>
      <c r="C1602" s="12"/>
      <c r="D1602" s="153" t="s">
        <v>27</v>
      </c>
      <c r="E1602" s="23">
        <f>E1599/D1599-1</f>
        <v>-1</v>
      </c>
      <c r="F1602" s="23" t="e">
        <f t="shared" si="177"/>
        <v>#DIV/0!</v>
      </c>
      <c r="G1602" s="23" t="e">
        <f t="shared" si="177"/>
        <v>#DIV/0!</v>
      </c>
    </row>
    <row r="1603" spans="1:7" ht="15.75" thickBot="1" x14ac:dyDescent="0.3">
      <c r="A1603" s="12" t="s">
        <v>29</v>
      </c>
      <c r="B1603" s="12"/>
      <c r="C1603" s="12"/>
      <c r="D1603" s="153" t="s">
        <v>27</v>
      </c>
      <c r="E1603" s="23" t="e">
        <f>E1600/D1600-1</f>
        <v>#DIV/0!</v>
      </c>
      <c r="F1603" s="23" t="e">
        <f t="shared" si="177"/>
        <v>#DIV/0!</v>
      </c>
      <c r="G1603" s="23" t="e">
        <f t="shared" si="177"/>
        <v>#DIV/0!</v>
      </c>
    </row>
    <row r="1604" spans="1:7" ht="15.75" thickBot="1" x14ac:dyDescent="0.3">
      <c r="A1604" s="618" t="s">
        <v>97</v>
      </c>
      <c r="B1604" s="619"/>
      <c r="C1604" s="619"/>
      <c r="D1604" s="619"/>
      <c r="E1604" s="619"/>
      <c r="F1604" s="619"/>
      <c r="G1604" s="620"/>
    </row>
    <row r="1605" spans="1:7" x14ac:dyDescent="0.25">
      <c r="A1605" s="597"/>
      <c r="B1605" s="10"/>
      <c r="C1605" s="10"/>
      <c r="D1605" s="20">
        <v>2018</v>
      </c>
      <c r="E1605" s="20">
        <v>2019</v>
      </c>
      <c r="F1605" s="20">
        <v>2020</v>
      </c>
      <c r="G1605" s="20">
        <v>2021</v>
      </c>
    </row>
    <row r="1606" spans="1:7" ht="15.75" thickBot="1" x14ac:dyDescent="0.3">
      <c r="A1606" s="598"/>
      <c r="B1606" s="157"/>
      <c r="C1606" s="157"/>
      <c r="D1606" s="21" t="s">
        <v>10</v>
      </c>
      <c r="E1606" s="21" t="s">
        <v>11</v>
      </c>
      <c r="F1606" s="21" t="s">
        <v>11</v>
      </c>
      <c r="G1606" s="21" t="s">
        <v>11</v>
      </c>
    </row>
    <row r="1607" spans="1:7" ht="15.75" thickBot="1" x14ac:dyDescent="0.3">
      <c r="A1607" s="24" t="s">
        <v>31</v>
      </c>
      <c r="B1607" s="85"/>
      <c r="C1607" s="85"/>
      <c r="D1607" s="26">
        <f>D1599</f>
        <v>8038</v>
      </c>
      <c r="E1607" s="26">
        <v>0</v>
      </c>
      <c r="F1607" s="26">
        <v>0</v>
      </c>
      <c r="G1607" s="26">
        <v>0</v>
      </c>
    </row>
    <row r="1608" spans="1:7" ht="15.75" thickBot="1" x14ac:dyDescent="0.3">
      <c r="A1608" s="24" t="s">
        <v>32</v>
      </c>
      <c r="B1608" s="85"/>
      <c r="C1608" s="85"/>
      <c r="D1608" s="25"/>
      <c r="E1608" s="26">
        <v>0</v>
      </c>
      <c r="F1608" s="26">
        <v>0</v>
      </c>
      <c r="G1608" s="26">
        <v>0</v>
      </c>
    </row>
    <row r="1609" spans="1:7" ht="15.75" thickBot="1" x14ac:dyDescent="0.3">
      <c r="A1609" s="27" t="s">
        <v>98</v>
      </c>
      <c r="B1609" s="86"/>
      <c r="C1609" s="86"/>
      <c r="D1609" s="25">
        <f>D1608+D1607</f>
        <v>8038</v>
      </c>
      <c r="E1609" s="25">
        <f>E1608+E1607</f>
        <v>0</v>
      </c>
      <c r="F1609" s="25">
        <f t="shared" ref="F1609:G1609" si="178">F1608+F1607</f>
        <v>0</v>
      </c>
      <c r="G1609" s="25">
        <f t="shared" si="178"/>
        <v>0</v>
      </c>
    </row>
    <row r="1610" spans="1:7" ht="15.75" thickBot="1" x14ac:dyDescent="0.3">
      <c r="A1610" s="96" t="s">
        <v>684</v>
      </c>
      <c r="B1610" s="97"/>
      <c r="C1610" s="97"/>
      <c r="D1610" s="754" t="s">
        <v>685</v>
      </c>
      <c r="E1610" s="755"/>
      <c r="F1610" s="755"/>
      <c r="G1610" s="756"/>
    </row>
    <row r="1611" spans="1:7" ht="15.75" thickBot="1" x14ac:dyDescent="0.3">
      <c r="A1611" s="19" t="s">
        <v>677</v>
      </c>
      <c r="B1611" s="84"/>
      <c r="C1611" s="84"/>
      <c r="D1611" s="701" t="s">
        <v>686</v>
      </c>
      <c r="E1611" s="702"/>
      <c r="F1611" s="702"/>
      <c r="G1611" s="703"/>
    </row>
    <row r="1612" spans="1:7" ht="15.75" thickBot="1" x14ac:dyDescent="0.3">
      <c r="A1612" s="12" t="s">
        <v>20</v>
      </c>
      <c r="B1612" s="47"/>
      <c r="C1612" s="47"/>
      <c r="D1612" s="701" t="s">
        <v>687</v>
      </c>
      <c r="E1612" s="702"/>
      <c r="F1612" s="702"/>
      <c r="G1612" s="703"/>
    </row>
    <row r="1613" spans="1:7" ht="15.75" thickBot="1" x14ac:dyDescent="0.3">
      <c r="A1613" s="12" t="s">
        <v>21</v>
      </c>
      <c r="B1613" s="47"/>
      <c r="C1613" s="47"/>
      <c r="D1613" s="760" t="s">
        <v>424</v>
      </c>
      <c r="E1613" s="761"/>
      <c r="F1613" s="761"/>
      <c r="G1613" s="762"/>
    </row>
    <row r="1614" spans="1:7" x14ac:dyDescent="0.25">
      <c r="A1614" s="597"/>
      <c r="B1614" s="10"/>
      <c r="C1614" s="10"/>
      <c r="D1614" s="20">
        <v>2018</v>
      </c>
      <c r="E1614" s="20">
        <v>2019</v>
      </c>
      <c r="F1614" s="20">
        <v>2020</v>
      </c>
      <c r="G1614" s="20">
        <v>2021</v>
      </c>
    </row>
    <row r="1615" spans="1:7" ht="15.75" thickBot="1" x14ac:dyDescent="0.3">
      <c r="A1615" s="598"/>
      <c r="B1615" s="157"/>
      <c r="C1615" s="157"/>
      <c r="D1615" s="21" t="s">
        <v>10</v>
      </c>
      <c r="E1615" s="21" t="s">
        <v>11</v>
      </c>
      <c r="F1615" s="21" t="s">
        <v>11</v>
      </c>
      <c r="G1615" s="21" t="s">
        <v>11</v>
      </c>
    </row>
    <row r="1616" spans="1:7" ht="15.75" thickBot="1" x14ac:dyDescent="0.3">
      <c r="A1616" s="12" t="s">
        <v>23</v>
      </c>
      <c r="B1616" s="12"/>
      <c r="C1616" s="12"/>
      <c r="D1616" s="22">
        <v>1742</v>
      </c>
      <c r="E1616" s="22">
        <v>7488</v>
      </c>
      <c r="F1616" s="22">
        <v>7190</v>
      </c>
      <c r="G1616" s="22">
        <v>1000</v>
      </c>
    </row>
    <row r="1617" spans="1:7" ht="15.75" thickBot="1" x14ac:dyDescent="0.3">
      <c r="A1617" s="12" t="s">
        <v>24</v>
      </c>
      <c r="B1617" s="12"/>
      <c r="C1617" s="12"/>
      <c r="D1617" s="22">
        <f>294000+5000+75578-35000</f>
        <v>339578</v>
      </c>
      <c r="E1617" s="22">
        <f>757649+150000</f>
        <v>907649</v>
      </c>
      <c r="F1617" s="22">
        <f>176199+35000</f>
        <v>211199</v>
      </c>
      <c r="G1617" s="22">
        <f>62808+12561</f>
        <v>75369</v>
      </c>
    </row>
    <row r="1618" spans="1:7" ht="15.75" thickBot="1" x14ac:dyDescent="0.3">
      <c r="A1618" s="12" t="s">
        <v>25</v>
      </c>
      <c r="B1618" s="12"/>
      <c r="C1618" s="12"/>
      <c r="D1618" s="22">
        <f>D1617/D1616</f>
        <v>194.9357060849598</v>
      </c>
      <c r="E1618" s="22">
        <f t="shared" ref="E1618:G1618" si="179">E1617/E1616</f>
        <v>121.21380876068376</v>
      </c>
      <c r="F1618" s="22">
        <f t="shared" si="179"/>
        <v>29.373991655076495</v>
      </c>
      <c r="G1618" s="22">
        <f t="shared" si="179"/>
        <v>75.369</v>
      </c>
    </row>
    <row r="1619" spans="1:7" ht="15.75" thickBot="1" x14ac:dyDescent="0.3">
      <c r="A1619" s="12" t="s">
        <v>26</v>
      </c>
      <c r="B1619" s="12"/>
      <c r="C1619" s="12"/>
      <c r="D1619" s="153" t="s">
        <v>27</v>
      </c>
      <c r="E1619" s="23">
        <f>E1616/D1616-1</f>
        <v>3.2985074626865671</v>
      </c>
      <c r="F1619" s="23">
        <f t="shared" ref="F1619:G1621" si="180">F1616/E1616-1</f>
        <v>-3.9797008547008517E-2</v>
      </c>
      <c r="G1619" s="23">
        <f t="shared" si="180"/>
        <v>-0.86091794158553547</v>
      </c>
    </row>
    <row r="1620" spans="1:7" ht="15.75" thickBot="1" x14ac:dyDescent="0.3">
      <c r="A1620" s="12" t="s">
        <v>28</v>
      </c>
      <c r="B1620" s="12"/>
      <c r="C1620" s="12"/>
      <c r="D1620" s="153" t="s">
        <v>27</v>
      </c>
      <c r="E1620" s="23">
        <f>E1617/D1617-1</f>
        <v>1.672873389913363</v>
      </c>
      <c r="F1620" s="23">
        <f t="shared" si="180"/>
        <v>-0.76731203361651912</v>
      </c>
      <c r="G1620" s="23">
        <f t="shared" si="180"/>
        <v>-0.64313751485565751</v>
      </c>
    </row>
    <row r="1621" spans="1:7" ht="15.75" thickBot="1" x14ac:dyDescent="0.3">
      <c r="A1621" s="12" t="s">
        <v>29</v>
      </c>
      <c r="B1621" s="12"/>
      <c r="C1621" s="12"/>
      <c r="D1621" s="153" t="s">
        <v>27</v>
      </c>
      <c r="E1621" s="23">
        <f>E1618/D1618-1</f>
        <v>-0.37818570442987731</v>
      </c>
      <c r="F1621" s="23">
        <f t="shared" si="180"/>
        <v>-0.75766794265931792</v>
      </c>
      <c r="G1621" s="23">
        <f t="shared" si="180"/>
        <v>1.5658412681878229</v>
      </c>
    </row>
    <row r="1622" spans="1:7" x14ac:dyDescent="0.25">
      <c r="A1622" s="597"/>
      <c r="B1622" s="10"/>
      <c r="C1622" s="10"/>
      <c r="D1622" s="20">
        <v>2018</v>
      </c>
      <c r="E1622" s="20">
        <v>2019</v>
      </c>
      <c r="F1622" s="20">
        <v>2020</v>
      </c>
      <c r="G1622" s="20">
        <v>2021</v>
      </c>
    </row>
    <row r="1623" spans="1:7" ht="15.75" thickBot="1" x14ac:dyDescent="0.3">
      <c r="A1623" s="598"/>
      <c r="B1623" s="157"/>
      <c r="C1623" s="157"/>
      <c r="D1623" s="21" t="s">
        <v>10</v>
      </c>
      <c r="E1623" s="21" t="s">
        <v>11</v>
      </c>
      <c r="F1623" s="21" t="s">
        <v>11</v>
      </c>
      <c r="G1623" s="21" t="s">
        <v>11</v>
      </c>
    </row>
    <row r="1624" spans="1:7" ht="15.75" thickBot="1" x14ac:dyDescent="0.3">
      <c r="A1624" s="24" t="s">
        <v>31</v>
      </c>
      <c r="B1624" s="85"/>
      <c r="C1624" s="85"/>
      <c r="D1624" s="26"/>
      <c r="E1624" s="26"/>
      <c r="F1624" s="26"/>
      <c r="G1624" s="26"/>
    </row>
    <row r="1625" spans="1:7" ht="15.75" thickBot="1" x14ac:dyDescent="0.3">
      <c r="A1625" s="98" t="s">
        <v>32</v>
      </c>
      <c r="B1625" s="99"/>
      <c r="C1625" s="99"/>
      <c r="D1625" s="25">
        <f>D1617</f>
        <v>339578</v>
      </c>
      <c r="E1625" s="26">
        <f>E1617</f>
        <v>907649</v>
      </c>
      <c r="F1625" s="26">
        <f>F1617</f>
        <v>211199</v>
      </c>
      <c r="G1625" s="26">
        <f>G1617</f>
        <v>75369</v>
      </c>
    </row>
    <row r="1626" spans="1:7" ht="15.75" thickBot="1" x14ac:dyDescent="0.3">
      <c r="A1626" s="100" t="s">
        <v>33</v>
      </c>
      <c r="B1626" s="101"/>
      <c r="C1626" s="101"/>
      <c r="D1626" s="25">
        <f>D1625+D1624</f>
        <v>339578</v>
      </c>
      <c r="E1626" s="25">
        <f t="shared" ref="E1626:G1626" si="181">E1625+E1624</f>
        <v>907649</v>
      </c>
      <c r="F1626" s="25">
        <f t="shared" si="181"/>
        <v>211199</v>
      </c>
      <c r="G1626" s="25">
        <f t="shared" si="181"/>
        <v>75369</v>
      </c>
    </row>
    <row r="1627" spans="1:7" ht="15.75" thickBot="1" x14ac:dyDescent="0.3">
      <c r="A1627" s="317" t="s">
        <v>681</v>
      </c>
      <c r="B1627" s="318"/>
      <c r="C1627" s="318"/>
      <c r="D1627" s="701" t="s">
        <v>671</v>
      </c>
      <c r="E1627" s="702"/>
      <c r="F1627" s="702"/>
      <c r="G1627" s="703"/>
    </row>
    <row r="1628" spans="1:7" ht="15.75" thickBot="1" x14ac:dyDescent="0.3">
      <c r="A1628" s="12" t="s">
        <v>20</v>
      </c>
      <c r="B1628" s="47"/>
      <c r="C1628" s="47"/>
      <c r="D1628" s="701" t="s">
        <v>682</v>
      </c>
      <c r="E1628" s="702"/>
      <c r="F1628" s="702"/>
      <c r="G1628" s="703"/>
    </row>
    <row r="1629" spans="1:7" ht="15.75" thickBot="1" x14ac:dyDescent="0.3">
      <c r="A1629" s="12" t="s">
        <v>21</v>
      </c>
      <c r="B1629" s="47"/>
      <c r="C1629" s="47"/>
      <c r="D1629" s="760" t="s">
        <v>683</v>
      </c>
      <c r="E1629" s="761"/>
      <c r="F1629" s="761"/>
      <c r="G1629" s="762"/>
    </row>
    <row r="1630" spans="1:7" x14ac:dyDescent="0.25">
      <c r="A1630" s="597"/>
      <c r="B1630" s="10"/>
      <c r="C1630" s="10"/>
      <c r="D1630" s="20">
        <v>2018</v>
      </c>
      <c r="E1630" s="20">
        <v>2019</v>
      </c>
      <c r="F1630" s="20">
        <v>2020</v>
      </c>
      <c r="G1630" s="20">
        <v>2021</v>
      </c>
    </row>
    <row r="1631" spans="1:7" ht="15.75" thickBot="1" x14ac:dyDescent="0.3">
      <c r="A1631" s="598"/>
      <c r="B1631" s="157"/>
      <c r="C1631" s="157"/>
      <c r="D1631" s="21" t="s">
        <v>10</v>
      </c>
      <c r="E1631" s="21" t="s">
        <v>11</v>
      </c>
      <c r="F1631" s="21" t="s">
        <v>11</v>
      </c>
      <c r="G1631" s="21" t="s">
        <v>11</v>
      </c>
    </row>
    <row r="1632" spans="1:7" ht="15.75" thickBot="1" x14ac:dyDescent="0.3">
      <c r="A1632" s="12" t="s">
        <v>23</v>
      </c>
      <c r="B1632" s="12"/>
      <c r="C1632" s="12"/>
      <c r="D1632" s="22">
        <v>5880</v>
      </c>
      <c r="E1632" s="22">
        <v>10000</v>
      </c>
      <c r="F1632" s="22">
        <v>14000</v>
      </c>
      <c r="G1632" s="22">
        <v>0</v>
      </c>
    </row>
    <row r="1633" spans="1:7" ht="15.75" thickBot="1" x14ac:dyDescent="0.3">
      <c r="A1633" s="12" t="s">
        <v>24</v>
      </c>
      <c r="B1633" s="12"/>
      <c r="C1633" s="12"/>
      <c r="D1633" s="22">
        <f>56000+12000</f>
        <v>68000</v>
      </c>
      <c r="E1633" s="22">
        <f>80458+19703</f>
        <v>100161</v>
      </c>
      <c r="F1633" s="22">
        <f>15530+8346</f>
        <v>23876</v>
      </c>
      <c r="G1633" s="22">
        <v>0</v>
      </c>
    </row>
    <row r="1634" spans="1:7" ht="15.75" thickBot="1" x14ac:dyDescent="0.3">
      <c r="A1634" s="12" t="s">
        <v>25</v>
      </c>
      <c r="B1634" s="12"/>
      <c r="C1634" s="12"/>
      <c r="D1634" s="22">
        <f>D1633/D1632</f>
        <v>11.564625850340136</v>
      </c>
      <c r="E1634" s="22">
        <f t="shared" ref="E1634:G1634" si="182">E1633/E1632</f>
        <v>10.0161</v>
      </c>
      <c r="F1634" s="22">
        <f t="shared" si="182"/>
        <v>1.7054285714285715</v>
      </c>
      <c r="G1634" s="22" t="e">
        <f t="shared" si="182"/>
        <v>#DIV/0!</v>
      </c>
    </row>
    <row r="1635" spans="1:7" ht="15.75" thickBot="1" x14ac:dyDescent="0.3">
      <c r="A1635" s="12" t="s">
        <v>26</v>
      </c>
      <c r="B1635" s="12"/>
      <c r="C1635" s="12"/>
      <c r="D1635" s="153" t="s">
        <v>27</v>
      </c>
      <c r="E1635" s="23">
        <f>E1632/D1632-1</f>
        <v>0.70068027210884343</v>
      </c>
      <c r="F1635" s="23">
        <f t="shared" ref="F1635:G1637" si="183">F1632/E1632-1</f>
        <v>0.39999999999999991</v>
      </c>
      <c r="G1635" s="23">
        <f t="shared" si="183"/>
        <v>-1</v>
      </c>
    </row>
    <row r="1636" spans="1:7" ht="15.75" thickBot="1" x14ac:dyDescent="0.3">
      <c r="A1636" s="12" t="s">
        <v>28</v>
      </c>
      <c r="B1636" s="12"/>
      <c r="C1636" s="12"/>
      <c r="D1636" s="153" t="s">
        <v>27</v>
      </c>
      <c r="E1636" s="23">
        <f>E1633/D1633-1</f>
        <v>0.47295588235294117</v>
      </c>
      <c r="F1636" s="23">
        <f t="shared" si="183"/>
        <v>-0.76162378570501499</v>
      </c>
      <c r="G1636" s="23">
        <f t="shared" si="183"/>
        <v>-1</v>
      </c>
    </row>
    <row r="1637" spans="1:7" ht="15.75" thickBot="1" x14ac:dyDescent="0.3">
      <c r="A1637" s="12" t="s">
        <v>29</v>
      </c>
      <c r="B1637" s="12"/>
      <c r="C1637" s="12"/>
      <c r="D1637" s="153" t="s">
        <v>27</v>
      </c>
      <c r="E1637" s="23">
        <f>E1634/D1634-1</f>
        <v>-0.13390194117647058</v>
      </c>
      <c r="F1637" s="23">
        <f t="shared" si="183"/>
        <v>-0.82973127550358206</v>
      </c>
      <c r="G1637" s="23" t="e">
        <f t="shared" si="183"/>
        <v>#DIV/0!</v>
      </c>
    </row>
    <row r="1638" spans="1:7" x14ac:dyDescent="0.25">
      <c r="A1638" s="597"/>
      <c r="B1638" s="10"/>
      <c r="C1638" s="10"/>
      <c r="D1638" s="20">
        <v>2018</v>
      </c>
      <c r="E1638" s="20">
        <v>2019</v>
      </c>
      <c r="F1638" s="20">
        <v>2020</v>
      </c>
      <c r="G1638" s="20">
        <v>2021</v>
      </c>
    </row>
    <row r="1639" spans="1:7" ht="15.75" thickBot="1" x14ac:dyDescent="0.3">
      <c r="A1639" s="598"/>
      <c r="B1639" s="157"/>
      <c r="C1639" s="157"/>
      <c r="D1639" s="21" t="s">
        <v>10</v>
      </c>
      <c r="E1639" s="21" t="s">
        <v>11</v>
      </c>
      <c r="F1639" s="21" t="s">
        <v>11</v>
      </c>
      <c r="G1639" s="21" t="s">
        <v>11</v>
      </c>
    </row>
    <row r="1640" spans="1:7" ht="15.75" thickBot="1" x14ac:dyDescent="0.3">
      <c r="A1640" s="24" t="s">
        <v>31</v>
      </c>
      <c r="B1640" s="85"/>
      <c r="C1640" s="85"/>
      <c r="D1640" s="26">
        <f>D1633</f>
        <v>68000</v>
      </c>
      <c r="E1640" s="26">
        <f>E1633</f>
        <v>100161</v>
      </c>
      <c r="F1640" s="26">
        <f>F1633</f>
        <v>23876</v>
      </c>
      <c r="G1640" s="26">
        <f>G1633</f>
        <v>0</v>
      </c>
    </row>
    <row r="1641" spans="1:7" ht="15.75" thickBot="1" x14ac:dyDescent="0.3">
      <c r="A1641" s="24" t="s">
        <v>32</v>
      </c>
      <c r="B1641" s="85"/>
      <c r="C1641" s="85"/>
      <c r="D1641" s="25"/>
      <c r="E1641" s="26"/>
      <c r="F1641" s="26"/>
      <c r="G1641" s="26"/>
    </row>
    <row r="1642" spans="1:7" ht="15.75" thickBot="1" x14ac:dyDescent="0.3">
      <c r="A1642" s="27" t="s">
        <v>98</v>
      </c>
      <c r="B1642" s="86"/>
      <c r="C1642" s="86"/>
      <c r="D1642" s="25">
        <f>D1641+D1640</f>
        <v>68000</v>
      </c>
      <c r="E1642" s="25">
        <f t="shared" ref="E1642:G1642" si="184">E1641+E1640</f>
        <v>100161</v>
      </c>
      <c r="F1642" s="25">
        <f t="shared" si="184"/>
        <v>23876</v>
      </c>
      <c r="G1642" s="25">
        <f t="shared" si="184"/>
        <v>0</v>
      </c>
    </row>
    <row r="1643" spans="1:7" ht="15.75" thickBot="1" x14ac:dyDescent="0.3">
      <c r="A1643" s="96" t="s">
        <v>688</v>
      </c>
      <c r="B1643" s="97"/>
      <c r="C1643" s="97"/>
      <c r="D1643" s="764" t="s">
        <v>689</v>
      </c>
      <c r="E1643" s="765"/>
      <c r="F1643" s="765"/>
      <c r="G1643" s="766"/>
    </row>
    <row r="1644" spans="1:7" ht="15.75" thickBot="1" x14ac:dyDescent="0.3">
      <c r="A1644" s="19" t="s">
        <v>88</v>
      </c>
      <c r="B1644" s="84"/>
      <c r="C1644" s="84"/>
      <c r="D1644" s="757" t="s">
        <v>690</v>
      </c>
      <c r="E1644" s="758"/>
      <c r="F1644" s="758"/>
      <c r="G1644" s="759"/>
    </row>
    <row r="1645" spans="1:7" ht="15.75" thickBot="1" x14ac:dyDescent="0.3">
      <c r="A1645" s="12" t="s">
        <v>20</v>
      </c>
      <c r="B1645" s="47"/>
      <c r="C1645" s="47"/>
      <c r="D1645" s="701" t="s">
        <v>691</v>
      </c>
      <c r="E1645" s="702"/>
      <c r="F1645" s="702"/>
      <c r="G1645" s="703"/>
    </row>
    <row r="1646" spans="1:7" ht="15.75" thickBot="1" x14ac:dyDescent="0.3">
      <c r="A1646" s="12" t="s">
        <v>21</v>
      </c>
      <c r="B1646" s="47"/>
      <c r="C1646" s="47"/>
      <c r="D1646" s="760" t="s">
        <v>424</v>
      </c>
      <c r="E1646" s="761"/>
      <c r="F1646" s="761"/>
      <c r="G1646" s="762"/>
    </row>
    <row r="1647" spans="1:7" x14ac:dyDescent="0.25">
      <c r="A1647" s="597"/>
      <c r="B1647" s="10"/>
      <c r="C1647" s="10"/>
      <c r="D1647" s="20">
        <v>2018</v>
      </c>
      <c r="E1647" s="20">
        <v>2019</v>
      </c>
      <c r="F1647" s="20">
        <v>2020</v>
      </c>
      <c r="G1647" s="20">
        <v>2021</v>
      </c>
    </row>
    <row r="1648" spans="1:7" ht="15.75" thickBot="1" x14ac:dyDescent="0.3">
      <c r="A1648" s="598"/>
      <c r="B1648" s="157"/>
      <c r="C1648" s="157"/>
      <c r="D1648" s="21" t="s">
        <v>10</v>
      </c>
      <c r="E1648" s="21" t="s">
        <v>11</v>
      </c>
      <c r="F1648" s="21" t="s">
        <v>11</v>
      </c>
      <c r="G1648" s="21" t="s">
        <v>11</v>
      </c>
    </row>
    <row r="1649" spans="1:7" ht="15.75" thickBot="1" x14ac:dyDescent="0.3">
      <c r="A1649" s="12" t="s">
        <v>23</v>
      </c>
      <c r="B1649" s="12"/>
      <c r="C1649" s="12"/>
      <c r="D1649" s="22">
        <v>9875</v>
      </c>
      <c r="E1649" s="22">
        <v>3327</v>
      </c>
      <c r="F1649" s="22">
        <v>0</v>
      </c>
      <c r="G1649" s="22">
        <v>0</v>
      </c>
    </row>
    <row r="1650" spans="1:7" ht="15.75" thickBot="1" x14ac:dyDescent="0.3">
      <c r="A1650" s="12" t="s">
        <v>24</v>
      </c>
      <c r="B1650" s="12"/>
      <c r="C1650" s="12"/>
      <c r="D1650" s="22">
        <f>434000+390000</f>
        <v>824000</v>
      </c>
      <c r="E1650" s="22">
        <f>420000+90000</f>
        <v>510000</v>
      </c>
      <c r="F1650" s="22">
        <v>0</v>
      </c>
      <c r="G1650" s="22">
        <v>0</v>
      </c>
    </row>
    <row r="1651" spans="1:7" ht="15.75" thickBot="1" x14ac:dyDescent="0.3">
      <c r="A1651" s="12" t="s">
        <v>25</v>
      </c>
      <c r="B1651" s="12"/>
      <c r="C1651" s="12"/>
      <c r="D1651" s="22">
        <f>D1650/D1649</f>
        <v>83.443037974683548</v>
      </c>
      <c r="E1651" s="22">
        <f t="shared" ref="E1651:G1651" si="185">E1650/E1649</f>
        <v>153.2912533814247</v>
      </c>
      <c r="F1651" s="22" t="e">
        <f t="shared" si="185"/>
        <v>#DIV/0!</v>
      </c>
      <c r="G1651" s="22" t="e">
        <f t="shared" si="185"/>
        <v>#DIV/0!</v>
      </c>
    </row>
    <row r="1652" spans="1:7" ht="15.75" thickBot="1" x14ac:dyDescent="0.3">
      <c r="A1652" s="12" t="s">
        <v>26</v>
      </c>
      <c r="B1652" s="12"/>
      <c r="C1652" s="12"/>
      <c r="D1652" s="153" t="s">
        <v>27</v>
      </c>
      <c r="E1652" s="23">
        <f>E1649/D1649-1</f>
        <v>-0.66308860759493671</v>
      </c>
      <c r="F1652" s="23">
        <f t="shared" ref="F1652:G1654" si="186">F1649/E1649-1</f>
        <v>-1</v>
      </c>
      <c r="G1652" s="23" t="e">
        <f t="shared" si="186"/>
        <v>#DIV/0!</v>
      </c>
    </row>
    <row r="1653" spans="1:7" ht="15.75" thickBot="1" x14ac:dyDescent="0.3">
      <c r="A1653" s="12" t="s">
        <v>28</v>
      </c>
      <c r="B1653" s="12"/>
      <c r="C1653" s="12"/>
      <c r="D1653" s="153" t="s">
        <v>27</v>
      </c>
      <c r="E1653" s="23">
        <f>E1650/D1650-1</f>
        <v>-0.3810679611650486</v>
      </c>
      <c r="F1653" s="23">
        <f t="shared" si="186"/>
        <v>-1</v>
      </c>
      <c r="G1653" s="23" t="e">
        <f t="shared" si="186"/>
        <v>#DIV/0!</v>
      </c>
    </row>
    <row r="1654" spans="1:7" ht="15.75" thickBot="1" x14ac:dyDescent="0.3">
      <c r="A1654" s="12" t="s">
        <v>29</v>
      </c>
      <c r="B1654" s="12"/>
      <c r="C1654" s="12"/>
      <c r="D1654" s="153" t="s">
        <v>27</v>
      </c>
      <c r="E1654" s="23">
        <f>E1651/D1651-1</f>
        <v>0.83707661060869998</v>
      </c>
      <c r="F1654" s="23" t="e">
        <f t="shared" si="186"/>
        <v>#DIV/0!</v>
      </c>
      <c r="G1654" s="23" t="e">
        <f t="shared" si="186"/>
        <v>#DIV/0!</v>
      </c>
    </row>
    <row r="1655" spans="1:7" ht="15.75" thickBot="1" x14ac:dyDescent="0.3">
      <c r="A1655" s="618" t="s">
        <v>30</v>
      </c>
      <c r="B1655" s="619"/>
      <c r="C1655" s="619"/>
      <c r="D1655" s="619"/>
      <c r="E1655" s="619"/>
      <c r="F1655" s="619"/>
      <c r="G1655" s="620"/>
    </row>
    <row r="1656" spans="1:7" x14ac:dyDescent="0.25">
      <c r="A1656" s="597"/>
      <c r="B1656" s="10"/>
      <c r="C1656" s="10"/>
      <c r="D1656" s="20">
        <v>2018</v>
      </c>
      <c r="E1656" s="20">
        <v>2019</v>
      </c>
      <c r="F1656" s="20">
        <v>2020</v>
      </c>
      <c r="G1656" s="20">
        <v>2021</v>
      </c>
    </row>
    <row r="1657" spans="1:7" ht="15.75" thickBot="1" x14ac:dyDescent="0.3">
      <c r="A1657" s="598"/>
      <c r="B1657" s="157"/>
      <c r="C1657" s="157"/>
      <c r="D1657" s="21" t="s">
        <v>10</v>
      </c>
      <c r="E1657" s="21" t="s">
        <v>11</v>
      </c>
      <c r="F1657" s="21" t="s">
        <v>11</v>
      </c>
      <c r="G1657" s="21" t="s">
        <v>11</v>
      </c>
    </row>
    <row r="1658" spans="1:7" ht="15.75" thickBot="1" x14ac:dyDescent="0.3">
      <c r="A1658" s="24" t="s">
        <v>31</v>
      </c>
      <c r="B1658" s="85"/>
      <c r="C1658" s="85"/>
      <c r="D1658" s="26"/>
      <c r="E1658" s="26"/>
      <c r="F1658" s="26"/>
      <c r="G1658" s="26"/>
    </row>
    <row r="1659" spans="1:7" ht="15.75" thickBot="1" x14ac:dyDescent="0.3">
      <c r="A1659" s="24" t="s">
        <v>32</v>
      </c>
      <c r="B1659" s="85"/>
      <c r="C1659" s="85"/>
      <c r="D1659" s="25">
        <f>D1650</f>
        <v>824000</v>
      </c>
      <c r="E1659" s="26">
        <f>E1650</f>
        <v>510000</v>
      </c>
      <c r="F1659" s="26"/>
      <c r="G1659" s="26"/>
    </row>
    <row r="1660" spans="1:7" ht="15.75" thickBot="1" x14ac:dyDescent="0.3">
      <c r="A1660" s="27" t="s">
        <v>33</v>
      </c>
      <c r="B1660" s="86"/>
      <c r="C1660" s="86"/>
      <c r="D1660" s="25">
        <f>D1659+D1658</f>
        <v>824000</v>
      </c>
      <c r="E1660" s="25">
        <f t="shared" ref="E1660:G1660" si="187">E1659+E1658</f>
        <v>510000</v>
      </c>
      <c r="F1660" s="25">
        <f t="shared" si="187"/>
        <v>0</v>
      </c>
      <c r="G1660" s="25">
        <f t="shared" si="187"/>
        <v>0</v>
      </c>
    </row>
    <row r="1661" spans="1:7" ht="15.75" thickBot="1" x14ac:dyDescent="0.3">
      <c r="A1661" s="19" t="s">
        <v>223</v>
      </c>
      <c r="B1661" s="84"/>
      <c r="C1661" s="84"/>
      <c r="D1661" s="701" t="s">
        <v>692</v>
      </c>
      <c r="E1661" s="702"/>
      <c r="F1661" s="702"/>
      <c r="G1661" s="703"/>
    </row>
    <row r="1662" spans="1:7" ht="15.75" thickBot="1" x14ac:dyDescent="0.3">
      <c r="A1662" s="12" t="s">
        <v>20</v>
      </c>
      <c r="B1662" s="47"/>
      <c r="C1662" s="47"/>
      <c r="D1662" s="701" t="s">
        <v>693</v>
      </c>
      <c r="E1662" s="702"/>
      <c r="F1662" s="702"/>
      <c r="G1662" s="703"/>
    </row>
    <row r="1663" spans="1:7" ht="15.75" thickBot="1" x14ac:dyDescent="0.3">
      <c r="A1663" s="12" t="s">
        <v>21</v>
      </c>
      <c r="B1663" s="47"/>
      <c r="C1663" s="47"/>
      <c r="D1663" s="760" t="s">
        <v>680</v>
      </c>
      <c r="E1663" s="761"/>
      <c r="F1663" s="761"/>
      <c r="G1663" s="762"/>
    </row>
    <row r="1664" spans="1:7" x14ac:dyDescent="0.25">
      <c r="A1664" s="597"/>
      <c r="B1664" s="10"/>
      <c r="C1664" s="10"/>
      <c r="D1664" s="20">
        <v>2018</v>
      </c>
      <c r="E1664" s="20">
        <v>2019</v>
      </c>
      <c r="F1664" s="20">
        <v>2020</v>
      </c>
      <c r="G1664" s="20">
        <v>2021</v>
      </c>
    </row>
    <row r="1665" spans="1:7" ht="15.75" thickBot="1" x14ac:dyDescent="0.3">
      <c r="A1665" s="598"/>
      <c r="B1665" s="157"/>
      <c r="C1665" s="157"/>
      <c r="D1665" s="21" t="s">
        <v>10</v>
      </c>
      <c r="E1665" s="21" t="s">
        <v>11</v>
      </c>
      <c r="F1665" s="21" t="s">
        <v>11</v>
      </c>
      <c r="G1665" s="21" t="s">
        <v>11</v>
      </c>
    </row>
    <row r="1666" spans="1:7" ht="15.75" thickBot="1" x14ac:dyDescent="0.3">
      <c r="A1666" s="12" t="s">
        <v>23</v>
      </c>
      <c r="B1666" s="12"/>
      <c r="C1666" s="12"/>
      <c r="D1666" s="22">
        <v>1</v>
      </c>
      <c r="E1666" s="22">
        <v>1</v>
      </c>
      <c r="F1666" s="22">
        <v>0</v>
      </c>
      <c r="G1666" s="22">
        <v>0</v>
      </c>
    </row>
    <row r="1667" spans="1:7" ht="15.75" thickBot="1" x14ac:dyDescent="0.3">
      <c r="A1667" s="12" t="s">
        <v>24</v>
      </c>
      <c r="B1667" s="12"/>
      <c r="C1667" s="12"/>
      <c r="D1667" s="22">
        <f>160320+37505+60000+10000</f>
        <v>267825</v>
      </c>
      <c r="E1667" s="22">
        <f>573665+429884+250000</f>
        <v>1253549</v>
      </c>
      <c r="F1667" s="22">
        <v>0</v>
      </c>
      <c r="G1667" s="22">
        <v>0</v>
      </c>
    </row>
    <row r="1668" spans="1:7" ht="15.75" thickBot="1" x14ac:dyDescent="0.3">
      <c r="A1668" s="12" t="s">
        <v>25</v>
      </c>
      <c r="B1668" s="12"/>
      <c r="C1668" s="12"/>
      <c r="D1668" s="22">
        <f>D1667/D1666</f>
        <v>267825</v>
      </c>
      <c r="E1668" s="22">
        <f t="shared" ref="E1668:G1668" si="188">E1667/E1666</f>
        <v>1253549</v>
      </c>
      <c r="F1668" s="22" t="e">
        <f t="shared" si="188"/>
        <v>#DIV/0!</v>
      </c>
      <c r="G1668" s="22" t="e">
        <f t="shared" si="188"/>
        <v>#DIV/0!</v>
      </c>
    </row>
    <row r="1669" spans="1:7" ht="15.75" thickBot="1" x14ac:dyDescent="0.3">
      <c r="A1669" s="12" t="s">
        <v>26</v>
      </c>
      <c r="B1669" s="12"/>
      <c r="C1669" s="12"/>
      <c r="D1669" s="153" t="s">
        <v>27</v>
      </c>
      <c r="E1669" s="23">
        <f>E1666/D1666-1</f>
        <v>0</v>
      </c>
      <c r="F1669" s="23">
        <f t="shared" ref="F1669:G1671" si="189">F1666/E1666-1</f>
        <v>-1</v>
      </c>
      <c r="G1669" s="23" t="e">
        <f t="shared" si="189"/>
        <v>#DIV/0!</v>
      </c>
    </row>
    <row r="1670" spans="1:7" ht="15.75" thickBot="1" x14ac:dyDescent="0.3">
      <c r="A1670" s="12" t="s">
        <v>28</v>
      </c>
      <c r="B1670" s="12"/>
      <c r="C1670" s="12"/>
      <c r="D1670" s="153" t="s">
        <v>27</v>
      </c>
      <c r="E1670" s="23">
        <f>E1667/D1667-1</f>
        <v>3.6804779240175485</v>
      </c>
      <c r="F1670" s="23">
        <f t="shared" si="189"/>
        <v>-1</v>
      </c>
      <c r="G1670" s="23" t="e">
        <f t="shared" si="189"/>
        <v>#DIV/0!</v>
      </c>
    </row>
    <row r="1671" spans="1:7" ht="15.75" thickBot="1" x14ac:dyDescent="0.3">
      <c r="A1671" s="12" t="s">
        <v>29</v>
      </c>
      <c r="B1671" s="12"/>
      <c r="C1671" s="12"/>
      <c r="D1671" s="153" t="s">
        <v>27</v>
      </c>
      <c r="E1671" s="23">
        <f>E1668/D1668-1</f>
        <v>3.6804779240175485</v>
      </c>
      <c r="F1671" s="23" t="e">
        <f t="shared" si="189"/>
        <v>#DIV/0!</v>
      </c>
      <c r="G1671" s="23" t="e">
        <f t="shared" si="189"/>
        <v>#DIV/0!</v>
      </c>
    </row>
    <row r="1672" spans="1:7" ht="15.75" thickBot="1" x14ac:dyDescent="0.3">
      <c r="A1672" s="618" t="s">
        <v>694</v>
      </c>
      <c r="B1672" s="619"/>
      <c r="C1672" s="619"/>
      <c r="D1672" s="619"/>
      <c r="E1672" s="619"/>
      <c r="F1672" s="619"/>
      <c r="G1672" s="620"/>
    </row>
    <row r="1673" spans="1:7" x14ac:dyDescent="0.25">
      <c r="A1673" s="597"/>
      <c r="B1673" s="10"/>
      <c r="C1673" s="10"/>
      <c r="D1673" s="20">
        <v>2018</v>
      </c>
      <c r="E1673" s="20">
        <v>2019</v>
      </c>
      <c r="F1673" s="20">
        <v>2020</v>
      </c>
      <c r="G1673" s="20">
        <v>2021</v>
      </c>
    </row>
    <row r="1674" spans="1:7" ht="15.75" thickBot="1" x14ac:dyDescent="0.3">
      <c r="A1674" s="598"/>
      <c r="B1674" s="157"/>
      <c r="C1674" s="157"/>
      <c r="D1674" s="21" t="s">
        <v>10</v>
      </c>
      <c r="E1674" s="21" t="s">
        <v>11</v>
      </c>
      <c r="F1674" s="21" t="s">
        <v>11</v>
      </c>
      <c r="G1674" s="21" t="s">
        <v>11</v>
      </c>
    </row>
    <row r="1675" spans="1:7" ht="15.75" thickBot="1" x14ac:dyDescent="0.3">
      <c r="A1675" s="24" t="s">
        <v>31</v>
      </c>
      <c r="B1675" s="85"/>
      <c r="C1675" s="85"/>
      <c r="D1675" s="26"/>
      <c r="E1675" s="26"/>
      <c r="F1675" s="26"/>
      <c r="G1675" s="26"/>
    </row>
    <row r="1676" spans="1:7" ht="15.75" thickBot="1" x14ac:dyDescent="0.3">
      <c r="A1676" s="24" t="s">
        <v>32</v>
      </c>
      <c r="B1676" s="85"/>
      <c r="C1676" s="85"/>
      <c r="D1676" s="25">
        <f>D1667</f>
        <v>267825</v>
      </c>
      <c r="E1676" s="26">
        <f>E1667</f>
        <v>1253549</v>
      </c>
      <c r="F1676" s="26">
        <f>F1667</f>
        <v>0</v>
      </c>
      <c r="G1676" s="26"/>
    </row>
    <row r="1677" spans="1:7" ht="15.75" thickBot="1" x14ac:dyDescent="0.3">
      <c r="A1677" s="27" t="s">
        <v>98</v>
      </c>
      <c r="B1677" s="86"/>
      <c r="C1677" s="86"/>
      <c r="D1677" s="25">
        <f>D1676+D1675</f>
        <v>267825</v>
      </c>
      <c r="E1677" s="25">
        <f t="shared" ref="E1677:G1677" si="190">E1676+E1675</f>
        <v>1253549</v>
      </c>
      <c r="F1677" s="25">
        <f t="shared" si="190"/>
        <v>0</v>
      </c>
      <c r="G1677" s="25">
        <f t="shared" si="190"/>
        <v>0</v>
      </c>
    </row>
    <row r="1678" spans="1:7" ht="15.75" thickBot="1" x14ac:dyDescent="0.3">
      <c r="A1678" s="19" t="s">
        <v>226</v>
      </c>
      <c r="B1678" s="84"/>
      <c r="C1678" s="84"/>
      <c r="D1678" s="757" t="s">
        <v>671</v>
      </c>
      <c r="E1678" s="758"/>
      <c r="F1678" s="758"/>
      <c r="G1678" s="759"/>
    </row>
    <row r="1679" spans="1:7" ht="15.75" thickBot="1" x14ac:dyDescent="0.3">
      <c r="A1679" s="12" t="s">
        <v>20</v>
      </c>
      <c r="B1679" s="47"/>
      <c r="C1679" s="47"/>
      <c r="D1679" s="701" t="s">
        <v>695</v>
      </c>
      <c r="E1679" s="702"/>
      <c r="F1679" s="702"/>
      <c r="G1679" s="703"/>
    </row>
    <row r="1680" spans="1:7" ht="15.75" thickBot="1" x14ac:dyDescent="0.3">
      <c r="A1680" s="12" t="s">
        <v>21</v>
      </c>
      <c r="B1680" s="47"/>
      <c r="C1680" s="47"/>
      <c r="D1680" s="760" t="s">
        <v>683</v>
      </c>
      <c r="E1680" s="761"/>
      <c r="F1680" s="761"/>
      <c r="G1680" s="762"/>
    </row>
    <row r="1681" spans="1:7" x14ac:dyDescent="0.25">
      <c r="A1681" s="597"/>
      <c r="B1681" s="10"/>
      <c r="C1681" s="10"/>
      <c r="D1681" s="20">
        <v>2018</v>
      </c>
      <c r="E1681" s="20">
        <v>2019</v>
      </c>
      <c r="F1681" s="20">
        <v>2020</v>
      </c>
      <c r="G1681" s="20">
        <v>2021</v>
      </c>
    </row>
    <row r="1682" spans="1:7" ht="15.75" thickBot="1" x14ac:dyDescent="0.3">
      <c r="A1682" s="598"/>
      <c r="B1682" s="157"/>
      <c r="C1682" s="157"/>
      <c r="D1682" s="21" t="s">
        <v>10</v>
      </c>
      <c r="E1682" s="21" t="s">
        <v>11</v>
      </c>
      <c r="F1682" s="21" t="s">
        <v>11</v>
      </c>
      <c r="G1682" s="21" t="s">
        <v>11</v>
      </c>
    </row>
    <row r="1683" spans="1:7" ht="15.75" thickBot="1" x14ac:dyDescent="0.3">
      <c r="A1683" s="12" t="s">
        <v>23</v>
      </c>
      <c r="B1683" s="12"/>
      <c r="C1683" s="12"/>
      <c r="D1683" s="22">
        <v>20112</v>
      </c>
      <c r="E1683" s="22">
        <v>1760</v>
      </c>
      <c r="F1683" s="22">
        <v>0</v>
      </c>
      <c r="G1683" s="22">
        <v>0</v>
      </c>
    </row>
    <row r="1684" spans="1:7" ht="15.75" thickBot="1" x14ac:dyDescent="0.3">
      <c r="A1684" s="12" t="s">
        <v>24</v>
      </c>
      <c r="B1684" s="12"/>
      <c r="C1684" s="12"/>
      <c r="D1684" s="22">
        <f>67000+6680+10000</f>
        <v>83680</v>
      </c>
      <c r="E1684" s="22">
        <f>56000+8550</f>
        <v>64550</v>
      </c>
      <c r="F1684" s="22">
        <v>0</v>
      </c>
      <c r="G1684" s="22">
        <v>0</v>
      </c>
    </row>
    <row r="1685" spans="1:7" ht="15.75" thickBot="1" x14ac:dyDescent="0.3">
      <c r="A1685" s="12" t="s">
        <v>25</v>
      </c>
      <c r="B1685" s="12"/>
      <c r="C1685" s="12"/>
      <c r="D1685" s="22">
        <f>D1684/D1683</f>
        <v>4.1607000795544948</v>
      </c>
      <c r="E1685" s="22">
        <f t="shared" ref="E1685:G1685" si="191">E1684/E1683</f>
        <v>36.676136363636367</v>
      </c>
      <c r="F1685" s="22" t="e">
        <f t="shared" si="191"/>
        <v>#DIV/0!</v>
      </c>
      <c r="G1685" s="22" t="e">
        <f t="shared" si="191"/>
        <v>#DIV/0!</v>
      </c>
    </row>
    <row r="1686" spans="1:7" ht="15.75" thickBot="1" x14ac:dyDescent="0.3">
      <c r="A1686" s="12" t="s">
        <v>26</v>
      </c>
      <c r="B1686" s="12"/>
      <c r="C1686" s="12"/>
      <c r="D1686" s="153" t="s">
        <v>27</v>
      </c>
      <c r="E1686" s="23">
        <f>E1683/D1683-1</f>
        <v>-0.91249005568814634</v>
      </c>
      <c r="F1686" s="23">
        <f t="shared" ref="F1686:G1688" si="192">F1683/E1683-1</f>
        <v>-1</v>
      </c>
      <c r="G1686" s="23" t="e">
        <f t="shared" si="192"/>
        <v>#DIV/0!</v>
      </c>
    </row>
    <row r="1687" spans="1:7" ht="15.75" thickBot="1" x14ac:dyDescent="0.3">
      <c r="A1687" s="12" t="s">
        <v>28</v>
      </c>
      <c r="B1687" s="12"/>
      <c r="C1687" s="12"/>
      <c r="D1687" s="153" t="s">
        <v>27</v>
      </c>
      <c r="E1687" s="23">
        <f>E1684/D1684-1</f>
        <v>-0.22860898661567874</v>
      </c>
      <c r="F1687" s="23">
        <f t="shared" si="192"/>
        <v>-1</v>
      </c>
      <c r="G1687" s="23" t="e">
        <f t="shared" si="192"/>
        <v>#DIV/0!</v>
      </c>
    </row>
    <row r="1688" spans="1:7" ht="15.75" thickBot="1" x14ac:dyDescent="0.3">
      <c r="A1688" s="12" t="s">
        <v>29</v>
      </c>
      <c r="B1688" s="12"/>
      <c r="C1688" s="12"/>
      <c r="D1688" s="153" t="s">
        <v>27</v>
      </c>
      <c r="E1688" s="23">
        <f>E1685/D1685-1</f>
        <v>7.8148954893099258</v>
      </c>
      <c r="F1688" s="23" t="e">
        <f t="shared" si="192"/>
        <v>#DIV/0!</v>
      </c>
      <c r="G1688" s="23" t="e">
        <f t="shared" si="192"/>
        <v>#DIV/0!</v>
      </c>
    </row>
    <row r="1689" spans="1:7" ht="15.75" thickBot="1" x14ac:dyDescent="0.3">
      <c r="A1689" s="618" t="s">
        <v>106</v>
      </c>
      <c r="B1689" s="619"/>
      <c r="C1689" s="619"/>
      <c r="D1689" s="619"/>
      <c r="E1689" s="619"/>
      <c r="F1689" s="619"/>
      <c r="G1689" s="620"/>
    </row>
    <row r="1690" spans="1:7" x14ac:dyDescent="0.25">
      <c r="A1690" s="597"/>
      <c r="B1690" s="10"/>
      <c r="C1690" s="10"/>
      <c r="D1690" s="20">
        <v>2018</v>
      </c>
      <c r="E1690" s="20">
        <v>2019</v>
      </c>
      <c r="F1690" s="20">
        <v>2020</v>
      </c>
      <c r="G1690" s="20">
        <v>2021</v>
      </c>
    </row>
    <row r="1691" spans="1:7" ht="15.75" thickBot="1" x14ac:dyDescent="0.3">
      <c r="A1691" s="598"/>
      <c r="B1691" s="157"/>
      <c r="C1691" s="157"/>
      <c r="D1691" s="21" t="s">
        <v>10</v>
      </c>
      <c r="E1691" s="21" t="s">
        <v>11</v>
      </c>
      <c r="F1691" s="21" t="s">
        <v>11</v>
      </c>
      <c r="G1691" s="21" t="s">
        <v>11</v>
      </c>
    </row>
    <row r="1692" spans="1:7" ht="15.75" thickBot="1" x14ac:dyDescent="0.3">
      <c r="A1692" s="24" t="s">
        <v>31</v>
      </c>
      <c r="B1692" s="85"/>
      <c r="C1692" s="85"/>
      <c r="D1692" s="26"/>
      <c r="E1692" s="26"/>
      <c r="F1692" s="26"/>
      <c r="G1692" s="26"/>
    </row>
    <row r="1693" spans="1:7" ht="15.75" thickBot="1" x14ac:dyDescent="0.3">
      <c r="A1693" s="24" t="s">
        <v>32</v>
      </c>
      <c r="B1693" s="85"/>
      <c r="C1693" s="85"/>
      <c r="D1693" s="25">
        <f>D1684</f>
        <v>83680</v>
      </c>
      <c r="E1693" s="26">
        <f>E1684</f>
        <v>64550</v>
      </c>
      <c r="F1693" s="26"/>
      <c r="G1693" s="26"/>
    </row>
    <row r="1694" spans="1:7" ht="15.75" thickBot="1" x14ac:dyDescent="0.3">
      <c r="A1694" s="27" t="s">
        <v>107</v>
      </c>
      <c r="B1694" s="86"/>
      <c r="C1694" s="86"/>
      <c r="D1694" s="25">
        <f>D1693+D1692</f>
        <v>83680</v>
      </c>
      <c r="E1694" s="25">
        <f t="shared" ref="E1694:G1694" si="193">E1693+E1692</f>
        <v>64550</v>
      </c>
      <c r="F1694" s="25">
        <f t="shared" si="193"/>
        <v>0</v>
      </c>
      <c r="G1694" s="25">
        <f t="shared" si="193"/>
        <v>0</v>
      </c>
    </row>
    <row r="1695" spans="1:7" ht="15.75" thickBot="1" x14ac:dyDescent="0.3">
      <c r="A1695" s="96" t="s">
        <v>696</v>
      </c>
      <c r="B1695" s="97"/>
      <c r="C1695" s="97"/>
      <c r="D1695" s="754" t="s">
        <v>697</v>
      </c>
      <c r="E1695" s="755"/>
      <c r="F1695" s="755"/>
      <c r="G1695" s="756"/>
    </row>
    <row r="1696" spans="1:7" ht="15.75" thickBot="1" x14ac:dyDescent="0.3">
      <c r="A1696" s="19" t="s">
        <v>677</v>
      </c>
      <c r="B1696" s="84"/>
      <c r="C1696" s="84"/>
      <c r="D1696" s="757" t="s">
        <v>698</v>
      </c>
      <c r="E1696" s="758"/>
      <c r="F1696" s="758"/>
      <c r="G1696" s="759"/>
    </row>
    <row r="1697" spans="1:7" ht="15.75" thickBot="1" x14ac:dyDescent="0.3">
      <c r="A1697" s="12" t="s">
        <v>20</v>
      </c>
      <c r="B1697" s="47"/>
      <c r="C1697" s="47"/>
      <c r="D1697" s="701" t="s">
        <v>699</v>
      </c>
      <c r="E1697" s="702"/>
      <c r="F1697" s="702"/>
      <c r="G1697" s="703"/>
    </row>
    <row r="1698" spans="1:7" ht="15.75" thickBot="1" x14ac:dyDescent="0.3">
      <c r="A1698" s="12" t="s">
        <v>21</v>
      </c>
      <c r="B1698" s="47"/>
      <c r="C1698" s="47"/>
      <c r="D1698" s="760" t="s">
        <v>424</v>
      </c>
      <c r="E1698" s="761"/>
      <c r="F1698" s="761"/>
      <c r="G1698" s="762"/>
    </row>
    <row r="1699" spans="1:7" x14ac:dyDescent="0.25">
      <c r="A1699" s="597"/>
      <c r="B1699" s="10"/>
      <c r="C1699" s="10"/>
      <c r="D1699" s="20">
        <v>2018</v>
      </c>
      <c r="E1699" s="20">
        <v>2019</v>
      </c>
      <c r="F1699" s="20">
        <v>2020</v>
      </c>
      <c r="G1699" s="20">
        <v>2021</v>
      </c>
    </row>
    <row r="1700" spans="1:7" ht="15.75" thickBot="1" x14ac:dyDescent="0.3">
      <c r="A1700" s="598"/>
      <c r="B1700" s="157"/>
      <c r="C1700" s="157"/>
      <c r="D1700" s="21" t="s">
        <v>10</v>
      </c>
      <c r="E1700" s="21" t="s">
        <v>11</v>
      </c>
      <c r="F1700" s="21" t="s">
        <v>11</v>
      </c>
      <c r="G1700" s="21" t="s">
        <v>11</v>
      </c>
    </row>
    <row r="1701" spans="1:7" ht="15.75" thickBot="1" x14ac:dyDescent="0.3">
      <c r="A1701" s="12" t="s">
        <v>23</v>
      </c>
      <c r="B1701" s="12"/>
      <c r="C1701" s="12"/>
      <c r="D1701" s="22">
        <v>300</v>
      </c>
      <c r="E1701" s="22">
        <v>0</v>
      </c>
      <c r="F1701" s="22">
        <v>0</v>
      </c>
      <c r="G1701" s="22">
        <v>0</v>
      </c>
    </row>
    <row r="1702" spans="1:7" ht="15.75" thickBot="1" x14ac:dyDescent="0.3">
      <c r="A1702" s="12" t="s">
        <v>24</v>
      </c>
      <c r="B1702" s="12"/>
      <c r="C1702" s="12"/>
      <c r="D1702" s="22">
        <f>30000+8000+19600</f>
        <v>57600</v>
      </c>
      <c r="E1702" s="22">
        <v>0</v>
      </c>
      <c r="F1702" s="22">
        <v>0</v>
      </c>
      <c r="G1702" s="22">
        <v>0</v>
      </c>
    </row>
    <row r="1703" spans="1:7" ht="15.75" thickBot="1" x14ac:dyDescent="0.3">
      <c r="A1703" s="12" t="s">
        <v>25</v>
      </c>
      <c r="B1703" s="12"/>
      <c r="C1703" s="12"/>
      <c r="D1703" s="22">
        <f>D1702/D1701</f>
        <v>192</v>
      </c>
      <c r="E1703" s="22" t="e">
        <f t="shared" ref="E1703:G1703" si="194">E1702/E1701</f>
        <v>#DIV/0!</v>
      </c>
      <c r="F1703" s="22" t="e">
        <f t="shared" si="194"/>
        <v>#DIV/0!</v>
      </c>
      <c r="G1703" s="22" t="e">
        <f t="shared" si="194"/>
        <v>#DIV/0!</v>
      </c>
    </row>
    <row r="1704" spans="1:7" ht="15.75" thickBot="1" x14ac:dyDescent="0.3">
      <c r="A1704" s="12" t="s">
        <v>26</v>
      </c>
      <c r="B1704" s="12"/>
      <c r="C1704" s="12"/>
      <c r="D1704" s="153" t="s">
        <v>27</v>
      </c>
      <c r="E1704" s="23">
        <f>E1701/D1701-1</f>
        <v>-1</v>
      </c>
      <c r="F1704" s="23" t="e">
        <f t="shared" ref="F1704:G1706" si="195">F1701/E1701-1</f>
        <v>#DIV/0!</v>
      </c>
      <c r="G1704" s="23" t="e">
        <f t="shared" si="195"/>
        <v>#DIV/0!</v>
      </c>
    </row>
    <row r="1705" spans="1:7" ht="15.75" thickBot="1" x14ac:dyDescent="0.3">
      <c r="A1705" s="12" t="s">
        <v>28</v>
      </c>
      <c r="B1705" s="12"/>
      <c r="C1705" s="12"/>
      <c r="D1705" s="153" t="s">
        <v>27</v>
      </c>
      <c r="E1705" s="23">
        <f>E1702/D1702-1</f>
        <v>-1</v>
      </c>
      <c r="F1705" s="23" t="e">
        <f t="shared" si="195"/>
        <v>#DIV/0!</v>
      </c>
      <c r="G1705" s="23" t="e">
        <f t="shared" si="195"/>
        <v>#DIV/0!</v>
      </c>
    </row>
    <row r="1706" spans="1:7" ht="15.75" thickBot="1" x14ac:dyDescent="0.3">
      <c r="A1706" s="12" t="s">
        <v>29</v>
      </c>
      <c r="B1706" s="12"/>
      <c r="C1706" s="12"/>
      <c r="D1706" s="153" t="s">
        <v>27</v>
      </c>
      <c r="E1706" s="23" t="e">
        <f>E1703/D1703-1</f>
        <v>#DIV/0!</v>
      </c>
      <c r="F1706" s="23" t="e">
        <f t="shared" si="195"/>
        <v>#DIV/0!</v>
      </c>
      <c r="G1706" s="23" t="e">
        <f t="shared" si="195"/>
        <v>#DIV/0!</v>
      </c>
    </row>
    <row r="1707" spans="1:7" ht="15.75" thickBot="1" x14ac:dyDescent="0.3">
      <c r="A1707" s="618" t="s">
        <v>30</v>
      </c>
      <c r="B1707" s="619"/>
      <c r="C1707" s="619"/>
      <c r="D1707" s="619"/>
      <c r="E1707" s="619"/>
      <c r="F1707" s="619"/>
      <c r="G1707" s="620"/>
    </row>
    <row r="1708" spans="1:7" x14ac:dyDescent="0.25">
      <c r="A1708" s="597"/>
      <c r="B1708" s="10"/>
      <c r="C1708" s="10"/>
      <c r="D1708" s="20">
        <v>2018</v>
      </c>
      <c r="E1708" s="20">
        <v>2019</v>
      </c>
      <c r="F1708" s="20">
        <v>2020</v>
      </c>
      <c r="G1708" s="20">
        <v>2021</v>
      </c>
    </row>
    <row r="1709" spans="1:7" ht="15.75" thickBot="1" x14ac:dyDescent="0.3">
      <c r="A1709" s="598"/>
      <c r="B1709" s="157"/>
      <c r="C1709" s="157"/>
      <c r="D1709" s="21" t="s">
        <v>10</v>
      </c>
      <c r="E1709" s="21" t="s">
        <v>11</v>
      </c>
      <c r="F1709" s="21" t="s">
        <v>11</v>
      </c>
      <c r="G1709" s="21" t="s">
        <v>11</v>
      </c>
    </row>
    <row r="1710" spans="1:7" ht="15.75" thickBot="1" x14ac:dyDescent="0.3">
      <c r="A1710" s="24" t="s">
        <v>31</v>
      </c>
      <c r="B1710" s="85"/>
      <c r="C1710" s="85"/>
      <c r="D1710" s="26">
        <v>0</v>
      </c>
      <c r="E1710" s="26">
        <v>0</v>
      </c>
      <c r="F1710" s="26">
        <v>0</v>
      </c>
      <c r="G1710" s="26">
        <v>0</v>
      </c>
    </row>
    <row r="1711" spans="1:7" ht="15.75" thickBot="1" x14ac:dyDescent="0.3">
      <c r="A1711" s="24" t="s">
        <v>32</v>
      </c>
      <c r="B1711" s="85"/>
      <c r="C1711" s="85"/>
      <c r="D1711" s="25">
        <f>D1702</f>
        <v>57600</v>
      </c>
      <c r="E1711" s="26">
        <v>0</v>
      </c>
      <c r="F1711" s="26">
        <v>0</v>
      </c>
      <c r="G1711" s="26">
        <v>0</v>
      </c>
    </row>
    <row r="1712" spans="1:7" ht="15.75" thickBot="1" x14ac:dyDescent="0.3">
      <c r="A1712" s="27" t="s">
        <v>33</v>
      </c>
      <c r="B1712" s="86"/>
      <c r="C1712" s="86"/>
      <c r="D1712" s="25">
        <f>D1711+D1710</f>
        <v>57600</v>
      </c>
      <c r="E1712" s="25">
        <f t="shared" ref="E1712:G1712" si="196">E1711+E1710</f>
        <v>0</v>
      </c>
      <c r="F1712" s="25">
        <f t="shared" si="196"/>
        <v>0</v>
      </c>
      <c r="G1712" s="25">
        <f t="shared" si="196"/>
        <v>0</v>
      </c>
    </row>
    <row r="1713" spans="1:7" ht="15.75" thickBot="1" x14ac:dyDescent="0.3">
      <c r="A1713" s="96" t="s">
        <v>700</v>
      </c>
      <c r="B1713" s="97"/>
      <c r="C1713" s="97"/>
      <c r="D1713" s="754" t="s">
        <v>701</v>
      </c>
      <c r="E1713" s="755"/>
      <c r="F1713" s="755"/>
      <c r="G1713" s="756"/>
    </row>
    <row r="1714" spans="1:7" ht="15.75" thickBot="1" x14ac:dyDescent="0.3">
      <c r="A1714" s="19" t="s">
        <v>681</v>
      </c>
      <c r="B1714" s="84"/>
      <c r="C1714" s="84"/>
      <c r="D1714" s="757" t="s">
        <v>671</v>
      </c>
      <c r="E1714" s="758"/>
      <c r="F1714" s="758"/>
      <c r="G1714" s="759"/>
    </row>
    <row r="1715" spans="1:7" ht="15.75" thickBot="1" x14ac:dyDescent="0.3">
      <c r="A1715" s="12" t="s">
        <v>20</v>
      </c>
      <c r="B1715" s="47"/>
      <c r="C1715" s="47"/>
      <c r="D1715" s="701" t="s">
        <v>702</v>
      </c>
      <c r="E1715" s="702"/>
      <c r="F1715" s="702"/>
      <c r="G1715" s="703"/>
    </row>
    <row r="1716" spans="1:7" ht="15.75" thickBot="1" x14ac:dyDescent="0.3">
      <c r="A1716" s="12" t="s">
        <v>21</v>
      </c>
      <c r="B1716" s="47"/>
      <c r="C1716" s="47"/>
      <c r="D1716" s="760" t="s">
        <v>683</v>
      </c>
      <c r="E1716" s="761"/>
      <c r="F1716" s="761"/>
      <c r="G1716" s="762"/>
    </row>
    <row r="1717" spans="1:7" x14ac:dyDescent="0.25">
      <c r="A1717" s="597"/>
      <c r="B1717" s="10"/>
      <c r="C1717" s="10"/>
      <c r="D1717" s="20">
        <v>2018</v>
      </c>
      <c r="E1717" s="20">
        <v>2019</v>
      </c>
      <c r="F1717" s="20">
        <v>2020</v>
      </c>
      <c r="G1717" s="20">
        <v>2021</v>
      </c>
    </row>
    <row r="1718" spans="1:7" ht="15.75" thickBot="1" x14ac:dyDescent="0.3">
      <c r="A1718" s="598"/>
      <c r="B1718" s="157"/>
      <c r="C1718" s="157"/>
      <c r="D1718" s="21" t="s">
        <v>10</v>
      </c>
      <c r="E1718" s="21" t="s">
        <v>11</v>
      </c>
      <c r="F1718" s="21" t="s">
        <v>11</v>
      </c>
      <c r="G1718" s="21" t="s">
        <v>11</v>
      </c>
    </row>
    <row r="1719" spans="1:7" ht="15.75" thickBot="1" x14ac:dyDescent="0.3">
      <c r="A1719" s="12" t="s">
        <v>23</v>
      </c>
      <c r="B1719" s="12"/>
      <c r="C1719" s="12"/>
      <c r="D1719" s="22">
        <v>352</v>
      </c>
      <c r="E1719" s="22">
        <v>0</v>
      </c>
      <c r="F1719" s="22">
        <v>0</v>
      </c>
      <c r="G1719" s="22">
        <v>0</v>
      </c>
    </row>
    <row r="1720" spans="1:7" ht="15.75" thickBot="1" x14ac:dyDescent="0.3">
      <c r="A1720" s="12" t="s">
        <v>24</v>
      </c>
      <c r="B1720" s="12"/>
      <c r="C1720" s="12"/>
      <c r="D1720" s="22">
        <f>50000+10000</f>
        <v>60000</v>
      </c>
      <c r="E1720" s="22">
        <v>0</v>
      </c>
      <c r="F1720" s="22">
        <v>0</v>
      </c>
      <c r="G1720" s="22">
        <v>0</v>
      </c>
    </row>
    <row r="1721" spans="1:7" ht="15.75" thickBot="1" x14ac:dyDescent="0.3">
      <c r="A1721" s="12" t="s">
        <v>25</v>
      </c>
      <c r="B1721" s="12"/>
      <c r="C1721" s="12"/>
      <c r="D1721" s="22">
        <f>D1720/D1719</f>
        <v>170.45454545454547</v>
      </c>
      <c r="E1721" s="22" t="e">
        <f t="shared" ref="E1721:G1721" si="197">E1720/E1719</f>
        <v>#DIV/0!</v>
      </c>
      <c r="F1721" s="22" t="e">
        <f t="shared" si="197"/>
        <v>#DIV/0!</v>
      </c>
      <c r="G1721" s="22" t="e">
        <f t="shared" si="197"/>
        <v>#DIV/0!</v>
      </c>
    </row>
    <row r="1722" spans="1:7" ht="15.75" thickBot="1" x14ac:dyDescent="0.3">
      <c r="A1722" s="12" t="s">
        <v>26</v>
      </c>
      <c r="B1722" s="12"/>
      <c r="C1722" s="12"/>
      <c r="D1722" s="153" t="s">
        <v>27</v>
      </c>
      <c r="E1722" s="23">
        <f>E1719/D1719-1</f>
        <v>-1</v>
      </c>
      <c r="F1722" s="23" t="e">
        <f t="shared" ref="F1722:G1724" si="198">F1719/E1719-1</f>
        <v>#DIV/0!</v>
      </c>
      <c r="G1722" s="23" t="e">
        <f t="shared" si="198"/>
        <v>#DIV/0!</v>
      </c>
    </row>
    <row r="1723" spans="1:7" ht="15.75" thickBot="1" x14ac:dyDescent="0.3">
      <c r="A1723" s="12" t="s">
        <v>28</v>
      </c>
      <c r="B1723" s="12"/>
      <c r="C1723" s="12"/>
      <c r="D1723" s="153" t="s">
        <v>27</v>
      </c>
      <c r="E1723" s="23">
        <f>E1720/D1720-1</f>
        <v>-1</v>
      </c>
      <c r="F1723" s="23" t="e">
        <f t="shared" si="198"/>
        <v>#DIV/0!</v>
      </c>
      <c r="G1723" s="23" t="e">
        <f t="shared" si="198"/>
        <v>#DIV/0!</v>
      </c>
    </row>
    <row r="1724" spans="1:7" ht="15.75" thickBot="1" x14ac:dyDescent="0.3">
      <c r="A1724" s="12" t="s">
        <v>29</v>
      </c>
      <c r="B1724" s="12"/>
      <c r="C1724" s="12"/>
      <c r="D1724" s="153" t="s">
        <v>27</v>
      </c>
      <c r="E1724" s="23" t="e">
        <f>E1721/D1721-1</f>
        <v>#DIV/0!</v>
      </c>
      <c r="F1724" s="23" t="e">
        <f t="shared" si="198"/>
        <v>#DIV/0!</v>
      </c>
      <c r="G1724" s="23" t="e">
        <f t="shared" si="198"/>
        <v>#DIV/0!</v>
      </c>
    </row>
    <row r="1725" spans="1:7" ht="15.75" thickBot="1" x14ac:dyDescent="0.3">
      <c r="A1725" s="618" t="s">
        <v>694</v>
      </c>
      <c r="B1725" s="619"/>
      <c r="C1725" s="619"/>
      <c r="D1725" s="619"/>
      <c r="E1725" s="619"/>
      <c r="F1725" s="619"/>
      <c r="G1725" s="620"/>
    </row>
    <row r="1726" spans="1:7" x14ac:dyDescent="0.25">
      <c r="A1726" s="597"/>
      <c r="B1726" s="10"/>
      <c r="C1726" s="10"/>
      <c r="D1726" s="20">
        <v>2018</v>
      </c>
      <c r="E1726" s="20">
        <v>2019</v>
      </c>
      <c r="F1726" s="20">
        <v>2020</v>
      </c>
      <c r="G1726" s="20">
        <v>2021</v>
      </c>
    </row>
    <row r="1727" spans="1:7" ht="15.75" thickBot="1" x14ac:dyDescent="0.3">
      <c r="A1727" s="598"/>
      <c r="B1727" s="157"/>
      <c r="C1727" s="157"/>
      <c r="D1727" s="21" t="s">
        <v>10</v>
      </c>
      <c r="E1727" s="21" t="s">
        <v>11</v>
      </c>
      <c r="F1727" s="21" t="s">
        <v>11</v>
      </c>
      <c r="G1727" s="21" t="s">
        <v>11</v>
      </c>
    </row>
    <row r="1728" spans="1:7" ht="15.75" thickBot="1" x14ac:dyDescent="0.3">
      <c r="A1728" s="24" t="s">
        <v>31</v>
      </c>
      <c r="B1728" s="85"/>
      <c r="C1728" s="85"/>
      <c r="D1728" s="26">
        <f>D1720</f>
        <v>60000</v>
      </c>
      <c r="E1728" s="26">
        <v>0</v>
      </c>
      <c r="F1728" s="26">
        <v>0</v>
      </c>
      <c r="G1728" s="26">
        <v>0</v>
      </c>
    </row>
    <row r="1729" spans="1:7" ht="15.75" thickBot="1" x14ac:dyDescent="0.3">
      <c r="A1729" s="24" t="s">
        <v>32</v>
      </c>
      <c r="B1729" s="85"/>
      <c r="C1729" s="85"/>
      <c r="D1729" s="25">
        <v>0</v>
      </c>
      <c r="E1729" s="26">
        <v>0</v>
      </c>
      <c r="F1729" s="26">
        <v>0</v>
      </c>
      <c r="G1729" s="26">
        <v>0</v>
      </c>
    </row>
    <row r="1730" spans="1:7" ht="15.75" thickBot="1" x14ac:dyDescent="0.3">
      <c r="A1730" s="27" t="s">
        <v>33</v>
      </c>
      <c r="B1730" s="86"/>
      <c r="C1730" s="86"/>
      <c r="D1730" s="25">
        <f>D1729+D1728</f>
        <v>60000</v>
      </c>
      <c r="E1730" s="25">
        <f t="shared" ref="E1730:G1730" si="199">E1729+E1728</f>
        <v>0</v>
      </c>
      <c r="F1730" s="25">
        <f t="shared" si="199"/>
        <v>0</v>
      </c>
      <c r="G1730" s="25">
        <f t="shared" si="199"/>
        <v>0</v>
      </c>
    </row>
    <row r="1731" spans="1:7" ht="15.75" thickBot="1" x14ac:dyDescent="0.3">
      <c r="A1731" s="96" t="s">
        <v>703</v>
      </c>
      <c r="B1731" s="97"/>
      <c r="C1731" s="97"/>
      <c r="D1731" s="754" t="s">
        <v>704</v>
      </c>
      <c r="E1731" s="755"/>
      <c r="F1731" s="755"/>
      <c r="G1731" s="756"/>
    </row>
    <row r="1732" spans="1:7" ht="15.75" thickBot="1" x14ac:dyDescent="0.3">
      <c r="A1732" s="19" t="s">
        <v>705</v>
      </c>
      <c r="B1732" s="84"/>
      <c r="C1732" s="84"/>
      <c r="D1732" s="757" t="s">
        <v>671</v>
      </c>
      <c r="E1732" s="758"/>
      <c r="F1732" s="758"/>
      <c r="G1732" s="759"/>
    </row>
    <row r="1733" spans="1:7" ht="15.75" thickBot="1" x14ac:dyDescent="0.3">
      <c r="A1733" s="12" t="s">
        <v>20</v>
      </c>
      <c r="B1733" s="47"/>
      <c r="C1733" s="47"/>
      <c r="D1733" s="701" t="s">
        <v>706</v>
      </c>
      <c r="E1733" s="702"/>
      <c r="F1733" s="702"/>
      <c r="G1733" s="703"/>
    </row>
    <row r="1734" spans="1:7" ht="15.75" thickBot="1" x14ac:dyDescent="0.3">
      <c r="A1734" s="12" t="s">
        <v>21</v>
      </c>
      <c r="B1734" s="47"/>
      <c r="C1734" s="47"/>
      <c r="D1734" s="760" t="s">
        <v>683</v>
      </c>
      <c r="E1734" s="761"/>
      <c r="F1734" s="761"/>
      <c r="G1734" s="762"/>
    </row>
    <row r="1735" spans="1:7" x14ac:dyDescent="0.25">
      <c r="A1735" s="597"/>
      <c r="B1735" s="10"/>
      <c r="C1735" s="10"/>
      <c r="D1735" s="20">
        <v>2018</v>
      </c>
      <c r="E1735" s="20">
        <v>2019</v>
      </c>
      <c r="F1735" s="20">
        <v>2020</v>
      </c>
      <c r="G1735" s="20">
        <v>2021</v>
      </c>
    </row>
    <row r="1736" spans="1:7" ht="15.75" thickBot="1" x14ac:dyDescent="0.3">
      <c r="A1736" s="598"/>
      <c r="B1736" s="157"/>
      <c r="C1736" s="157"/>
      <c r="D1736" s="21" t="s">
        <v>10</v>
      </c>
      <c r="E1736" s="21" t="s">
        <v>11</v>
      </c>
      <c r="F1736" s="21" t="s">
        <v>11</v>
      </c>
      <c r="G1736" s="21" t="s">
        <v>11</v>
      </c>
    </row>
    <row r="1737" spans="1:7" ht="15.75" thickBot="1" x14ac:dyDescent="0.3">
      <c r="A1737" s="12" t="s">
        <v>23</v>
      </c>
      <c r="B1737" s="12"/>
      <c r="C1737" s="12"/>
      <c r="D1737" s="22">
        <v>528</v>
      </c>
      <c r="E1737" s="22">
        <v>0</v>
      </c>
      <c r="F1737" s="22">
        <v>0</v>
      </c>
      <c r="G1737" s="22">
        <v>0</v>
      </c>
    </row>
    <row r="1738" spans="1:7" ht="15.75" thickBot="1" x14ac:dyDescent="0.3">
      <c r="A1738" s="12" t="s">
        <v>24</v>
      </c>
      <c r="B1738" s="12"/>
      <c r="C1738" s="12"/>
      <c r="D1738" s="22">
        <f>500000+10000</f>
        <v>510000</v>
      </c>
      <c r="E1738" s="22">
        <v>0</v>
      </c>
      <c r="F1738" s="22">
        <v>0</v>
      </c>
      <c r="G1738" s="22">
        <v>0</v>
      </c>
    </row>
    <row r="1739" spans="1:7" ht="15.75" thickBot="1" x14ac:dyDescent="0.3">
      <c r="A1739" s="12" t="s">
        <v>25</v>
      </c>
      <c r="B1739" s="12"/>
      <c r="C1739" s="12"/>
      <c r="D1739" s="22">
        <f>D1738/D1737</f>
        <v>965.90909090909088</v>
      </c>
      <c r="E1739" s="22" t="e">
        <f t="shared" ref="E1739:G1739" si="200">E1738/E1737</f>
        <v>#DIV/0!</v>
      </c>
      <c r="F1739" s="22" t="e">
        <f t="shared" si="200"/>
        <v>#DIV/0!</v>
      </c>
      <c r="G1739" s="22" t="e">
        <f t="shared" si="200"/>
        <v>#DIV/0!</v>
      </c>
    </row>
    <row r="1740" spans="1:7" ht="15.75" thickBot="1" x14ac:dyDescent="0.3">
      <c r="A1740" s="12" t="s">
        <v>26</v>
      </c>
      <c r="B1740" s="12"/>
      <c r="C1740" s="12"/>
      <c r="D1740" s="153" t="s">
        <v>27</v>
      </c>
      <c r="E1740" s="23">
        <f>E1737/D1737-1</f>
        <v>-1</v>
      </c>
      <c r="F1740" s="23" t="e">
        <f t="shared" ref="F1740:G1742" si="201">F1737/E1737-1</f>
        <v>#DIV/0!</v>
      </c>
      <c r="G1740" s="23" t="e">
        <f t="shared" si="201"/>
        <v>#DIV/0!</v>
      </c>
    </row>
    <row r="1741" spans="1:7" ht="15.75" thickBot="1" x14ac:dyDescent="0.3">
      <c r="A1741" s="12" t="s">
        <v>28</v>
      </c>
      <c r="B1741" s="12"/>
      <c r="C1741" s="12"/>
      <c r="D1741" s="153" t="s">
        <v>27</v>
      </c>
      <c r="E1741" s="23">
        <f>E1738/D1738-1</f>
        <v>-1</v>
      </c>
      <c r="F1741" s="23" t="e">
        <f t="shared" si="201"/>
        <v>#DIV/0!</v>
      </c>
      <c r="G1741" s="23" t="e">
        <f t="shared" si="201"/>
        <v>#DIV/0!</v>
      </c>
    </row>
    <row r="1742" spans="1:7" ht="15.75" thickBot="1" x14ac:dyDescent="0.3">
      <c r="A1742" s="12" t="s">
        <v>29</v>
      </c>
      <c r="B1742" s="12"/>
      <c r="C1742" s="12"/>
      <c r="D1742" s="153" t="s">
        <v>27</v>
      </c>
      <c r="E1742" s="23" t="e">
        <f>E1739/D1739-1</f>
        <v>#DIV/0!</v>
      </c>
      <c r="F1742" s="23" t="e">
        <f t="shared" si="201"/>
        <v>#DIV/0!</v>
      </c>
      <c r="G1742" s="23" t="e">
        <f t="shared" si="201"/>
        <v>#DIV/0!</v>
      </c>
    </row>
    <row r="1743" spans="1:7" ht="15.75" thickBot="1" x14ac:dyDescent="0.3">
      <c r="A1743" s="618" t="s">
        <v>30</v>
      </c>
      <c r="B1743" s="619"/>
      <c r="C1743" s="619"/>
      <c r="D1743" s="619"/>
      <c r="E1743" s="619"/>
      <c r="F1743" s="619"/>
      <c r="G1743" s="620"/>
    </row>
    <row r="1744" spans="1:7" x14ac:dyDescent="0.25">
      <c r="A1744" s="597"/>
      <c r="B1744" s="10"/>
      <c r="C1744" s="10"/>
      <c r="D1744" s="20">
        <v>2018</v>
      </c>
      <c r="E1744" s="20">
        <v>2019</v>
      </c>
      <c r="F1744" s="20">
        <v>2020</v>
      </c>
      <c r="G1744" s="20">
        <v>2021</v>
      </c>
    </row>
    <row r="1745" spans="1:7" ht="15.75" thickBot="1" x14ac:dyDescent="0.3">
      <c r="A1745" s="598"/>
      <c r="B1745" s="157"/>
      <c r="C1745" s="157"/>
      <c r="D1745" s="21" t="s">
        <v>10</v>
      </c>
      <c r="E1745" s="21" t="s">
        <v>11</v>
      </c>
      <c r="F1745" s="21" t="s">
        <v>11</v>
      </c>
      <c r="G1745" s="21" t="s">
        <v>11</v>
      </c>
    </row>
    <row r="1746" spans="1:7" ht="15.75" thickBot="1" x14ac:dyDescent="0.3">
      <c r="A1746" s="24" t="s">
        <v>31</v>
      </c>
      <c r="B1746" s="85"/>
      <c r="C1746" s="85"/>
      <c r="D1746" s="26">
        <f>D1738</f>
        <v>510000</v>
      </c>
      <c r="E1746" s="26"/>
      <c r="F1746" s="26"/>
      <c r="G1746" s="26"/>
    </row>
    <row r="1747" spans="1:7" ht="15.75" thickBot="1" x14ac:dyDescent="0.3">
      <c r="A1747" s="24" t="s">
        <v>32</v>
      </c>
      <c r="B1747" s="85"/>
      <c r="C1747" s="85"/>
      <c r="D1747" s="25"/>
      <c r="E1747" s="26"/>
      <c r="F1747" s="26"/>
      <c r="G1747" s="26"/>
    </row>
    <row r="1748" spans="1:7" ht="15.75" thickBot="1" x14ac:dyDescent="0.3">
      <c r="A1748" s="27" t="s">
        <v>33</v>
      </c>
      <c r="B1748" s="86"/>
      <c r="C1748" s="86"/>
      <c r="D1748" s="25">
        <f>D1747+D1746</f>
        <v>510000</v>
      </c>
      <c r="E1748" s="25">
        <f t="shared" ref="E1748:G1748" si="202">E1747+E1746</f>
        <v>0</v>
      </c>
      <c r="F1748" s="25">
        <f t="shared" si="202"/>
        <v>0</v>
      </c>
      <c r="G1748" s="25">
        <f t="shared" si="202"/>
        <v>0</v>
      </c>
    </row>
    <row r="1749" spans="1:7" ht="15.75" thickBot="1" x14ac:dyDescent="0.3">
      <c r="A1749" s="96" t="s">
        <v>707</v>
      </c>
      <c r="B1749" s="97"/>
      <c r="C1749" s="97"/>
      <c r="D1749" s="754" t="s">
        <v>708</v>
      </c>
      <c r="E1749" s="755"/>
      <c r="F1749" s="755"/>
      <c r="G1749" s="756"/>
    </row>
    <row r="1750" spans="1:7" ht="15.75" thickBot="1" x14ac:dyDescent="0.3">
      <c r="A1750" s="19" t="s">
        <v>88</v>
      </c>
      <c r="B1750" s="84"/>
      <c r="C1750" s="84"/>
      <c r="D1750" s="757" t="s">
        <v>671</v>
      </c>
      <c r="E1750" s="758"/>
      <c r="F1750" s="758"/>
      <c r="G1750" s="759"/>
    </row>
    <row r="1751" spans="1:7" ht="15.75" thickBot="1" x14ac:dyDescent="0.3">
      <c r="A1751" s="12" t="s">
        <v>20</v>
      </c>
      <c r="B1751" s="47"/>
      <c r="C1751" s="47"/>
      <c r="D1751" s="701" t="s">
        <v>709</v>
      </c>
      <c r="E1751" s="702"/>
      <c r="F1751" s="702"/>
      <c r="G1751" s="703"/>
    </row>
    <row r="1752" spans="1:7" ht="15.75" thickBot="1" x14ac:dyDescent="0.3">
      <c r="A1752" s="12" t="s">
        <v>21</v>
      </c>
      <c r="B1752" s="47"/>
      <c r="C1752" s="47"/>
      <c r="D1752" s="760" t="s">
        <v>683</v>
      </c>
      <c r="E1752" s="761"/>
      <c r="F1752" s="761"/>
      <c r="G1752" s="762"/>
    </row>
    <row r="1753" spans="1:7" x14ac:dyDescent="0.25">
      <c r="A1753" s="597"/>
      <c r="B1753" s="10"/>
      <c r="C1753" s="10"/>
      <c r="D1753" s="20">
        <v>2018</v>
      </c>
      <c r="E1753" s="20">
        <v>2019</v>
      </c>
      <c r="F1753" s="20">
        <v>2020</v>
      </c>
      <c r="G1753" s="20">
        <v>2021</v>
      </c>
    </row>
    <row r="1754" spans="1:7" ht="15.75" thickBot="1" x14ac:dyDescent="0.3">
      <c r="A1754" s="598"/>
      <c r="B1754" s="157"/>
      <c r="C1754" s="157"/>
      <c r="D1754" s="21" t="s">
        <v>10</v>
      </c>
      <c r="E1754" s="21" t="s">
        <v>11</v>
      </c>
      <c r="F1754" s="21" t="s">
        <v>11</v>
      </c>
      <c r="G1754" s="21" t="s">
        <v>11</v>
      </c>
    </row>
    <row r="1755" spans="1:7" ht="15.75" thickBot="1" x14ac:dyDescent="0.3">
      <c r="A1755" s="12" t="s">
        <v>23</v>
      </c>
      <c r="B1755" s="12"/>
      <c r="C1755" s="12"/>
      <c r="D1755" s="22">
        <v>528</v>
      </c>
      <c r="E1755" s="22">
        <v>0</v>
      </c>
      <c r="F1755" s="22">
        <v>0</v>
      </c>
      <c r="G1755" s="22">
        <v>0</v>
      </c>
    </row>
    <row r="1756" spans="1:7" ht="15.75" thickBot="1" x14ac:dyDescent="0.3">
      <c r="A1756" s="12" t="s">
        <v>24</v>
      </c>
      <c r="B1756" s="12"/>
      <c r="C1756" s="12"/>
      <c r="D1756" s="22">
        <f>165614+15000</f>
        <v>180614</v>
      </c>
      <c r="E1756" s="22">
        <v>0</v>
      </c>
      <c r="F1756" s="22">
        <v>0</v>
      </c>
      <c r="G1756" s="22">
        <v>0</v>
      </c>
    </row>
    <row r="1757" spans="1:7" ht="15.75" thickBot="1" x14ac:dyDescent="0.3">
      <c r="A1757" s="12" t="s">
        <v>25</v>
      </c>
      <c r="B1757" s="12"/>
      <c r="C1757" s="12"/>
      <c r="D1757" s="22">
        <f>D1756/D1755</f>
        <v>342.07196969696969</v>
      </c>
      <c r="E1757" s="22" t="e">
        <f t="shared" ref="E1757:G1757" si="203">E1756/E1755</f>
        <v>#DIV/0!</v>
      </c>
      <c r="F1757" s="22" t="e">
        <f t="shared" si="203"/>
        <v>#DIV/0!</v>
      </c>
      <c r="G1757" s="22" t="e">
        <f t="shared" si="203"/>
        <v>#DIV/0!</v>
      </c>
    </row>
    <row r="1758" spans="1:7" ht="15.75" thickBot="1" x14ac:dyDescent="0.3">
      <c r="A1758" s="12" t="s">
        <v>26</v>
      </c>
      <c r="B1758" s="12"/>
      <c r="C1758" s="12"/>
      <c r="D1758" s="153" t="s">
        <v>27</v>
      </c>
      <c r="E1758" s="23">
        <f>E1755/D1755-1</f>
        <v>-1</v>
      </c>
      <c r="F1758" s="23" t="e">
        <f t="shared" ref="F1758:G1760" si="204">F1755/E1755-1</f>
        <v>#DIV/0!</v>
      </c>
      <c r="G1758" s="23" t="e">
        <f t="shared" si="204"/>
        <v>#DIV/0!</v>
      </c>
    </row>
    <row r="1759" spans="1:7" ht="15.75" thickBot="1" x14ac:dyDescent="0.3">
      <c r="A1759" s="12" t="s">
        <v>28</v>
      </c>
      <c r="B1759" s="12"/>
      <c r="C1759" s="12"/>
      <c r="D1759" s="153" t="s">
        <v>27</v>
      </c>
      <c r="E1759" s="23">
        <f>E1756/D1756-1</f>
        <v>-1</v>
      </c>
      <c r="F1759" s="23" t="e">
        <f t="shared" si="204"/>
        <v>#DIV/0!</v>
      </c>
      <c r="G1759" s="23" t="e">
        <f t="shared" si="204"/>
        <v>#DIV/0!</v>
      </c>
    </row>
    <row r="1760" spans="1:7" ht="15.75" thickBot="1" x14ac:dyDescent="0.3">
      <c r="A1760" s="12" t="s">
        <v>29</v>
      </c>
      <c r="B1760" s="12"/>
      <c r="C1760" s="12"/>
      <c r="D1760" s="153" t="s">
        <v>27</v>
      </c>
      <c r="E1760" s="23" t="e">
        <f>E1757/D1757-1</f>
        <v>#DIV/0!</v>
      </c>
      <c r="F1760" s="23" t="e">
        <f t="shared" si="204"/>
        <v>#DIV/0!</v>
      </c>
      <c r="G1760" s="23" t="e">
        <f t="shared" si="204"/>
        <v>#DIV/0!</v>
      </c>
    </row>
    <row r="1761" spans="1:7" ht="15.75" thickBot="1" x14ac:dyDescent="0.3">
      <c r="A1761" s="618" t="s">
        <v>30</v>
      </c>
      <c r="B1761" s="619"/>
      <c r="C1761" s="619"/>
      <c r="D1761" s="619"/>
      <c r="E1761" s="619"/>
      <c r="F1761" s="619"/>
      <c r="G1761" s="620"/>
    </row>
    <row r="1762" spans="1:7" x14ac:dyDescent="0.25">
      <c r="A1762" s="597"/>
      <c r="B1762" s="10"/>
      <c r="C1762" s="10"/>
      <c r="D1762" s="20">
        <v>2018</v>
      </c>
      <c r="E1762" s="20">
        <v>2019</v>
      </c>
      <c r="F1762" s="20">
        <v>2020</v>
      </c>
      <c r="G1762" s="20">
        <v>2021</v>
      </c>
    </row>
    <row r="1763" spans="1:7" ht="15.75" thickBot="1" x14ac:dyDescent="0.3">
      <c r="A1763" s="598"/>
      <c r="B1763" s="157"/>
      <c r="C1763" s="157"/>
      <c r="D1763" s="21" t="s">
        <v>10</v>
      </c>
      <c r="E1763" s="21" t="s">
        <v>11</v>
      </c>
      <c r="F1763" s="21" t="s">
        <v>11</v>
      </c>
      <c r="G1763" s="21" t="s">
        <v>11</v>
      </c>
    </row>
    <row r="1764" spans="1:7" ht="15.75" thickBot="1" x14ac:dyDescent="0.3">
      <c r="A1764" s="24" t="s">
        <v>31</v>
      </c>
      <c r="B1764" s="85"/>
      <c r="C1764" s="85"/>
      <c r="D1764" s="26">
        <f>D1756</f>
        <v>180614</v>
      </c>
      <c r="E1764" s="26"/>
      <c r="F1764" s="26"/>
      <c r="G1764" s="26"/>
    </row>
    <row r="1765" spans="1:7" ht="15.75" thickBot="1" x14ac:dyDescent="0.3">
      <c r="A1765" s="24" t="s">
        <v>32</v>
      </c>
      <c r="B1765" s="85"/>
      <c r="C1765" s="85"/>
      <c r="D1765" s="25"/>
      <c r="E1765" s="26"/>
      <c r="F1765" s="26"/>
      <c r="G1765" s="26"/>
    </row>
    <row r="1766" spans="1:7" ht="15.75" thickBot="1" x14ac:dyDescent="0.3">
      <c r="A1766" s="27" t="s">
        <v>33</v>
      </c>
      <c r="B1766" s="86"/>
      <c r="C1766" s="86"/>
      <c r="D1766" s="25">
        <f>D1765+D1764</f>
        <v>180614</v>
      </c>
      <c r="E1766" s="25">
        <f t="shared" ref="E1766:G1766" si="205">E1765+E1764</f>
        <v>0</v>
      </c>
      <c r="F1766" s="25">
        <f t="shared" si="205"/>
        <v>0</v>
      </c>
      <c r="G1766" s="25">
        <f t="shared" si="205"/>
        <v>0</v>
      </c>
    </row>
    <row r="1767" spans="1:7" ht="15.75" thickBot="1" x14ac:dyDescent="0.3">
      <c r="A1767" s="96" t="s">
        <v>710</v>
      </c>
      <c r="B1767" s="97"/>
      <c r="C1767" s="97"/>
      <c r="D1767" s="754" t="s">
        <v>711</v>
      </c>
      <c r="E1767" s="755"/>
      <c r="F1767" s="755"/>
      <c r="G1767" s="756"/>
    </row>
    <row r="1768" spans="1:7" ht="15.75" thickBot="1" x14ac:dyDescent="0.3">
      <c r="A1768" s="19" t="s">
        <v>677</v>
      </c>
      <c r="B1768" s="84"/>
      <c r="C1768" s="84"/>
      <c r="D1768" s="757" t="s">
        <v>712</v>
      </c>
      <c r="E1768" s="758"/>
      <c r="F1768" s="758"/>
      <c r="G1768" s="759"/>
    </row>
    <row r="1769" spans="1:7" ht="15.75" thickBot="1" x14ac:dyDescent="0.3">
      <c r="A1769" s="12" t="s">
        <v>20</v>
      </c>
      <c r="B1769" s="47"/>
      <c r="C1769" s="47"/>
      <c r="D1769" s="701" t="s">
        <v>713</v>
      </c>
      <c r="E1769" s="702"/>
      <c r="F1769" s="702"/>
      <c r="G1769" s="703"/>
    </row>
    <row r="1770" spans="1:7" ht="15.75" thickBot="1" x14ac:dyDescent="0.3">
      <c r="A1770" s="12" t="s">
        <v>21</v>
      </c>
      <c r="B1770" s="47"/>
      <c r="C1770" s="47"/>
      <c r="D1770" s="760" t="s">
        <v>680</v>
      </c>
      <c r="E1770" s="761"/>
      <c r="F1770" s="761"/>
      <c r="G1770" s="762"/>
    </row>
    <row r="1771" spans="1:7" x14ac:dyDescent="0.25">
      <c r="A1771" s="597"/>
      <c r="B1771" s="10"/>
      <c r="C1771" s="10"/>
      <c r="D1771" s="20">
        <v>2018</v>
      </c>
      <c r="E1771" s="20">
        <v>2019</v>
      </c>
      <c r="F1771" s="20">
        <v>2020</v>
      </c>
      <c r="G1771" s="20">
        <v>2021</v>
      </c>
    </row>
    <row r="1772" spans="1:7" ht="15.75" thickBot="1" x14ac:dyDescent="0.3">
      <c r="A1772" s="598"/>
      <c r="B1772" s="157"/>
      <c r="C1772" s="157"/>
      <c r="D1772" s="21" t="s">
        <v>10</v>
      </c>
      <c r="E1772" s="21" t="s">
        <v>11</v>
      </c>
      <c r="F1772" s="21" t="s">
        <v>11</v>
      </c>
      <c r="G1772" s="21" t="s">
        <v>11</v>
      </c>
    </row>
    <row r="1773" spans="1:7" ht="15.75" thickBot="1" x14ac:dyDescent="0.3">
      <c r="A1773" s="12" t="s">
        <v>23</v>
      </c>
      <c r="B1773" s="12"/>
      <c r="C1773" s="12"/>
      <c r="D1773" s="22">
        <v>1</v>
      </c>
      <c r="E1773" s="22">
        <v>0</v>
      </c>
      <c r="F1773" s="22">
        <v>0</v>
      </c>
      <c r="G1773" s="22">
        <v>0</v>
      </c>
    </row>
    <row r="1774" spans="1:7" ht="15.75" thickBot="1" x14ac:dyDescent="0.3">
      <c r="A1774" s="12" t="s">
        <v>24</v>
      </c>
      <c r="B1774" s="12"/>
      <c r="C1774" s="12"/>
      <c r="D1774" s="22">
        <f>665000+161787+22000</f>
        <v>848787</v>
      </c>
      <c r="E1774" s="22">
        <v>0</v>
      </c>
      <c r="F1774" s="22">
        <v>0</v>
      </c>
      <c r="G1774" s="22">
        <v>0</v>
      </c>
    </row>
    <row r="1775" spans="1:7" ht="15.75" thickBot="1" x14ac:dyDescent="0.3">
      <c r="A1775" s="12" t="s">
        <v>25</v>
      </c>
      <c r="B1775" s="12"/>
      <c r="C1775" s="12"/>
      <c r="D1775" s="22">
        <f>D1774/D1773</f>
        <v>848787</v>
      </c>
      <c r="E1775" s="22" t="e">
        <f t="shared" ref="E1775:G1775" si="206">E1774/E1773</f>
        <v>#DIV/0!</v>
      </c>
      <c r="F1775" s="22" t="e">
        <f t="shared" si="206"/>
        <v>#DIV/0!</v>
      </c>
      <c r="G1775" s="22" t="e">
        <f t="shared" si="206"/>
        <v>#DIV/0!</v>
      </c>
    </row>
    <row r="1776" spans="1:7" ht="15.75" thickBot="1" x14ac:dyDescent="0.3">
      <c r="A1776" s="12" t="s">
        <v>26</v>
      </c>
      <c r="B1776" s="12"/>
      <c r="C1776" s="12"/>
      <c r="D1776" s="153" t="s">
        <v>27</v>
      </c>
      <c r="E1776" s="23">
        <f>E1773/D1773-1</f>
        <v>-1</v>
      </c>
      <c r="F1776" s="23" t="e">
        <f t="shared" ref="F1776:G1778" si="207">F1773/E1773-1</f>
        <v>#DIV/0!</v>
      </c>
      <c r="G1776" s="23" t="e">
        <f t="shared" si="207"/>
        <v>#DIV/0!</v>
      </c>
    </row>
    <row r="1777" spans="1:7" ht="15.75" thickBot="1" x14ac:dyDescent="0.3">
      <c r="A1777" s="12" t="s">
        <v>28</v>
      </c>
      <c r="B1777" s="12"/>
      <c r="C1777" s="12"/>
      <c r="D1777" s="153" t="s">
        <v>27</v>
      </c>
      <c r="E1777" s="23">
        <f>E1774/D1774-1</f>
        <v>-1</v>
      </c>
      <c r="F1777" s="23" t="e">
        <f t="shared" si="207"/>
        <v>#DIV/0!</v>
      </c>
      <c r="G1777" s="23" t="e">
        <f t="shared" si="207"/>
        <v>#DIV/0!</v>
      </c>
    </row>
    <row r="1778" spans="1:7" ht="15.75" thickBot="1" x14ac:dyDescent="0.3">
      <c r="A1778" s="12" t="s">
        <v>29</v>
      </c>
      <c r="B1778" s="12"/>
      <c r="C1778" s="12"/>
      <c r="D1778" s="153" t="s">
        <v>27</v>
      </c>
      <c r="E1778" s="23" t="e">
        <f>E1775/D1775-1</f>
        <v>#DIV/0!</v>
      </c>
      <c r="F1778" s="23" t="e">
        <f t="shared" si="207"/>
        <v>#DIV/0!</v>
      </c>
      <c r="G1778" s="23" t="e">
        <f t="shared" si="207"/>
        <v>#DIV/0!</v>
      </c>
    </row>
    <row r="1779" spans="1:7" ht="15.75" thickBot="1" x14ac:dyDescent="0.3">
      <c r="A1779" s="618" t="s">
        <v>30</v>
      </c>
      <c r="B1779" s="619"/>
      <c r="C1779" s="619"/>
      <c r="D1779" s="619"/>
      <c r="E1779" s="619"/>
      <c r="F1779" s="619"/>
      <c r="G1779" s="620"/>
    </row>
    <row r="1780" spans="1:7" x14ac:dyDescent="0.25">
      <c r="A1780" s="597"/>
      <c r="B1780" s="10"/>
      <c r="C1780" s="10"/>
      <c r="D1780" s="20">
        <v>2018</v>
      </c>
      <c r="E1780" s="20">
        <v>2019</v>
      </c>
      <c r="F1780" s="20">
        <v>2020</v>
      </c>
      <c r="G1780" s="20">
        <v>2021</v>
      </c>
    </row>
    <row r="1781" spans="1:7" ht="15.75" thickBot="1" x14ac:dyDescent="0.3">
      <c r="A1781" s="598"/>
      <c r="B1781" s="157"/>
      <c r="C1781" s="157"/>
      <c r="D1781" s="21" t="s">
        <v>10</v>
      </c>
      <c r="E1781" s="21" t="s">
        <v>11</v>
      </c>
      <c r="F1781" s="21" t="s">
        <v>11</v>
      </c>
      <c r="G1781" s="21" t="s">
        <v>11</v>
      </c>
    </row>
    <row r="1782" spans="1:7" ht="15.75" thickBot="1" x14ac:dyDescent="0.3">
      <c r="A1782" s="24" t="s">
        <v>31</v>
      </c>
      <c r="B1782" s="85"/>
      <c r="C1782" s="85"/>
      <c r="D1782" s="26"/>
      <c r="E1782" s="26">
        <v>0</v>
      </c>
      <c r="F1782" s="26">
        <v>0</v>
      </c>
      <c r="G1782" s="26">
        <v>0</v>
      </c>
    </row>
    <row r="1783" spans="1:7" ht="15.75" thickBot="1" x14ac:dyDescent="0.3">
      <c r="A1783" s="24" t="s">
        <v>32</v>
      </c>
      <c r="B1783" s="85"/>
      <c r="C1783" s="85"/>
      <c r="D1783" s="25">
        <f>D1774</f>
        <v>848787</v>
      </c>
      <c r="E1783" s="26">
        <v>0</v>
      </c>
      <c r="F1783" s="26">
        <v>0</v>
      </c>
      <c r="G1783" s="26">
        <v>0</v>
      </c>
    </row>
    <row r="1784" spans="1:7" ht="15.75" thickBot="1" x14ac:dyDescent="0.3">
      <c r="A1784" s="27" t="s">
        <v>33</v>
      </c>
      <c r="B1784" s="86"/>
      <c r="C1784" s="86"/>
      <c r="D1784" s="25">
        <f>D1783+D1782</f>
        <v>848787</v>
      </c>
      <c r="E1784" s="25">
        <f t="shared" ref="E1784:G1784" si="208">E1783+E1782</f>
        <v>0</v>
      </c>
      <c r="F1784" s="25">
        <f t="shared" si="208"/>
        <v>0</v>
      </c>
      <c r="G1784" s="25">
        <f t="shared" si="208"/>
        <v>0</v>
      </c>
    </row>
    <row r="1785" spans="1:7" ht="15.75" thickBot="1" x14ac:dyDescent="0.3">
      <c r="A1785" s="96" t="s">
        <v>714</v>
      </c>
      <c r="B1785" s="97"/>
      <c r="C1785" s="97"/>
      <c r="D1785" s="754" t="s">
        <v>715</v>
      </c>
      <c r="E1785" s="755"/>
      <c r="F1785" s="755"/>
      <c r="G1785" s="756"/>
    </row>
    <row r="1786" spans="1:7" ht="15.75" thickBot="1" x14ac:dyDescent="0.3">
      <c r="A1786" s="19" t="s">
        <v>677</v>
      </c>
      <c r="B1786" s="84"/>
      <c r="C1786" s="84"/>
      <c r="D1786" s="757" t="s">
        <v>716</v>
      </c>
      <c r="E1786" s="758"/>
      <c r="F1786" s="758"/>
      <c r="G1786" s="759"/>
    </row>
    <row r="1787" spans="1:7" ht="15.75" thickBot="1" x14ac:dyDescent="0.3">
      <c r="A1787" s="12" t="s">
        <v>20</v>
      </c>
      <c r="B1787" s="47"/>
      <c r="C1787" s="47"/>
      <c r="D1787" s="701" t="s">
        <v>717</v>
      </c>
      <c r="E1787" s="702"/>
      <c r="F1787" s="702"/>
      <c r="G1787" s="703"/>
    </row>
    <row r="1788" spans="1:7" ht="15.75" thickBot="1" x14ac:dyDescent="0.3">
      <c r="A1788" s="12" t="s">
        <v>21</v>
      </c>
      <c r="B1788" s="47"/>
      <c r="C1788" s="47"/>
      <c r="D1788" s="760" t="s">
        <v>424</v>
      </c>
      <c r="E1788" s="761"/>
      <c r="F1788" s="761"/>
      <c r="G1788" s="762"/>
    </row>
    <row r="1789" spans="1:7" x14ac:dyDescent="0.25">
      <c r="A1789" s="597"/>
      <c r="B1789" s="10"/>
      <c r="C1789" s="10"/>
      <c r="D1789" s="20">
        <v>2018</v>
      </c>
      <c r="E1789" s="20">
        <v>2019</v>
      </c>
      <c r="F1789" s="20">
        <v>2020</v>
      </c>
      <c r="G1789" s="20">
        <v>2021</v>
      </c>
    </row>
    <row r="1790" spans="1:7" ht="15.75" thickBot="1" x14ac:dyDescent="0.3">
      <c r="A1790" s="598"/>
      <c r="B1790" s="157"/>
      <c r="C1790" s="157"/>
      <c r="D1790" s="21" t="s">
        <v>10</v>
      </c>
      <c r="E1790" s="21" t="s">
        <v>11</v>
      </c>
      <c r="F1790" s="21" t="s">
        <v>11</v>
      </c>
      <c r="G1790" s="21" t="s">
        <v>11</v>
      </c>
    </row>
    <row r="1791" spans="1:7" ht="15.75" thickBot="1" x14ac:dyDescent="0.3">
      <c r="A1791" s="12" t="s">
        <v>23</v>
      </c>
      <c r="B1791" s="12"/>
      <c r="C1791" s="12"/>
      <c r="D1791" s="22">
        <v>20000</v>
      </c>
      <c r="E1791" s="22">
        <v>15000</v>
      </c>
      <c r="F1791" s="22">
        <v>7500</v>
      </c>
      <c r="G1791" s="22">
        <v>0</v>
      </c>
    </row>
    <row r="1792" spans="1:7" ht="15.75" thickBot="1" x14ac:dyDescent="0.3">
      <c r="A1792" s="12" t="s">
        <v>24</v>
      </c>
      <c r="B1792" s="12"/>
      <c r="C1792" s="12"/>
      <c r="D1792" s="22">
        <f>1221727+17000</f>
        <v>1238727</v>
      </c>
      <c r="E1792" s="22">
        <f>995460+1450</f>
        <v>996910</v>
      </c>
      <c r="F1792" s="22">
        <v>650000</v>
      </c>
      <c r="G1792" s="22">
        <v>0</v>
      </c>
    </row>
    <row r="1793" spans="1:7" ht="15.75" thickBot="1" x14ac:dyDescent="0.3">
      <c r="A1793" s="12" t="s">
        <v>25</v>
      </c>
      <c r="B1793" s="12"/>
      <c r="C1793" s="12"/>
      <c r="D1793" s="22">
        <f>D1792/D1791</f>
        <v>61.936349999999997</v>
      </c>
      <c r="E1793" s="22">
        <f t="shared" ref="E1793:G1793" si="209">E1792/E1791</f>
        <v>66.460666666666668</v>
      </c>
      <c r="F1793" s="22">
        <f t="shared" si="209"/>
        <v>86.666666666666671</v>
      </c>
      <c r="G1793" s="22" t="e">
        <f t="shared" si="209"/>
        <v>#DIV/0!</v>
      </c>
    </row>
    <row r="1794" spans="1:7" ht="15.75" thickBot="1" x14ac:dyDescent="0.3">
      <c r="A1794" s="12" t="s">
        <v>26</v>
      </c>
      <c r="B1794" s="12"/>
      <c r="C1794" s="12"/>
      <c r="D1794" s="153" t="s">
        <v>27</v>
      </c>
      <c r="E1794" s="23">
        <f>E1791/D1791-1</f>
        <v>-0.25</v>
      </c>
      <c r="F1794" s="23">
        <f t="shared" ref="F1794:G1796" si="210">F1791/E1791-1</f>
        <v>-0.5</v>
      </c>
      <c r="G1794" s="23">
        <f t="shared" si="210"/>
        <v>-1</v>
      </c>
    </row>
    <row r="1795" spans="1:7" ht="15.75" thickBot="1" x14ac:dyDescent="0.3">
      <c r="A1795" s="12" t="s">
        <v>28</v>
      </c>
      <c r="B1795" s="12"/>
      <c r="C1795" s="12"/>
      <c r="D1795" s="153" t="s">
        <v>27</v>
      </c>
      <c r="E1795" s="23">
        <f>E1792/D1792-1</f>
        <v>-0.19521411901088781</v>
      </c>
      <c r="F1795" s="23">
        <f t="shared" si="210"/>
        <v>-0.34798527449819938</v>
      </c>
      <c r="G1795" s="23">
        <f>G1792/F1792-1</f>
        <v>-1</v>
      </c>
    </row>
    <row r="1796" spans="1:7" ht="15.75" thickBot="1" x14ac:dyDescent="0.3">
      <c r="A1796" s="12" t="s">
        <v>29</v>
      </c>
      <c r="B1796" s="12"/>
      <c r="C1796" s="12"/>
      <c r="D1796" s="153" t="s">
        <v>27</v>
      </c>
      <c r="E1796" s="23">
        <f>E1793/D1793-1</f>
        <v>7.3047841318816253E-2</v>
      </c>
      <c r="F1796" s="23">
        <f t="shared" si="210"/>
        <v>0.30402945100360124</v>
      </c>
      <c r="G1796" s="23" t="e">
        <f t="shared" si="210"/>
        <v>#DIV/0!</v>
      </c>
    </row>
    <row r="1797" spans="1:7" ht="15.75" thickBot="1" x14ac:dyDescent="0.3">
      <c r="A1797" s="618" t="s">
        <v>97</v>
      </c>
      <c r="B1797" s="619"/>
      <c r="C1797" s="619"/>
      <c r="D1797" s="619"/>
      <c r="E1797" s="619"/>
      <c r="F1797" s="619"/>
      <c r="G1797" s="620"/>
    </row>
    <row r="1798" spans="1:7" x14ac:dyDescent="0.25">
      <c r="A1798" s="597"/>
      <c r="B1798" s="10"/>
      <c r="C1798" s="10"/>
      <c r="D1798" s="20">
        <v>2018</v>
      </c>
      <c r="E1798" s="20">
        <v>2019</v>
      </c>
      <c r="F1798" s="20">
        <v>2020</v>
      </c>
      <c r="G1798" s="20">
        <v>2021</v>
      </c>
    </row>
    <row r="1799" spans="1:7" ht="15.75" thickBot="1" x14ac:dyDescent="0.3">
      <c r="A1799" s="598"/>
      <c r="B1799" s="157"/>
      <c r="C1799" s="157"/>
      <c r="D1799" s="21" t="s">
        <v>10</v>
      </c>
      <c r="E1799" s="21" t="s">
        <v>11</v>
      </c>
      <c r="F1799" s="21" t="s">
        <v>11</v>
      </c>
      <c r="G1799" s="21" t="s">
        <v>11</v>
      </c>
    </row>
    <row r="1800" spans="1:7" ht="15.75" thickBot="1" x14ac:dyDescent="0.3">
      <c r="A1800" s="24" t="s">
        <v>31</v>
      </c>
      <c r="B1800" s="85"/>
      <c r="C1800" s="85"/>
      <c r="D1800" s="26"/>
      <c r="E1800" s="26">
        <v>0</v>
      </c>
      <c r="F1800" s="26">
        <v>0</v>
      </c>
      <c r="G1800" s="26">
        <v>0</v>
      </c>
    </row>
    <row r="1801" spans="1:7" ht="15.75" thickBot="1" x14ac:dyDescent="0.3">
      <c r="A1801" s="98" t="s">
        <v>32</v>
      </c>
      <c r="B1801" s="99"/>
      <c r="C1801" s="99"/>
      <c r="D1801" s="25">
        <f>D1792</f>
        <v>1238727</v>
      </c>
      <c r="E1801" s="26">
        <f>E1792</f>
        <v>996910</v>
      </c>
      <c r="F1801" s="26">
        <f>F1792</f>
        <v>650000</v>
      </c>
      <c r="G1801" s="26">
        <f>G1792</f>
        <v>0</v>
      </c>
    </row>
    <row r="1802" spans="1:7" ht="15.75" thickBot="1" x14ac:dyDescent="0.3">
      <c r="A1802" s="100" t="s">
        <v>33</v>
      </c>
      <c r="B1802" s="101"/>
      <c r="C1802" s="101"/>
      <c r="D1802" s="25">
        <f>D1801+D1800</f>
        <v>1238727</v>
      </c>
      <c r="E1802" s="25">
        <f t="shared" ref="E1802:F1802" si="211">E1801+E1800</f>
        <v>996910</v>
      </c>
      <c r="F1802" s="25">
        <f t="shared" si="211"/>
        <v>650000</v>
      </c>
      <c r="G1802" s="25">
        <f>G1792</f>
        <v>0</v>
      </c>
    </row>
    <row r="1803" spans="1:7" ht="15.75" thickBot="1" x14ac:dyDescent="0.3">
      <c r="A1803" s="19" t="s">
        <v>718</v>
      </c>
      <c r="B1803" s="84"/>
      <c r="C1803" s="84"/>
      <c r="D1803" s="757" t="s">
        <v>698</v>
      </c>
      <c r="E1803" s="758"/>
      <c r="F1803" s="758"/>
      <c r="G1803" s="759"/>
    </row>
    <row r="1804" spans="1:7" ht="15.75" thickBot="1" x14ac:dyDescent="0.3">
      <c r="A1804" s="12" t="s">
        <v>20</v>
      </c>
      <c r="B1804" s="47"/>
      <c r="C1804" s="47"/>
      <c r="D1804" s="757" t="s">
        <v>719</v>
      </c>
      <c r="E1804" s="758"/>
      <c r="F1804" s="758"/>
      <c r="G1804" s="759"/>
    </row>
    <row r="1805" spans="1:7" ht="15.75" thickBot="1" x14ac:dyDescent="0.3">
      <c r="A1805" s="12" t="s">
        <v>21</v>
      </c>
      <c r="B1805" s="47"/>
      <c r="C1805" s="47"/>
      <c r="D1805" s="760" t="s">
        <v>424</v>
      </c>
      <c r="E1805" s="761"/>
      <c r="F1805" s="761"/>
      <c r="G1805" s="762"/>
    </row>
    <row r="1806" spans="1:7" x14ac:dyDescent="0.25">
      <c r="A1806" s="597"/>
      <c r="B1806" s="10"/>
      <c r="C1806" s="10"/>
      <c r="D1806" s="20">
        <v>2018</v>
      </c>
      <c r="E1806" s="20">
        <v>2019</v>
      </c>
      <c r="F1806" s="20">
        <v>2020</v>
      </c>
      <c r="G1806" s="20">
        <v>2021</v>
      </c>
    </row>
    <row r="1807" spans="1:7" ht="15.75" thickBot="1" x14ac:dyDescent="0.3">
      <c r="A1807" s="598"/>
      <c r="B1807" s="157"/>
      <c r="C1807" s="157"/>
      <c r="D1807" s="21" t="s">
        <v>10</v>
      </c>
      <c r="E1807" s="21" t="s">
        <v>11</v>
      </c>
      <c r="F1807" s="21" t="s">
        <v>11</v>
      </c>
      <c r="G1807" s="21" t="s">
        <v>11</v>
      </c>
    </row>
    <row r="1808" spans="1:7" ht="15.75" thickBot="1" x14ac:dyDescent="0.3">
      <c r="A1808" s="12" t="s">
        <v>23</v>
      </c>
      <c r="B1808" s="12"/>
      <c r="C1808" s="12"/>
      <c r="D1808" s="22">
        <v>6000</v>
      </c>
      <c r="E1808" s="22">
        <v>0</v>
      </c>
      <c r="F1808" s="22">
        <v>0</v>
      </c>
      <c r="G1808" s="22">
        <v>0</v>
      </c>
    </row>
    <row r="1809" spans="1:7" ht="15.75" thickBot="1" x14ac:dyDescent="0.3">
      <c r="A1809" s="12" t="s">
        <v>24</v>
      </c>
      <c r="B1809" s="12"/>
      <c r="C1809" s="12"/>
      <c r="D1809" s="22">
        <v>352202</v>
      </c>
      <c r="E1809" s="22"/>
      <c r="F1809" s="22">
        <v>0</v>
      </c>
      <c r="G1809" s="22">
        <v>1816137</v>
      </c>
    </row>
    <row r="1810" spans="1:7" ht="15.75" thickBot="1" x14ac:dyDescent="0.3">
      <c r="A1810" s="12" t="s">
        <v>25</v>
      </c>
      <c r="B1810" s="12"/>
      <c r="C1810" s="12"/>
      <c r="D1810" s="22">
        <f>D1809/D1808</f>
        <v>58.700333333333333</v>
      </c>
      <c r="E1810" s="22" t="s">
        <v>27</v>
      </c>
      <c r="F1810" s="22" t="e">
        <f t="shared" ref="F1810:G1810" si="212">F1809/F1808</f>
        <v>#DIV/0!</v>
      </c>
      <c r="G1810" s="22" t="e">
        <f t="shared" si="212"/>
        <v>#DIV/0!</v>
      </c>
    </row>
    <row r="1811" spans="1:7" ht="15.75" thickBot="1" x14ac:dyDescent="0.3">
      <c r="A1811" s="12" t="s">
        <v>26</v>
      </c>
      <c r="B1811" s="12"/>
      <c r="C1811" s="12"/>
      <c r="D1811" s="153" t="s">
        <v>27</v>
      </c>
      <c r="E1811" s="23">
        <f>E1808/D1808-1</f>
        <v>-1</v>
      </c>
      <c r="F1811" s="23" t="e">
        <f t="shared" ref="F1811:G1813" si="213">F1808/E1808-1</f>
        <v>#DIV/0!</v>
      </c>
      <c r="G1811" s="23" t="e">
        <f t="shared" si="213"/>
        <v>#DIV/0!</v>
      </c>
    </row>
    <row r="1812" spans="1:7" ht="15.75" thickBot="1" x14ac:dyDescent="0.3">
      <c r="A1812" s="12" t="s">
        <v>28</v>
      </c>
      <c r="B1812" s="12"/>
      <c r="C1812" s="12"/>
      <c r="D1812" s="153" t="s">
        <v>27</v>
      </c>
      <c r="E1812" s="23">
        <f>E1809/D1809-1</f>
        <v>-1</v>
      </c>
      <c r="F1812" s="23" t="e">
        <f t="shared" si="213"/>
        <v>#DIV/0!</v>
      </c>
      <c r="G1812" s="23" t="e">
        <f>G1809/F1809-1</f>
        <v>#DIV/0!</v>
      </c>
    </row>
    <row r="1813" spans="1:7" ht="15.75" thickBot="1" x14ac:dyDescent="0.3">
      <c r="A1813" s="12" t="s">
        <v>29</v>
      </c>
      <c r="B1813" s="12"/>
      <c r="C1813" s="12"/>
      <c r="D1813" s="153" t="s">
        <v>27</v>
      </c>
      <c r="E1813" s="23" t="e">
        <f>E1810/D1810-1</f>
        <v>#VALUE!</v>
      </c>
      <c r="F1813" s="23" t="e">
        <f t="shared" si="213"/>
        <v>#DIV/0!</v>
      </c>
      <c r="G1813" s="23" t="e">
        <f t="shared" si="213"/>
        <v>#DIV/0!</v>
      </c>
    </row>
    <row r="1814" spans="1:7" ht="15.75" thickBot="1" x14ac:dyDescent="0.3">
      <c r="A1814" s="618" t="s">
        <v>106</v>
      </c>
      <c r="B1814" s="619"/>
      <c r="C1814" s="619"/>
      <c r="D1814" s="619"/>
      <c r="E1814" s="619"/>
      <c r="F1814" s="619"/>
      <c r="G1814" s="620"/>
    </row>
    <row r="1815" spans="1:7" x14ac:dyDescent="0.25">
      <c r="A1815" s="597"/>
      <c r="B1815" s="10"/>
      <c r="C1815" s="10"/>
      <c r="D1815" s="20">
        <v>2018</v>
      </c>
      <c r="E1815" s="20">
        <v>2019</v>
      </c>
      <c r="F1815" s="20">
        <v>2020</v>
      </c>
      <c r="G1815" s="20">
        <v>2021</v>
      </c>
    </row>
    <row r="1816" spans="1:7" ht="15.75" thickBot="1" x14ac:dyDescent="0.3">
      <c r="A1816" s="598"/>
      <c r="B1816" s="157"/>
      <c r="C1816" s="157"/>
      <c r="D1816" s="21" t="s">
        <v>10</v>
      </c>
      <c r="E1816" s="21" t="s">
        <v>11</v>
      </c>
      <c r="F1816" s="21" t="s">
        <v>11</v>
      </c>
      <c r="G1816" s="21" t="s">
        <v>11</v>
      </c>
    </row>
    <row r="1817" spans="1:7" ht="15.75" thickBot="1" x14ac:dyDescent="0.3">
      <c r="A1817" s="24" t="s">
        <v>31</v>
      </c>
      <c r="B1817" s="85"/>
      <c r="C1817" s="85"/>
      <c r="D1817" s="26"/>
      <c r="E1817" s="26">
        <v>0</v>
      </c>
      <c r="F1817" s="26">
        <v>0</v>
      </c>
      <c r="G1817" s="26">
        <v>0</v>
      </c>
    </row>
    <row r="1818" spans="1:7" ht="15.75" thickBot="1" x14ac:dyDescent="0.3">
      <c r="A1818" s="24" t="s">
        <v>32</v>
      </c>
      <c r="B1818" s="85"/>
      <c r="C1818" s="85"/>
      <c r="D1818" s="25">
        <f>D1809</f>
        <v>352202</v>
      </c>
      <c r="E1818" s="26">
        <v>0</v>
      </c>
      <c r="F1818" s="26">
        <f>F1809</f>
        <v>0</v>
      </c>
      <c r="G1818" s="26">
        <f>G1809</f>
        <v>1816137</v>
      </c>
    </row>
    <row r="1819" spans="1:7" ht="15.75" thickBot="1" x14ac:dyDescent="0.3">
      <c r="A1819" s="27" t="s">
        <v>98</v>
      </c>
      <c r="B1819" s="86"/>
      <c r="C1819" s="86"/>
      <c r="D1819" s="25">
        <f>D1818+D1817</f>
        <v>352202</v>
      </c>
      <c r="E1819" s="25">
        <f t="shared" ref="E1819:G1819" si="214">E1818+E1817</f>
        <v>0</v>
      </c>
      <c r="F1819" s="25">
        <f t="shared" si="214"/>
        <v>0</v>
      </c>
      <c r="G1819" s="25">
        <f t="shared" si="214"/>
        <v>1816137</v>
      </c>
    </row>
    <row r="1820" spans="1:7" ht="15.75" thickBot="1" x14ac:dyDescent="0.3">
      <c r="A1820" s="19" t="s">
        <v>720</v>
      </c>
      <c r="B1820" s="84"/>
      <c r="C1820" s="84"/>
      <c r="D1820" s="757" t="s">
        <v>671</v>
      </c>
      <c r="E1820" s="758"/>
      <c r="F1820" s="758"/>
      <c r="G1820" s="759"/>
    </row>
    <row r="1821" spans="1:7" ht="15.75" thickBot="1" x14ac:dyDescent="0.3">
      <c r="A1821" s="12" t="s">
        <v>20</v>
      </c>
      <c r="B1821" s="47"/>
      <c r="C1821" s="47"/>
      <c r="D1821" s="701" t="s">
        <v>721</v>
      </c>
      <c r="E1821" s="702"/>
      <c r="F1821" s="702"/>
      <c r="G1821" s="703"/>
    </row>
    <row r="1822" spans="1:7" ht="15.75" thickBot="1" x14ac:dyDescent="0.3">
      <c r="A1822" s="12" t="s">
        <v>21</v>
      </c>
      <c r="B1822" s="47"/>
      <c r="C1822" s="47"/>
      <c r="D1822" s="760" t="s">
        <v>683</v>
      </c>
      <c r="E1822" s="761"/>
      <c r="F1822" s="761"/>
      <c r="G1822" s="762"/>
    </row>
    <row r="1823" spans="1:7" x14ac:dyDescent="0.25">
      <c r="A1823" s="597"/>
      <c r="B1823" s="10"/>
      <c r="C1823" s="10"/>
      <c r="D1823" s="20">
        <v>2018</v>
      </c>
      <c r="E1823" s="20">
        <v>2019</v>
      </c>
      <c r="F1823" s="20">
        <v>2020</v>
      </c>
      <c r="G1823" s="20">
        <v>2021</v>
      </c>
    </row>
    <row r="1824" spans="1:7" ht="15.75" thickBot="1" x14ac:dyDescent="0.3">
      <c r="A1824" s="598"/>
      <c r="B1824" s="157"/>
      <c r="C1824" s="157"/>
      <c r="D1824" s="21" t="s">
        <v>10</v>
      </c>
      <c r="E1824" s="21" t="s">
        <v>11</v>
      </c>
      <c r="F1824" s="21" t="s">
        <v>11</v>
      </c>
      <c r="G1824" s="21" t="s">
        <v>11</v>
      </c>
    </row>
    <row r="1825" spans="1:7" ht="15.75" thickBot="1" x14ac:dyDescent="0.3">
      <c r="A1825" s="12" t="s">
        <v>23</v>
      </c>
      <c r="B1825" s="12"/>
      <c r="C1825" s="12"/>
      <c r="D1825" s="22">
        <v>27800</v>
      </c>
      <c r="E1825" s="22">
        <v>9400</v>
      </c>
      <c r="F1825" s="22">
        <v>0</v>
      </c>
      <c r="G1825" s="22">
        <v>0</v>
      </c>
    </row>
    <row r="1826" spans="1:7" ht="15.75" thickBot="1" x14ac:dyDescent="0.3">
      <c r="A1826" s="12" t="s">
        <v>24</v>
      </c>
      <c r="B1826" s="12"/>
      <c r="C1826" s="12"/>
      <c r="D1826" s="22">
        <v>96600</v>
      </c>
      <c r="E1826" s="22">
        <v>30000</v>
      </c>
      <c r="F1826" s="22">
        <v>0</v>
      </c>
      <c r="G1826" s="22">
        <v>0</v>
      </c>
    </row>
    <row r="1827" spans="1:7" ht="15.75" thickBot="1" x14ac:dyDescent="0.3">
      <c r="A1827" s="12" t="s">
        <v>25</v>
      </c>
      <c r="B1827" s="12"/>
      <c r="C1827" s="12"/>
      <c r="D1827" s="22">
        <f>D1826/D1825</f>
        <v>3.4748201438848922</v>
      </c>
      <c r="E1827" s="22">
        <f t="shared" ref="E1827:G1827" si="215">E1826/E1825</f>
        <v>3.1914893617021276</v>
      </c>
      <c r="F1827" s="22" t="e">
        <f t="shared" si="215"/>
        <v>#DIV/0!</v>
      </c>
      <c r="G1827" s="22" t="e">
        <f t="shared" si="215"/>
        <v>#DIV/0!</v>
      </c>
    </row>
    <row r="1828" spans="1:7" ht="15.75" thickBot="1" x14ac:dyDescent="0.3">
      <c r="A1828" s="12" t="s">
        <v>26</v>
      </c>
      <c r="B1828" s="12"/>
      <c r="C1828" s="12"/>
      <c r="D1828" s="153" t="s">
        <v>27</v>
      </c>
      <c r="E1828" s="23">
        <f>E1825/D1825-1</f>
        <v>-0.66187050359712229</v>
      </c>
      <c r="F1828" s="23">
        <f t="shared" ref="F1828:G1830" si="216">F1825/E1825-1</f>
        <v>-1</v>
      </c>
      <c r="G1828" s="23" t="e">
        <f t="shared" si="216"/>
        <v>#DIV/0!</v>
      </c>
    </row>
    <row r="1829" spans="1:7" ht="15.75" thickBot="1" x14ac:dyDescent="0.3">
      <c r="A1829" s="12" t="s">
        <v>28</v>
      </c>
      <c r="B1829" s="12"/>
      <c r="C1829" s="12"/>
      <c r="D1829" s="153" t="s">
        <v>27</v>
      </c>
      <c r="E1829" s="23">
        <f>E1826/D1826-1</f>
        <v>-0.68944099378881996</v>
      </c>
      <c r="F1829" s="23">
        <f t="shared" si="216"/>
        <v>-1</v>
      </c>
      <c r="G1829" s="23" t="e">
        <f>G1826/F1826-1</f>
        <v>#DIV/0!</v>
      </c>
    </row>
    <row r="1830" spans="1:7" ht="15.75" thickBot="1" x14ac:dyDescent="0.3">
      <c r="A1830" s="12" t="s">
        <v>29</v>
      </c>
      <c r="B1830" s="12"/>
      <c r="C1830" s="12"/>
      <c r="D1830" s="153" t="s">
        <v>27</v>
      </c>
      <c r="E1830" s="23">
        <f>E1827/D1827-1</f>
        <v>-8.1538258226509952E-2</v>
      </c>
      <c r="F1830" s="23" t="e">
        <f t="shared" si="216"/>
        <v>#DIV/0!</v>
      </c>
      <c r="G1830" s="23" t="e">
        <f t="shared" si="216"/>
        <v>#DIV/0!</v>
      </c>
    </row>
    <row r="1831" spans="1:7" x14ac:dyDescent="0.25">
      <c r="A1831" s="597"/>
      <c r="B1831" s="10"/>
      <c r="C1831" s="10"/>
      <c r="D1831" s="20">
        <v>2018</v>
      </c>
      <c r="E1831" s="20">
        <v>2019</v>
      </c>
      <c r="F1831" s="20">
        <v>2020</v>
      </c>
      <c r="G1831" s="20">
        <v>2021</v>
      </c>
    </row>
    <row r="1832" spans="1:7" ht="15.75" thickBot="1" x14ac:dyDescent="0.3">
      <c r="A1832" s="598"/>
      <c r="B1832" s="157"/>
      <c r="C1832" s="157"/>
      <c r="D1832" s="21" t="s">
        <v>10</v>
      </c>
      <c r="E1832" s="21" t="s">
        <v>11</v>
      </c>
      <c r="F1832" s="21" t="s">
        <v>11</v>
      </c>
      <c r="G1832" s="21" t="s">
        <v>11</v>
      </c>
    </row>
    <row r="1833" spans="1:7" ht="15.75" thickBot="1" x14ac:dyDescent="0.3">
      <c r="A1833" s="24" t="s">
        <v>31</v>
      </c>
      <c r="B1833" s="85"/>
      <c r="C1833" s="85"/>
      <c r="D1833" s="26">
        <f>D1826</f>
        <v>96600</v>
      </c>
      <c r="E1833" s="26">
        <f t="shared" ref="E1833:F1833" si="217">E1826</f>
        <v>30000</v>
      </c>
      <c r="F1833" s="26">
        <f t="shared" si="217"/>
        <v>0</v>
      </c>
      <c r="G1833" s="26">
        <f>G1825</f>
        <v>0</v>
      </c>
    </row>
    <row r="1834" spans="1:7" ht="15.75" thickBot="1" x14ac:dyDescent="0.3">
      <c r="A1834" s="24" t="s">
        <v>32</v>
      </c>
      <c r="B1834" s="85"/>
      <c r="C1834" s="85"/>
      <c r="D1834" s="25"/>
      <c r="E1834" s="26">
        <v>0</v>
      </c>
      <c r="F1834" s="26">
        <v>0</v>
      </c>
      <c r="G1834" s="26">
        <v>0</v>
      </c>
    </row>
    <row r="1835" spans="1:7" ht="15.75" thickBot="1" x14ac:dyDescent="0.3">
      <c r="A1835" s="27" t="s">
        <v>107</v>
      </c>
      <c r="B1835" s="86"/>
      <c r="C1835" s="86"/>
      <c r="D1835" s="25">
        <f>D1834+D1833</f>
        <v>96600</v>
      </c>
      <c r="E1835" s="25">
        <f t="shared" ref="E1835:G1835" si="218">E1834+E1833</f>
        <v>30000</v>
      </c>
      <c r="F1835" s="25">
        <f t="shared" si="218"/>
        <v>0</v>
      </c>
      <c r="G1835" s="25">
        <f t="shared" si="218"/>
        <v>0</v>
      </c>
    </row>
    <row r="1836" spans="1:7" ht="15.75" thickBot="1" x14ac:dyDescent="0.3">
      <c r="A1836" s="96" t="s">
        <v>722</v>
      </c>
      <c r="B1836" s="97"/>
      <c r="C1836" s="97"/>
      <c r="D1836" s="754" t="s">
        <v>723</v>
      </c>
      <c r="E1836" s="755"/>
      <c r="F1836" s="755"/>
      <c r="G1836" s="756"/>
    </row>
    <row r="1837" spans="1:7" ht="15.75" thickBot="1" x14ac:dyDescent="0.3">
      <c r="A1837" s="19" t="s">
        <v>705</v>
      </c>
      <c r="B1837" s="84"/>
      <c r="C1837" s="84"/>
      <c r="D1837" s="757" t="s">
        <v>686</v>
      </c>
      <c r="E1837" s="758"/>
      <c r="F1837" s="758"/>
      <c r="G1837" s="759"/>
    </row>
    <row r="1838" spans="1:7" ht="15.75" thickBot="1" x14ac:dyDescent="0.3">
      <c r="A1838" s="12" t="s">
        <v>20</v>
      </c>
      <c r="B1838" s="47"/>
      <c r="C1838" s="47"/>
      <c r="D1838" s="701" t="s">
        <v>724</v>
      </c>
      <c r="E1838" s="702"/>
      <c r="F1838" s="702"/>
      <c r="G1838" s="703"/>
    </row>
    <row r="1839" spans="1:7" ht="15.75" thickBot="1" x14ac:dyDescent="0.3">
      <c r="A1839" s="12" t="s">
        <v>21</v>
      </c>
      <c r="B1839" s="47"/>
      <c r="C1839" s="47"/>
      <c r="D1839" s="760" t="s">
        <v>424</v>
      </c>
      <c r="E1839" s="761"/>
      <c r="F1839" s="761"/>
      <c r="G1839" s="762"/>
    </row>
    <row r="1840" spans="1:7" x14ac:dyDescent="0.25">
      <c r="A1840" s="763"/>
      <c r="B1840" s="102"/>
      <c r="C1840" s="102"/>
      <c r="D1840" s="20">
        <v>2018</v>
      </c>
      <c r="E1840" s="20">
        <v>2019</v>
      </c>
      <c r="F1840" s="20">
        <v>2020</v>
      </c>
      <c r="G1840" s="20">
        <v>2021</v>
      </c>
    </row>
    <row r="1841" spans="1:7" ht="15.75" thickBot="1" x14ac:dyDescent="0.3">
      <c r="A1841" s="598"/>
      <c r="B1841" s="157"/>
      <c r="C1841" s="157"/>
      <c r="D1841" s="21" t="s">
        <v>10</v>
      </c>
      <c r="E1841" s="21" t="s">
        <v>11</v>
      </c>
      <c r="F1841" s="21" t="s">
        <v>11</v>
      </c>
      <c r="G1841" s="21" t="s">
        <v>11</v>
      </c>
    </row>
    <row r="1842" spans="1:7" ht="15.75" thickBot="1" x14ac:dyDescent="0.3">
      <c r="A1842" s="12" t="s">
        <v>23</v>
      </c>
      <c r="B1842" s="12"/>
      <c r="C1842" s="12"/>
      <c r="D1842" s="22"/>
      <c r="E1842" s="22">
        <v>90000</v>
      </c>
      <c r="F1842" s="22">
        <v>117000</v>
      </c>
      <c r="G1842" s="22">
        <v>0</v>
      </c>
    </row>
    <row r="1843" spans="1:7" ht="15.75" thickBot="1" x14ac:dyDescent="0.3">
      <c r="A1843" s="12" t="s">
        <v>24</v>
      </c>
      <c r="B1843" s="12"/>
      <c r="C1843" s="12"/>
      <c r="D1843" s="22">
        <f>767963+100000</f>
        <v>867963</v>
      </c>
      <c r="E1843" s="22">
        <f>1524979+332202+300000</f>
        <v>2157181</v>
      </c>
      <c r="F1843" s="22">
        <f>1500000+300000+59076</f>
        <v>1859076</v>
      </c>
      <c r="G1843" s="22">
        <v>601618</v>
      </c>
    </row>
    <row r="1844" spans="1:7" ht="15.75" thickBot="1" x14ac:dyDescent="0.3">
      <c r="A1844" s="12" t="s">
        <v>25</v>
      </c>
      <c r="B1844" s="12"/>
      <c r="C1844" s="12"/>
      <c r="D1844" s="22" t="e">
        <f>D1843/D1842</f>
        <v>#DIV/0!</v>
      </c>
      <c r="E1844" s="22">
        <f t="shared" ref="E1844:G1844" si="219">E1843/E1842</f>
        <v>23.968677777777778</v>
      </c>
      <c r="F1844" s="22">
        <f t="shared" si="219"/>
        <v>15.889538461538461</v>
      </c>
      <c r="G1844" s="22" t="e">
        <f t="shared" si="219"/>
        <v>#DIV/0!</v>
      </c>
    </row>
    <row r="1845" spans="1:7" ht="15.75" thickBot="1" x14ac:dyDescent="0.3">
      <c r="A1845" s="12" t="s">
        <v>26</v>
      </c>
      <c r="B1845" s="12"/>
      <c r="C1845" s="12"/>
      <c r="D1845" s="153" t="s">
        <v>27</v>
      </c>
      <c r="E1845" s="23" t="e">
        <f>E1842/D1842-1</f>
        <v>#DIV/0!</v>
      </c>
      <c r="F1845" s="23">
        <f t="shared" ref="F1845:G1847" si="220">F1842/E1842-1</f>
        <v>0.30000000000000004</v>
      </c>
      <c r="G1845" s="23">
        <f t="shared" si="220"/>
        <v>-1</v>
      </c>
    </row>
    <row r="1846" spans="1:7" ht="15.75" thickBot="1" x14ac:dyDescent="0.3">
      <c r="A1846" s="12" t="s">
        <v>28</v>
      </c>
      <c r="B1846" s="12"/>
      <c r="C1846" s="12"/>
      <c r="D1846" s="153" t="s">
        <v>27</v>
      </c>
      <c r="E1846" s="23">
        <f>E1843/D1843-1</f>
        <v>1.4853375086265199</v>
      </c>
      <c r="F1846" s="23">
        <f t="shared" si="220"/>
        <v>-0.1381919273347948</v>
      </c>
      <c r="G1846" s="23">
        <f t="shared" si="220"/>
        <v>-0.67638870062332046</v>
      </c>
    </row>
    <row r="1847" spans="1:7" ht="15.75" thickBot="1" x14ac:dyDescent="0.3">
      <c r="A1847" s="12" t="s">
        <v>29</v>
      </c>
      <c r="B1847" s="12"/>
      <c r="C1847" s="12"/>
      <c r="D1847" s="153" t="s">
        <v>27</v>
      </c>
      <c r="E1847" s="23" t="e">
        <f>E1844/D1844-1</f>
        <v>#DIV/0!</v>
      </c>
      <c r="F1847" s="23">
        <f t="shared" si="220"/>
        <v>-0.33707071333445759</v>
      </c>
      <c r="G1847" s="23" t="e">
        <f t="shared" si="220"/>
        <v>#DIV/0!</v>
      </c>
    </row>
    <row r="1848" spans="1:7" ht="15.75" thickBot="1" x14ac:dyDescent="0.3">
      <c r="A1848" s="618" t="s">
        <v>30</v>
      </c>
      <c r="B1848" s="619"/>
      <c r="C1848" s="619"/>
      <c r="D1848" s="619"/>
      <c r="E1848" s="619"/>
      <c r="F1848" s="619"/>
      <c r="G1848" s="620"/>
    </row>
    <row r="1849" spans="1:7" x14ac:dyDescent="0.25">
      <c r="A1849" s="597"/>
      <c r="B1849" s="10"/>
      <c r="C1849" s="10"/>
      <c r="D1849" s="20">
        <v>2018</v>
      </c>
      <c r="E1849" s="20">
        <v>2019</v>
      </c>
      <c r="F1849" s="20">
        <v>2020</v>
      </c>
      <c r="G1849" s="20">
        <v>2021</v>
      </c>
    </row>
    <row r="1850" spans="1:7" ht="15.75" thickBot="1" x14ac:dyDescent="0.3">
      <c r="A1850" s="598"/>
      <c r="B1850" s="157"/>
      <c r="C1850" s="157"/>
      <c r="D1850" s="21" t="s">
        <v>10</v>
      </c>
      <c r="E1850" s="21" t="s">
        <v>11</v>
      </c>
      <c r="F1850" s="21" t="s">
        <v>11</v>
      </c>
      <c r="G1850" s="21" t="s">
        <v>11</v>
      </c>
    </row>
    <row r="1851" spans="1:7" ht="15.75" thickBot="1" x14ac:dyDescent="0.3">
      <c r="A1851" s="24" t="s">
        <v>31</v>
      </c>
      <c r="B1851" s="85"/>
      <c r="C1851" s="85"/>
      <c r="D1851" s="26"/>
      <c r="E1851" s="26"/>
      <c r="F1851" s="26"/>
      <c r="G1851" s="26"/>
    </row>
    <row r="1852" spans="1:7" ht="15.75" thickBot="1" x14ac:dyDescent="0.3">
      <c r="A1852" s="24" t="s">
        <v>32</v>
      </c>
      <c r="B1852" s="85"/>
      <c r="C1852" s="85"/>
      <c r="D1852" s="25">
        <f>D1843</f>
        <v>867963</v>
      </c>
      <c r="E1852" s="25">
        <f t="shared" ref="E1852:G1852" si="221">E1843</f>
        <v>2157181</v>
      </c>
      <c r="F1852" s="25">
        <f t="shared" si="221"/>
        <v>1859076</v>
      </c>
      <c r="G1852" s="25">
        <f t="shared" si="221"/>
        <v>601618</v>
      </c>
    </row>
    <row r="1853" spans="1:7" ht="15.75" thickBot="1" x14ac:dyDescent="0.3">
      <c r="A1853" s="27" t="s">
        <v>33</v>
      </c>
      <c r="B1853" s="86"/>
      <c r="C1853" s="86"/>
      <c r="D1853" s="25">
        <f>D1852+D1851</f>
        <v>867963</v>
      </c>
      <c r="E1853" s="25">
        <f t="shared" ref="E1853:G1853" si="222">E1852+E1851</f>
        <v>2157181</v>
      </c>
      <c r="F1853" s="25">
        <f t="shared" si="222"/>
        <v>1859076</v>
      </c>
      <c r="G1853" s="25">
        <f t="shared" si="222"/>
        <v>601618</v>
      </c>
    </row>
    <row r="1854" spans="1:7" ht="15.75" thickBot="1" x14ac:dyDescent="0.3">
      <c r="A1854" s="19" t="s">
        <v>223</v>
      </c>
      <c r="B1854" s="84"/>
      <c r="C1854" s="84"/>
      <c r="D1854" s="757" t="s">
        <v>725</v>
      </c>
      <c r="E1854" s="758"/>
      <c r="F1854" s="758"/>
      <c r="G1854" s="759"/>
    </row>
    <row r="1855" spans="1:7" ht="15.75" thickBot="1" x14ac:dyDescent="0.3">
      <c r="A1855" s="12" t="s">
        <v>20</v>
      </c>
      <c r="B1855" s="47"/>
      <c r="C1855" s="47"/>
      <c r="D1855" s="701" t="s">
        <v>726</v>
      </c>
      <c r="E1855" s="702"/>
      <c r="F1855" s="702"/>
      <c r="G1855" s="703"/>
    </row>
    <row r="1856" spans="1:7" ht="15.75" thickBot="1" x14ac:dyDescent="0.3">
      <c r="A1856" s="12" t="s">
        <v>21</v>
      </c>
      <c r="B1856" s="47"/>
      <c r="C1856" s="47"/>
      <c r="D1856" s="760" t="s">
        <v>424</v>
      </c>
      <c r="E1856" s="761"/>
      <c r="F1856" s="761"/>
      <c r="G1856" s="762"/>
    </row>
    <row r="1857" spans="1:7" x14ac:dyDescent="0.25">
      <c r="A1857" s="597"/>
      <c r="B1857" s="10"/>
      <c r="C1857" s="10"/>
      <c r="D1857" s="20">
        <v>2018</v>
      </c>
      <c r="E1857" s="20">
        <v>2019</v>
      </c>
      <c r="F1857" s="20">
        <v>2020</v>
      </c>
      <c r="G1857" s="20">
        <v>2021</v>
      </c>
    </row>
    <row r="1858" spans="1:7" ht="15.75" thickBot="1" x14ac:dyDescent="0.3">
      <c r="A1858" s="598"/>
      <c r="B1858" s="157"/>
      <c r="C1858" s="157"/>
      <c r="D1858" s="21" t="s">
        <v>10</v>
      </c>
      <c r="E1858" s="21" t="s">
        <v>11</v>
      </c>
      <c r="F1858" s="21" t="s">
        <v>11</v>
      </c>
      <c r="G1858" s="21" t="s">
        <v>11</v>
      </c>
    </row>
    <row r="1859" spans="1:7" ht="15.75" thickBot="1" x14ac:dyDescent="0.3">
      <c r="A1859" s="12" t="s">
        <v>23</v>
      </c>
      <c r="B1859" s="12"/>
      <c r="C1859" s="12"/>
      <c r="D1859" s="22"/>
      <c r="E1859" s="22">
        <v>9500</v>
      </c>
      <c r="F1859" s="22">
        <v>12800</v>
      </c>
      <c r="G1859" s="22">
        <v>0</v>
      </c>
    </row>
    <row r="1860" spans="1:7" ht="15.75" thickBot="1" x14ac:dyDescent="0.3">
      <c r="A1860" s="12" t="s">
        <v>24</v>
      </c>
      <c r="B1860" s="12"/>
      <c r="C1860" s="12"/>
      <c r="D1860" s="22">
        <f>249240+55000</f>
        <v>304240</v>
      </c>
      <c r="E1860" s="22">
        <f>519920+115284</f>
        <v>635204</v>
      </c>
      <c r="F1860" s="22">
        <f>250000+50000</f>
        <v>300000</v>
      </c>
      <c r="G1860" s="22">
        <v>0</v>
      </c>
    </row>
    <row r="1861" spans="1:7" ht="15.75" thickBot="1" x14ac:dyDescent="0.3">
      <c r="A1861" s="12" t="s">
        <v>25</v>
      </c>
      <c r="B1861" s="12"/>
      <c r="C1861" s="12"/>
      <c r="D1861" s="22" t="e">
        <f>D1860/D1859</f>
        <v>#DIV/0!</v>
      </c>
      <c r="E1861" s="22">
        <f t="shared" ref="E1861:G1861" si="223">E1860/E1859</f>
        <v>66.863578947368424</v>
      </c>
      <c r="F1861" s="22">
        <f t="shared" si="223"/>
        <v>23.4375</v>
      </c>
      <c r="G1861" s="22" t="e">
        <f t="shared" si="223"/>
        <v>#DIV/0!</v>
      </c>
    </row>
    <row r="1862" spans="1:7" ht="15.75" thickBot="1" x14ac:dyDescent="0.3">
      <c r="A1862" s="12" t="s">
        <v>26</v>
      </c>
      <c r="B1862" s="12"/>
      <c r="C1862" s="12"/>
      <c r="D1862" s="153" t="s">
        <v>27</v>
      </c>
      <c r="E1862" s="23" t="e">
        <f>E1859/D1859-1</f>
        <v>#DIV/0!</v>
      </c>
      <c r="F1862" s="23">
        <f t="shared" ref="F1862:G1864" si="224">F1859/E1859-1</f>
        <v>0.34736842105263155</v>
      </c>
      <c r="G1862" s="23">
        <f t="shared" si="224"/>
        <v>-1</v>
      </c>
    </row>
    <row r="1863" spans="1:7" ht="15.75" thickBot="1" x14ac:dyDescent="0.3">
      <c r="A1863" s="12" t="s">
        <v>28</v>
      </c>
      <c r="B1863" s="12"/>
      <c r="C1863" s="12"/>
      <c r="D1863" s="153" t="s">
        <v>27</v>
      </c>
      <c r="E1863" s="23">
        <f>E1860/D1860-1</f>
        <v>1.0878385485143309</v>
      </c>
      <c r="F1863" s="23">
        <f t="shared" si="224"/>
        <v>-0.527710782677691</v>
      </c>
      <c r="G1863" s="23">
        <f t="shared" si="224"/>
        <v>-1</v>
      </c>
    </row>
    <row r="1864" spans="1:7" ht="15.75" thickBot="1" x14ac:dyDescent="0.3">
      <c r="A1864" s="12" t="s">
        <v>29</v>
      </c>
      <c r="B1864" s="12"/>
      <c r="C1864" s="12"/>
      <c r="D1864" s="153" t="s">
        <v>27</v>
      </c>
      <c r="E1864" s="23" t="e">
        <f>E1861/D1861-1</f>
        <v>#DIV/0!</v>
      </c>
      <c r="F1864" s="23">
        <f t="shared" si="224"/>
        <v>-0.64947284651859882</v>
      </c>
      <c r="G1864" s="23" t="e">
        <f t="shared" si="224"/>
        <v>#DIV/0!</v>
      </c>
    </row>
    <row r="1865" spans="1:7" ht="15.75" thickBot="1" x14ac:dyDescent="0.3">
      <c r="A1865" s="618" t="s">
        <v>97</v>
      </c>
      <c r="B1865" s="619"/>
      <c r="C1865" s="619"/>
      <c r="D1865" s="619"/>
      <c r="E1865" s="619"/>
      <c r="F1865" s="619"/>
      <c r="G1865" s="620"/>
    </row>
    <row r="1866" spans="1:7" x14ac:dyDescent="0.25">
      <c r="A1866" s="597"/>
      <c r="B1866" s="10"/>
      <c r="C1866" s="10"/>
      <c r="D1866" s="20">
        <v>2018</v>
      </c>
      <c r="E1866" s="20">
        <v>2019</v>
      </c>
      <c r="F1866" s="20">
        <v>2020</v>
      </c>
      <c r="G1866" s="20">
        <v>2021</v>
      </c>
    </row>
    <row r="1867" spans="1:7" ht="15.75" thickBot="1" x14ac:dyDescent="0.3">
      <c r="A1867" s="598"/>
      <c r="B1867" s="157"/>
      <c r="C1867" s="157"/>
      <c r="D1867" s="21" t="s">
        <v>10</v>
      </c>
      <c r="E1867" s="21" t="s">
        <v>11</v>
      </c>
      <c r="F1867" s="21" t="s">
        <v>11</v>
      </c>
      <c r="G1867" s="21" t="s">
        <v>11</v>
      </c>
    </row>
    <row r="1868" spans="1:7" ht="15.75" thickBot="1" x14ac:dyDescent="0.3">
      <c r="A1868" s="24" t="s">
        <v>31</v>
      </c>
      <c r="B1868" s="85"/>
      <c r="C1868" s="85"/>
      <c r="D1868" s="26"/>
      <c r="E1868" s="26"/>
      <c r="F1868" s="26"/>
      <c r="G1868" s="26"/>
    </row>
    <row r="1869" spans="1:7" ht="15.75" thickBot="1" x14ac:dyDescent="0.3">
      <c r="A1869" s="24" t="s">
        <v>32</v>
      </c>
      <c r="B1869" s="85"/>
      <c r="C1869" s="85"/>
      <c r="D1869" s="25">
        <f>D1860</f>
        <v>304240</v>
      </c>
      <c r="E1869" s="25">
        <f t="shared" ref="E1869:G1869" si="225">E1860</f>
        <v>635204</v>
      </c>
      <c r="F1869" s="25">
        <f t="shared" si="225"/>
        <v>300000</v>
      </c>
      <c r="G1869" s="25">
        <f t="shared" si="225"/>
        <v>0</v>
      </c>
    </row>
    <row r="1870" spans="1:7" ht="15.75" thickBot="1" x14ac:dyDescent="0.3">
      <c r="A1870" s="27" t="s">
        <v>98</v>
      </c>
      <c r="B1870" s="86"/>
      <c r="C1870" s="86"/>
      <c r="D1870" s="25">
        <f>D1869+D1868</f>
        <v>304240</v>
      </c>
      <c r="E1870" s="25">
        <f t="shared" ref="E1870:G1870" si="226">E1869+E1868</f>
        <v>635204</v>
      </c>
      <c r="F1870" s="25">
        <f t="shared" si="226"/>
        <v>300000</v>
      </c>
      <c r="G1870" s="25">
        <f t="shared" si="226"/>
        <v>0</v>
      </c>
    </row>
    <row r="1871" spans="1:7" ht="15.75" thickBot="1" x14ac:dyDescent="0.3">
      <c r="A1871" s="19" t="s">
        <v>226</v>
      </c>
      <c r="B1871" s="84"/>
      <c r="C1871" s="84"/>
      <c r="D1871" s="757" t="s">
        <v>671</v>
      </c>
      <c r="E1871" s="758"/>
      <c r="F1871" s="758"/>
      <c r="G1871" s="759"/>
    </row>
    <row r="1872" spans="1:7" ht="24" customHeight="1" thickBot="1" x14ac:dyDescent="0.3">
      <c r="A1872" s="12" t="s">
        <v>20</v>
      </c>
      <c r="B1872" s="47"/>
      <c r="C1872" s="47"/>
      <c r="D1872" s="701" t="s">
        <v>727</v>
      </c>
      <c r="E1872" s="702"/>
      <c r="F1872" s="702"/>
      <c r="G1872" s="703"/>
    </row>
    <row r="1873" spans="1:7" ht="15.75" thickBot="1" x14ac:dyDescent="0.3">
      <c r="A1873" s="12" t="s">
        <v>21</v>
      </c>
      <c r="B1873" s="47"/>
      <c r="C1873" s="47"/>
      <c r="D1873" s="760" t="s">
        <v>683</v>
      </c>
      <c r="E1873" s="761"/>
      <c r="F1873" s="761"/>
      <c r="G1873" s="762"/>
    </row>
    <row r="1874" spans="1:7" x14ac:dyDescent="0.25">
      <c r="A1874" s="597"/>
      <c r="B1874" s="10"/>
      <c r="C1874" s="10"/>
      <c r="D1874" s="20">
        <v>2018</v>
      </c>
      <c r="E1874" s="20">
        <v>2019</v>
      </c>
      <c r="F1874" s="20">
        <v>2020</v>
      </c>
      <c r="G1874" s="20">
        <v>2021</v>
      </c>
    </row>
    <row r="1875" spans="1:7" ht="15.75" thickBot="1" x14ac:dyDescent="0.3">
      <c r="A1875" s="598"/>
      <c r="B1875" s="157"/>
      <c r="C1875" s="157"/>
      <c r="D1875" s="21" t="s">
        <v>10</v>
      </c>
      <c r="E1875" s="21" t="s">
        <v>11</v>
      </c>
      <c r="F1875" s="21" t="s">
        <v>11</v>
      </c>
      <c r="G1875" s="21" t="s">
        <v>11</v>
      </c>
    </row>
    <row r="1876" spans="1:7" ht="15.75" thickBot="1" x14ac:dyDescent="0.3">
      <c r="A1876" s="12" t="s">
        <v>23</v>
      </c>
      <c r="B1876" s="12"/>
      <c r="C1876" s="12"/>
      <c r="D1876" s="22">
        <v>5673</v>
      </c>
      <c r="E1876" s="22">
        <v>4347</v>
      </c>
      <c r="F1876" s="22">
        <v>3667</v>
      </c>
      <c r="G1876" s="22">
        <v>0</v>
      </c>
    </row>
    <row r="1877" spans="1:7" ht="15.75" thickBot="1" x14ac:dyDescent="0.3">
      <c r="A1877" s="12" t="s">
        <v>24</v>
      </c>
      <c r="B1877" s="12"/>
      <c r="C1877" s="12"/>
      <c r="D1877" s="22">
        <f>284183+55000</f>
        <v>339183</v>
      </c>
      <c r="E1877" s="22">
        <v>231770</v>
      </c>
      <c r="F1877" s="22">
        <f>255119+50000</f>
        <v>305119</v>
      </c>
      <c r="G1877" s="22">
        <v>0</v>
      </c>
    </row>
    <row r="1878" spans="1:7" ht="15.75" thickBot="1" x14ac:dyDescent="0.3">
      <c r="A1878" s="12" t="s">
        <v>25</v>
      </c>
      <c r="B1878" s="12"/>
      <c r="C1878" s="12"/>
      <c r="D1878" s="22">
        <f>D1877/D1876</f>
        <v>59.789000528820729</v>
      </c>
      <c r="E1878" s="22">
        <f t="shared" ref="E1878:G1878" si="227">E1877/E1876</f>
        <v>53.31723027375201</v>
      </c>
      <c r="F1878" s="22">
        <f t="shared" si="227"/>
        <v>83.206708481047173</v>
      </c>
      <c r="G1878" s="22" t="e">
        <f t="shared" si="227"/>
        <v>#DIV/0!</v>
      </c>
    </row>
    <row r="1879" spans="1:7" ht="15.75" thickBot="1" x14ac:dyDescent="0.3">
      <c r="A1879" s="12" t="s">
        <v>26</v>
      </c>
      <c r="B1879" s="12"/>
      <c r="C1879" s="12"/>
      <c r="D1879" s="153" t="s">
        <v>27</v>
      </c>
      <c r="E1879" s="23">
        <f>E1876/D1876-1</f>
        <v>-0.23373876255949233</v>
      </c>
      <c r="F1879" s="23">
        <f t="shared" ref="F1879:G1881" si="228">F1876/E1876-1</f>
        <v>-0.156429721647113</v>
      </c>
      <c r="G1879" s="23">
        <f t="shared" si="228"/>
        <v>-1</v>
      </c>
    </row>
    <row r="1880" spans="1:7" ht="15.75" thickBot="1" x14ac:dyDescent="0.3">
      <c r="A1880" s="12" t="s">
        <v>28</v>
      </c>
      <c r="B1880" s="12"/>
      <c r="C1880" s="12"/>
      <c r="D1880" s="153" t="s">
        <v>27</v>
      </c>
      <c r="E1880" s="23">
        <f>E1877/D1877-1</f>
        <v>-0.31668155538455645</v>
      </c>
      <c r="F1880" s="23">
        <f t="shared" si="228"/>
        <v>0.31647322776890885</v>
      </c>
      <c r="G1880" s="23">
        <f t="shared" si="228"/>
        <v>-1</v>
      </c>
    </row>
    <row r="1881" spans="1:7" ht="15.75" thickBot="1" x14ac:dyDescent="0.3">
      <c r="A1881" s="12" t="s">
        <v>29</v>
      </c>
      <c r="B1881" s="12"/>
      <c r="C1881" s="12"/>
      <c r="D1881" s="153" t="s">
        <v>27</v>
      </c>
      <c r="E1881" s="23">
        <f>E1878/D1878-1</f>
        <v>-0.10824349291386903</v>
      </c>
      <c r="F1881" s="23">
        <f t="shared" si="228"/>
        <v>0.56059697875959813</v>
      </c>
      <c r="G1881" s="23" t="e">
        <f t="shared" si="228"/>
        <v>#DIV/0!</v>
      </c>
    </row>
    <row r="1882" spans="1:7" ht="15.75" thickBot="1" x14ac:dyDescent="0.3">
      <c r="A1882" s="618" t="s">
        <v>106</v>
      </c>
      <c r="B1882" s="619"/>
      <c r="C1882" s="619"/>
      <c r="D1882" s="619"/>
      <c r="E1882" s="619"/>
      <c r="F1882" s="619"/>
      <c r="G1882" s="620"/>
    </row>
    <row r="1883" spans="1:7" x14ac:dyDescent="0.25">
      <c r="A1883" s="597"/>
      <c r="B1883" s="10"/>
      <c r="C1883" s="10"/>
      <c r="D1883" s="20">
        <v>2018</v>
      </c>
      <c r="E1883" s="20">
        <v>2019</v>
      </c>
      <c r="F1883" s="20">
        <v>2020</v>
      </c>
      <c r="G1883" s="20">
        <v>2021</v>
      </c>
    </row>
    <row r="1884" spans="1:7" ht="15.75" thickBot="1" x14ac:dyDescent="0.3">
      <c r="A1884" s="598"/>
      <c r="B1884" s="157"/>
      <c r="C1884" s="157"/>
      <c r="D1884" s="21" t="s">
        <v>10</v>
      </c>
      <c r="E1884" s="21" t="s">
        <v>11</v>
      </c>
      <c r="F1884" s="21" t="s">
        <v>11</v>
      </c>
      <c r="G1884" s="21" t="s">
        <v>11</v>
      </c>
    </row>
    <row r="1885" spans="1:7" ht="15.75" thickBot="1" x14ac:dyDescent="0.3">
      <c r="A1885" s="24" t="s">
        <v>31</v>
      </c>
      <c r="B1885" s="85"/>
      <c r="C1885" s="85"/>
      <c r="D1885" s="26">
        <f>D1877</f>
        <v>339183</v>
      </c>
      <c r="E1885" s="26">
        <f t="shared" ref="E1885:G1885" si="229">E1877</f>
        <v>231770</v>
      </c>
      <c r="F1885" s="26">
        <f t="shared" si="229"/>
        <v>305119</v>
      </c>
      <c r="G1885" s="26">
        <f t="shared" si="229"/>
        <v>0</v>
      </c>
    </row>
    <row r="1886" spans="1:7" ht="15.75" thickBot="1" x14ac:dyDescent="0.3">
      <c r="A1886" s="24" t="s">
        <v>32</v>
      </c>
      <c r="B1886" s="85"/>
      <c r="C1886" s="85"/>
      <c r="D1886" s="25"/>
      <c r="E1886" s="25"/>
      <c r="F1886" s="25"/>
      <c r="G1886" s="25"/>
    </row>
    <row r="1887" spans="1:7" ht="15.75" thickBot="1" x14ac:dyDescent="0.3">
      <c r="A1887" s="27" t="s">
        <v>107</v>
      </c>
      <c r="B1887" s="86"/>
      <c r="C1887" s="86"/>
      <c r="D1887" s="25">
        <f>D1886+D1885</f>
        <v>339183</v>
      </c>
      <c r="E1887" s="25">
        <f t="shared" ref="E1887:G1887" si="230">E1886+E1885</f>
        <v>231770</v>
      </c>
      <c r="F1887" s="25">
        <f t="shared" si="230"/>
        <v>305119</v>
      </c>
      <c r="G1887" s="25">
        <f t="shared" si="230"/>
        <v>0</v>
      </c>
    </row>
    <row r="1888" spans="1:7" ht="15.75" thickBot="1" x14ac:dyDescent="0.3">
      <c r="A1888" s="96" t="s">
        <v>728</v>
      </c>
      <c r="B1888" s="97"/>
      <c r="C1888" s="97"/>
      <c r="D1888" s="754" t="s">
        <v>729</v>
      </c>
      <c r="E1888" s="755"/>
      <c r="F1888" s="755"/>
      <c r="G1888" s="756"/>
    </row>
    <row r="1889" spans="1:7" ht="15.75" thickBot="1" x14ac:dyDescent="0.3">
      <c r="A1889" s="19" t="s">
        <v>705</v>
      </c>
      <c r="B1889" s="84"/>
      <c r="C1889" s="84"/>
      <c r="D1889" s="757" t="s">
        <v>730</v>
      </c>
      <c r="E1889" s="758"/>
      <c r="F1889" s="758"/>
      <c r="G1889" s="759"/>
    </row>
    <row r="1890" spans="1:7" ht="15.75" thickBot="1" x14ac:dyDescent="0.3">
      <c r="A1890" s="12" t="s">
        <v>20</v>
      </c>
      <c r="B1890" s="47"/>
      <c r="C1890" s="47"/>
      <c r="D1890" s="701" t="s">
        <v>731</v>
      </c>
      <c r="E1890" s="702"/>
      <c r="F1890" s="702"/>
      <c r="G1890" s="703"/>
    </row>
    <row r="1891" spans="1:7" ht="15.75" thickBot="1" x14ac:dyDescent="0.3">
      <c r="A1891" s="12" t="s">
        <v>21</v>
      </c>
      <c r="B1891" s="47"/>
      <c r="C1891" s="47"/>
      <c r="D1891" s="760" t="s">
        <v>732</v>
      </c>
      <c r="E1891" s="761"/>
      <c r="F1891" s="761"/>
      <c r="G1891" s="762"/>
    </row>
    <row r="1892" spans="1:7" x14ac:dyDescent="0.25">
      <c r="A1892" s="597"/>
      <c r="B1892" s="10"/>
      <c r="C1892" s="10"/>
      <c r="D1892" s="20">
        <v>2018</v>
      </c>
      <c r="E1892" s="20">
        <v>2019</v>
      </c>
      <c r="F1892" s="20">
        <v>2020</v>
      </c>
      <c r="G1892" s="20">
        <v>2021</v>
      </c>
    </row>
    <row r="1893" spans="1:7" ht="15.75" thickBot="1" x14ac:dyDescent="0.3">
      <c r="A1893" s="598"/>
      <c r="B1893" s="157"/>
      <c r="C1893" s="157"/>
      <c r="D1893" s="21" t="s">
        <v>10</v>
      </c>
      <c r="E1893" s="21" t="s">
        <v>11</v>
      </c>
      <c r="F1893" s="21" t="s">
        <v>11</v>
      </c>
      <c r="G1893" s="21" t="s">
        <v>11</v>
      </c>
    </row>
    <row r="1894" spans="1:7" ht="15.75" thickBot="1" x14ac:dyDescent="0.3">
      <c r="A1894" s="12" t="s">
        <v>23</v>
      </c>
      <c r="B1894" s="12"/>
      <c r="C1894" s="12"/>
      <c r="D1894" s="22">
        <v>20162</v>
      </c>
      <c r="E1894" s="22">
        <v>0</v>
      </c>
      <c r="F1894" s="22">
        <v>0</v>
      </c>
      <c r="G1894" s="22">
        <v>0</v>
      </c>
    </row>
    <row r="1895" spans="1:7" ht="15.75" thickBot="1" x14ac:dyDescent="0.3">
      <c r="A1895" s="12" t="s">
        <v>24</v>
      </c>
      <c r="B1895" s="12"/>
      <c r="C1895" s="12"/>
      <c r="D1895" s="22">
        <f>85637+21823</f>
        <v>107460</v>
      </c>
      <c r="E1895" s="22">
        <f>25067+5013</f>
        <v>30080</v>
      </c>
      <c r="F1895" s="22">
        <v>0</v>
      </c>
      <c r="G1895" s="22">
        <v>0</v>
      </c>
    </row>
    <row r="1896" spans="1:7" ht="15.75" thickBot="1" x14ac:dyDescent="0.3">
      <c r="A1896" s="12" t="s">
        <v>25</v>
      </c>
      <c r="B1896" s="12"/>
      <c r="C1896" s="12"/>
      <c r="D1896" s="22">
        <f>D1895/D1894</f>
        <v>5.3298283900406709</v>
      </c>
      <c r="E1896" s="22" t="e">
        <f t="shared" ref="E1896:G1896" si="231">E1895/E1894</f>
        <v>#DIV/0!</v>
      </c>
      <c r="F1896" s="22" t="e">
        <f t="shared" si="231"/>
        <v>#DIV/0!</v>
      </c>
      <c r="G1896" s="22" t="e">
        <f t="shared" si="231"/>
        <v>#DIV/0!</v>
      </c>
    </row>
    <row r="1897" spans="1:7" ht="15.75" thickBot="1" x14ac:dyDescent="0.3">
      <c r="A1897" s="12" t="s">
        <v>26</v>
      </c>
      <c r="B1897" s="12"/>
      <c r="C1897" s="12"/>
      <c r="D1897" s="153" t="s">
        <v>27</v>
      </c>
      <c r="E1897" s="23">
        <f>E1894/D1894-1</f>
        <v>-1</v>
      </c>
      <c r="F1897" s="23" t="e">
        <f t="shared" ref="F1897:G1899" si="232">F1894/E1894-1</f>
        <v>#DIV/0!</v>
      </c>
      <c r="G1897" s="23" t="e">
        <f t="shared" si="232"/>
        <v>#DIV/0!</v>
      </c>
    </row>
    <row r="1898" spans="1:7" ht="15.75" thickBot="1" x14ac:dyDescent="0.3">
      <c r="A1898" s="12" t="s">
        <v>28</v>
      </c>
      <c r="B1898" s="12"/>
      <c r="C1898" s="12"/>
      <c r="D1898" s="153" t="s">
        <v>27</v>
      </c>
      <c r="E1898" s="23">
        <f>E1895/D1895-1</f>
        <v>-0.72008189093616237</v>
      </c>
      <c r="F1898" s="23">
        <f t="shared" si="232"/>
        <v>-1</v>
      </c>
      <c r="G1898" s="23" t="e">
        <f t="shared" si="232"/>
        <v>#DIV/0!</v>
      </c>
    </row>
    <row r="1899" spans="1:7" ht="15.75" thickBot="1" x14ac:dyDescent="0.3">
      <c r="A1899" s="12" t="s">
        <v>29</v>
      </c>
      <c r="B1899" s="12"/>
      <c r="C1899" s="12"/>
      <c r="D1899" s="153" t="s">
        <v>27</v>
      </c>
      <c r="E1899" s="23" t="e">
        <f>E1896/D1896-1</f>
        <v>#DIV/0!</v>
      </c>
      <c r="F1899" s="23" t="e">
        <f t="shared" si="232"/>
        <v>#DIV/0!</v>
      </c>
      <c r="G1899" s="23" t="e">
        <f t="shared" si="232"/>
        <v>#DIV/0!</v>
      </c>
    </row>
    <row r="1900" spans="1:7" ht="15.75" thickBot="1" x14ac:dyDescent="0.3">
      <c r="A1900" s="618" t="s">
        <v>285</v>
      </c>
      <c r="B1900" s="619"/>
      <c r="C1900" s="619"/>
      <c r="D1900" s="619"/>
      <c r="E1900" s="619"/>
      <c r="F1900" s="619"/>
      <c r="G1900" s="620"/>
    </row>
    <row r="1901" spans="1:7" x14ac:dyDescent="0.25">
      <c r="A1901" s="597"/>
      <c r="B1901" s="10"/>
      <c r="C1901" s="10"/>
      <c r="D1901" s="20">
        <v>2018</v>
      </c>
      <c r="E1901" s="20">
        <v>2019</v>
      </c>
      <c r="F1901" s="20">
        <v>2020</v>
      </c>
      <c r="G1901" s="20">
        <v>2021</v>
      </c>
    </row>
    <row r="1902" spans="1:7" ht="15.75" thickBot="1" x14ac:dyDescent="0.3">
      <c r="A1902" s="598"/>
      <c r="B1902" s="157"/>
      <c r="C1902" s="157"/>
      <c r="D1902" s="21" t="s">
        <v>10</v>
      </c>
      <c r="E1902" s="21" t="s">
        <v>11</v>
      </c>
      <c r="F1902" s="21" t="s">
        <v>11</v>
      </c>
      <c r="G1902" s="21" t="s">
        <v>11</v>
      </c>
    </row>
    <row r="1903" spans="1:7" ht="15.75" thickBot="1" x14ac:dyDescent="0.3">
      <c r="A1903" s="24" t="s">
        <v>31</v>
      </c>
      <c r="B1903" s="85"/>
      <c r="C1903" s="85"/>
      <c r="D1903" s="26">
        <v>0</v>
      </c>
      <c r="E1903" s="26">
        <v>0</v>
      </c>
      <c r="F1903" s="26">
        <v>0</v>
      </c>
      <c r="G1903" s="26">
        <v>0</v>
      </c>
    </row>
    <row r="1904" spans="1:7" ht="15.75" thickBot="1" x14ac:dyDescent="0.3">
      <c r="A1904" s="24" t="s">
        <v>32</v>
      </c>
      <c r="B1904" s="85"/>
      <c r="C1904" s="85"/>
      <c r="D1904" s="25">
        <f>D1895</f>
        <v>107460</v>
      </c>
      <c r="E1904" s="26">
        <f>E1895</f>
        <v>30080</v>
      </c>
      <c r="F1904" s="26">
        <v>0</v>
      </c>
      <c r="G1904" s="26">
        <v>0</v>
      </c>
    </row>
    <row r="1905" spans="1:7" ht="15.75" thickBot="1" x14ac:dyDescent="0.3">
      <c r="A1905" s="27" t="s">
        <v>33</v>
      </c>
      <c r="B1905" s="86"/>
      <c r="C1905" s="86"/>
      <c r="D1905" s="25">
        <f>D1904+D1903</f>
        <v>107460</v>
      </c>
      <c r="E1905" s="25">
        <f t="shared" ref="E1905:G1905" si="233">E1904+E1903</f>
        <v>30080</v>
      </c>
      <c r="F1905" s="25">
        <f t="shared" si="233"/>
        <v>0</v>
      </c>
      <c r="G1905" s="25">
        <f t="shared" si="233"/>
        <v>0</v>
      </c>
    </row>
    <row r="1906" spans="1:7" ht="15.75" thickBot="1" x14ac:dyDescent="0.3">
      <c r="A1906" s="19" t="s">
        <v>223</v>
      </c>
      <c r="B1906" s="84"/>
      <c r="C1906" s="84"/>
      <c r="D1906" s="757" t="s">
        <v>671</v>
      </c>
      <c r="E1906" s="758"/>
      <c r="F1906" s="758"/>
      <c r="G1906" s="759"/>
    </row>
    <row r="1907" spans="1:7" ht="15.75" thickBot="1" x14ac:dyDescent="0.3">
      <c r="A1907" s="12" t="s">
        <v>20</v>
      </c>
      <c r="B1907" s="47"/>
      <c r="C1907" s="47"/>
      <c r="D1907" s="701" t="s">
        <v>682</v>
      </c>
      <c r="E1907" s="702"/>
      <c r="F1907" s="702"/>
      <c r="G1907" s="703"/>
    </row>
    <row r="1908" spans="1:7" ht="15.75" thickBot="1" x14ac:dyDescent="0.3">
      <c r="A1908" s="12" t="s">
        <v>21</v>
      </c>
      <c r="B1908" s="47"/>
      <c r="C1908" s="47"/>
      <c r="D1908" s="760" t="s">
        <v>683</v>
      </c>
      <c r="E1908" s="761"/>
      <c r="F1908" s="761"/>
      <c r="G1908" s="762"/>
    </row>
    <row r="1909" spans="1:7" x14ac:dyDescent="0.25">
      <c r="A1909" s="597"/>
      <c r="B1909" s="10"/>
      <c r="C1909" s="10"/>
      <c r="D1909" s="20">
        <v>2018</v>
      </c>
      <c r="E1909" s="20">
        <v>2019</v>
      </c>
      <c r="F1909" s="20">
        <v>2020</v>
      </c>
      <c r="G1909" s="20">
        <v>2021</v>
      </c>
    </row>
    <row r="1910" spans="1:7" ht="15.75" thickBot="1" x14ac:dyDescent="0.3">
      <c r="A1910" s="598"/>
      <c r="B1910" s="157"/>
      <c r="C1910" s="157"/>
      <c r="D1910" s="21" t="s">
        <v>10</v>
      </c>
      <c r="E1910" s="21" t="s">
        <v>11</v>
      </c>
      <c r="F1910" s="21" t="s">
        <v>11</v>
      </c>
      <c r="G1910" s="21" t="s">
        <v>11</v>
      </c>
    </row>
    <row r="1911" spans="1:7" ht="15.75" thickBot="1" x14ac:dyDescent="0.3">
      <c r="A1911" s="12" t="s">
        <v>23</v>
      </c>
      <c r="B1911" s="12"/>
      <c r="C1911" s="12"/>
      <c r="D1911" s="22">
        <v>200</v>
      </c>
      <c r="E1911" s="22">
        <v>0</v>
      </c>
      <c r="F1911" s="22">
        <v>0</v>
      </c>
      <c r="G1911" s="22">
        <v>0</v>
      </c>
    </row>
    <row r="1912" spans="1:7" ht="15.75" thickBot="1" x14ac:dyDescent="0.3">
      <c r="A1912" s="12" t="s">
        <v>24</v>
      </c>
      <c r="B1912" s="12"/>
      <c r="C1912" s="12"/>
      <c r="D1912" s="22">
        <v>1656</v>
      </c>
      <c r="E1912" s="22">
        <v>0</v>
      </c>
      <c r="F1912" s="22">
        <v>0</v>
      </c>
      <c r="G1912" s="22">
        <v>0</v>
      </c>
    </row>
    <row r="1913" spans="1:7" ht="15.75" thickBot="1" x14ac:dyDescent="0.3">
      <c r="A1913" s="12" t="s">
        <v>25</v>
      </c>
      <c r="B1913" s="12"/>
      <c r="C1913" s="12"/>
      <c r="D1913" s="22">
        <f>D1912/D1911</f>
        <v>8.2799999999999994</v>
      </c>
      <c r="E1913" s="22" t="e">
        <f t="shared" ref="E1913:G1913" si="234">E1912/E1911</f>
        <v>#DIV/0!</v>
      </c>
      <c r="F1913" s="22" t="e">
        <f t="shared" si="234"/>
        <v>#DIV/0!</v>
      </c>
      <c r="G1913" s="22" t="e">
        <f t="shared" si="234"/>
        <v>#DIV/0!</v>
      </c>
    </row>
    <row r="1914" spans="1:7" ht="15.75" thickBot="1" x14ac:dyDescent="0.3">
      <c r="A1914" s="12" t="s">
        <v>26</v>
      </c>
      <c r="B1914" s="12"/>
      <c r="C1914" s="12"/>
      <c r="D1914" s="153" t="s">
        <v>27</v>
      </c>
      <c r="E1914" s="23">
        <f>E1911/D1911-1</f>
        <v>-1</v>
      </c>
      <c r="F1914" s="23" t="e">
        <f t="shared" ref="F1914:G1916" si="235">F1911/E1911-1</f>
        <v>#DIV/0!</v>
      </c>
      <c r="G1914" s="23" t="e">
        <f t="shared" si="235"/>
        <v>#DIV/0!</v>
      </c>
    </row>
    <row r="1915" spans="1:7" ht="15.75" thickBot="1" x14ac:dyDescent="0.3">
      <c r="A1915" s="12" t="s">
        <v>28</v>
      </c>
      <c r="B1915" s="12"/>
      <c r="C1915" s="12"/>
      <c r="D1915" s="153" t="s">
        <v>27</v>
      </c>
      <c r="E1915" s="23">
        <f>E1912/D1912-1</f>
        <v>-1</v>
      </c>
      <c r="F1915" s="23" t="e">
        <f t="shared" si="235"/>
        <v>#DIV/0!</v>
      </c>
      <c r="G1915" s="23" t="e">
        <f t="shared" si="235"/>
        <v>#DIV/0!</v>
      </c>
    </row>
    <row r="1916" spans="1:7" ht="15.75" thickBot="1" x14ac:dyDescent="0.3">
      <c r="A1916" s="12" t="s">
        <v>29</v>
      </c>
      <c r="B1916" s="12"/>
      <c r="C1916" s="12"/>
      <c r="D1916" s="153" t="s">
        <v>27</v>
      </c>
      <c r="E1916" s="23" t="e">
        <f>E1913/D1913-1</f>
        <v>#DIV/0!</v>
      </c>
      <c r="F1916" s="23" t="e">
        <f t="shared" si="235"/>
        <v>#DIV/0!</v>
      </c>
      <c r="G1916" s="23" t="e">
        <f t="shared" si="235"/>
        <v>#DIV/0!</v>
      </c>
    </row>
    <row r="1917" spans="1:7" ht="15.75" thickBot="1" x14ac:dyDescent="0.3">
      <c r="A1917" s="618" t="s">
        <v>97</v>
      </c>
      <c r="B1917" s="619"/>
      <c r="C1917" s="619"/>
      <c r="D1917" s="619"/>
      <c r="E1917" s="619"/>
      <c r="F1917" s="619"/>
      <c r="G1917" s="620"/>
    </row>
    <row r="1918" spans="1:7" x14ac:dyDescent="0.25">
      <c r="A1918" s="597"/>
      <c r="B1918" s="10"/>
      <c r="C1918" s="10"/>
      <c r="D1918" s="20">
        <v>2018</v>
      </c>
      <c r="E1918" s="20">
        <v>2019</v>
      </c>
      <c r="F1918" s="20">
        <v>2020</v>
      </c>
      <c r="G1918" s="20">
        <v>2021</v>
      </c>
    </row>
    <row r="1919" spans="1:7" ht="15.75" thickBot="1" x14ac:dyDescent="0.3">
      <c r="A1919" s="598"/>
      <c r="B1919" s="157"/>
      <c r="C1919" s="157"/>
      <c r="D1919" s="21" t="s">
        <v>10</v>
      </c>
      <c r="E1919" s="21" t="s">
        <v>11</v>
      </c>
      <c r="F1919" s="21" t="s">
        <v>11</v>
      </c>
      <c r="G1919" s="21" t="s">
        <v>11</v>
      </c>
    </row>
    <row r="1920" spans="1:7" ht="15.75" thickBot="1" x14ac:dyDescent="0.3">
      <c r="A1920" s="24" t="s">
        <v>31</v>
      </c>
      <c r="B1920" s="85"/>
      <c r="C1920" s="85"/>
      <c r="D1920" s="26">
        <f>D1912</f>
        <v>1656</v>
      </c>
      <c r="E1920" s="26">
        <v>0</v>
      </c>
      <c r="F1920" s="26">
        <v>0</v>
      </c>
      <c r="G1920" s="26">
        <v>0</v>
      </c>
    </row>
    <row r="1921" spans="1:7" ht="15.75" thickBot="1" x14ac:dyDescent="0.3">
      <c r="A1921" s="24" t="s">
        <v>32</v>
      </c>
      <c r="B1921" s="85"/>
      <c r="C1921" s="85"/>
      <c r="D1921" s="25">
        <v>0</v>
      </c>
      <c r="E1921" s="26">
        <v>0</v>
      </c>
      <c r="F1921" s="26">
        <v>0</v>
      </c>
      <c r="G1921" s="26">
        <v>0</v>
      </c>
    </row>
    <row r="1922" spans="1:7" ht="15.75" thickBot="1" x14ac:dyDescent="0.3">
      <c r="A1922" s="27" t="s">
        <v>98</v>
      </c>
      <c r="B1922" s="86"/>
      <c r="C1922" s="86"/>
      <c r="D1922" s="25">
        <f>D1921+D1920</f>
        <v>1656</v>
      </c>
      <c r="E1922" s="25">
        <f t="shared" ref="E1922:G1922" si="236">E1921+E1920</f>
        <v>0</v>
      </c>
      <c r="F1922" s="25">
        <f t="shared" si="236"/>
        <v>0</v>
      </c>
      <c r="G1922" s="25">
        <f t="shared" si="236"/>
        <v>0</v>
      </c>
    </row>
    <row r="1923" spans="1:7" ht="16.5" thickBot="1" x14ac:dyDescent="0.3">
      <c r="A1923" s="103" t="s">
        <v>733</v>
      </c>
      <c r="B1923" s="104"/>
      <c r="C1923" s="104"/>
      <c r="D1923" s="754" t="s">
        <v>734</v>
      </c>
      <c r="E1923" s="755"/>
      <c r="F1923" s="755"/>
      <c r="G1923" s="756"/>
    </row>
    <row r="1924" spans="1:7" ht="49.5" customHeight="1" thickBot="1" x14ac:dyDescent="0.3">
      <c r="A1924" s="19" t="s">
        <v>280</v>
      </c>
      <c r="B1924" s="84"/>
      <c r="C1924" s="84"/>
      <c r="D1924" s="757" t="s">
        <v>735</v>
      </c>
      <c r="E1924" s="758"/>
      <c r="F1924" s="758"/>
      <c r="G1924" s="759"/>
    </row>
    <row r="1925" spans="1:7" ht="15.75" thickBot="1" x14ac:dyDescent="0.3">
      <c r="A1925" s="12" t="s">
        <v>20</v>
      </c>
      <c r="B1925" s="47"/>
      <c r="C1925" s="47"/>
      <c r="D1925" s="701" t="s">
        <v>206</v>
      </c>
      <c r="E1925" s="702"/>
      <c r="F1925" s="702"/>
      <c r="G1925" s="703"/>
    </row>
    <row r="1926" spans="1:7" ht="15.75" thickBot="1" x14ac:dyDescent="0.3">
      <c r="A1926" s="12" t="s">
        <v>21</v>
      </c>
      <c r="B1926" s="47"/>
      <c r="C1926" s="47"/>
      <c r="D1926" s="760" t="s">
        <v>206</v>
      </c>
      <c r="E1926" s="761"/>
      <c r="F1926" s="761"/>
      <c r="G1926" s="762"/>
    </row>
    <row r="1927" spans="1:7" x14ac:dyDescent="0.25">
      <c r="A1927" s="597"/>
      <c r="B1927" s="10"/>
      <c r="C1927" s="10"/>
      <c r="D1927" s="20">
        <v>2018</v>
      </c>
      <c r="E1927" s="20">
        <v>2019</v>
      </c>
      <c r="F1927" s="20">
        <v>2020</v>
      </c>
      <c r="G1927" s="20">
        <v>2021</v>
      </c>
    </row>
    <row r="1928" spans="1:7" ht="15.75" thickBot="1" x14ac:dyDescent="0.3">
      <c r="A1928" s="598"/>
      <c r="B1928" s="157"/>
      <c r="C1928" s="157"/>
      <c r="D1928" s="21" t="s">
        <v>10</v>
      </c>
      <c r="E1928" s="21" t="s">
        <v>11</v>
      </c>
      <c r="F1928" s="21" t="s">
        <v>11</v>
      </c>
      <c r="G1928" s="21" t="s">
        <v>11</v>
      </c>
    </row>
    <row r="1929" spans="1:7" ht="47.25" customHeight="1" thickBot="1" x14ac:dyDescent="0.3">
      <c r="A1929" s="12" t="s">
        <v>23</v>
      </c>
      <c r="B1929" s="47"/>
      <c r="C1929" s="47"/>
      <c r="D1929" s="751" t="s">
        <v>736</v>
      </c>
      <c r="E1929" s="752"/>
      <c r="F1929" s="752"/>
      <c r="G1929" s="753"/>
    </row>
    <row r="1930" spans="1:7" ht="15.75" thickBot="1" x14ac:dyDescent="0.3">
      <c r="A1930" s="12" t="s">
        <v>24</v>
      </c>
      <c r="B1930" s="12"/>
      <c r="C1930" s="12"/>
      <c r="D1930" s="22">
        <f>250000+42000+10000</f>
        <v>302000</v>
      </c>
      <c r="E1930" s="22">
        <f>516245+50000-13410</f>
        <v>552835</v>
      </c>
      <c r="F1930" s="22">
        <f>3653152+487578</f>
        <v>4140730</v>
      </c>
      <c r="G1930" s="22">
        <f>4119706+887170</f>
        <v>5006876</v>
      </c>
    </row>
    <row r="1931" spans="1:7" ht="15.75" thickBot="1" x14ac:dyDescent="0.3">
      <c r="A1931" s="12" t="s">
        <v>25</v>
      </c>
      <c r="B1931" s="12"/>
      <c r="C1931" s="12"/>
      <c r="D1931" s="22" t="e">
        <f>D1930/D1929</f>
        <v>#VALUE!</v>
      </c>
      <c r="E1931" s="22" t="e">
        <f t="shared" ref="E1931:G1931" si="237">E1930/E1929</f>
        <v>#DIV/0!</v>
      </c>
      <c r="F1931" s="22" t="e">
        <f t="shared" si="237"/>
        <v>#DIV/0!</v>
      </c>
      <c r="G1931" s="22" t="e">
        <f t="shared" si="237"/>
        <v>#DIV/0!</v>
      </c>
    </row>
    <row r="1932" spans="1:7" ht="15.75" thickBot="1" x14ac:dyDescent="0.3">
      <c r="A1932" s="12" t="s">
        <v>26</v>
      </c>
      <c r="B1932" s="12"/>
      <c r="C1932" s="12"/>
      <c r="D1932" s="153" t="s">
        <v>27</v>
      </c>
      <c r="E1932" s="23" t="e">
        <f>E1929/D1929-1</f>
        <v>#VALUE!</v>
      </c>
      <c r="F1932" s="23" t="e">
        <f t="shared" ref="F1932:G1934" si="238">F1929/E1929-1</f>
        <v>#DIV/0!</v>
      </c>
      <c r="G1932" s="23" t="e">
        <f t="shared" si="238"/>
        <v>#DIV/0!</v>
      </c>
    </row>
    <row r="1933" spans="1:7" ht="15.75" thickBot="1" x14ac:dyDescent="0.3">
      <c r="A1933" s="12" t="s">
        <v>28</v>
      </c>
      <c r="B1933" s="12"/>
      <c r="C1933" s="12"/>
      <c r="D1933" s="153" t="s">
        <v>27</v>
      </c>
      <c r="E1933" s="23">
        <f>E1930/D1930-1</f>
        <v>0.83057947019867551</v>
      </c>
      <c r="F1933" s="23">
        <f t="shared" si="238"/>
        <v>6.4899924932393933</v>
      </c>
      <c r="G1933" s="23">
        <f t="shared" si="238"/>
        <v>0.2091771257725088</v>
      </c>
    </row>
    <row r="1934" spans="1:7" ht="15.75" thickBot="1" x14ac:dyDescent="0.3">
      <c r="A1934" s="12" t="s">
        <v>29</v>
      </c>
      <c r="B1934" s="12"/>
      <c r="C1934" s="12"/>
      <c r="D1934" s="153" t="s">
        <v>27</v>
      </c>
      <c r="E1934" s="23" t="e">
        <f>E1931/D1931-1</f>
        <v>#DIV/0!</v>
      </c>
      <c r="F1934" s="23" t="e">
        <f t="shared" si="238"/>
        <v>#DIV/0!</v>
      </c>
      <c r="G1934" s="23" t="e">
        <f t="shared" si="238"/>
        <v>#DIV/0!</v>
      </c>
    </row>
    <row r="1935" spans="1:7" ht="15.75" thickBot="1" x14ac:dyDescent="0.3">
      <c r="A1935" s="618" t="s">
        <v>285</v>
      </c>
      <c r="B1935" s="619"/>
      <c r="C1935" s="619"/>
      <c r="D1935" s="619"/>
      <c r="E1935" s="619"/>
      <c r="F1935" s="619"/>
      <c r="G1935" s="620"/>
    </row>
    <row r="1936" spans="1:7" x14ac:dyDescent="0.25">
      <c r="A1936" s="597"/>
      <c r="B1936" s="10"/>
      <c r="C1936" s="10"/>
      <c r="D1936" s="20">
        <v>2018</v>
      </c>
      <c r="E1936" s="20">
        <v>2019</v>
      </c>
      <c r="F1936" s="20">
        <v>2020</v>
      </c>
      <c r="G1936" s="20"/>
    </row>
    <row r="1937" spans="1:7" ht="15.75" thickBot="1" x14ac:dyDescent="0.3">
      <c r="A1937" s="598"/>
      <c r="B1937" s="157"/>
      <c r="C1937" s="157"/>
      <c r="D1937" s="21" t="s">
        <v>10</v>
      </c>
      <c r="E1937" s="21" t="s">
        <v>11</v>
      </c>
      <c r="F1937" s="21" t="s">
        <v>11</v>
      </c>
      <c r="G1937" s="21" t="s">
        <v>11</v>
      </c>
    </row>
    <row r="1938" spans="1:7" ht="15.75" thickBot="1" x14ac:dyDescent="0.3">
      <c r="A1938" s="24" t="s">
        <v>31</v>
      </c>
      <c r="B1938" s="85"/>
      <c r="C1938" s="85"/>
      <c r="D1938" s="26">
        <f>D1930</f>
        <v>302000</v>
      </c>
      <c r="E1938" s="26">
        <f>E1930</f>
        <v>552835</v>
      </c>
      <c r="F1938" s="26">
        <f>F1930</f>
        <v>4140730</v>
      </c>
      <c r="G1938" s="26">
        <f>G1930</f>
        <v>5006876</v>
      </c>
    </row>
    <row r="1939" spans="1:7" ht="15.75" thickBot="1" x14ac:dyDescent="0.3">
      <c r="A1939" s="24" t="s">
        <v>32</v>
      </c>
      <c r="B1939" s="85"/>
      <c r="C1939" s="85"/>
      <c r="D1939" s="25"/>
      <c r="E1939" s="26"/>
      <c r="F1939" s="26"/>
      <c r="G1939" s="26">
        <v>0</v>
      </c>
    </row>
    <row r="1940" spans="1:7" ht="15.75" thickBot="1" x14ac:dyDescent="0.3">
      <c r="A1940" s="27" t="s">
        <v>279</v>
      </c>
      <c r="B1940" s="86"/>
      <c r="C1940" s="86"/>
      <c r="D1940" s="25">
        <f>D1939+D1938</f>
        <v>302000</v>
      </c>
      <c r="E1940" s="25">
        <f>E1930</f>
        <v>552835</v>
      </c>
      <c r="F1940" s="25">
        <f>F1930</f>
        <v>4140730</v>
      </c>
      <c r="G1940" s="25">
        <f>G1930</f>
        <v>5006876</v>
      </c>
    </row>
    <row r="1941" spans="1:7" ht="16.5" thickBot="1" x14ac:dyDescent="0.3">
      <c r="A1941" s="103" t="s">
        <v>737</v>
      </c>
      <c r="B1941" s="104"/>
      <c r="C1941" s="104"/>
      <c r="D1941" s="754" t="s">
        <v>738</v>
      </c>
      <c r="E1941" s="755"/>
      <c r="F1941" s="755"/>
      <c r="G1941" s="756"/>
    </row>
    <row r="1942" spans="1:7" ht="15.75" thickBot="1" x14ac:dyDescent="0.3">
      <c r="A1942" s="19" t="s">
        <v>677</v>
      </c>
      <c r="B1942" s="84"/>
      <c r="C1942" s="84"/>
      <c r="D1942" s="757"/>
      <c r="E1942" s="758"/>
      <c r="F1942" s="758"/>
      <c r="G1942" s="759"/>
    </row>
    <row r="1943" spans="1:7" ht="15.75" thickBot="1" x14ac:dyDescent="0.3">
      <c r="A1943" s="12" t="s">
        <v>20</v>
      </c>
      <c r="B1943" s="47"/>
      <c r="C1943" s="47"/>
      <c r="D1943" s="757" t="s">
        <v>739</v>
      </c>
      <c r="E1943" s="758"/>
      <c r="F1943" s="758"/>
      <c r="G1943" s="759"/>
    </row>
    <row r="1944" spans="1:7" ht="15.75" thickBot="1" x14ac:dyDescent="0.3">
      <c r="A1944" s="12" t="s">
        <v>21</v>
      </c>
      <c r="B1944" s="47"/>
      <c r="C1944" s="47"/>
      <c r="D1944" s="760" t="s">
        <v>206</v>
      </c>
      <c r="E1944" s="761"/>
      <c r="F1944" s="761"/>
      <c r="G1944" s="762"/>
    </row>
    <row r="1945" spans="1:7" x14ac:dyDescent="0.25">
      <c r="A1945" s="597"/>
      <c r="B1945" s="10"/>
      <c r="C1945" s="10"/>
      <c r="D1945" s="20">
        <v>2018</v>
      </c>
      <c r="E1945" s="20">
        <v>2019</v>
      </c>
      <c r="F1945" s="20">
        <v>2020</v>
      </c>
      <c r="G1945" s="20">
        <v>2021</v>
      </c>
    </row>
    <row r="1946" spans="1:7" ht="15.75" thickBot="1" x14ac:dyDescent="0.3">
      <c r="A1946" s="598"/>
      <c r="B1946" s="157"/>
      <c r="C1946" s="157"/>
      <c r="D1946" s="21" t="s">
        <v>10</v>
      </c>
      <c r="E1946" s="21" t="s">
        <v>11</v>
      </c>
      <c r="F1946" s="21" t="s">
        <v>11</v>
      </c>
      <c r="G1946" s="21" t="s">
        <v>11</v>
      </c>
    </row>
    <row r="1947" spans="1:7" ht="15.75" thickBot="1" x14ac:dyDescent="0.3">
      <c r="A1947" s="12" t="s">
        <v>23</v>
      </c>
      <c r="B1947" s="47"/>
      <c r="C1947" s="47"/>
      <c r="D1947" s="751"/>
      <c r="E1947" s="752"/>
      <c r="F1947" s="752"/>
      <c r="G1947" s="753"/>
    </row>
    <row r="1948" spans="1:7" ht="15.75" thickBot="1" x14ac:dyDescent="0.3">
      <c r="A1948" s="12" t="s">
        <v>24</v>
      </c>
      <c r="B1948" s="12"/>
      <c r="C1948" s="12"/>
      <c r="D1948" s="22">
        <v>5000</v>
      </c>
      <c r="E1948" s="22">
        <v>10000</v>
      </c>
      <c r="F1948" s="22">
        <v>10000</v>
      </c>
      <c r="G1948" s="22">
        <v>0</v>
      </c>
    </row>
    <row r="1949" spans="1:7" ht="15.75" thickBot="1" x14ac:dyDescent="0.3">
      <c r="A1949" s="12" t="s">
        <v>25</v>
      </c>
      <c r="B1949" s="12"/>
      <c r="C1949" s="12"/>
      <c r="D1949" s="22" t="e">
        <f>D1948/D1947</f>
        <v>#DIV/0!</v>
      </c>
      <c r="E1949" s="22" t="e">
        <f t="shared" ref="E1949:G1949" si="239">E1948/E1947</f>
        <v>#DIV/0!</v>
      </c>
      <c r="F1949" s="22" t="e">
        <f t="shared" si="239"/>
        <v>#DIV/0!</v>
      </c>
      <c r="G1949" s="22" t="e">
        <f t="shared" si="239"/>
        <v>#DIV/0!</v>
      </c>
    </row>
    <row r="1950" spans="1:7" ht="15.75" thickBot="1" x14ac:dyDescent="0.3">
      <c r="A1950" s="12" t="s">
        <v>26</v>
      </c>
      <c r="B1950" s="12"/>
      <c r="C1950" s="12"/>
      <c r="D1950" s="153" t="s">
        <v>27</v>
      </c>
      <c r="E1950" s="23" t="e">
        <f>E1947/D1947-1</f>
        <v>#DIV/0!</v>
      </c>
      <c r="F1950" s="23" t="e">
        <f t="shared" ref="F1950:G1952" si="240">F1947/E1947-1</f>
        <v>#DIV/0!</v>
      </c>
      <c r="G1950" s="23" t="e">
        <f t="shared" si="240"/>
        <v>#DIV/0!</v>
      </c>
    </row>
    <row r="1951" spans="1:7" ht="15.75" thickBot="1" x14ac:dyDescent="0.3">
      <c r="A1951" s="12" t="s">
        <v>28</v>
      </c>
      <c r="B1951" s="12"/>
      <c r="C1951" s="12"/>
      <c r="D1951" s="153" t="s">
        <v>27</v>
      </c>
      <c r="E1951" s="23">
        <f>E1948/D1948-1</f>
        <v>1</v>
      </c>
      <c r="F1951" s="23">
        <f t="shared" si="240"/>
        <v>0</v>
      </c>
      <c r="G1951" s="23">
        <f t="shared" si="240"/>
        <v>-1</v>
      </c>
    </row>
    <row r="1952" spans="1:7" ht="15.75" thickBot="1" x14ac:dyDescent="0.3">
      <c r="A1952" s="12" t="s">
        <v>29</v>
      </c>
      <c r="B1952" s="12"/>
      <c r="C1952" s="12"/>
      <c r="D1952" s="153" t="s">
        <v>27</v>
      </c>
      <c r="E1952" s="23" t="e">
        <f>E1949/D1949-1</f>
        <v>#DIV/0!</v>
      </c>
      <c r="F1952" s="23" t="e">
        <f t="shared" si="240"/>
        <v>#DIV/0!</v>
      </c>
      <c r="G1952" s="23" t="e">
        <f t="shared" si="240"/>
        <v>#DIV/0!</v>
      </c>
    </row>
    <row r="1953" spans="1:7" ht="15.75" thickBot="1" x14ac:dyDescent="0.3">
      <c r="A1953" s="618" t="s">
        <v>285</v>
      </c>
      <c r="B1953" s="619"/>
      <c r="C1953" s="619"/>
      <c r="D1953" s="619"/>
      <c r="E1953" s="619"/>
      <c r="F1953" s="619"/>
      <c r="G1953" s="620"/>
    </row>
    <row r="1954" spans="1:7" x14ac:dyDescent="0.25">
      <c r="A1954" s="597"/>
      <c r="B1954" s="10"/>
      <c r="C1954" s="10"/>
      <c r="D1954" s="20">
        <v>2018</v>
      </c>
      <c r="E1954" s="20">
        <v>2019</v>
      </c>
      <c r="F1954" s="20">
        <v>2020</v>
      </c>
      <c r="G1954" s="20"/>
    </row>
    <row r="1955" spans="1:7" ht="15.75" thickBot="1" x14ac:dyDescent="0.3">
      <c r="A1955" s="598"/>
      <c r="B1955" s="157"/>
      <c r="C1955" s="157"/>
      <c r="D1955" s="21" t="s">
        <v>10</v>
      </c>
      <c r="E1955" s="21" t="s">
        <v>11</v>
      </c>
      <c r="F1955" s="21" t="s">
        <v>11</v>
      </c>
      <c r="G1955" s="21" t="s">
        <v>11</v>
      </c>
    </row>
    <row r="1956" spans="1:7" ht="15.75" thickBot="1" x14ac:dyDescent="0.3">
      <c r="A1956" s="24" t="s">
        <v>31</v>
      </c>
      <c r="B1956" s="85"/>
      <c r="C1956" s="85"/>
      <c r="D1956" s="26">
        <f>D1948</f>
        <v>5000</v>
      </c>
      <c r="E1956" s="26">
        <f t="shared" ref="E1956:G1956" si="241">E1948</f>
        <v>10000</v>
      </c>
      <c r="F1956" s="26">
        <f t="shared" si="241"/>
        <v>10000</v>
      </c>
      <c r="G1956" s="26">
        <f t="shared" si="241"/>
        <v>0</v>
      </c>
    </row>
    <row r="1957" spans="1:7" ht="15.75" thickBot="1" x14ac:dyDescent="0.3">
      <c r="A1957" s="24" t="s">
        <v>32</v>
      </c>
      <c r="B1957" s="85"/>
      <c r="C1957" s="85"/>
      <c r="D1957" s="25"/>
      <c r="E1957" s="26"/>
      <c r="F1957" s="26"/>
      <c r="G1957" s="26"/>
    </row>
    <row r="1958" spans="1:7" ht="15.75" thickBot="1" x14ac:dyDescent="0.3">
      <c r="A1958" s="27" t="s">
        <v>279</v>
      </c>
      <c r="B1958" s="86"/>
      <c r="C1958" s="86"/>
      <c r="D1958" s="25">
        <f>D1957+D1956</f>
        <v>5000</v>
      </c>
      <c r="E1958" s="25">
        <f>E1948</f>
        <v>10000</v>
      </c>
      <c r="F1958" s="25">
        <f>F1948</f>
        <v>10000</v>
      </c>
      <c r="G1958" s="25">
        <f>G1948</f>
        <v>0</v>
      </c>
    </row>
    <row r="1959" spans="1:7" ht="16.5" thickBot="1" x14ac:dyDescent="0.3">
      <c r="A1959" s="103" t="s">
        <v>740</v>
      </c>
      <c r="B1959" s="104"/>
      <c r="C1959" s="104"/>
      <c r="D1959" s="754" t="s">
        <v>741</v>
      </c>
      <c r="E1959" s="755"/>
      <c r="F1959" s="755"/>
      <c r="G1959" s="756"/>
    </row>
    <row r="1960" spans="1:7" ht="36.75" customHeight="1" thickBot="1" x14ac:dyDescent="0.3">
      <c r="A1960" s="19" t="s">
        <v>280</v>
      </c>
      <c r="B1960" s="84"/>
      <c r="C1960" s="84"/>
      <c r="D1960" s="757"/>
      <c r="E1960" s="758"/>
      <c r="F1960" s="758"/>
      <c r="G1960" s="759"/>
    </row>
    <row r="1961" spans="1:7" ht="15.75" thickBot="1" x14ac:dyDescent="0.3">
      <c r="A1961" s="12" t="s">
        <v>20</v>
      </c>
      <c r="B1961" s="47"/>
      <c r="C1961" s="47"/>
      <c r="D1961" s="701" t="s">
        <v>742</v>
      </c>
      <c r="E1961" s="702"/>
      <c r="F1961" s="702"/>
      <c r="G1961" s="703"/>
    </row>
    <row r="1962" spans="1:7" ht="15.75" thickBot="1" x14ac:dyDescent="0.3">
      <c r="A1962" s="12" t="s">
        <v>21</v>
      </c>
      <c r="B1962" s="47"/>
      <c r="C1962" s="47"/>
      <c r="D1962" s="760" t="s">
        <v>206</v>
      </c>
      <c r="E1962" s="761"/>
      <c r="F1962" s="761"/>
      <c r="G1962" s="762"/>
    </row>
    <row r="1963" spans="1:7" x14ac:dyDescent="0.25">
      <c r="A1963" s="597"/>
      <c r="B1963" s="10"/>
      <c r="C1963" s="10"/>
      <c r="D1963" s="20">
        <v>2018</v>
      </c>
      <c r="E1963" s="20">
        <v>2019</v>
      </c>
      <c r="F1963" s="20">
        <v>2020</v>
      </c>
      <c r="G1963" s="20">
        <v>2021</v>
      </c>
    </row>
    <row r="1964" spans="1:7" ht="15.75" thickBot="1" x14ac:dyDescent="0.3">
      <c r="A1964" s="598"/>
      <c r="B1964" s="157"/>
      <c r="C1964" s="157"/>
      <c r="D1964" s="21" t="s">
        <v>10</v>
      </c>
      <c r="E1964" s="21" t="s">
        <v>11</v>
      </c>
      <c r="F1964" s="21" t="s">
        <v>11</v>
      </c>
      <c r="G1964" s="21" t="s">
        <v>11</v>
      </c>
    </row>
    <row r="1965" spans="1:7" ht="15.75" thickBot="1" x14ac:dyDescent="0.3">
      <c r="A1965" s="12" t="s">
        <v>23</v>
      </c>
      <c r="B1965" s="47"/>
      <c r="C1965" s="47"/>
      <c r="D1965" s="751"/>
      <c r="E1965" s="752"/>
      <c r="F1965" s="752"/>
      <c r="G1965" s="753"/>
    </row>
    <row r="1966" spans="1:7" ht="15.75" thickBot="1" x14ac:dyDescent="0.3">
      <c r="A1966" s="12" t="s">
        <v>24</v>
      </c>
      <c r="B1966" s="12"/>
      <c r="C1966" s="12"/>
      <c r="D1966" s="22">
        <v>30000</v>
      </c>
      <c r="E1966" s="22">
        <v>0</v>
      </c>
      <c r="F1966" s="22">
        <v>0</v>
      </c>
      <c r="G1966" s="22">
        <v>0</v>
      </c>
    </row>
    <row r="1967" spans="1:7" ht="15.75" thickBot="1" x14ac:dyDescent="0.3">
      <c r="A1967" s="12" t="s">
        <v>25</v>
      </c>
      <c r="B1967" s="12"/>
      <c r="C1967" s="12"/>
      <c r="D1967" s="22" t="e">
        <f>D1966/D1965</f>
        <v>#DIV/0!</v>
      </c>
      <c r="E1967" s="22" t="e">
        <f t="shared" ref="E1967:G1967" si="242">E1966/E1965</f>
        <v>#DIV/0!</v>
      </c>
      <c r="F1967" s="22" t="e">
        <f t="shared" si="242"/>
        <v>#DIV/0!</v>
      </c>
      <c r="G1967" s="22" t="e">
        <f t="shared" si="242"/>
        <v>#DIV/0!</v>
      </c>
    </row>
    <row r="1968" spans="1:7" ht="15.75" thickBot="1" x14ac:dyDescent="0.3">
      <c r="A1968" s="12" t="s">
        <v>26</v>
      </c>
      <c r="B1968" s="12"/>
      <c r="C1968" s="12"/>
      <c r="D1968" s="153" t="s">
        <v>27</v>
      </c>
      <c r="E1968" s="23" t="e">
        <f>E1965/D1965-1</f>
        <v>#DIV/0!</v>
      </c>
      <c r="F1968" s="23" t="e">
        <f t="shared" ref="F1968:G1970" si="243">F1965/E1965-1</f>
        <v>#DIV/0!</v>
      </c>
      <c r="G1968" s="23" t="e">
        <f t="shared" si="243"/>
        <v>#DIV/0!</v>
      </c>
    </row>
    <row r="1969" spans="1:7" ht="15.75" thickBot="1" x14ac:dyDescent="0.3">
      <c r="A1969" s="12" t="s">
        <v>28</v>
      </c>
      <c r="B1969" s="12"/>
      <c r="C1969" s="12"/>
      <c r="D1969" s="153" t="s">
        <v>27</v>
      </c>
      <c r="E1969" s="23">
        <f>E1966/D1966-1</f>
        <v>-1</v>
      </c>
      <c r="F1969" s="23" t="e">
        <f t="shared" si="243"/>
        <v>#DIV/0!</v>
      </c>
      <c r="G1969" s="23" t="e">
        <f t="shared" si="243"/>
        <v>#DIV/0!</v>
      </c>
    </row>
    <row r="1970" spans="1:7" ht="15.75" thickBot="1" x14ac:dyDescent="0.3">
      <c r="A1970" s="12" t="s">
        <v>29</v>
      </c>
      <c r="B1970" s="12"/>
      <c r="C1970" s="12"/>
      <c r="D1970" s="153" t="s">
        <v>27</v>
      </c>
      <c r="E1970" s="23" t="e">
        <f>E1967/D1967-1</f>
        <v>#DIV/0!</v>
      </c>
      <c r="F1970" s="23" t="e">
        <f t="shared" si="243"/>
        <v>#DIV/0!</v>
      </c>
      <c r="G1970" s="23" t="e">
        <f t="shared" si="243"/>
        <v>#DIV/0!</v>
      </c>
    </row>
    <row r="1971" spans="1:7" ht="15.75" thickBot="1" x14ac:dyDescent="0.3">
      <c r="A1971" s="618" t="s">
        <v>285</v>
      </c>
      <c r="B1971" s="619"/>
      <c r="C1971" s="619"/>
      <c r="D1971" s="619"/>
      <c r="E1971" s="619"/>
      <c r="F1971" s="619"/>
      <c r="G1971" s="620"/>
    </row>
    <row r="1972" spans="1:7" x14ac:dyDescent="0.25">
      <c r="A1972" s="597"/>
      <c r="B1972" s="10"/>
      <c r="C1972" s="10"/>
      <c r="D1972" s="20">
        <v>2018</v>
      </c>
      <c r="E1972" s="20">
        <v>2019</v>
      </c>
      <c r="F1972" s="20">
        <v>2020</v>
      </c>
      <c r="G1972" s="20"/>
    </row>
    <row r="1973" spans="1:7" ht="15.75" thickBot="1" x14ac:dyDescent="0.3">
      <c r="A1973" s="598"/>
      <c r="B1973" s="157"/>
      <c r="C1973" s="157"/>
      <c r="D1973" s="21" t="s">
        <v>10</v>
      </c>
      <c r="E1973" s="21" t="s">
        <v>11</v>
      </c>
      <c r="F1973" s="21" t="s">
        <v>11</v>
      </c>
      <c r="G1973" s="21" t="s">
        <v>11</v>
      </c>
    </row>
    <row r="1974" spans="1:7" ht="15.75" thickBot="1" x14ac:dyDescent="0.3">
      <c r="A1974" s="24" t="s">
        <v>31</v>
      </c>
      <c r="B1974" s="85"/>
      <c r="C1974" s="85"/>
      <c r="D1974" s="26"/>
      <c r="E1974" s="26"/>
      <c r="F1974" s="26"/>
      <c r="G1974" s="26"/>
    </row>
    <row r="1975" spans="1:7" ht="15.75" thickBot="1" x14ac:dyDescent="0.3">
      <c r="A1975" s="24" t="s">
        <v>32</v>
      </c>
      <c r="B1975" s="85"/>
      <c r="C1975" s="85"/>
      <c r="D1975" s="25">
        <f>D1966</f>
        <v>30000</v>
      </c>
      <c r="E1975" s="26"/>
      <c r="F1975" s="26"/>
      <c r="G1975" s="26"/>
    </row>
    <row r="1976" spans="1:7" ht="15.75" thickBot="1" x14ac:dyDescent="0.3">
      <c r="A1976" s="27" t="s">
        <v>279</v>
      </c>
      <c r="B1976" s="86"/>
      <c r="C1976" s="86"/>
      <c r="D1976" s="25">
        <f>D1975+D1974</f>
        <v>30000</v>
      </c>
      <c r="E1976" s="25">
        <f>E1966</f>
        <v>0</v>
      </c>
      <c r="F1976" s="25">
        <f>F1966</f>
        <v>0</v>
      </c>
      <c r="G1976" s="25">
        <f>G1966</f>
        <v>0</v>
      </c>
    </row>
    <row r="1977" spans="1:7" ht="16.5" thickBot="1" x14ac:dyDescent="0.3">
      <c r="A1977" s="103"/>
      <c r="B1977" s="104"/>
      <c r="C1977" s="104"/>
      <c r="D1977" s="754" t="s">
        <v>1032</v>
      </c>
      <c r="E1977" s="755"/>
      <c r="F1977" s="755"/>
      <c r="G1977" s="756"/>
    </row>
    <row r="1978" spans="1:7" ht="15.75" thickBot="1" x14ac:dyDescent="0.3">
      <c r="A1978" s="19" t="s">
        <v>280</v>
      </c>
      <c r="B1978" s="84"/>
      <c r="C1978" s="84"/>
      <c r="D1978" s="757"/>
      <c r="E1978" s="758"/>
      <c r="F1978" s="758"/>
      <c r="G1978" s="759"/>
    </row>
    <row r="1979" spans="1:7" ht="15.75" thickBot="1" x14ac:dyDescent="0.3">
      <c r="A1979" s="12" t="s">
        <v>20</v>
      </c>
      <c r="B1979" s="47"/>
      <c r="C1979" s="47"/>
      <c r="D1979" s="701" t="s">
        <v>742</v>
      </c>
      <c r="E1979" s="702"/>
      <c r="F1979" s="702"/>
      <c r="G1979" s="703"/>
    </row>
    <row r="1980" spans="1:7" ht="15.75" thickBot="1" x14ac:dyDescent="0.3">
      <c r="A1980" s="12" t="s">
        <v>21</v>
      </c>
      <c r="B1980" s="47"/>
      <c r="C1980" s="47"/>
      <c r="D1980" s="760" t="s">
        <v>206</v>
      </c>
      <c r="E1980" s="761"/>
      <c r="F1980" s="761"/>
      <c r="G1980" s="762"/>
    </row>
    <row r="1981" spans="1:7" x14ac:dyDescent="0.25">
      <c r="A1981" s="597"/>
      <c r="B1981" s="10"/>
      <c r="C1981" s="10"/>
      <c r="D1981" s="20">
        <v>2018</v>
      </c>
      <c r="E1981" s="20">
        <v>2019</v>
      </c>
      <c r="F1981" s="20">
        <v>2020</v>
      </c>
      <c r="G1981" s="20">
        <v>2021</v>
      </c>
    </row>
    <row r="1982" spans="1:7" ht="15.75" thickBot="1" x14ac:dyDescent="0.3">
      <c r="A1982" s="598"/>
      <c r="B1982" s="157"/>
      <c r="C1982" s="157"/>
      <c r="D1982" s="21" t="s">
        <v>10</v>
      </c>
      <c r="E1982" s="21" t="s">
        <v>11</v>
      </c>
      <c r="F1982" s="21" t="s">
        <v>11</v>
      </c>
      <c r="G1982" s="21" t="s">
        <v>11</v>
      </c>
    </row>
    <row r="1983" spans="1:7" ht="15.75" thickBot="1" x14ac:dyDescent="0.3">
      <c r="A1983" s="12" t="s">
        <v>23</v>
      </c>
      <c r="B1983" s="47"/>
      <c r="C1983" s="47"/>
      <c r="D1983" s="751"/>
      <c r="E1983" s="752"/>
      <c r="F1983" s="752"/>
      <c r="G1983" s="753"/>
    </row>
    <row r="1984" spans="1:7" ht="15.75" thickBot="1" x14ac:dyDescent="0.3">
      <c r="A1984" s="12" t="s">
        <v>24</v>
      </c>
      <c r="B1984" s="12"/>
      <c r="C1984" s="12"/>
      <c r="D1984" s="22">
        <v>0</v>
      </c>
      <c r="E1984" s="22">
        <v>13410</v>
      </c>
      <c r="F1984" s="22">
        <v>0</v>
      </c>
      <c r="G1984" s="22">
        <v>0</v>
      </c>
    </row>
    <row r="1985" spans="1:7" ht="15.75" thickBot="1" x14ac:dyDescent="0.3">
      <c r="A1985" s="12" t="s">
        <v>25</v>
      </c>
      <c r="B1985" s="12"/>
      <c r="C1985" s="12"/>
      <c r="D1985" s="22" t="e">
        <f>D1984/D1983</f>
        <v>#DIV/0!</v>
      </c>
      <c r="E1985" s="22" t="e">
        <f t="shared" ref="E1985:G1985" si="244">E1984/E1983</f>
        <v>#DIV/0!</v>
      </c>
      <c r="F1985" s="22" t="e">
        <f t="shared" si="244"/>
        <v>#DIV/0!</v>
      </c>
      <c r="G1985" s="22" t="e">
        <f t="shared" si="244"/>
        <v>#DIV/0!</v>
      </c>
    </row>
    <row r="1986" spans="1:7" ht="15.75" thickBot="1" x14ac:dyDescent="0.3">
      <c r="A1986" s="12" t="s">
        <v>26</v>
      </c>
      <c r="B1986" s="12"/>
      <c r="C1986" s="12"/>
      <c r="D1986" s="153" t="s">
        <v>27</v>
      </c>
      <c r="E1986" s="23" t="e">
        <f>E1983/D1983-1</f>
        <v>#DIV/0!</v>
      </c>
      <c r="F1986" s="23" t="e">
        <f t="shared" ref="F1986:G1988" si="245">F1983/E1983-1</f>
        <v>#DIV/0!</v>
      </c>
      <c r="G1986" s="23" t="e">
        <f t="shared" si="245"/>
        <v>#DIV/0!</v>
      </c>
    </row>
    <row r="1987" spans="1:7" ht="15.75" thickBot="1" x14ac:dyDescent="0.3">
      <c r="A1987" s="12" t="s">
        <v>28</v>
      </c>
      <c r="B1987" s="12"/>
      <c r="C1987" s="12"/>
      <c r="D1987" s="153" t="s">
        <v>27</v>
      </c>
      <c r="E1987" s="23" t="e">
        <f>E1984/D1984-1</f>
        <v>#DIV/0!</v>
      </c>
      <c r="F1987" s="23">
        <f t="shared" si="245"/>
        <v>-1</v>
      </c>
      <c r="G1987" s="23" t="e">
        <f t="shared" si="245"/>
        <v>#DIV/0!</v>
      </c>
    </row>
    <row r="1988" spans="1:7" ht="15.75" thickBot="1" x14ac:dyDescent="0.3">
      <c r="A1988" s="12" t="s">
        <v>29</v>
      </c>
      <c r="B1988" s="12"/>
      <c r="C1988" s="12"/>
      <c r="D1988" s="153" t="s">
        <v>27</v>
      </c>
      <c r="E1988" s="23" t="e">
        <f>E1985/D1985-1</f>
        <v>#DIV/0!</v>
      </c>
      <c r="F1988" s="23" t="e">
        <f t="shared" si="245"/>
        <v>#DIV/0!</v>
      </c>
      <c r="G1988" s="23" t="e">
        <f t="shared" si="245"/>
        <v>#DIV/0!</v>
      </c>
    </row>
    <row r="1989" spans="1:7" ht="15.75" thickBot="1" x14ac:dyDescent="0.3">
      <c r="A1989" s="618" t="s">
        <v>285</v>
      </c>
      <c r="B1989" s="619"/>
      <c r="C1989" s="619"/>
      <c r="D1989" s="619"/>
      <c r="E1989" s="619"/>
      <c r="F1989" s="619"/>
      <c r="G1989" s="620"/>
    </row>
    <row r="1990" spans="1:7" x14ac:dyDescent="0.25">
      <c r="A1990" s="597"/>
      <c r="B1990" s="10"/>
      <c r="C1990" s="10"/>
      <c r="D1990" s="20">
        <v>2018</v>
      </c>
      <c r="E1990" s="20">
        <v>2019</v>
      </c>
      <c r="F1990" s="20">
        <v>2020</v>
      </c>
      <c r="G1990" s="20"/>
    </row>
    <row r="1991" spans="1:7" ht="15.75" thickBot="1" x14ac:dyDescent="0.3">
      <c r="A1991" s="598"/>
      <c r="B1991" s="157"/>
      <c r="C1991" s="157"/>
      <c r="D1991" s="21" t="s">
        <v>10</v>
      </c>
      <c r="E1991" s="21" t="s">
        <v>11</v>
      </c>
      <c r="F1991" s="21" t="s">
        <v>11</v>
      </c>
      <c r="G1991" s="21" t="s">
        <v>11</v>
      </c>
    </row>
    <row r="1992" spans="1:7" ht="15.75" thickBot="1" x14ac:dyDescent="0.3">
      <c r="A1992" s="24" t="s">
        <v>31</v>
      </c>
      <c r="B1992" s="85"/>
      <c r="C1992" s="85"/>
      <c r="D1992" s="26"/>
      <c r="E1992" s="26"/>
      <c r="F1992" s="26"/>
      <c r="G1992" s="26"/>
    </row>
    <row r="1993" spans="1:7" ht="15.75" thickBot="1" x14ac:dyDescent="0.3">
      <c r="A1993" s="24" t="s">
        <v>32</v>
      </c>
      <c r="B1993" s="85"/>
      <c r="C1993" s="85"/>
      <c r="D1993" s="25">
        <f>D1984</f>
        <v>0</v>
      </c>
      <c r="E1993" s="26">
        <v>13410</v>
      </c>
      <c r="F1993" s="26"/>
      <c r="G1993" s="26"/>
    </row>
    <row r="1994" spans="1:7" ht="15.75" thickBot="1" x14ac:dyDescent="0.3">
      <c r="A1994" s="27" t="s">
        <v>279</v>
      </c>
      <c r="B1994" s="86"/>
      <c r="C1994" s="86"/>
      <c r="D1994" s="25">
        <f>D1993+D1992</f>
        <v>0</v>
      </c>
      <c r="E1994" s="25">
        <f>E1984</f>
        <v>13410</v>
      </c>
      <c r="F1994" s="25">
        <f>F1984</f>
        <v>0</v>
      </c>
      <c r="G1994" s="25">
        <f>G1984</f>
        <v>0</v>
      </c>
    </row>
    <row r="1995" spans="1:7" s="308" customFormat="1" ht="27.75" customHeight="1" thickBot="1" x14ac:dyDescent="0.3">
      <c r="A1995" s="319"/>
      <c r="B1995" s="320"/>
      <c r="C1995" s="320"/>
      <c r="D1995" s="321"/>
      <c r="E1995" s="321"/>
      <c r="F1995" s="321"/>
      <c r="G1995" s="322"/>
    </row>
    <row r="1996" spans="1:7" ht="15.75" thickBot="1" x14ac:dyDescent="0.3">
      <c r="A1996" s="5"/>
      <c r="B1996" s="323"/>
      <c r="C1996" s="323"/>
      <c r="D1996" s="39"/>
      <c r="E1996" s="39"/>
      <c r="F1996" s="39"/>
      <c r="G1996" s="39"/>
    </row>
    <row r="1997" spans="1:7" ht="44.25" customHeight="1" thickBot="1" x14ac:dyDescent="0.3">
      <c r="A1997" s="6" t="s">
        <v>54</v>
      </c>
      <c r="B1997" s="105"/>
      <c r="C1997" s="105"/>
      <c r="D1997" s="40">
        <v>10620580</v>
      </c>
      <c r="E1997" s="40">
        <v>11574500</v>
      </c>
      <c r="F1997" s="40">
        <v>12174500</v>
      </c>
      <c r="G1997" s="40">
        <v>11974500</v>
      </c>
    </row>
    <row r="1998" spans="1:7" ht="44.25" customHeight="1" thickBot="1" x14ac:dyDescent="0.3">
      <c r="A1998" s="6" t="s">
        <v>55</v>
      </c>
      <c r="B1998" s="105"/>
      <c r="C1998" s="105"/>
      <c r="D1998" s="40">
        <f>D2000+D2002+D2004+D2006+D2014+D2016</f>
        <v>10620580</v>
      </c>
      <c r="E1998" s="40">
        <f>E2014+E2016+E2000+E2002+E2004+E2012+E2006</f>
        <v>11574500</v>
      </c>
      <c r="F1998" s="40">
        <f t="shared" ref="F1998:G1998" si="246">F2014+F2016+F2000+F2002+F2004+F2012+F2006</f>
        <v>12174500</v>
      </c>
      <c r="G1998" s="40">
        <f t="shared" si="246"/>
        <v>11974500</v>
      </c>
    </row>
    <row r="1999" spans="1:7" ht="38.25" customHeight="1" thickBot="1" x14ac:dyDescent="0.3">
      <c r="A1999" s="7" t="s">
        <v>56</v>
      </c>
      <c r="B1999" s="106"/>
      <c r="C1999" s="106"/>
      <c r="D1999" s="41"/>
      <c r="E1999" s="42">
        <f>E1998/D1998-1</f>
        <v>8.9818070199555899E-2</v>
      </c>
      <c r="F1999" s="42">
        <f>F1998/E1998-1</f>
        <v>5.1838092358201138E-2</v>
      </c>
      <c r="G1999" s="42">
        <f>G1998/F1998-1</f>
        <v>-1.6427779374923013E-2</v>
      </c>
    </row>
    <row r="2000" spans="1:7" ht="44.25" customHeight="1" thickBot="1" x14ac:dyDescent="0.3">
      <c r="A2000" s="24" t="s">
        <v>41</v>
      </c>
      <c r="B2000" s="85"/>
      <c r="C2000" s="85"/>
      <c r="D2000" s="26">
        <f>D51</f>
        <v>40500</v>
      </c>
      <c r="E2000" s="26">
        <f>E51</f>
        <v>52000</v>
      </c>
      <c r="F2000" s="26">
        <f>F51</f>
        <v>52000</v>
      </c>
      <c r="G2000" s="26">
        <f>G51</f>
        <v>52000</v>
      </c>
    </row>
    <row r="2001" spans="1:7" ht="44.25" customHeight="1" thickBot="1" x14ac:dyDescent="0.3">
      <c r="A2001" s="43" t="s">
        <v>57</v>
      </c>
      <c r="B2001" s="107"/>
      <c r="C2001" s="107"/>
      <c r="D2001" s="25"/>
      <c r="E2001" s="44">
        <f>E2000/D2000-1</f>
        <v>0.28395061728395055</v>
      </c>
      <c r="F2001" s="44">
        <f>F2000/E2000-1</f>
        <v>0</v>
      </c>
      <c r="G2001" s="44">
        <f>G2000/F2000-1</f>
        <v>0</v>
      </c>
    </row>
    <row r="2002" spans="1:7" ht="44.25" customHeight="1" thickBot="1" x14ac:dyDescent="0.3">
      <c r="A2002" s="24" t="s">
        <v>42</v>
      </c>
      <c r="B2002" s="85"/>
      <c r="C2002" s="85"/>
      <c r="D2002" s="26">
        <f>SUM(D52)</f>
        <v>8500</v>
      </c>
      <c r="E2002" s="26">
        <v>8500</v>
      </c>
      <c r="F2002" s="26">
        <v>8500</v>
      </c>
      <c r="G2002" s="26">
        <v>8500</v>
      </c>
    </row>
    <row r="2003" spans="1:7" ht="44.25" customHeight="1" thickBot="1" x14ac:dyDescent="0.3">
      <c r="A2003" s="43" t="s">
        <v>58</v>
      </c>
      <c r="B2003" s="107"/>
      <c r="C2003" s="107"/>
      <c r="D2003" s="25"/>
      <c r="E2003" s="44">
        <f>E2002/D2002-1</f>
        <v>0</v>
      </c>
      <c r="F2003" s="44">
        <f>F2002/E2002-1</f>
        <v>0</v>
      </c>
      <c r="G2003" s="44">
        <f>G2002/F2002-1</f>
        <v>0</v>
      </c>
    </row>
    <row r="2004" spans="1:7" ht="44.25" customHeight="1" thickBot="1" x14ac:dyDescent="0.3">
      <c r="A2004" s="24" t="s">
        <v>43</v>
      </c>
      <c r="B2004" s="85"/>
      <c r="C2004" s="85"/>
      <c r="D2004" s="26">
        <f>D53</f>
        <v>13780</v>
      </c>
      <c r="E2004" s="26">
        <v>14000</v>
      </c>
      <c r="F2004" s="26">
        <v>14000</v>
      </c>
      <c r="G2004" s="26">
        <v>14000</v>
      </c>
    </row>
    <row r="2005" spans="1:7" ht="44.25" customHeight="1" thickBot="1" x14ac:dyDescent="0.3">
      <c r="A2005" s="43" t="s">
        <v>59</v>
      </c>
      <c r="B2005" s="107"/>
      <c r="C2005" s="107"/>
      <c r="D2005" s="25"/>
      <c r="E2005" s="44">
        <f>E2004/D2004-1</f>
        <v>1.59651669085632E-2</v>
      </c>
      <c r="F2005" s="44">
        <f>F2004/E2004-1</f>
        <v>0</v>
      </c>
      <c r="G2005" s="44">
        <f>G2004/F2004-1</f>
        <v>0</v>
      </c>
    </row>
    <row r="2006" spans="1:7" ht="44.25" customHeight="1" thickBot="1" x14ac:dyDescent="0.3">
      <c r="A2006" s="24" t="s">
        <v>44</v>
      </c>
      <c r="B2006" s="85"/>
      <c r="C2006" s="85"/>
      <c r="D2006" s="26">
        <f>SUM(D54)</f>
        <v>1000000</v>
      </c>
      <c r="E2006" s="26">
        <v>1000000</v>
      </c>
      <c r="F2006" s="26">
        <v>1000000</v>
      </c>
      <c r="G2006" s="26">
        <v>1000000</v>
      </c>
    </row>
    <row r="2007" spans="1:7" ht="44.25" customHeight="1" thickBot="1" x14ac:dyDescent="0.3">
      <c r="A2007" s="43" t="s">
        <v>60</v>
      </c>
      <c r="B2007" s="107"/>
      <c r="C2007" s="107"/>
      <c r="D2007" s="25"/>
      <c r="E2007" s="44">
        <f>E2006/D2006-1</f>
        <v>0</v>
      </c>
      <c r="F2007" s="44">
        <f>F2006/E2006-1</f>
        <v>0</v>
      </c>
      <c r="G2007" s="44">
        <f>G2006/F2006-1</f>
        <v>0</v>
      </c>
    </row>
    <row r="2008" spans="1:7" ht="44.25" customHeight="1" thickBot="1" x14ac:dyDescent="0.3">
      <c r="A2008" s="24" t="s">
        <v>45</v>
      </c>
      <c r="B2008" s="85"/>
      <c r="C2008" s="85"/>
      <c r="D2008" s="26" t="e">
        <f>#REF!+#REF!+#REF!+D55</f>
        <v>#REF!</v>
      </c>
      <c r="E2008" s="26" t="e">
        <f>#REF!+#REF!+#REF!+E55</f>
        <v>#REF!</v>
      </c>
      <c r="F2008" s="26" t="e">
        <f>#REF!+#REF!+#REF!+F55</f>
        <v>#REF!</v>
      </c>
      <c r="G2008" s="26" t="e">
        <f>#REF!+#REF!+#REF!+G55</f>
        <v>#REF!</v>
      </c>
    </row>
    <row r="2009" spans="1:7" ht="44.25" customHeight="1" thickBot="1" x14ac:dyDescent="0.3">
      <c r="A2009" s="43" t="s">
        <v>61</v>
      </c>
      <c r="B2009" s="107"/>
      <c r="C2009" s="107"/>
      <c r="D2009" s="25"/>
      <c r="E2009" s="44" t="e">
        <f>E2008/D2008-1</f>
        <v>#REF!</v>
      </c>
      <c r="F2009" s="44" t="e">
        <f>F2008/E2008-1</f>
        <v>#REF!</v>
      </c>
      <c r="G2009" s="44" t="e">
        <f>G2008/F2008-1</f>
        <v>#REF!</v>
      </c>
    </row>
    <row r="2010" spans="1:7" ht="44.25" customHeight="1" thickBot="1" x14ac:dyDescent="0.3">
      <c r="A2010" s="24" t="s">
        <v>46</v>
      </c>
      <c r="B2010" s="85"/>
      <c r="C2010" s="85"/>
      <c r="D2010" s="26" t="e">
        <f>#REF!+#REF!+#REF!+D56</f>
        <v>#REF!</v>
      </c>
      <c r="E2010" s="26" t="e">
        <f>#REF!+#REF!+#REF!+E56</f>
        <v>#REF!</v>
      </c>
      <c r="F2010" s="26" t="e">
        <f>#REF!+#REF!+#REF!+F56</f>
        <v>#REF!</v>
      </c>
      <c r="G2010" s="26" t="e">
        <f>#REF!+#REF!+#REF!+G56</f>
        <v>#REF!</v>
      </c>
    </row>
    <row r="2011" spans="1:7" ht="44.25" customHeight="1" thickBot="1" x14ac:dyDescent="0.3">
      <c r="A2011" s="43" t="s">
        <v>62</v>
      </c>
      <c r="B2011" s="107"/>
      <c r="C2011" s="107"/>
      <c r="D2011" s="25"/>
      <c r="E2011" s="44" t="e">
        <f>E2010/D2010-1</f>
        <v>#REF!</v>
      </c>
      <c r="F2011" s="44" t="e">
        <f>F2010/E2010-1</f>
        <v>#REF!</v>
      </c>
      <c r="G2011" s="44" t="e">
        <f>G2010/F2010-1</f>
        <v>#REF!</v>
      </c>
    </row>
    <row r="2012" spans="1:7" ht="44.25" customHeight="1" thickBot="1" x14ac:dyDescent="0.3">
      <c r="A2012" s="24" t="s">
        <v>47</v>
      </c>
      <c r="B2012" s="85"/>
      <c r="C2012" s="85"/>
      <c r="D2012" s="26">
        <v>0</v>
      </c>
      <c r="E2012" s="26">
        <v>0</v>
      </c>
      <c r="F2012" s="26">
        <v>0</v>
      </c>
      <c r="G2012" s="26">
        <v>0</v>
      </c>
    </row>
    <row r="2013" spans="1:7" ht="44.25" customHeight="1" thickBot="1" x14ac:dyDescent="0.3">
      <c r="A2013" s="43" t="s">
        <v>63</v>
      </c>
      <c r="B2013" s="107"/>
      <c r="C2013" s="107"/>
      <c r="D2013" s="25"/>
      <c r="E2013" s="44" t="e">
        <f>E2012/D2012-1</f>
        <v>#DIV/0!</v>
      </c>
      <c r="F2013" s="44" t="e">
        <f>F2012/E2012-1</f>
        <v>#DIV/0!</v>
      </c>
      <c r="G2013" s="44" t="e">
        <f>G2012/F2012-1</f>
        <v>#DIV/0!</v>
      </c>
    </row>
    <row r="2014" spans="1:7" ht="44.25" customHeight="1" thickBot="1" x14ac:dyDescent="0.3">
      <c r="A2014" s="24" t="s">
        <v>64</v>
      </c>
      <c r="B2014" s="85"/>
      <c r="C2014" s="85"/>
      <c r="D2014" s="26">
        <v>79163</v>
      </c>
      <c r="E2014" s="26">
        <v>77955</v>
      </c>
      <c r="F2014" s="26">
        <v>88500</v>
      </c>
      <c r="G2014" s="26">
        <v>73500</v>
      </c>
    </row>
    <row r="2015" spans="1:7" ht="44.25" customHeight="1" thickBot="1" x14ac:dyDescent="0.3">
      <c r="A2015" s="43" t="s">
        <v>65</v>
      </c>
      <c r="B2015" s="107"/>
      <c r="C2015" s="107"/>
      <c r="D2015" s="25"/>
      <c r="E2015" s="44">
        <f>E2014/D2014-1</f>
        <v>-1.5259654131349221E-2</v>
      </c>
      <c r="F2015" s="44">
        <f>F2014/E2014-1</f>
        <v>0.13527034827785256</v>
      </c>
      <c r="G2015" s="44">
        <f>G2014/F2014-1</f>
        <v>-0.16949152542372881</v>
      </c>
    </row>
    <row r="2016" spans="1:7" ht="44.25" customHeight="1" thickBot="1" x14ac:dyDescent="0.3">
      <c r="A2016" s="24" t="s">
        <v>66</v>
      </c>
      <c r="B2016" s="85"/>
      <c r="C2016" s="85"/>
      <c r="D2016" s="26">
        <v>9478637</v>
      </c>
      <c r="E2016" s="26">
        <v>10422045</v>
      </c>
      <c r="F2016" s="26">
        <v>11011500</v>
      </c>
      <c r="G2016" s="26">
        <v>10826500</v>
      </c>
    </row>
    <row r="2017" spans="1:7" ht="44.25" customHeight="1" thickBot="1" x14ac:dyDescent="0.3">
      <c r="A2017" s="43" t="s">
        <v>67</v>
      </c>
      <c r="B2017" s="107"/>
      <c r="C2017" s="107"/>
      <c r="D2017" s="25"/>
      <c r="E2017" s="44">
        <f>E2016/D2016-1</f>
        <v>9.9529921865348259E-2</v>
      </c>
      <c r="F2017" s="44">
        <f>F2016/E2016-1</f>
        <v>5.6558477726780021E-2</v>
      </c>
      <c r="G2017" s="44">
        <f>G2016/F2016-1</f>
        <v>-1.6800617536212092E-2</v>
      </c>
    </row>
    <row r="2018" spans="1:7" ht="15.75" thickBot="1" x14ac:dyDescent="0.3">
      <c r="A2018" s="4" t="s">
        <v>48</v>
      </c>
      <c r="B2018" s="87"/>
      <c r="C2018" s="87"/>
      <c r="D2018" s="37">
        <f>IF(D1998-D1997=0,0,"Error")</f>
        <v>0</v>
      </c>
      <c r="E2018" s="37">
        <f>IF(E1998-E1997=0,0,"Error")</f>
        <v>0</v>
      </c>
      <c r="F2018" s="37">
        <f>IF(F1998-F1997=0,0,"Error")</f>
        <v>0</v>
      </c>
      <c r="G2018" s="37">
        <f>IF(G1998-G1997=0,0,"Error")</f>
        <v>0</v>
      </c>
    </row>
    <row r="2019" spans="1:7" ht="48" customHeight="1" thickBot="1" x14ac:dyDescent="0.3">
      <c r="A2019" s="324" t="s">
        <v>69</v>
      </c>
      <c r="B2019" s="108"/>
      <c r="C2019" s="108"/>
      <c r="D2019" s="26">
        <f>D42</f>
        <v>50</v>
      </c>
      <c r="E2019" s="26">
        <f t="shared" ref="E2019:G2019" si="247">E42</f>
        <v>50</v>
      </c>
      <c r="F2019" s="26">
        <f t="shared" si="247"/>
        <v>50</v>
      </c>
      <c r="G2019" s="26">
        <f t="shared" si="247"/>
        <v>50</v>
      </c>
    </row>
    <row r="2020" spans="1:7" ht="46.5" customHeight="1" thickBot="1" x14ac:dyDescent="0.3">
      <c r="A2020" s="325" t="s">
        <v>70</v>
      </c>
      <c r="B2020" s="108"/>
      <c r="C2020" s="108"/>
      <c r="D2020" s="26" t="s">
        <v>27</v>
      </c>
      <c r="E2020" s="26" t="s">
        <v>27</v>
      </c>
      <c r="F2020" s="26" t="s">
        <v>27</v>
      </c>
      <c r="G2020" s="26" t="s">
        <v>27</v>
      </c>
    </row>
  </sheetData>
  <mergeCells count="944">
    <mergeCell ref="B5:G5"/>
    <mergeCell ref="B6:G6"/>
    <mergeCell ref="B7:G7"/>
    <mergeCell ref="C8:G8"/>
    <mergeCell ref="C9:G9"/>
    <mergeCell ref="C10:G10"/>
    <mergeCell ref="A18:G18"/>
    <mergeCell ref="D19:G19"/>
    <mergeCell ref="A20:A21"/>
    <mergeCell ref="D24:G24"/>
    <mergeCell ref="A25:G25"/>
    <mergeCell ref="D32:G32"/>
    <mergeCell ref="A11:G11"/>
    <mergeCell ref="A12:G12"/>
    <mergeCell ref="D14:G14"/>
    <mergeCell ref="D15:G15"/>
    <mergeCell ref="D16:G16"/>
    <mergeCell ref="A17:G17"/>
    <mergeCell ref="A40:A41"/>
    <mergeCell ref="A48:G48"/>
    <mergeCell ref="A49:A50"/>
    <mergeCell ref="A60:G60"/>
    <mergeCell ref="A61:G61"/>
    <mergeCell ref="D62:G62"/>
    <mergeCell ref="A33:G33"/>
    <mergeCell ref="A35:G35"/>
    <mergeCell ref="A36:G36"/>
    <mergeCell ref="D37:G37"/>
    <mergeCell ref="D38:G38"/>
    <mergeCell ref="D39:G39"/>
    <mergeCell ref="A74:G74"/>
    <mergeCell ref="A75:A76"/>
    <mergeCell ref="A80:G80"/>
    <mergeCell ref="D81:G81"/>
    <mergeCell ref="D82:G82"/>
    <mergeCell ref="D83:G83"/>
    <mergeCell ref="D63:G63"/>
    <mergeCell ref="D64:G64"/>
    <mergeCell ref="D65:G65"/>
    <mergeCell ref="A66:A67"/>
    <mergeCell ref="B66:B67"/>
    <mergeCell ref="C66:C67"/>
    <mergeCell ref="D99:G99"/>
    <mergeCell ref="D100:G100"/>
    <mergeCell ref="D101:G101"/>
    <mergeCell ref="D102:G102"/>
    <mergeCell ref="A103:A104"/>
    <mergeCell ref="B103:B104"/>
    <mergeCell ref="C103:C104"/>
    <mergeCell ref="D84:G84"/>
    <mergeCell ref="A85:A86"/>
    <mergeCell ref="B85:B86"/>
    <mergeCell ref="C85:C86"/>
    <mergeCell ref="A93:G93"/>
    <mergeCell ref="A94:A95"/>
    <mergeCell ref="A121:A122"/>
    <mergeCell ref="B121:B122"/>
    <mergeCell ref="C121:C122"/>
    <mergeCell ref="A129:G129"/>
    <mergeCell ref="A130:A131"/>
    <mergeCell ref="D135:G135"/>
    <mergeCell ref="A111:G111"/>
    <mergeCell ref="A112:A113"/>
    <mergeCell ref="D117:G117"/>
    <mergeCell ref="D118:G118"/>
    <mergeCell ref="D119:G119"/>
    <mergeCell ref="D120:G120"/>
    <mergeCell ref="A147:G147"/>
    <mergeCell ref="A148:A149"/>
    <mergeCell ref="D153:G153"/>
    <mergeCell ref="D154:G154"/>
    <mergeCell ref="D155:G155"/>
    <mergeCell ref="D156:G156"/>
    <mergeCell ref="D136:G136"/>
    <mergeCell ref="D137:G137"/>
    <mergeCell ref="D138:G138"/>
    <mergeCell ref="A139:A140"/>
    <mergeCell ref="B139:B140"/>
    <mergeCell ref="C139:C140"/>
    <mergeCell ref="D172:G172"/>
    <mergeCell ref="D173:G173"/>
    <mergeCell ref="D174:G174"/>
    <mergeCell ref="A175:A176"/>
    <mergeCell ref="B175:B176"/>
    <mergeCell ref="C175:C176"/>
    <mergeCell ref="A157:A158"/>
    <mergeCell ref="B157:B158"/>
    <mergeCell ref="C157:C158"/>
    <mergeCell ref="A165:G165"/>
    <mergeCell ref="A166:A167"/>
    <mergeCell ref="D171:G171"/>
    <mergeCell ref="A193:A194"/>
    <mergeCell ref="B193:B194"/>
    <mergeCell ref="C193:C194"/>
    <mergeCell ref="A201:G201"/>
    <mergeCell ref="A202:A203"/>
    <mergeCell ref="D207:G207"/>
    <mergeCell ref="A183:G183"/>
    <mergeCell ref="A184:A185"/>
    <mergeCell ref="D189:G189"/>
    <mergeCell ref="D190:G190"/>
    <mergeCell ref="D191:G191"/>
    <mergeCell ref="D192:G192"/>
    <mergeCell ref="A219:G219"/>
    <mergeCell ref="A220:A221"/>
    <mergeCell ref="D225:G225"/>
    <mergeCell ref="D226:G226"/>
    <mergeCell ref="D227:G227"/>
    <mergeCell ref="D228:G228"/>
    <mergeCell ref="D208:G208"/>
    <mergeCell ref="D209:G209"/>
    <mergeCell ref="D210:G210"/>
    <mergeCell ref="A211:A212"/>
    <mergeCell ref="B211:B212"/>
    <mergeCell ref="C211:C212"/>
    <mergeCell ref="D244:G244"/>
    <mergeCell ref="D245:G245"/>
    <mergeCell ref="D246:G246"/>
    <mergeCell ref="A247:A248"/>
    <mergeCell ref="B247:B248"/>
    <mergeCell ref="C247:C248"/>
    <mergeCell ref="A229:A230"/>
    <mergeCell ref="B229:B230"/>
    <mergeCell ref="C229:C230"/>
    <mergeCell ref="A237:G237"/>
    <mergeCell ref="A238:A239"/>
    <mergeCell ref="D243:G243"/>
    <mergeCell ref="A265:A266"/>
    <mergeCell ref="B265:B266"/>
    <mergeCell ref="C265:C266"/>
    <mergeCell ref="A273:G273"/>
    <mergeCell ref="A274:A275"/>
    <mergeCell ref="D279:G279"/>
    <mergeCell ref="A255:G255"/>
    <mergeCell ref="A256:A257"/>
    <mergeCell ref="D261:G261"/>
    <mergeCell ref="D262:G262"/>
    <mergeCell ref="D263:G263"/>
    <mergeCell ref="D264:G264"/>
    <mergeCell ref="A291:G291"/>
    <mergeCell ref="A292:A293"/>
    <mergeCell ref="D297:G297"/>
    <mergeCell ref="D298:G298"/>
    <mergeCell ref="D299:G299"/>
    <mergeCell ref="D300:G300"/>
    <mergeCell ref="D280:G280"/>
    <mergeCell ref="D281:G281"/>
    <mergeCell ref="D282:G282"/>
    <mergeCell ref="A283:A284"/>
    <mergeCell ref="B283:B284"/>
    <mergeCell ref="C283:C284"/>
    <mergeCell ref="D316:G316"/>
    <mergeCell ref="D317:G317"/>
    <mergeCell ref="D318:G318"/>
    <mergeCell ref="A319:A320"/>
    <mergeCell ref="B319:B320"/>
    <mergeCell ref="C319:C320"/>
    <mergeCell ref="A301:A302"/>
    <mergeCell ref="B301:B302"/>
    <mergeCell ref="C301:C302"/>
    <mergeCell ref="A309:G309"/>
    <mergeCell ref="A310:A311"/>
    <mergeCell ref="D315:G315"/>
    <mergeCell ref="A337:A338"/>
    <mergeCell ref="B337:B338"/>
    <mergeCell ref="C337:C338"/>
    <mergeCell ref="A345:G345"/>
    <mergeCell ref="A346:A347"/>
    <mergeCell ref="D351:G351"/>
    <mergeCell ref="A327:G327"/>
    <mergeCell ref="A328:A329"/>
    <mergeCell ref="D333:G333"/>
    <mergeCell ref="D334:G334"/>
    <mergeCell ref="D335:G335"/>
    <mergeCell ref="D336:G336"/>
    <mergeCell ref="A363:G363"/>
    <mergeCell ref="A364:A365"/>
    <mergeCell ref="D369:G369"/>
    <mergeCell ref="D370:G370"/>
    <mergeCell ref="D371:G371"/>
    <mergeCell ref="D372:G372"/>
    <mergeCell ref="D352:G352"/>
    <mergeCell ref="D353:G353"/>
    <mergeCell ref="D354:G354"/>
    <mergeCell ref="A355:A356"/>
    <mergeCell ref="B355:B356"/>
    <mergeCell ref="C355:C356"/>
    <mergeCell ref="D388:G388"/>
    <mergeCell ref="D389:G389"/>
    <mergeCell ref="D390:G390"/>
    <mergeCell ref="A391:A392"/>
    <mergeCell ref="B391:B392"/>
    <mergeCell ref="C391:C392"/>
    <mergeCell ref="A373:A374"/>
    <mergeCell ref="B373:B374"/>
    <mergeCell ref="C373:C374"/>
    <mergeCell ref="A381:G381"/>
    <mergeCell ref="A382:A383"/>
    <mergeCell ref="D387:G387"/>
    <mergeCell ref="A409:A410"/>
    <mergeCell ref="B409:B410"/>
    <mergeCell ref="C409:C410"/>
    <mergeCell ref="A417:G417"/>
    <mergeCell ref="A418:A419"/>
    <mergeCell ref="D423:G423"/>
    <mergeCell ref="A399:G399"/>
    <mergeCell ref="A400:A401"/>
    <mergeCell ref="D405:G405"/>
    <mergeCell ref="D406:G406"/>
    <mergeCell ref="D407:G407"/>
    <mergeCell ref="D408:G408"/>
    <mergeCell ref="A435:G435"/>
    <mergeCell ref="A436:A437"/>
    <mergeCell ref="D441:G441"/>
    <mergeCell ref="D442:G442"/>
    <mergeCell ref="D443:G443"/>
    <mergeCell ref="D444:G444"/>
    <mergeCell ref="D424:G424"/>
    <mergeCell ref="D425:G425"/>
    <mergeCell ref="D426:G426"/>
    <mergeCell ref="A427:A428"/>
    <mergeCell ref="B427:B428"/>
    <mergeCell ref="C427:C428"/>
    <mergeCell ref="D460:G460"/>
    <mergeCell ref="D461:G461"/>
    <mergeCell ref="D462:G462"/>
    <mergeCell ref="A463:A464"/>
    <mergeCell ref="B463:B464"/>
    <mergeCell ref="C463:C464"/>
    <mergeCell ref="A445:A446"/>
    <mergeCell ref="B445:B446"/>
    <mergeCell ref="C445:C446"/>
    <mergeCell ref="A453:G453"/>
    <mergeCell ref="A454:A455"/>
    <mergeCell ref="D459:G459"/>
    <mergeCell ref="A481:A482"/>
    <mergeCell ref="B481:B482"/>
    <mergeCell ref="C481:C482"/>
    <mergeCell ref="A489:G489"/>
    <mergeCell ref="A490:A491"/>
    <mergeCell ref="D495:G495"/>
    <mergeCell ref="A471:G471"/>
    <mergeCell ref="A472:A473"/>
    <mergeCell ref="D477:G477"/>
    <mergeCell ref="D478:G478"/>
    <mergeCell ref="D479:G479"/>
    <mergeCell ref="D480:G480"/>
    <mergeCell ref="A507:G507"/>
    <mergeCell ref="A508:A509"/>
    <mergeCell ref="D513:G513"/>
    <mergeCell ref="D514:G514"/>
    <mergeCell ref="D515:G515"/>
    <mergeCell ref="D516:G516"/>
    <mergeCell ref="D496:G496"/>
    <mergeCell ref="D497:G497"/>
    <mergeCell ref="D498:G498"/>
    <mergeCell ref="A499:A500"/>
    <mergeCell ref="B499:B500"/>
    <mergeCell ref="C499:C500"/>
    <mergeCell ref="D532:G532"/>
    <mergeCell ref="D533:G533"/>
    <mergeCell ref="D534:G534"/>
    <mergeCell ref="A535:A536"/>
    <mergeCell ref="B535:B536"/>
    <mergeCell ref="C535:C536"/>
    <mergeCell ref="A517:A518"/>
    <mergeCell ref="B517:B518"/>
    <mergeCell ref="C517:C518"/>
    <mergeCell ref="A525:G525"/>
    <mergeCell ref="A526:A527"/>
    <mergeCell ref="D531:G531"/>
    <mergeCell ref="A553:A554"/>
    <mergeCell ref="B553:B554"/>
    <mergeCell ref="C553:C554"/>
    <mergeCell ref="A561:G561"/>
    <mergeCell ref="A562:A563"/>
    <mergeCell ref="D567:G567"/>
    <mergeCell ref="A543:G543"/>
    <mergeCell ref="A544:A545"/>
    <mergeCell ref="D549:G549"/>
    <mergeCell ref="D550:G550"/>
    <mergeCell ref="D551:G551"/>
    <mergeCell ref="D552:G552"/>
    <mergeCell ref="A579:G579"/>
    <mergeCell ref="A580:A581"/>
    <mergeCell ref="D585:G585"/>
    <mergeCell ref="D586:G586"/>
    <mergeCell ref="D587:G587"/>
    <mergeCell ref="D588:G588"/>
    <mergeCell ref="D568:G568"/>
    <mergeCell ref="D569:G569"/>
    <mergeCell ref="D570:G570"/>
    <mergeCell ref="A571:A572"/>
    <mergeCell ref="B571:B572"/>
    <mergeCell ref="C571:C572"/>
    <mergeCell ref="D604:G604"/>
    <mergeCell ref="D605:G605"/>
    <mergeCell ref="D606:G606"/>
    <mergeCell ref="A607:A608"/>
    <mergeCell ref="B607:B608"/>
    <mergeCell ref="C607:C608"/>
    <mergeCell ref="A589:A590"/>
    <mergeCell ref="B589:B590"/>
    <mergeCell ref="C589:C590"/>
    <mergeCell ref="A597:G597"/>
    <mergeCell ref="A598:A599"/>
    <mergeCell ref="D603:G603"/>
    <mergeCell ref="A625:A626"/>
    <mergeCell ref="B625:B626"/>
    <mergeCell ref="C625:C626"/>
    <mergeCell ref="A633:G633"/>
    <mergeCell ref="A634:A635"/>
    <mergeCell ref="D639:G639"/>
    <mergeCell ref="A615:G615"/>
    <mergeCell ref="A616:A617"/>
    <mergeCell ref="D621:G621"/>
    <mergeCell ref="D622:G622"/>
    <mergeCell ref="D623:G623"/>
    <mergeCell ref="D624:G624"/>
    <mergeCell ref="A651:G651"/>
    <mergeCell ref="A652:A653"/>
    <mergeCell ref="D657:G657"/>
    <mergeCell ref="D658:G658"/>
    <mergeCell ref="D659:G659"/>
    <mergeCell ref="D660:G660"/>
    <mergeCell ref="D640:G640"/>
    <mergeCell ref="D641:G641"/>
    <mergeCell ref="D642:G642"/>
    <mergeCell ref="A643:A644"/>
    <mergeCell ref="B643:B644"/>
    <mergeCell ref="C643:C644"/>
    <mergeCell ref="D676:G676"/>
    <mergeCell ref="D677:G677"/>
    <mergeCell ref="D678:G678"/>
    <mergeCell ref="A679:A680"/>
    <mergeCell ref="B679:B680"/>
    <mergeCell ref="C679:C680"/>
    <mergeCell ref="A661:A662"/>
    <mergeCell ref="B661:B662"/>
    <mergeCell ref="C661:C662"/>
    <mergeCell ref="A669:G669"/>
    <mergeCell ref="A670:A671"/>
    <mergeCell ref="D675:G675"/>
    <mergeCell ref="A697:A698"/>
    <mergeCell ref="B697:B698"/>
    <mergeCell ref="C697:C698"/>
    <mergeCell ref="A705:G705"/>
    <mergeCell ref="A706:A707"/>
    <mergeCell ref="D711:G711"/>
    <mergeCell ref="A687:G687"/>
    <mergeCell ref="A688:A689"/>
    <mergeCell ref="D693:G693"/>
    <mergeCell ref="D694:G694"/>
    <mergeCell ref="D695:G695"/>
    <mergeCell ref="D696:G696"/>
    <mergeCell ref="A723:G723"/>
    <mergeCell ref="A724:A725"/>
    <mergeCell ref="D729:G729"/>
    <mergeCell ref="D730:G730"/>
    <mergeCell ref="D731:G731"/>
    <mergeCell ref="D732:G732"/>
    <mergeCell ref="D712:G712"/>
    <mergeCell ref="D713:G713"/>
    <mergeCell ref="D714:G714"/>
    <mergeCell ref="A715:A716"/>
    <mergeCell ref="B715:B716"/>
    <mergeCell ref="C715:C716"/>
    <mergeCell ref="D748:G748"/>
    <mergeCell ref="D749:G749"/>
    <mergeCell ref="D750:G750"/>
    <mergeCell ref="A751:A752"/>
    <mergeCell ref="B751:B752"/>
    <mergeCell ref="C751:C752"/>
    <mergeCell ref="A733:A734"/>
    <mergeCell ref="B733:B734"/>
    <mergeCell ref="C733:C734"/>
    <mergeCell ref="A741:G741"/>
    <mergeCell ref="A742:A743"/>
    <mergeCell ref="D747:G747"/>
    <mergeCell ref="A769:A770"/>
    <mergeCell ref="B769:B770"/>
    <mergeCell ref="C769:C770"/>
    <mergeCell ref="A777:G777"/>
    <mergeCell ref="A778:A779"/>
    <mergeCell ref="D783:G783"/>
    <mergeCell ref="A759:G759"/>
    <mergeCell ref="A760:A761"/>
    <mergeCell ref="D765:G765"/>
    <mergeCell ref="D766:G766"/>
    <mergeCell ref="D767:G767"/>
    <mergeCell ref="D768:G768"/>
    <mergeCell ref="A795:G795"/>
    <mergeCell ref="A796:A797"/>
    <mergeCell ref="D801:G801"/>
    <mergeCell ref="D802:G802"/>
    <mergeCell ref="D803:G803"/>
    <mergeCell ref="A804:A805"/>
    <mergeCell ref="B804:B805"/>
    <mergeCell ref="C804:C805"/>
    <mergeCell ref="D784:G784"/>
    <mergeCell ref="D785:G785"/>
    <mergeCell ref="D786:G786"/>
    <mergeCell ref="A787:A788"/>
    <mergeCell ref="B787:B788"/>
    <mergeCell ref="C787:C788"/>
    <mergeCell ref="A823:A824"/>
    <mergeCell ref="B823:B824"/>
    <mergeCell ref="C823:C824"/>
    <mergeCell ref="A831:G831"/>
    <mergeCell ref="A832:A833"/>
    <mergeCell ref="D837:G837"/>
    <mergeCell ref="A812:G812"/>
    <mergeCell ref="A813:A814"/>
    <mergeCell ref="D819:G819"/>
    <mergeCell ref="D820:G820"/>
    <mergeCell ref="D821:G821"/>
    <mergeCell ref="D822:G822"/>
    <mergeCell ref="A849:G849"/>
    <mergeCell ref="A850:A851"/>
    <mergeCell ref="D855:G855"/>
    <mergeCell ref="D856:G856"/>
    <mergeCell ref="D857:G857"/>
    <mergeCell ref="D858:G858"/>
    <mergeCell ref="D838:G838"/>
    <mergeCell ref="D839:G839"/>
    <mergeCell ref="D840:G840"/>
    <mergeCell ref="A841:A842"/>
    <mergeCell ref="B841:B842"/>
    <mergeCell ref="C841:C842"/>
    <mergeCell ref="D874:G874"/>
    <mergeCell ref="D875:G875"/>
    <mergeCell ref="D876:G876"/>
    <mergeCell ref="A877:A878"/>
    <mergeCell ref="B877:B878"/>
    <mergeCell ref="C877:C878"/>
    <mergeCell ref="A859:A860"/>
    <mergeCell ref="B859:B860"/>
    <mergeCell ref="C859:C860"/>
    <mergeCell ref="A867:G867"/>
    <mergeCell ref="A868:A869"/>
    <mergeCell ref="D873:G873"/>
    <mergeCell ref="A895:A896"/>
    <mergeCell ref="B895:B896"/>
    <mergeCell ref="C895:C896"/>
    <mergeCell ref="A903:G903"/>
    <mergeCell ref="A904:A905"/>
    <mergeCell ref="D909:G909"/>
    <mergeCell ref="A885:G885"/>
    <mergeCell ref="A886:A887"/>
    <mergeCell ref="D891:G891"/>
    <mergeCell ref="D892:G892"/>
    <mergeCell ref="D893:G893"/>
    <mergeCell ref="D894:G894"/>
    <mergeCell ref="A921:G921"/>
    <mergeCell ref="A922:A923"/>
    <mergeCell ref="D927:G927"/>
    <mergeCell ref="D928:G928"/>
    <mergeCell ref="D929:G929"/>
    <mergeCell ref="D930:G930"/>
    <mergeCell ref="D910:G910"/>
    <mergeCell ref="D911:G911"/>
    <mergeCell ref="D912:G912"/>
    <mergeCell ref="A913:A914"/>
    <mergeCell ref="B913:B914"/>
    <mergeCell ref="C913:C914"/>
    <mergeCell ref="D946:G946"/>
    <mergeCell ref="D947:G947"/>
    <mergeCell ref="D948:G948"/>
    <mergeCell ref="A949:A950"/>
    <mergeCell ref="B949:B950"/>
    <mergeCell ref="C949:C950"/>
    <mergeCell ref="A931:A932"/>
    <mergeCell ref="B931:B932"/>
    <mergeCell ref="C931:C932"/>
    <mergeCell ref="A939:G939"/>
    <mergeCell ref="A940:A941"/>
    <mergeCell ref="D945:G945"/>
    <mergeCell ref="A967:A968"/>
    <mergeCell ref="B967:B968"/>
    <mergeCell ref="C967:C968"/>
    <mergeCell ref="A975:G975"/>
    <mergeCell ref="A976:A977"/>
    <mergeCell ref="D981:G981"/>
    <mergeCell ref="A957:G957"/>
    <mergeCell ref="A958:A959"/>
    <mergeCell ref="D963:G963"/>
    <mergeCell ref="D964:G964"/>
    <mergeCell ref="D965:G965"/>
    <mergeCell ref="D966:G966"/>
    <mergeCell ref="A993:G993"/>
    <mergeCell ref="A994:A995"/>
    <mergeCell ref="D999:G999"/>
    <mergeCell ref="D1000:G1000"/>
    <mergeCell ref="D1001:G1001"/>
    <mergeCell ref="D1002:G1002"/>
    <mergeCell ref="D982:G982"/>
    <mergeCell ref="D983:G983"/>
    <mergeCell ref="D984:G984"/>
    <mergeCell ref="A985:A986"/>
    <mergeCell ref="B985:B986"/>
    <mergeCell ref="C985:C986"/>
    <mergeCell ref="D1018:G1018"/>
    <mergeCell ref="D1019:G1019"/>
    <mergeCell ref="D1020:G1020"/>
    <mergeCell ref="A1021:A1022"/>
    <mergeCell ref="B1021:B1022"/>
    <mergeCell ref="C1021:C1022"/>
    <mergeCell ref="A1003:A1004"/>
    <mergeCell ref="B1003:B1004"/>
    <mergeCell ref="C1003:C1004"/>
    <mergeCell ref="A1011:G1011"/>
    <mergeCell ref="A1012:A1013"/>
    <mergeCell ref="D1017:G1017"/>
    <mergeCell ref="A1039:A1040"/>
    <mergeCell ref="B1039:B1040"/>
    <mergeCell ref="C1039:C1040"/>
    <mergeCell ref="A1047:G1047"/>
    <mergeCell ref="A1048:A1049"/>
    <mergeCell ref="D1053:G1053"/>
    <mergeCell ref="A1029:G1029"/>
    <mergeCell ref="A1030:A1031"/>
    <mergeCell ref="D1035:G1035"/>
    <mergeCell ref="D1036:G1036"/>
    <mergeCell ref="D1037:G1037"/>
    <mergeCell ref="D1038:G1038"/>
    <mergeCell ref="A1065:G1065"/>
    <mergeCell ref="A1066:A1067"/>
    <mergeCell ref="D1071:G1071"/>
    <mergeCell ref="D1072:G1072"/>
    <mergeCell ref="D1073:G1073"/>
    <mergeCell ref="D1074:G1074"/>
    <mergeCell ref="D1054:G1054"/>
    <mergeCell ref="D1055:G1055"/>
    <mergeCell ref="D1056:G1056"/>
    <mergeCell ref="A1057:A1058"/>
    <mergeCell ref="B1057:B1058"/>
    <mergeCell ref="C1057:C1058"/>
    <mergeCell ref="D1090:G1090"/>
    <mergeCell ref="D1091:G1091"/>
    <mergeCell ref="D1092:G1092"/>
    <mergeCell ref="A1093:A1094"/>
    <mergeCell ref="B1093:B1094"/>
    <mergeCell ref="C1093:C1094"/>
    <mergeCell ref="A1075:A1076"/>
    <mergeCell ref="B1075:B1076"/>
    <mergeCell ref="C1075:C1076"/>
    <mergeCell ref="A1083:G1083"/>
    <mergeCell ref="A1084:A1085"/>
    <mergeCell ref="D1089:G1089"/>
    <mergeCell ref="A1111:A1112"/>
    <mergeCell ref="B1111:B1112"/>
    <mergeCell ref="C1111:C1112"/>
    <mergeCell ref="A1119:G1119"/>
    <mergeCell ref="A1120:A1121"/>
    <mergeCell ref="D1125:G1125"/>
    <mergeCell ref="A1101:G1101"/>
    <mergeCell ref="A1102:A1103"/>
    <mergeCell ref="D1107:G1107"/>
    <mergeCell ref="D1108:G1108"/>
    <mergeCell ref="D1109:G1109"/>
    <mergeCell ref="D1110:G1110"/>
    <mergeCell ref="A1137:G1137"/>
    <mergeCell ref="A1138:A1139"/>
    <mergeCell ref="D1143:G1143"/>
    <mergeCell ref="D1144:G1144"/>
    <mergeCell ref="D1145:G1145"/>
    <mergeCell ref="D1146:G1146"/>
    <mergeCell ref="D1126:G1126"/>
    <mergeCell ref="D1127:G1127"/>
    <mergeCell ref="D1128:G1128"/>
    <mergeCell ref="A1129:A1130"/>
    <mergeCell ref="B1129:B1130"/>
    <mergeCell ref="C1129:C1130"/>
    <mergeCell ref="D1162:G1162"/>
    <mergeCell ref="D1163:G1163"/>
    <mergeCell ref="D1164:G1164"/>
    <mergeCell ref="A1165:A1166"/>
    <mergeCell ref="B1165:B1166"/>
    <mergeCell ref="C1165:C1166"/>
    <mergeCell ref="A1147:A1148"/>
    <mergeCell ref="B1147:B1148"/>
    <mergeCell ref="C1147:C1148"/>
    <mergeCell ref="A1155:G1155"/>
    <mergeCell ref="A1156:A1157"/>
    <mergeCell ref="D1161:G1161"/>
    <mergeCell ref="A1183:A1184"/>
    <mergeCell ref="B1183:B1184"/>
    <mergeCell ref="C1183:C1184"/>
    <mergeCell ref="A1191:G1191"/>
    <mergeCell ref="A1192:A1193"/>
    <mergeCell ref="D1197:G1197"/>
    <mergeCell ref="A1173:G1173"/>
    <mergeCell ref="A1174:A1175"/>
    <mergeCell ref="D1179:G1179"/>
    <mergeCell ref="D1180:G1180"/>
    <mergeCell ref="D1181:G1181"/>
    <mergeCell ref="D1182:G1182"/>
    <mergeCell ref="A1209:G1209"/>
    <mergeCell ref="A1210:A1211"/>
    <mergeCell ref="D1215:G1215"/>
    <mergeCell ref="D1216:G1216"/>
    <mergeCell ref="D1217:G1217"/>
    <mergeCell ref="D1218:G1218"/>
    <mergeCell ref="D1198:G1198"/>
    <mergeCell ref="D1199:G1199"/>
    <mergeCell ref="D1200:G1200"/>
    <mergeCell ref="A1201:A1202"/>
    <mergeCell ref="B1201:B1202"/>
    <mergeCell ref="C1201:C1202"/>
    <mergeCell ref="D1234:G1234"/>
    <mergeCell ref="D1235:G1235"/>
    <mergeCell ref="D1236:G1236"/>
    <mergeCell ref="A1237:A1238"/>
    <mergeCell ref="B1237:B1238"/>
    <mergeCell ref="C1237:C1238"/>
    <mergeCell ref="A1219:A1220"/>
    <mergeCell ref="B1219:B1220"/>
    <mergeCell ref="C1219:C1220"/>
    <mergeCell ref="A1227:G1227"/>
    <mergeCell ref="A1228:A1229"/>
    <mergeCell ref="D1233:G1233"/>
    <mergeCell ref="A1255:A1256"/>
    <mergeCell ref="B1255:B1256"/>
    <mergeCell ref="C1255:C1256"/>
    <mergeCell ref="A1263:G1263"/>
    <mergeCell ref="A1264:A1265"/>
    <mergeCell ref="D1269:G1269"/>
    <mergeCell ref="A1245:G1245"/>
    <mergeCell ref="A1246:A1247"/>
    <mergeCell ref="D1251:G1251"/>
    <mergeCell ref="D1252:G1252"/>
    <mergeCell ref="D1253:G1253"/>
    <mergeCell ref="D1254:G1254"/>
    <mergeCell ref="A1281:G1281"/>
    <mergeCell ref="A1282:A1283"/>
    <mergeCell ref="D1287:G1287"/>
    <mergeCell ref="D1288:G1288"/>
    <mergeCell ref="D1289:G1289"/>
    <mergeCell ref="A1290:A1291"/>
    <mergeCell ref="B1290:B1291"/>
    <mergeCell ref="C1290:C1291"/>
    <mergeCell ref="D1270:G1270"/>
    <mergeCell ref="D1271:G1271"/>
    <mergeCell ref="D1272:G1272"/>
    <mergeCell ref="A1273:A1274"/>
    <mergeCell ref="B1273:B1274"/>
    <mergeCell ref="C1273:C1274"/>
    <mergeCell ref="A1309:A1310"/>
    <mergeCell ref="B1309:B1310"/>
    <mergeCell ref="C1309:C1310"/>
    <mergeCell ref="A1317:G1317"/>
    <mergeCell ref="A1318:A1319"/>
    <mergeCell ref="D1323:G1323"/>
    <mergeCell ref="A1298:G1298"/>
    <mergeCell ref="A1299:A1300"/>
    <mergeCell ref="D1305:G1305"/>
    <mergeCell ref="D1306:G1306"/>
    <mergeCell ref="D1307:G1307"/>
    <mergeCell ref="D1308:G1308"/>
    <mergeCell ref="A1335:G1335"/>
    <mergeCell ref="A1336:A1337"/>
    <mergeCell ref="D1341:G1341"/>
    <mergeCell ref="D1342:G1342"/>
    <mergeCell ref="D1343:G1343"/>
    <mergeCell ref="D1344:G1344"/>
    <mergeCell ref="D1324:G1324"/>
    <mergeCell ref="D1325:G1325"/>
    <mergeCell ref="D1326:G1326"/>
    <mergeCell ref="A1327:A1328"/>
    <mergeCell ref="B1327:B1328"/>
    <mergeCell ref="C1327:C1328"/>
    <mergeCell ref="D1360:G1360"/>
    <mergeCell ref="D1361:G1361"/>
    <mergeCell ref="D1362:G1362"/>
    <mergeCell ref="A1363:A1364"/>
    <mergeCell ref="B1363:B1364"/>
    <mergeCell ref="C1363:C1364"/>
    <mergeCell ref="A1345:A1346"/>
    <mergeCell ref="B1345:B1346"/>
    <mergeCell ref="C1345:C1346"/>
    <mergeCell ref="A1353:G1353"/>
    <mergeCell ref="A1354:A1355"/>
    <mergeCell ref="D1359:G1359"/>
    <mergeCell ref="A1381:A1382"/>
    <mergeCell ref="B1381:B1382"/>
    <mergeCell ref="C1381:C1382"/>
    <mergeCell ref="A1389:G1389"/>
    <mergeCell ref="A1390:A1391"/>
    <mergeCell ref="D1395:G1395"/>
    <mergeCell ref="A1371:G1371"/>
    <mergeCell ref="A1372:A1373"/>
    <mergeCell ref="D1377:G1377"/>
    <mergeCell ref="D1378:G1378"/>
    <mergeCell ref="D1379:G1379"/>
    <mergeCell ref="D1380:G1380"/>
    <mergeCell ref="A1407:G1407"/>
    <mergeCell ref="A1408:A1409"/>
    <mergeCell ref="D1413:G1413"/>
    <mergeCell ref="D1414:G1414"/>
    <mergeCell ref="D1415:G1415"/>
    <mergeCell ref="D1416:G1416"/>
    <mergeCell ref="D1396:G1396"/>
    <mergeCell ref="D1397:G1397"/>
    <mergeCell ref="D1398:G1398"/>
    <mergeCell ref="A1399:A1400"/>
    <mergeCell ref="B1399:B1400"/>
    <mergeCell ref="C1399:C1400"/>
    <mergeCell ref="D1432:G1432"/>
    <mergeCell ref="D1433:G1433"/>
    <mergeCell ref="D1434:G1434"/>
    <mergeCell ref="A1435:A1436"/>
    <mergeCell ref="B1435:B1436"/>
    <mergeCell ref="C1435:C1436"/>
    <mergeCell ref="A1417:A1418"/>
    <mergeCell ref="B1417:B1418"/>
    <mergeCell ref="C1417:C1418"/>
    <mergeCell ref="A1425:G1425"/>
    <mergeCell ref="A1426:A1427"/>
    <mergeCell ref="D1431:G1431"/>
    <mergeCell ref="A1453:A1454"/>
    <mergeCell ref="B1453:B1454"/>
    <mergeCell ref="C1453:C1454"/>
    <mergeCell ref="A1461:G1461"/>
    <mergeCell ref="A1462:A1463"/>
    <mergeCell ref="D1467:G1467"/>
    <mergeCell ref="A1443:G1443"/>
    <mergeCell ref="A1444:A1445"/>
    <mergeCell ref="D1449:G1449"/>
    <mergeCell ref="D1450:G1450"/>
    <mergeCell ref="D1451:G1451"/>
    <mergeCell ref="D1452:G1452"/>
    <mergeCell ref="A1479:G1479"/>
    <mergeCell ref="A1480:A1481"/>
    <mergeCell ref="D1485:G1485"/>
    <mergeCell ref="D1486:G1486"/>
    <mergeCell ref="D1487:G1487"/>
    <mergeCell ref="D1488:G1488"/>
    <mergeCell ref="D1468:G1468"/>
    <mergeCell ref="D1469:G1469"/>
    <mergeCell ref="D1470:G1470"/>
    <mergeCell ref="A1471:A1472"/>
    <mergeCell ref="B1471:B1472"/>
    <mergeCell ref="C1471:C1472"/>
    <mergeCell ref="D1504:G1504"/>
    <mergeCell ref="D1505:G1505"/>
    <mergeCell ref="D1506:G1506"/>
    <mergeCell ref="A1507:A1508"/>
    <mergeCell ref="B1507:B1508"/>
    <mergeCell ref="C1507:C1508"/>
    <mergeCell ref="A1489:A1490"/>
    <mergeCell ref="B1489:B1490"/>
    <mergeCell ref="C1489:C1490"/>
    <mergeCell ref="A1497:G1497"/>
    <mergeCell ref="A1498:A1499"/>
    <mergeCell ref="D1503:G1503"/>
    <mergeCell ref="A1525:A1526"/>
    <mergeCell ref="B1525:B1526"/>
    <mergeCell ref="C1525:C1526"/>
    <mergeCell ref="A1533:G1533"/>
    <mergeCell ref="A1534:A1535"/>
    <mergeCell ref="D1539:G1539"/>
    <mergeCell ref="A1515:G1515"/>
    <mergeCell ref="A1516:A1517"/>
    <mergeCell ref="D1521:G1521"/>
    <mergeCell ref="D1522:G1522"/>
    <mergeCell ref="D1523:G1523"/>
    <mergeCell ref="D1524:G1524"/>
    <mergeCell ref="A1551:G1551"/>
    <mergeCell ref="A1552:A1553"/>
    <mergeCell ref="D1557:G1557"/>
    <mergeCell ref="D1558:G1558"/>
    <mergeCell ref="D1559:G1559"/>
    <mergeCell ref="D1560:G1560"/>
    <mergeCell ref="D1540:G1540"/>
    <mergeCell ref="D1541:G1541"/>
    <mergeCell ref="D1542:G1542"/>
    <mergeCell ref="A1543:A1544"/>
    <mergeCell ref="B1543:B1544"/>
    <mergeCell ref="C1543:C1544"/>
    <mergeCell ref="D1576:G1576"/>
    <mergeCell ref="D1577:G1577"/>
    <mergeCell ref="D1578:G1578"/>
    <mergeCell ref="A1579:A1580"/>
    <mergeCell ref="A1587:G1587"/>
    <mergeCell ref="A1588:A1589"/>
    <mergeCell ref="A1561:A1562"/>
    <mergeCell ref="B1561:B1562"/>
    <mergeCell ref="C1561:C1562"/>
    <mergeCell ref="A1569:G1569"/>
    <mergeCell ref="A1570:A1571"/>
    <mergeCell ref="D1575:G1575"/>
    <mergeCell ref="D1610:G1610"/>
    <mergeCell ref="D1611:G1611"/>
    <mergeCell ref="D1612:G1612"/>
    <mergeCell ref="D1613:G1613"/>
    <mergeCell ref="A1614:A1615"/>
    <mergeCell ref="A1622:A1623"/>
    <mergeCell ref="D1593:G1593"/>
    <mergeCell ref="D1594:G1594"/>
    <mergeCell ref="D1595:G1595"/>
    <mergeCell ref="A1596:A1597"/>
    <mergeCell ref="A1604:G1604"/>
    <mergeCell ref="A1605:A1606"/>
    <mergeCell ref="D1644:G1644"/>
    <mergeCell ref="D1645:G1645"/>
    <mergeCell ref="D1646:G1646"/>
    <mergeCell ref="A1647:A1648"/>
    <mergeCell ref="A1655:G1655"/>
    <mergeCell ref="A1656:A1657"/>
    <mergeCell ref="D1627:G1627"/>
    <mergeCell ref="D1628:G1628"/>
    <mergeCell ref="D1629:G1629"/>
    <mergeCell ref="A1630:A1631"/>
    <mergeCell ref="A1638:A1639"/>
    <mergeCell ref="D1643:G1643"/>
    <mergeCell ref="D1678:G1678"/>
    <mergeCell ref="D1679:G1679"/>
    <mergeCell ref="D1680:G1680"/>
    <mergeCell ref="A1681:A1682"/>
    <mergeCell ref="A1689:G1689"/>
    <mergeCell ref="A1690:A1691"/>
    <mergeCell ref="D1661:G1661"/>
    <mergeCell ref="D1662:G1662"/>
    <mergeCell ref="D1663:G1663"/>
    <mergeCell ref="A1664:A1665"/>
    <mergeCell ref="A1672:G1672"/>
    <mergeCell ref="A1673:A1674"/>
    <mergeCell ref="A1708:A1709"/>
    <mergeCell ref="D1713:G1713"/>
    <mergeCell ref="D1714:G1714"/>
    <mergeCell ref="D1715:G1715"/>
    <mergeCell ref="D1716:G1716"/>
    <mergeCell ref="A1717:A1718"/>
    <mergeCell ref="D1695:G1695"/>
    <mergeCell ref="D1696:G1696"/>
    <mergeCell ref="D1697:G1697"/>
    <mergeCell ref="D1698:G1698"/>
    <mergeCell ref="A1699:A1700"/>
    <mergeCell ref="A1707:G1707"/>
    <mergeCell ref="A1735:A1736"/>
    <mergeCell ref="A1743:G1743"/>
    <mergeCell ref="A1744:A1745"/>
    <mergeCell ref="D1749:G1749"/>
    <mergeCell ref="D1750:G1750"/>
    <mergeCell ref="D1751:G1751"/>
    <mergeCell ref="A1725:G1725"/>
    <mergeCell ref="A1726:A1727"/>
    <mergeCell ref="D1731:G1731"/>
    <mergeCell ref="D1732:G1732"/>
    <mergeCell ref="D1733:G1733"/>
    <mergeCell ref="D1734:G1734"/>
    <mergeCell ref="D1769:G1769"/>
    <mergeCell ref="D1770:G1770"/>
    <mergeCell ref="A1771:A1772"/>
    <mergeCell ref="A1779:G1779"/>
    <mergeCell ref="A1780:A1781"/>
    <mergeCell ref="D1785:G1785"/>
    <mergeCell ref="D1752:G1752"/>
    <mergeCell ref="A1753:A1754"/>
    <mergeCell ref="A1761:G1761"/>
    <mergeCell ref="A1762:A1763"/>
    <mergeCell ref="D1767:G1767"/>
    <mergeCell ref="D1768:G1768"/>
    <mergeCell ref="D1803:G1803"/>
    <mergeCell ref="D1804:G1804"/>
    <mergeCell ref="D1805:G1805"/>
    <mergeCell ref="A1806:A1807"/>
    <mergeCell ref="A1814:G1814"/>
    <mergeCell ref="A1815:A1816"/>
    <mergeCell ref="D1786:G1786"/>
    <mergeCell ref="D1787:G1787"/>
    <mergeCell ref="D1788:G1788"/>
    <mergeCell ref="A1789:A1790"/>
    <mergeCell ref="A1797:G1797"/>
    <mergeCell ref="A1798:A1799"/>
    <mergeCell ref="D1837:G1837"/>
    <mergeCell ref="D1838:G1838"/>
    <mergeCell ref="D1839:G1839"/>
    <mergeCell ref="A1840:A1841"/>
    <mergeCell ref="A1848:G1848"/>
    <mergeCell ref="A1849:A1850"/>
    <mergeCell ref="D1820:G1820"/>
    <mergeCell ref="D1821:G1821"/>
    <mergeCell ref="D1822:G1822"/>
    <mergeCell ref="A1823:A1824"/>
    <mergeCell ref="A1831:A1832"/>
    <mergeCell ref="D1836:G1836"/>
    <mergeCell ref="D1871:G1871"/>
    <mergeCell ref="D1872:G1872"/>
    <mergeCell ref="D1873:G1873"/>
    <mergeCell ref="A1874:A1875"/>
    <mergeCell ref="A1882:G1882"/>
    <mergeCell ref="A1883:A1884"/>
    <mergeCell ref="D1854:G1854"/>
    <mergeCell ref="D1855:G1855"/>
    <mergeCell ref="D1856:G1856"/>
    <mergeCell ref="A1857:A1858"/>
    <mergeCell ref="A1865:G1865"/>
    <mergeCell ref="A1866:A1867"/>
    <mergeCell ref="A1901:A1902"/>
    <mergeCell ref="D1906:G1906"/>
    <mergeCell ref="D1907:G1907"/>
    <mergeCell ref="D1908:G1908"/>
    <mergeCell ref="A1909:A1910"/>
    <mergeCell ref="A1917:G1917"/>
    <mergeCell ref="D1888:G1888"/>
    <mergeCell ref="D1889:G1889"/>
    <mergeCell ref="D1890:G1890"/>
    <mergeCell ref="D1891:G1891"/>
    <mergeCell ref="A1892:A1893"/>
    <mergeCell ref="A1900:G1900"/>
    <mergeCell ref="D1929:G1929"/>
    <mergeCell ref="A1935:G1935"/>
    <mergeCell ref="A1936:A1937"/>
    <mergeCell ref="D1941:G1941"/>
    <mergeCell ref="D1942:G1942"/>
    <mergeCell ref="D1943:G1943"/>
    <mergeCell ref="A1918:A1919"/>
    <mergeCell ref="D1923:G1923"/>
    <mergeCell ref="D1924:G1924"/>
    <mergeCell ref="D1925:G1925"/>
    <mergeCell ref="D1926:G1926"/>
    <mergeCell ref="A1927:A1928"/>
    <mergeCell ref="D1960:G1960"/>
    <mergeCell ref="D1961:G1961"/>
    <mergeCell ref="D1962:G1962"/>
    <mergeCell ref="A1963:A1964"/>
    <mergeCell ref="D1965:G1965"/>
    <mergeCell ref="A1971:G1971"/>
    <mergeCell ref="D1944:G1944"/>
    <mergeCell ref="A1945:A1946"/>
    <mergeCell ref="D1947:G1947"/>
    <mergeCell ref="A1953:G1953"/>
    <mergeCell ref="A1954:A1955"/>
    <mergeCell ref="D1959:G1959"/>
    <mergeCell ref="D1983:G1983"/>
    <mergeCell ref="A1989:G1989"/>
    <mergeCell ref="A1990:A1991"/>
    <mergeCell ref="A1972:A1973"/>
    <mergeCell ref="D1977:G1977"/>
    <mergeCell ref="D1978:G1978"/>
    <mergeCell ref="D1979:G1979"/>
    <mergeCell ref="D1980:G1980"/>
    <mergeCell ref="A1981:A1982"/>
  </mergeCells>
  <printOptions horizontalCentered="1" verticalCentered="1"/>
  <pageMargins left="0.7" right="0.7" top="0.75" bottom="0.75" header="0.3" footer="0.3"/>
  <pageSetup scale="57" orientation="portrait" r:id="rId1"/>
  <rowBreaks count="2" manualBreakCount="2">
    <brk id="73" max="16383" man="1"/>
    <brk id="1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2"/>
  <sheetViews>
    <sheetView view="pageBreakPreview" topLeftCell="A343" zoomScaleNormal="160" zoomScaleSheetLayoutView="100" workbookViewId="0">
      <selection activeCell="B9" sqref="B9"/>
    </sheetView>
  </sheetViews>
  <sheetFormatPr defaultRowHeight="15" x14ac:dyDescent="0.25"/>
  <cols>
    <col min="1" max="1" width="21.42578125" customWidth="1"/>
    <col min="2" max="2" width="19.28515625" customWidth="1"/>
    <col min="3" max="3" width="15.28515625" customWidth="1"/>
    <col min="4" max="4" width="18.5703125" customWidth="1"/>
    <col min="5" max="5" width="14.85546875" customWidth="1"/>
  </cols>
  <sheetData>
    <row r="1" spans="1:5" x14ac:dyDescent="0.25">
      <c r="A1" s="159" t="s">
        <v>764</v>
      </c>
      <c r="B1" s="160"/>
      <c r="C1" s="160"/>
      <c r="D1" s="160"/>
      <c r="E1" s="161"/>
    </row>
    <row r="2" spans="1:5" x14ac:dyDescent="0.25">
      <c r="B2" s="162"/>
      <c r="C2" s="162"/>
      <c r="D2" s="162"/>
      <c r="E2" s="161"/>
    </row>
    <row r="3" spans="1:5" ht="15.75" thickBot="1" x14ac:dyDescent="0.3">
      <c r="B3" s="162"/>
      <c r="C3" s="162"/>
      <c r="D3" s="162"/>
      <c r="E3" s="161"/>
    </row>
    <row r="4" spans="1:5" ht="48" thickBot="1" x14ac:dyDescent="0.3">
      <c r="A4" s="163" t="s">
        <v>746</v>
      </c>
      <c r="B4" s="572"/>
      <c r="C4" s="573"/>
      <c r="D4" s="573"/>
      <c r="E4" s="574"/>
    </row>
    <row r="5" spans="1:5" ht="48" thickBot="1" x14ac:dyDescent="0.3">
      <c r="A5" s="61" t="s">
        <v>748</v>
      </c>
      <c r="B5" s="575"/>
      <c r="C5" s="576"/>
      <c r="D5" s="576"/>
      <c r="E5" s="577"/>
    </row>
    <row r="6" spans="1:5" ht="48" thickBot="1" x14ac:dyDescent="0.3">
      <c r="A6" s="61" t="s">
        <v>765</v>
      </c>
      <c r="B6" s="578"/>
      <c r="C6" s="570"/>
      <c r="D6" s="570"/>
      <c r="E6" s="571"/>
    </row>
    <row r="7" spans="1:5" ht="32.25" thickBot="1" x14ac:dyDescent="0.3">
      <c r="A7" s="61" t="s">
        <v>751</v>
      </c>
      <c r="B7" s="164" t="s">
        <v>766</v>
      </c>
      <c r="C7" s="579" t="s">
        <v>6</v>
      </c>
      <c r="D7" s="579"/>
      <c r="E7" s="580"/>
    </row>
    <row r="8" spans="1:5" ht="48" thickBot="1" x14ac:dyDescent="0.3">
      <c r="A8" s="61" t="s">
        <v>767</v>
      </c>
      <c r="B8" s="165"/>
      <c r="C8" s="570"/>
      <c r="D8" s="570"/>
      <c r="E8" s="571"/>
    </row>
    <row r="9" spans="1:5" ht="48" thickBot="1" x14ac:dyDescent="0.3">
      <c r="A9" s="61" t="s">
        <v>768</v>
      </c>
      <c r="B9" s="165"/>
      <c r="C9" s="570"/>
      <c r="D9" s="570"/>
      <c r="E9" s="571"/>
    </row>
    <row r="11" spans="1:5" x14ac:dyDescent="0.25">
      <c r="A11" s="166" t="s">
        <v>769</v>
      </c>
      <c r="B11" s="166"/>
      <c r="C11" s="166"/>
      <c r="D11" s="166"/>
      <c r="E11" s="166"/>
    </row>
    <row r="12" spans="1:5" ht="18" customHeight="1" x14ac:dyDescent="0.25">
      <c r="A12" s="799" t="s">
        <v>770</v>
      </c>
      <c r="B12" s="799"/>
      <c r="C12" s="799"/>
      <c r="D12" s="799"/>
      <c r="E12" s="799"/>
    </row>
    <row r="13" spans="1:5" ht="15.75" thickBot="1" x14ac:dyDescent="0.3"/>
    <row r="14" spans="1:5" ht="26.25" thickBot="1" x14ac:dyDescent="0.3">
      <c r="A14" s="8" t="s">
        <v>1</v>
      </c>
      <c r="B14" s="585" t="s">
        <v>73</v>
      </c>
      <c r="C14" s="585"/>
      <c r="D14" s="585"/>
      <c r="E14" s="585"/>
    </row>
    <row r="15" spans="1:5" ht="15.75" thickBot="1" x14ac:dyDescent="0.3">
      <c r="A15" s="8" t="s">
        <v>2</v>
      </c>
      <c r="B15" s="575" t="s">
        <v>74</v>
      </c>
      <c r="C15" s="576"/>
      <c r="D15" s="576"/>
      <c r="E15" s="577"/>
    </row>
    <row r="16" spans="1:5" ht="26.25" thickBot="1" x14ac:dyDescent="0.3">
      <c r="A16" s="8" t="s">
        <v>4</v>
      </c>
      <c r="B16" s="587" t="s">
        <v>5</v>
      </c>
      <c r="C16" s="570"/>
      <c r="D16" s="570"/>
      <c r="E16" s="571"/>
    </row>
    <row r="17" spans="1:5" ht="15.75" thickBot="1" x14ac:dyDescent="0.3">
      <c r="A17" s="588" t="s">
        <v>6</v>
      </c>
      <c r="B17" s="589"/>
      <c r="C17" s="589"/>
      <c r="D17" s="589"/>
      <c r="E17" s="590"/>
    </row>
    <row r="18" spans="1:5" ht="15.75" thickBot="1" x14ac:dyDescent="0.3">
      <c r="A18" s="818" t="s">
        <v>75</v>
      </c>
      <c r="B18" s="819"/>
      <c r="C18" s="819"/>
      <c r="D18" s="819"/>
      <c r="E18" s="820"/>
    </row>
    <row r="19" spans="1:5" ht="36.75" customHeight="1" thickBot="1" x14ac:dyDescent="0.3">
      <c r="A19" s="818"/>
      <c r="B19" s="819"/>
      <c r="C19" s="819"/>
      <c r="D19" s="819"/>
      <c r="E19" s="820"/>
    </row>
    <row r="20" spans="1:5" ht="15.75" thickBot="1" x14ac:dyDescent="0.3">
      <c r="A20" s="818"/>
      <c r="B20" s="819"/>
      <c r="C20" s="819"/>
      <c r="D20" s="819"/>
      <c r="E20" s="820"/>
    </row>
    <row r="21" spans="1:5" ht="33.75" customHeight="1" thickBot="1" x14ac:dyDescent="0.3">
      <c r="A21" s="9" t="s">
        <v>8</v>
      </c>
      <c r="B21" s="773" t="s">
        <v>771</v>
      </c>
      <c r="C21" s="758"/>
      <c r="D21" s="758"/>
      <c r="E21" s="759"/>
    </row>
    <row r="22" spans="1:5" ht="23.25" customHeight="1" x14ac:dyDescent="0.25">
      <c r="A22" s="597" t="s">
        <v>9</v>
      </c>
      <c r="B22" s="10">
        <v>2018</v>
      </c>
      <c r="C22" s="10">
        <v>2019</v>
      </c>
      <c r="D22" s="10">
        <v>2020</v>
      </c>
      <c r="E22" s="10">
        <v>2021</v>
      </c>
    </row>
    <row r="23" spans="1:5" ht="15.75" thickBot="1" x14ac:dyDescent="0.3">
      <c r="A23" s="598"/>
      <c r="B23" s="148" t="s">
        <v>10</v>
      </c>
      <c r="C23" s="148" t="s">
        <v>11</v>
      </c>
      <c r="D23" s="148" t="s">
        <v>11</v>
      </c>
      <c r="E23" s="148" t="s">
        <v>11</v>
      </c>
    </row>
    <row r="24" spans="1:5" ht="34.5" thickBot="1" x14ac:dyDescent="0.3">
      <c r="A24" s="141" t="s">
        <v>772</v>
      </c>
      <c r="B24" s="109">
        <v>25</v>
      </c>
      <c r="C24" s="109">
        <v>30</v>
      </c>
      <c r="D24" s="109">
        <v>35</v>
      </c>
      <c r="E24" s="109">
        <v>40</v>
      </c>
    </row>
    <row r="25" spans="1:5" ht="23.25" thickBot="1" x14ac:dyDescent="0.3">
      <c r="A25" s="12" t="s">
        <v>773</v>
      </c>
      <c r="B25" s="167">
        <v>40</v>
      </c>
      <c r="C25" s="167">
        <v>30</v>
      </c>
      <c r="D25" s="167">
        <v>0</v>
      </c>
      <c r="E25" s="167">
        <v>0</v>
      </c>
    </row>
    <row r="26" spans="1:5" ht="68.25" thickBot="1" x14ac:dyDescent="0.3">
      <c r="A26" s="12" t="s">
        <v>77</v>
      </c>
      <c r="B26" s="13">
        <v>25</v>
      </c>
      <c r="C26" s="13">
        <v>24</v>
      </c>
      <c r="D26" s="13">
        <v>24</v>
      </c>
      <c r="E26" s="13">
        <v>24</v>
      </c>
    </row>
    <row r="27" spans="1:5" ht="23.25" thickBot="1" x14ac:dyDescent="0.3">
      <c r="A27" s="12" t="s">
        <v>53</v>
      </c>
      <c r="B27" s="13">
        <v>1</v>
      </c>
      <c r="C27" s="13">
        <v>1</v>
      </c>
      <c r="D27" s="13">
        <v>1</v>
      </c>
      <c r="E27" s="13">
        <v>1</v>
      </c>
    </row>
    <row r="28" spans="1:5" ht="23.25" customHeight="1" thickBot="1" x14ac:dyDescent="0.3">
      <c r="A28" s="168"/>
      <c r="B28" s="169"/>
      <c r="C28" s="169"/>
      <c r="D28" s="169"/>
      <c r="E28" s="169"/>
    </row>
    <row r="29" spans="1:5" ht="24.75" thickBot="1" x14ac:dyDescent="0.3">
      <c r="A29" s="6" t="s">
        <v>17</v>
      </c>
      <c r="B29" s="806" t="s">
        <v>78</v>
      </c>
      <c r="C29" s="807"/>
      <c r="D29" s="807"/>
      <c r="E29" s="808"/>
    </row>
    <row r="30" spans="1:5" ht="15.75" thickBot="1" x14ac:dyDescent="0.3">
      <c r="A30" s="809" t="s">
        <v>18</v>
      </c>
      <c r="B30" s="810"/>
      <c r="C30" s="810"/>
      <c r="D30" s="810"/>
      <c r="E30" s="811"/>
    </row>
    <row r="31" spans="1:5" ht="23.25" thickBot="1" x14ac:dyDescent="0.3">
      <c r="A31" s="146" t="s">
        <v>80</v>
      </c>
      <c r="B31" s="14">
        <v>655</v>
      </c>
      <c r="C31" s="14">
        <v>705</v>
      </c>
      <c r="D31" s="14">
        <v>725</v>
      </c>
      <c r="E31" s="14">
        <v>770</v>
      </c>
    </row>
    <row r="32" spans="1:5" ht="15.75" thickBot="1" x14ac:dyDescent="0.3">
      <c r="A32" s="146" t="s">
        <v>81</v>
      </c>
      <c r="B32" s="15">
        <v>320</v>
      </c>
      <c r="C32" s="15">
        <v>340</v>
      </c>
      <c r="D32" s="15">
        <v>360</v>
      </c>
      <c r="E32" s="15">
        <v>390</v>
      </c>
    </row>
    <row r="33" spans="1:6" ht="45.75" thickBot="1" x14ac:dyDescent="0.3">
      <c r="A33" s="146" t="s">
        <v>82</v>
      </c>
      <c r="B33" s="14">
        <v>1</v>
      </c>
      <c r="C33" s="14">
        <v>1</v>
      </c>
      <c r="D33" s="14">
        <v>1</v>
      </c>
      <c r="E33" s="14">
        <v>1</v>
      </c>
    </row>
    <row r="34" spans="1:6" ht="23.25" thickBot="1" x14ac:dyDescent="0.3">
      <c r="A34" s="16" t="s">
        <v>83</v>
      </c>
      <c r="B34" s="14">
        <v>1</v>
      </c>
      <c r="C34" s="14">
        <v>1</v>
      </c>
      <c r="D34" s="14">
        <v>1</v>
      </c>
      <c r="E34" s="14">
        <v>1</v>
      </c>
    </row>
    <row r="35" spans="1:6" ht="17.25" customHeight="1" thickBot="1" x14ac:dyDescent="0.3">
      <c r="A35" s="16" t="s">
        <v>84</v>
      </c>
      <c r="B35" s="14">
        <v>1</v>
      </c>
      <c r="C35" s="14">
        <v>1</v>
      </c>
      <c r="D35" s="14">
        <v>1</v>
      </c>
      <c r="E35" s="14">
        <v>1</v>
      </c>
    </row>
    <row r="36" spans="1:6" ht="34.5" thickBot="1" x14ac:dyDescent="0.3">
      <c r="A36" s="16" t="s">
        <v>85</v>
      </c>
      <c r="B36" s="14">
        <v>1</v>
      </c>
      <c r="C36" s="14">
        <v>1</v>
      </c>
      <c r="D36" s="14">
        <v>1</v>
      </c>
      <c r="E36" s="14">
        <v>1</v>
      </c>
    </row>
    <row r="37" spans="1:6" ht="12.75" customHeight="1" x14ac:dyDescent="0.25">
      <c r="A37" s="17" t="s">
        <v>774</v>
      </c>
      <c r="B37" s="170">
        <v>40</v>
      </c>
      <c r="C37" s="170">
        <v>30</v>
      </c>
      <c r="D37" s="170">
        <v>0.2</v>
      </c>
      <c r="E37" s="170"/>
    </row>
    <row r="38" spans="1:6" ht="9" customHeight="1" x14ac:dyDescent="0.25">
      <c r="A38" s="812" t="s">
        <v>19</v>
      </c>
      <c r="B38" s="813"/>
      <c r="C38" s="813"/>
      <c r="D38" s="813"/>
      <c r="E38" s="814"/>
    </row>
    <row r="39" spans="1:6" ht="15.75" thickBot="1" x14ac:dyDescent="0.3">
      <c r="A39" s="815" t="s">
        <v>49</v>
      </c>
      <c r="B39" s="816"/>
      <c r="C39" s="816"/>
      <c r="D39" s="816"/>
      <c r="E39" s="817"/>
    </row>
    <row r="40" spans="1:6" ht="15.75" thickBot="1" x14ac:dyDescent="0.3">
      <c r="A40" s="608" t="s">
        <v>50</v>
      </c>
      <c r="B40" s="609"/>
      <c r="C40" s="609"/>
      <c r="D40" s="609"/>
      <c r="E40" s="610"/>
    </row>
    <row r="41" spans="1:6" ht="23.25" thickBot="1" x14ac:dyDescent="0.3">
      <c r="A41" s="18" t="s">
        <v>86</v>
      </c>
      <c r="B41" s="757" t="s">
        <v>87</v>
      </c>
      <c r="C41" s="758"/>
      <c r="D41" s="758"/>
      <c r="E41" s="759"/>
    </row>
    <row r="42" spans="1:6" ht="15.75" thickBot="1" x14ac:dyDescent="0.3">
      <c r="A42" s="19" t="s">
        <v>88</v>
      </c>
      <c r="B42" s="757" t="s">
        <v>89</v>
      </c>
      <c r="C42" s="758"/>
      <c r="D42" s="758"/>
      <c r="E42" s="759"/>
      <c r="F42" s="38"/>
    </row>
    <row r="43" spans="1:6" ht="15.75" thickBot="1" x14ac:dyDescent="0.3">
      <c r="A43" s="12" t="s">
        <v>20</v>
      </c>
      <c r="B43" s="701" t="s">
        <v>90</v>
      </c>
      <c r="C43" s="702"/>
      <c r="D43" s="702"/>
      <c r="E43" s="703"/>
    </row>
    <row r="44" spans="1:6" ht="15.75" thickBot="1" x14ac:dyDescent="0.3">
      <c r="A44" s="12" t="s">
        <v>21</v>
      </c>
      <c r="B44" s="760" t="s">
        <v>91</v>
      </c>
      <c r="C44" s="761"/>
      <c r="D44" s="761"/>
      <c r="E44" s="762"/>
    </row>
    <row r="45" spans="1:6" ht="15.75" customHeight="1" x14ac:dyDescent="0.25">
      <c r="A45" s="597"/>
      <c r="B45" s="20">
        <v>2018</v>
      </c>
      <c r="C45" s="20">
        <v>2019</v>
      </c>
      <c r="D45" s="20">
        <v>2020</v>
      </c>
      <c r="E45" s="20">
        <v>2021</v>
      </c>
    </row>
    <row r="46" spans="1:6" ht="12.75" customHeight="1" thickBot="1" x14ac:dyDescent="0.3">
      <c r="A46" s="598"/>
      <c r="B46" s="21" t="s">
        <v>10</v>
      </c>
      <c r="C46" s="21" t="s">
        <v>11</v>
      </c>
      <c r="D46" s="21" t="s">
        <v>11</v>
      </c>
      <c r="E46" s="21" t="s">
        <v>11</v>
      </c>
    </row>
    <row r="47" spans="1:6" ht="9" customHeight="1" thickBot="1" x14ac:dyDescent="0.3">
      <c r="A47" s="12" t="s">
        <v>23</v>
      </c>
      <c r="B47" s="22">
        <v>655</v>
      </c>
      <c r="C47" s="22">
        <v>705</v>
      </c>
      <c r="D47" s="22">
        <v>725</v>
      </c>
      <c r="E47" s="22">
        <v>770</v>
      </c>
    </row>
    <row r="48" spans="1:6" ht="15.75" thickBot="1" x14ac:dyDescent="0.3">
      <c r="A48" s="12" t="s">
        <v>24</v>
      </c>
      <c r="B48" s="22">
        <v>2000</v>
      </c>
      <c r="C48" s="22">
        <v>4000</v>
      </c>
      <c r="D48" s="22">
        <v>4000</v>
      </c>
      <c r="E48" s="22">
        <v>5000</v>
      </c>
    </row>
    <row r="49" spans="1:5" ht="15.75" thickBot="1" x14ac:dyDescent="0.3">
      <c r="A49" s="12" t="s">
        <v>25</v>
      </c>
      <c r="B49" s="22">
        <f>B48/B47</f>
        <v>3.053435114503817</v>
      </c>
      <c r="C49" s="22">
        <f t="shared" ref="C49:E49" si="0">C48/C47</f>
        <v>5.6737588652482271</v>
      </c>
      <c r="D49" s="22">
        <f t="shared" si="0"/>
        <v>5.5172413793103452</v>
      </c>
      <c r="E49" s="22">
        <f t="shared" si="0"/>
        <v>6.4935064935064934</v>
      </c>
    </row>
    <row r="50" spans="1:5" ht="15.75" thickBot="1" x14ac:dyDescent="0.3">
      <c r="A50" s="12" t="s">
        <v>26</v>
      </c>
      <c r="B50" s="140" t="s">
        <v>27</v>
      </c>
      <c r="C50" s="23">
        <f>C47/B47-1</f>
        <v>7.6335877862595325E-2</v>
      </c>
      <c r="D50" s="23">
        <f t="shared" ref="D50:E52" si="1">D47/C47-1</f>
        <v>2.8368794326241176E-2</v>
      </c>
      <c r="E50" s="23">
        <f t="shared" si="1"/>
        <v>6.2068965517241281E-2</v>
      </c>
    </row>
    <row r="51" spans="1:5" ht="15.75" thickBot="1" x14ac:dyDescent="0.3">
      <c r="A51" s="12" t="s">
        <v>28</v>
      </c>
      <c r="B51" s="140" t="s">
        <v>27</v>
      </c>
      <c r="C51" s="23">
        <f>C48/B48-1</f>
        <v>1</v>
      </c>
      <c r="D51" s="23">
        <f t="shared" si="1"/>
        <v>0</v>
      </c>
      <c r="E51" s="23">
        <f t="shared" si="1"/>
        <v>0.25</v>
      </c>
    </row>
    <row r="52" spans="1:5" ht="23.25" thickBot="1" x14ac:dyDescent="0.3">
      <c r="A52" s="12" t="s">
        <v>29</v>
      </c>
      <c r="B52" s="140" t="s">
        <v>27</v>
      </c>
      <c r="C52" s="23">
        <f>C49/B49-1</f>
        <v>0.85815602836879434</v>
      </c>
      <c r="D52" s="23">
        <f t="shared" si="1"/>
        <v>-2.7586206896551668E-2</v>
      </c>
      <c r="E52" s="23">
        <f t="shared" si="1"/>
        <v>0.17694805194805197</v>
      </c>
    </row>
    <row r="53" spans="1:5" ht="15.75" thickBot="1" x14ac:dyDescent="0.3">
      <c r="A53" s="618" t="s">
        <v>30</v>
      </c>
      <c r="B53" s="619"/>
      <c r="C53" s="619"/>
      <c r="D53" s="619"/>
      <c r="E53" s="620"/>
    </row>
    <row r="54" spans="1:5" x14ac:dyDescent="0.25">
      <c r="A54" s="597"/>
      <c r="B54" s="20">
        <v>2018</v>
      </c>
      <c r="C54" s="20">
        <v>2019</v>
      </c>
      <c r="D54" s="20">
        <v>2020</v>
      </c>
      <c r="E54" s="20">
        <v>2021</v>
      </c>
    </row>
    <row r="55" spans="1:5" ht="15.75" thickBot="1" x14ac:dyDescent="0.3">
      <c r="A55" s="598"/>
      <c r="B55" s="21" t="s">
        <v>10</v>
      </c>
      <c r="C55" s="21" t="s">
        <v>11</v>
      </c>
      <c r="D55" s="21" t="s">
        <v>11</v>
      </c>
      <c r="E55" s="21" t="s">
        <v>11</v>
      </c>
    </row>
    <row r="56" spans="1:5" ht="15.75" thickBot="1" x14ac:dyDescent="0.3">
      <c r="A56" s="24" t="s">
        <v>31</v>
      </c>
      <c r="B56" s="22">
        <v>2000</v>
      </c>
      <c r="C56" s="22">
        <v>4000</v>
      </c>
      <c r="D56" s="22">
        <v>4000</v>
      </c>
      <c r="E56" s="22">
        <v>5000</v>
      </c>
    </row>
    <row r="57" spans="1:5" ht="15.75" thickBot="1" x14ac:dyDescent="0.3">
      <c r="A57" s="24" t="s">
        <v>32</v>
      </c>
      <c r="B57" s="25"/>
      <c r="C57" s="26"/>
      <c r="D57" s="26"/>
      <c r="E57" s="26"/>
    </row>
    <row r="58" spans="1:5" ht="15.75" thickBot="1" x14ac:dyDescent="0.3">
      <c r="A58" s="27" t="s">
        <v>33</v>
      </c>
      <c r="B58" s="25">
        <f>B57+B56</f>
        <v>2000</v>
      </c>
      <c r="C58" s="25">
        <f t="shared" ref="C58:E58" si="2">C57+C56</f>
        <v>4000</v>
      </c>
      <c r="D58" s="25">
        <f t="shared" si="2"/>
        <v>4000</v>
      </c>
      <c r="E58" s="25">
        <f t="shared" si="2"/>
        <v>5000</v>
      </c>
    </row>
    <row r="59" spans="1:5" x14ac:dyDescent="0.25">
      <c r="A59" s="631" t="s">
        <v>34</v>
      </c>
      <c r="B59" s="634"/>
      <c r="C59" s="635"/>
      <c r="D59" s="635"/>
      <c r="E59" s="636"/>
    </row>
    <row r="60" spans="1:5" x14ac:dyDescent="0.25">
      <c r="A60" s="632"/>
      <c r="B60" s="637"/>
      <c r="C60" s="638"/>
      <c r="D60" s="638"/>
      <c r="E60" s="639"/>
    </row>
    <row r="61" spans="1:5" ht="12.75" customHeight="1" thickBot="1" x14ac:dyDescent="0.3">
      <c r="A61" s="632"/>
      <c r="B61" s="640"/>
      <c r="C61" s="641"/>
      <c r="D61" s="641"/>
      <c r="E61" s="642"/>
    </row>
    <row r="62" spans="1:5" ht="16.5" customHeight="1" thickBot="1" x14ac:dyDescent="0.3">
      <c r="A62" s="28" t="s">
        <v>92</v>
      </c>
      <c r="B62" s="757" t="s">
        <v>93</v>
      </c>
      <c r="C62" s="758"/>
      <c r="D62" s="758"/>
      <c r="E62" s="759"/>
    </row>
    <row r="63" spans="1:5" ht="22.5" customHeight="1" thickBot="1" x14ac:dyDescent="0.3">
      <c r="A63" s="19" t="s">
        <v>94</v>
      </c>
      <c r="B63" s="772" t="s">
        <v>95</v>
      </c>
      <c r="C63" s="758"/>
      <c r="D63" s="758"/>
      <c r="E63" s="759"/>
    </row>
    <row r="64" spans="1:5" ht="57.75" customHeight="1" thickBot="1" x14ac:dyDescent="0.3">
      <c r="A64" s="12" t="s">
        <v>20</v>
      </c>
      <c r="B64" s="701" t="s">
        <v>96</v>
      </c>
      <c r="C64" s="702"/>
      <c r="D64" s="702"/>
      <c r="E64" s="703"/>
    </row>
    <row r="65" spans="1:5" ht="15.75" thickBot="1" x14ac:dyDescent="0.3">
      <c r="A65" s="12" t="s">
        <v>21</v>
      </c>
      <c r="B65" s="760" t="s">
        <v>91</v>
      </c>
      <c r="C65" s="761"/>
      <c r="D65" s="761"/>
      <c r="E65" s="762"/>
    </row>
    <row r="66" spans="1:5" x14ac:dyDescent="0.25">
      <c r="A66" s="597"/>
      <c r="B66" s="20">
        <v>2018</v>
      </c>
      <c r="C66" s="20">
        <v>2019</v>
      </c>
      <c r="D66" s="20">
        <v>2020</v>
      </c>
      <c r="E66" s="20">
        <v>2021</v>
      </c>
    </row>
    <row r="67" spans="1:5" ht="15.75" thickBot="1" x14ac:dyDescent="0.3">
      <c r="A67" s="598"/>
      <c r="B67" s="21" t="s">
        <v>10</v>
      </c>
      <c r="C67" s="21" t="s">
        <v>11</v>
      </c>
      <c r="D67" s="21" t="s">
        <v>11</v>
      </c>
      <c r="E67" s="21" t="s">
        <v>11</v>
      </c>
    </row>
    <row r="68" spans="1:5" ht="24.75" customHeight="1" thickBot="1" x14ac:dyDescent="0.3">
      <c r="A68" s="12" t="s">
        <v>23</v>
      </c>
      <c r="B68" s="22">
        <v>320</v>
      </c>
      <c r="C68" s="22">
        <v>340</v>
      </c>
      <c r="D68" s="22">
        <v>360</v>
      </c>
      <c r="E68" s="22">
        <v>390</v>
      </c>
    </row>
    <row r="69" spans="1:5" ht="12.75" customHeight="1" thickBot="1" x14ac:dyDescent="0.3">
      <c r="A69" s="12" t="s">
        <v>24</v>
      </c>
      <c r="B69" s="22">
        <v>19000</v>
      </c>
      <c r="C69" s="22">
        <v>15200</v>
      </c>
      <c r="D69" s="22">
        <v>15200</v>
      </c>
      <c r="E69" s="22">
        <v>22000</v>
      </c>
    </row>
    <row r="70" spans="1:5" ht="9" customHeight="1" thickBot="1" x14ac:dyDescent="0.3">
      <c r="A70" s="12" t="s">
        <v>25</v>
      </c>
      <c r="B70" s="22">
        <f>B69/B68</f>
        <v>59.375</v>
      </c>
      <c r="C70" s="22">
        <f t="shared" ref="C70:E70" si="3">C69/C68</f>
        <v>44.705882352941174</v>
      </c>
      <c r="D70" s="22">
        <f t="shared" si="3"/>
        <v>42.222222222222221</v>
      </c>
      <c r="E70" s="22">
        <f t="shared" si="3"/>
        <v>56.410256410256409</v>
      </c>
    </row>
    <row r="71" spans="1:5" ht="24.75" customHeight="1" thickBot="1" x14ac:dyDescent="0.3">
      <c r="A71" s="12" t="s">
        <v>26</v>
      </c>
      <c r="B71" s="140" t="s">
        <v>27</v>
      </c>
      <c r="C71" s="23">
        <f>C68/B68-1</f>
        <v>6.25E-2</v>
      </c>
      <c r="D71" s="23">
        <f t="shared" ref="D71:E73" si="4">D68/C68-1</f>
        <v>5.8823529411764719E-2</v>
      </c>
      <c r="E71" s="23">
        <f t="shared" si="4"/>
        <v>8.3333333333333259E-2</v>
      </c>
    </row>
    <row r="72" spans="1:5" ht="24.75" customHeight="1" thickBot="1" x14ac:dyDescent="0.3">
      <c r="A72" s="12" t="s">
        <v>28</v>
      </c>
      <c r="B72" s="140" t="s">
        <v>27</v>
      </c>
      <c r="C72" s="23">
        <f>C69/B69-1</f>
        <v>-0.19999999999999996</v>
      </c>
      <c r="D72" s="23">
        <f t="shared" si="4"/>
        <v>0</v>
      </c>
      <c r="E72" s="23">
        <f t="shared" si="4"/>
        <v>0.44736842105263164</v>
      </c>
    </row>
    <row r="73" spans="1:5" ht="24.75" customHeight="1" thickBot="1" x14ac:dyDescent="0.3">
      <c r="A73" s="12" t="s">
        <v>29</v>
      </c>
      <c r="B73" s="140" t="s">
        <v>27</v>
      </c>
      <c r="C73" s="23">
        <f>C70/B70-1</f>
        <v>-0.24705882352941178</v>
      </c>
      <c r="D73" s="23">
        <f t="shared" si="4"/>
        <v>-5.5555555555555469E-2</v>
      </c>
      <c r="E73" s="23">
        <f t="shared" si="4"/>
        <v>0.33603238866396756</v>
      </c>
    </row>
    <row r="74" spans="1:5" ht="15.75" thickBot="1" x14ac:dyDescent="0.3">
      <c r="A74" s="618" t="s">
        <v>97</v>
      </c>
      <c r="B74" s="619"/>
      <c r="C74" s="619"/>
      <c r="D74" s="619"/>
      <c r="E74" s="620"/>
    </row>
    <row r="75" spans="1:5" x14ac:dyDescent="0.25">
      <c r="A75" s="597"/>
      <c r="B75" s="20">
        <v>2018</v>
      </c>
      <c r="C75" s="20">
        <v>2019</v>
      </c>
      <c r="D75" s="20">
        <v>2020</v>
      </c>
      <c r="E75" s="20">
        <v>2021</v>
      </c>
    </row>
    <row r="76" spans="1:5" ht="15.75" thickBot="1" x14ac:dyDescent="0.3">
      <c r="A76" s="598"/>
      <c r="B76" s="21" t="s">
        <v>10</v>
      </c>
      <c r="C76" s="21" t="s">
        <v>11</v>
      </c>
      <c r="D76" s="21" t="s">
        <v>11</v>
      </c>
      <c r="E76" s="21" t="s">
        <v>11</v>
      </c>
    </row>
    <row r="77" spans="1:5" ht="15.75" thickBot="1" x14ac:dyDescent="0.3">
      <c r="A77" s="24" t="s">
        <v>31</v>
      </c>
      <c r="B77" s="22">
        <v>19000</v>
      </c>
      <c r="C77" s="22">
        <v>15200</v>
      </c>
      <c r="D77" s="22">
        <v>15200</v>
      </c>
      <c r="E77" s="22">
        <v>22000</v>
      </c>
    </row>
    <row r="78" spans="1:5" ht="15.75" thickBot="1" x14ac:dyDescent="0.3">
      <c r="A78" s="24" t="s">
        <v>32</v>
      </c>
      <c r="B78" s="25"/>
      <c r="C78" s="26"/>
      <c r="D78" s="26"/>
      <c r="E78" s="26"/>
    </row>
    <row r="79" spans="1:5" ht="17.25" customHeight="1" thickBot="1" x14ac:dyDescent="0.3">
      <c r="A79" s="27" t="s">
        <v>98</v>
      </c>
      <c r="B79" s="25">
        <f>B78+B77</f>
        <v>19000</v>
      </c>
      <c r="C79" s="25">
        <f t="shared" ref="C79:E79" si="5">C78+C77</f>
        <v>15200</v>
      </c>
      <c r="D79" s="25">
        <f t="shared" si="5"/>
        <v>15200</v>
      </c>
      <c r="E79" s="25">
        <f t="shared" si="5"/>
        <v>22000</v>
      </c>
    </row>
    <row r="80" spans="1:5" x14ac:dyDescent="0.25">
      <c r="A80" s="631" t="s">
        <v>99</v>
      </c>
      <c r="B80" s="634"/>
      <c r="C80" s="635"/>
      <c r="D80" s="635"/>
      <c r="E80" s="636"/>
    </row>
    <row r="81" spans="1:6" x14ac:dyDescent="0.25">
      <c r="A81" s="632"/>
      <c r="B81" s="637"/>
      <c r="C81" s="638"/>
      <c r="D81" s="638"/>
      <c r="E81" s="639"/>
    </row>
    <row r="82" spans="1:6" ht="6" customHeight="1" thickBot="1" x14ac:dyDescent="0.3">
      <c r="A82" s="632"/>
      <c r="B82" s="640"/>
      <c r="C82" s="641"/>
      <c r="D82" s="641"/>
      <c r="E82" s="642"/>
    </row>
    <row r="83" spans="1:6" ht="23.25" thickBot="1" x14ac:dyDescent="0.3">
      <c r="A83" s="29" t="s">
        <v>100</v>
      </c>
      <c r="B83" s="772" t="s">
        <v>101</v>
      </c>
      <c r="C83" s="758"/>
      <c r="D83" s="758"/>
      <c r="E83" s="759"/>
    </row>
    <row r="84" spans="1:6" ht="27.75" customHeight="1" thickBot="1" x14ac:dyDescent="0.3">
      <c r="A84" s="19" t="s">
        <v>102</v>
      </c>
      <c r="B84" s="772" t="s">
        <v>103</v>
      </c>
      <c r="C84" s="758"/>
      <c r="D84" s="758"/>
      <c r="E84" s="759"/>
    </row>
    <row r="85" spans="1:6" ht="55.5" customHeight="1" thickBot="1" x14ac:dyDescent="0.3">
      <c r="A85" s="12" t="s">
        <v>20</v>
      </c>
      <c r="B85" s="701" t="s">
        <v>104</v>
      </c>
      <c r="C85" s="702"/>
      <c r="D85" s="702"/>
      <c r="E85" s="703"/>
    </row>
    <row r="86" spans="1:6" ht="12.75" customHeight="1" thickBot="1" x14ac:dyDescent="0.3">
      <c r="A86" s="12" t="s">
        <v>21</v>
      </c>
      <c r="B86" s="760" t="s">
        <v>105</v>
      </c>
      <c r="C86" s="761"/>
      <c r="D86" s="761"/>
      <c r="E86" s="762"/>
    </row>
    <row r="87" spans="1:6" ht="9" customHeight="1" x14ac:dyDescent="0.25">
      <c r="A87" s="597"/>
      <c r="B87" s="20">
        <v>2018</v>
      </c>
      <c r="C87" s="20">
        <v>2019</v>
      </c>
      <c r="D87" s="20">
        <v>2020</v>
      </c>
      <c r="E87" s="20">
        <v>2021</v>
      </c>
    </row>
    <row r="88" spans="1:6" ht="15.75" thickBot="1" x14ac:dyDescent="0.3">
      <c r="A88" s="598"/>
      <c r="B88" s="21" t="s">
        <v>10</v>
      </c>
      <c r="C88" s="21" t="s">
        <v>11</v>
      </c>
      <c r="D88" s="21" t="s">
        <v>11</v>
      </c>
      <c r="E88" s="21" t="s">
        <v>11</v>
      </c>
    </row>
    <row r="89" spans="1:6" ht="15.75" thickBot="1" x14ac:dyDescent="0.3">
      <c r="A89" s="12" t="s">
        <v>23</v>
      </c>
      <c r="B89" s="22">
        <v>1</v>
      </c>
      <c r="C89" s="22">
        <v>1</v>
      </c>
      <c r="D89" s="22">
        <v>1</v>
      </c>
      <c r="E89" s="22">
        <v>1</v>
      </c>
    </row>
    <row r="90" spans="1:6" ht="15.75" thickBot="1" x14ac:dyDescent="0.3">
      <c r="A90" s="12" t="s">
        <v>24</v>
      </c>
      <c r="B90" s="22">
        <v>8000</v>
      </c>
      <c r="C90" s="22">
        <v>5400</v>
      </c>
      <c r="D90" s="22">
        <v>6400</v>
      </c>
      <c r="E90" s="22">
        <v>10000</v>
      </c>
    </row>
    <row r="91" spans="1:6" ht="15.75" thickBot="1" x14ac:dyDescent="0.3">
      <c r="A91" s="12" t="s">
        <v>25</v>
      </c>
      <c r="B91" s="22">
        <f>B90/B89</f>
        <v>8000</v>
      </c>
      <c r="C91" s="22">
        <f t="shared" ref="C91:E91" si="6">C90/C89</f>
        <v>5400</v>
      </c>
      <c r="D91" s="22">
        <f t="shared" si="6"/>
        <v>6400</v>
      </c>
      <c r="E91" s="22">
        <f t="shared" si="6"/>
        <v>10000</v>
      </c>
      <c r="F91" s="38"/>
    </row>
    <row r="92" spans="1:6" ht="15.75" thickBot="1" x14ac:dyDescent="0.3">
      <c r="A92" s="12" t="s">
        <v>26</v>
      </c>
      <c r="B92" s="140" t="s">
        <v>27</v>
      </c>
      <c r="C92" s="23">
        <f>C89/B89-1</f>
        <v>0</v>
      </c>
      <c r="D92" s="23">
        <f t="shared" ref="D92:E94" si="7">D89/C89-1</f>
        <v>0</v>
      </c>
      <c r="E92" s="23">
        <f t="shared" si="7"/>
        <v>0</v>
      </c>
    </row>
    <row r="93" spans="1:6" ht="15.75" thickBot="1" x14ac:dyDescent="0.3">
      <c r="A93" s="12" t="s">
        <v>28</v>
      </c>
      <c r="B93" s="140" t="s">
        <v>27</v>
      </c>
      <c r="C93" s="23">
        <f>C90/B90-1</f>
        <v>-0.32499999999999996</v>
      </c>
      <c r="D93" s="23">
        <f t="shared" si="7"/>
        <v>0.18518518518518512</v>
      </c>
      <c r="E93" s="23">
        <f t="shared" si="7"/>
        <v>0.5625</v>
      </c>
    </row>
    <row r="94" spans="1:6" ht="15.75" customHeight="1" thickBot="1" x14ac:dyDescent="0.3">
      <c r="A94" s="12" t="s">
        <v>29</v>
      </c>
      <c r="B94" s="140" t="s">
        <v>27</v>
      </c>
      <c r="C94" s="23">
        <f>C91/B91-1</f>
        <v>-0.32499999999999996</v>
      </c>
      <c r="D94" s="23">
        <f t="shared" si="7"/>
        <v>0.18518518518518512</v>
      </c>
      <c r="E94" s="23">
        <f t="shared" si="7"/>
        <v>0.5625</v>
      </c>
    </row>
    <row r="95" spans="1:6" ht="12.75" customHeight="1" thickBot="1" x14ac:dyDescent="0.3">
      <c r="A95" s="618" t="s">
        <v>106</v>
      </c>
      <c r="B95" s="619"/>
      <c r="C95" s="619"/>
      <c r="D95" s="619"/>
      <c r="E95" s="620"/>
    </row>
    <row r="96" spans="1:6" ht="9" customHeight="1" x14ac:dyDescent="0.25">
      <c r="A96" s="597"/>
      <c r="B96" s="20">
        <v>2018</v>
      </c>
      <c r="C96" s="20">
        <v>2019</v>
      </c>
      <c r="D96" s="20">
        <v>2020</v>
      </c>
      <c r="E96" s="20">
        <v>2021</v>
      </c>
    </row>
    <row r="97" spans="1:6" ht="15.75" thickBot="1" x14ac:dyDescent="0.3">
      <c r="A97" s="598"/>
      <c r="B97" s="21" t="s">
        <v>10</v>
      </c>
      <c r="C97" s="21" t="s">
        <v>11</v>
      </c>
      <c r="D97" s="21" t="s">
        <v>11</v>
      </c>
      <c r="E97" s="21" t="s">
        <v>11</v>
      </c>
    </row>
    <row r="98" spans="1:6" ht="15.75" thickBot="1" x14ac:dyDescent="0.3">
      <c r="A98" s="24" t="s">
        <v>31</v>
      </c>
      <c r="B98" s="22">
        <v>8000</v>
      </c>
      <c r="C98" s="22">
        <v>5400</v>
      </c>
      <c r="D98" s="22">
        <v>6400</v>
      </c>
      <c r="E98" s="22">
        <v>10000</v>
      </c>
    </row>
    <row r="99" spans="1:6" ht="15.75" thickBot="1" x14ac:dyDescent="0.3">
      <c r="A99" s="24" t="s">
        <v>32</v>
      </c>
      <c r="B99" s="25"/>
      <c r="C99" s="26"/>
      <c r="D99" s="26"/>
      <c r="E99" s="26"/>
    </row>
    <row r="100" spans="1:6" ht="15" customHeight="1" thickBot="1" x14ac:dyDescent="0.3">
      <c r="A100" s="27" t="s">
        <v>107</v>
      </c>
      <c r="B100" s="25">
        <f>B99+B98</f>
        <v>8000</v>
      </c>
      <c r="C100" s="25">
        <f t="shared" ref="C100:E100" si="8">C99+C98</f>
        <v>5400</v>
      </c>
      <c r="D100" s="25">
        <f t="shared" si="8"/>
        <v>6400</v>
      </c>
      <c r="E100" s="25">
        <f t="shared" si="8"/>
        <v>10000</v>
      </c>
    </row>
    <row r="101" spans="1:6" x14ac:dyDescent="0.25">
      <c r="A101" s="631" t="s">
        <v>108</v>
      </c>
      <c r="B101" s="634"/>
      <c r="C101" s="635"/>
      <c r="D101" s="635"/>
      <c r="E101" s="636"/>
    </row>
    <row r="102" spans="1:6" x14ac:dyDescent="0.25">
      <c r="A102" s="632"/>
      <c r="B102" s="637"/>
      <c r="C102" s="638"/>
      <c r="D102" s="638"/>
      <c r="E102" s="639"/>
    </row>
    <row r="103" spans="1:6" ht="15.75" thickBot="1" x14ac:dyDescent="0.3">
      <c r="A103" s="632"/>
      <c r="B103" s="640"/>
      <c r="C103" s="641"/>
      <c r="D103" s="641"/>
      <c r="E103" s="642"/>
    </row>
    <row r="104" spans="1:6" ht="23.25" thickBot="1" x14ac:dyDescent="0.3">
      <c r="A104" s="29" t="s">
        <v>109</v>
      </c>
      <c r="B104" s="755" t="s">
        <v>110</v>
      </c>
      <c r="C104" s="755"/>
      <c r="D104" s="755"/>
      <c r="E104" s="756"/>
    </row>
    <row r="105" spans="1:6" ht="17.25" customHeight="1" thickBot="1" x14ac:dyDescent="0.3">
      <c r="A105" s="19" t="s">
        <v>111</v>
      </c>
      <c r="B105" s="757" t="s">
        <v>112</v>
      </c>
      <c r="C105" s="758"/>
      <c r="D105" s="758"/>
      <c r="E105" s="759"/>
    </row>
    <row r="106" spans="1:6" ht="57.75" customHeight="1" thickBot="1" x14ac:dyDescent="0.3">
      <c r="A106" s="12" t="s">
        <v>20</v>
      </c>
      <c r="B106" s="701" t="s">
        <v>113</v>
      </c>
      <c r="C106" s="702"/>
      <c r="D106" s="702"/>
      <c r="E106" s="703"/>
    </row>
    <row r="107" spans="1:6" ht="12.75" customHeight="1" thickBot="1" x14ac:dyDescent="0.3">
      <c r="A107" s="12" t="s">
        <v>21</v>
      </c>
      <c r="B107" s="760" t="s">
        <v>105</v>
      </c>
      <c r="C107" s="761"/>
      <c r="D107" s="761"/>
      <c r="E107" s="762"/>
    </row>
    <row r="108" spans="1:6" ht="9" customHeight="1" x14ac:dyDescent="0.25">
      <c r="A108" s="597"/>
      <c r="B108" s="20">
        <v>2018</v>
      </c>
      <c r="C108" s="20">
        <v>2019</v>
      </c>
      <c r="D108" s="20">
        <v>2020</v>
      </c>
      <c r="E108" s="20">
        <v>2021</v>
      </c>
    </row>
    <row r="109" spans="1:6" ht="15.75" thickBot="1" x14ac:dyDescent="0.3">
      <c r="A109" s="598"/>
      <c r="B109" s="21" t="s">
        <v>10</v>
      </c>
      <c r="C109" s="21" t="s">
        <v>11</v>
      </c>
      <c r="D109" s="21" t="s">
        <v>11</v>
      </c>
      <c r="E109" s="21" t="s">
        <v>11</v>
      </c>
    </row>
    <row r="110" spans="1:6" ht="15.75" thickBot="1" x14ac:dyDescent="0.3">
      <c r="A110" s="12" t="s">
        <v>23</v>
      </c>
      <c r="B110" s="22">
        <v>1</v>
      </c>
      <c r="C110" s="22">
        <v>1</v>
      </c>
      <c r="D110" s="22">
        <v>1</v>
      </c>
      <c r="E110" s="22">
        <v>1</v>
      </c>
    </row>
    <row r="111" spans="1:6" ht="15.75" thickBot="1" x14ac:dyDescent="0.3">
      <c r="A111" s="12" t="s">
        <v>24</v>
      </c>
      <c r="B111" s="22">
        <v>0</v>
      </c>
      <c r="C111" s="22">
        <v>3500</v>
      </c>
      <c r="D111" s="22">
        <v>3500</v>
      </c>
      <c r="E111" s="22">
        <v>5000</v>
      </c>
    </row>
    <row r="112" spans="1:6" ht="15.75" thickBot="1" x14ac:dyDescent="0.3">
      <c r="A112" s="12" t="s">
        <v>25</v>
      </c>
      <c r="B112" s="22">
        <f>B111/B110</f>
        <v>0</v>
      </c>
      <c r="C112" s="22">
        <f t="shared" ref="C112:E112" si="9">C111/C110</f>
        <v>3500</v>
      </c>
      <c r="D112" s="22">
        <f t="shared" si="9"/>
        <v>3500</v>
      </c>
      <c r="E112" s="22">
        <f t="shared" si="9"/>
        <v>5000</v>
      </c>
      <c r="F112" s="38"/>
    </row>
    <row r="113" spans="1:5" ht="15.75" thickBot="1" x14ac:dyDescent="0.3">
      <c r="A113" s="12" t="s">
        <v>26</v>
      </c>
      <c r="B113" s="140" t="s">
        <v>27</v>
      </c>
      <c r="C113" s="23">
        <f>C110/B110-1</f>
        <v>0</v>
      </c>
      <c r="D113" s="23">
        <f t="shared" ref="D113:E115" si="10">D110/C110-1</f>
        <v>0</v>
      </c>
      <c r="E113" s="23">
        <f t="shared" si="10"/>
        <v>0</v>
      </c>
    </row>
    <row r="114" spans="1:5" ht="15.75" thickBot="1" x14ac:dyDescent="0.3">
      <c r="A114" s="12" t="s">
        <v>28</v>
      </c>
      <c r="B114" s="140" t="s">
        <v>27</v>
      </c>
      <c r="C114" s="23" t="e">
        <f>C111/B111-1</f>
        <v>#DIV/0!</v>
      </c>
      <c r="D114" s="23">
        <f t="shared" si="10"/>
        <v>0</v>
      </c>
      <c r="E114" s="23">
        <f t="shared" si="10"/>
        <v>0.4285714285714286</v>
      </c>
    </row>
    <row r="115" spans="1:5" ht="15.75" customHeight="1" thickBot="1" x14ac:dyDescent="0.3">
      <c r="A115" s="12" t="s">
        <v>29</v>
      </c>
      <c r="B115" s="140" t="s">
        <v>27</v>
      </c>
      <c r="C115" s="23" t="e">
        <f>C112/B112-1</f>
        <v>#DIV/0!</v>
      </c>
      <c r="D115" s="23">
        <f t="shared" si="10"/>
        <v>0</v>
      </c>
      <c r="E115" s="23">
        <f t="shared" si="10"/>
        <v>0.4285714285714286</v>
      </c>
    </row>
    <row r="116" spans="1:5" ht="12.75" customHeight="1" thickBot="1" x14ac:dyDescent="0.3">
      <c r="A116" s="618" t="s">
        <v>114</v>
      </c>
      <c r="B116" s="619"/>
      <c r="C116" s="619"/>
      <c r="D116" s="619"/>
      <c r="E116" s="620"/>
    </row>
    <row r="117" spans="1:5" ht="9" customHeight="1" x14ac:dyDescent="0.25">
      <c r="A117" s="597"/>
      <c r="B117" s="20">
        <v>2018</v>
      </c>
      <c r="C117" s="20">
        <v>2019</v>
      </c>
      <c r="D117" s="20">
        <v>2020</v>
      </c>
      <c r="E117" s="20">
        <v>2021</v>
      </c>
    </row>
    <row r="118" spans="1:5" ht="15.75" thickBot="1" x14ac:dyDescent="0.3">
      <c r="A118" s="598"/>
      <c r="B118" s="21" t="s">
        <v>10</v>
      </c>
      <c r="C118" s="21" t="s">
        <v>11</v>
      </c>
      <c r="D118" s="21" t="s">
        <v>11</v>
      </c>
      <c r="E118" s="21" t="s">
        <v>11</v>
      </c>
    </row>
    <row r="119" spans="1:5" ht="15.75" thickBot="1" x14ac:dyDescent="0.3">
      <c r="A119" s="24" t="s">
        <v>31</v>
      </c>
      <c r="B119" s="26"/>
      <c r="C119" s="22">
        <v>3500</v>
      </c>
      <c r="D119" s="22">
        <v>3500</v>
      </c>
      <c r="E119" s="22">
        <v>5000</v>
      </c>
    </row>
    <row r="120" spans="1:5" ht="15.75" thickBot="1" x14ac:dyDescent="0.3">
      <c r="A120" s="24" t="s">
        <v>32</v>
      </c>
      <c r="B120" s="25"/>
      <c r="C120" s="26"/>
      <c r="D120" s="26"/>
      <c r="E120" s="26"/>
    </row>
    <row r="121" spans="1:5" ht="15.75" thickBot="1" x14ac:dyDescent="0.3">
      <c r="A121" s="27" t="s">
        <v>115</v>
      </c>
      <c r="B121" s="25">
        <f>B120+B119</f>
        <v>0</v>
      </c>
      <c r="C121" s="25">
        <f t="shared" ref="C121:E121" si="11">C120+C119</f>
        <v>3500</v>
      </c>
      <c r="D121" s="25">
        <f t="shared" si="11"/>
        <v>3500</v>
      </c>
      <c r="E121" s="25">
        <f t="shared" si="11"/>
        <v>5000</v>
      </c>
    </row>
    <row r="122" spans="1:5" x14ac:dyDescent="0.25">
      <c r="A122" s="631" t="s">
        <v>116</v>
      </c>
      <c r="B122" s="634"/>
      <c r="C122" s="635"/>
      <c r="D122" s="635"/>
      <c r="E122" s="636"/>
    </row>
    <row r="123" spans="1:5" x14ac:dyDescent="0.25">
      <c r="A123" s="632"/>
      <c r="B123" s="637"/>
      <c r="C123" s="638"/>
      <c r="D123" s="638"/>
      <c r="E123" s="639"/>
    </row>
    <row r="124" spans="1:5" ht="15.75" thickBot="1" x14ac:dyDescent="0.3">
      <c r="A124" s="632"/>
      <c r="B124" s="640"/>
      <c r="C124" s="641"/>
      <c r="D124" s="641"/>
      <c r="E124" s="642"/>
    </row>
    <row r="125" spans="1:5" ht="24.75" customHeight="1" thickBot="1" x14ac:dyDescent="0.3">
      <c r="A125" s="29" t="s">
        <v>117</v>
      </c>
      <c r="B125" s="757" t="s">
        <v>118</v>
      </c>
      <c r="C125" s="758"/>
      <c r="D125" s="758"/>
      <c r="E125" s="759"/>
    </row>
    <row r="126" spans="1:5" ht="15.75" thickBot="1" x14ac:dyDescent="0.3">
      <c r="A126" s="19" t="s">
        <v>119</v>
      </c>
      <c r="B126" s="757" t="s">
        <v>120</v>
      </c>
      <c r="C126" s="758"/>
      <c r="D126" s="758"/>
      <c r="E126" s="759"/>
    </row>
    <row r="127" spans="1:5" ht="64.5" customHeight="1" thickBot="1" x14ac:dyDescent="0.3">
      <c r="A127" s="12" t="s">
        <v>20</v>
      </c>
      <c r="B127" s="701" t="s">
        <v>775</v>
      </c>
      <c r="C127" s="702"/>
      <c r="D127" s="702"/>
      <c r="E127" s="703"/>
    </row>
    <row r="128" spans="1:5" ht="15" customHeight="1" thickBot="1" x14ac:dyDescent="0.3">
      <c r="A128" s="12" t="s">
        <v>21</v>
      </c>
      <c r="B128" s="760" t="s">
        <v>121</v>
      </c>
      <c r="C128" s="761"/>
      <c r="D128" s="761"/>
      <c r="E128" s="762"/>
    </row>
    <row r="129" spans="1:6" x14ac:dyDescent="0.25">
      <c r="A129" s="597"/>
      <c r="B129" s="20">
        <v>2018</v>
      </c>
      <c r="C129" s="20">
        <v>2019</v>
      </c>
      <c r="D129" s="20">
        <v>2020</v>
      </c>
      <c r="E129" s="20">
        <v>2021</v>
      </c>
    </row>
    <row r="130" spans="1:6" ht="15.75" thickBot="1" x14ac:dyDescent="0.3">
      <c r="A130" s="598"/>
      <c r="B130" s="21" t="s">
        <v>10</v>
      </c>
      <c r="C130" s="21" t="s">
        <v>11</v>
      </c>
      <c r="D130" s="21" t="s">
        <v>11</v>
      </c>
      <c r="E130" s="21" t="s">
        <v>11</v>
      </c>
    </row>
    <row r="131" spans="1:6" ht="15.75" thickBot="1" x14ac:dyDescent="0.3">
      <c r="A131" s="12" t="s">
        <v>23</v>
      </c>
      <c r="B131" s="22">
        <v>1</v>
      </c>
      <c r="C131" s="22">
        <v>1</v>
      </c>
      <c r="D131" s="22">
        <v>1</v>
      </c>
      <c r="E131" s="22">
        <v>1</v>
      </c>
    </row>
    <row r="132" spans="1:6" ht="15.75" thickBot="1" x14ac:dyDescent="0.3">
      <c r="A132" s="12" t="s">
        <v>24</v>
      </c>
      <c r="B132" s="22">
        <v>4000</v>
      </c>
      <c r="C132" s="22">
        <v>4000</v>
      </c>
      <c r="D132" s="22">
        <v>4000</v>
      </c>
      <c r="E132" s="22">
        <v>3000</v>
      </c>
      <c r="F132" s="38"/>
    </row>
    <row r="133" spans="1:6" ht="15.75" thickBot="1" x14ac:dyDescent="0.3">
      <c r="A133" s="12" t="s">
        <v>25</v>
      </c>
      <c r="B133" s="22">
        <f>B132/B131</f>
        <v>4000</v>
      </c>
      <c r="C133" s="22">
        <f t="shared" ref="C133:E133" si="12">C132/C131</f>
        <v>4000</v>
      </c>
      <c r="D133" s="22">
        <f t="shared" si="12"/>
        <v>4000</v>
      </c>
      <c r="E133" s="22">
        <f t="shared" si="12"/>
        <v>3000</v>
      </c>
    </row>
    <row r="134" spans="1:6" ht="15.75" thickBot="1" x14ac:dyDescent="0.3">
      <c r="A134" s="12" t="s">
        <v>26</v>
      </c>
      <c r="B134" s="140" t="s">
        <v>27</v>
      </c>
      <c r="C134" s="23">
        <f>C131/B131-1</f>
        <v>0</v>
      </c>
      <c r="D134" s="23">
        <f t="shared" ref="D134:E136" si="13">D131/C131-1</f>
        <v>0</v>
      </c>
      <c r="E134" s="23">
        <f t="shared" si="13"/>
        <v>0</v>
      </c>
    </row>
    <row r="135" spans="1:6" ht="15.75" customHeight="1" thickBot="1" x14ac:dyDescent="0.3">
      <c r="A135" s="12" t="s">
        <v>28</v>
      </c>
      <c r="B135" s="140" t="s">
        <v>27</v>
      </c>
      <c r="C135" s="23">
        <f>C132/B132-1</f>
        <v>0</v>
      </c>
      <c r="D135" s="23">
        <f t="shared" si="13"/>
        <v>0</v>
      </c>
      <c r="E135" s="23">
        <f t="shared" si="13"/>
        <v>-0.25</v>
      </c>
    </row>
    <row r="136" spans="1:6" ht="12.75" customHeight="1" thickBot="1" x14ac:dyDescent="0.3">
      <c r="A136" s="12" t="s">
        <v>29</v>
      </c>
      <c r="B136" s="140" t="s">
        <v>27</v>
      </c>
      <c r="C136" s="23">
        <f>C133/B133-1</f>
        <v>0</v>
      </c>
      <c r="D136" s="23">
        <f t="shared" si="13"/>
        <v>0</v>
      </c>
      <c r="E136" s="23">
        <f t="shared" si="13"/>
        <v>-0.25</v>
      </c>
    </row>
    <row r="137" spans="1:6" ht="15.75" customHeight="1" thickBot="1" x14ac:dyDescent="0.3">
      <c r="A137" s="618" t="s">
        <v>122</v>
      </c>
      <c r="B137" s="619"/>
      <c r="C137" s="619"/>
      <c r="D137" s="619"/>
      <c r="E137" s="620"/>
    </row>
    <row r="138" spans="1:6" x14ac:dyDescent="0.25">
      <c r="A138" s="597"/>
      <c r="B138" s="20">
        <v>2018</v>
      </c>
      <c r="C138" s="20">
        <v>2019</v>
      </c>
      <c r="D138" s="20">
        <v>2020</v>
      </c>
      <c r="E138" s="20">
        <v>2021</v>
      </c>
    </row>
    <row r="139" spans="1:6" ht="15.75" thickBot="1" x14ac:dyDescent="0.3">
      <c r="A139" s="598"/>
      <c r="B139" s="21" t="s">
        <v>10</v>
      </c>
      <c r="C139" s="21" t="s">
        <v>11</v>
      </c>
      <c r="D139" s="21" t="s">
        <v>11</v>
      </c>
      <c r="E139" s="21" t="s">
        <v>11</v>
      </c>
    </row>
    <row r="140" spans="1:6" ht="15.75" thickBot="1" x14ac:dyDescent="0.3">
      <c r="A140" s="24" t="s">
        <v>31</v>
      </c>
      <c r="B140" s="22">
        <v>4000</v>
      </c>
      <c r="C140" s="22">
        <v>4000</v>
      </c>
      <c r="D140" s="22">
        <v>4000</v>
      </c>
      <c r="E140" s="22">
        <v>3000</v>
      </c>
    </row>
    <row r="141" spans="1:6" ht="15.75" thickBot="1" x14ac:dyDescent="0.3">
      <c r="A141" s="24" t="s">
        <v>32</v>
      </c>
      <c r="B141" s="25"/>
      <c r="C141" s="26"/>
      <c r="D141" s="26"/>
      <c r="E141" s="26"/>
    </row>
    <row r="142" spans="1:6" ht="15.75" thickBot="1" x14ac:dyDescent="0.3">
      <c r="A142" s="27" t="s">
        <v>123</v>
      </c>
      <c r="B142" s="25">
        <f>B141+B140</f>
        <v>4000</v>
      </c>
      <c r="C142" s="25">
        <f t="shared" ref="C142:E142" si="14">C141+C140</f>
        <v>4000</v>
      </c>
      <c r="D142" s="25">
        <f t="shared" si="14"/>
        <v>4000</v>
      </c>
      <c r="E142" s="25">
        <f t="shared" si="14"/>
        <v>3000</v>
      </c>
    </row>
    <row r="143" spans="1:6" ht="17.25" customHeight="1" x14ac:dyDescent="0.25">
      <c r="A143" s="631" t="s">
        <v>124</v>
      </c>
      <c r="B143" s="634"/>
      <c r="C143" s="635"/>
      <c r="D143" s="635"/>
      <c r="E143" s="636"/>
    </row>
    <row r="144" spans="1:6" x14ac:dyDescent="0.25">
      <c r="A144" s="632"/>
      <c r="B144" s="637"/>
      <c r="C144" s="638"/>
      <c r="D144" s="638"/>
      <c r="E144" s="639"/>
    </row>
    <row r="145" spans="1:6" ht="12.75" customHeight="1" thickBot="1" x14ac:dyDescent="0.3">
      <c r="A145" s="633"/>
      <c r="B145" s="640"/>
      <c r="C145" s="641"/>
      <c r="D145" s="641"/>
      <c r="E145" s="642"/>
    </row>
    <row r="146" spans="1:6" ht="17.25" customHeight="1" thickBot="1" x14ac:dyDescent="0.3">
      <c r="A146" s="18" t="s">
        <v>125</v>
      </c>
      <c r="B146" s="757" t="s">
        <v>126</v>
      </c>
      <c r="C146" s="758"/>
      <c r="D146" s="758"/>
      <c r="E146" s="759"/>
    </row>
    <row r="147" spans="1:6" ht="15.75" thickBot="1" x14ac:dyDescent="0.3">
      <c r="A147" s="19" t="s">
        <v>127</v>
      </c>
      <c r="B147" s="757" t="s">
        <v>128</v>
      </c>
      <c r="C147" s="758"/>
      <c r="D147" s="758"/>
      <c r="E147" s="759"/>
    </row>
    <row r="148" spans="1:6" ht="123" customHeight="1" thickBot="1" x14ac:dyDescent="0.3">
      <c r="A148" s="12" t="s">
        <v>20</v>
      </c>
      <c r="B148" s="701" t="s">
        <v>129</v>
      </c>
      <c r="C148" s="702"/>
      <c r="D148" s="702"/>
      <c r="E148" s="703"/>
    </row>
    <row r="149" spans="1:6" ht="15.75" thickBot="1" x14ac:dyDescent="0.3">
      <c r="A149" s="12" t="s">
        <v>21</v>
      </c>
      <c r="B149" s="760" t="s">
        <v>130</v>
      </c>
      <c r="C149" s="761"/>
      <c r="D149" s="761"/>
      <c r="E149" s="762"/>
    </row>
    <row r="150" spans="1:6" x14ac:dyDescent="0.25">
      <c r="A150" s="597"/>
      <c r="B150" s="20">
        <v>2018</v>
      </c>
      <c r="C150" s="20">
        <v>2019</v>
      </c>
      <c r="D150" s="20">
        <v>2020</v>
      </c>
      <c r="E150" s="20">
        <v>2021</v>
      </c>
      <c r="F150" s="38"/>
    </row>
    <row r="151" spans="1:6" ht="15.75" thickBot="1" x14ac:dyDescent="0.3">
      <c r="A151" s="598"/>
      <c r="B151" s="21" t="s">
        <v>10</v>
      </c>
      <c r="C151" s="21" t="s">
        <v>11</v>
      </c>
      <c r="D151" s="21" t="s">
        <v>11</v>
      </c>
      <c r="E151" s="21" t="s">
        <v>11</v>
      </c>
    </row>
    <row r="152" spans="1:6" ht="15.75" thickBot="1" x14ac:dyDescent="0.3">
      <c r="A152" s="12" t="s">
        <v>23</v>
      </c>
      <c r="B152" s="22">
        <v>1</v>
      </c>
      <c r="C152" s="22">
        <v>1</v>
      </c>
      <c r="D152" s="22">
        <v>1</v>
      </c>
      <c r="E152" s="22">
        <v>1</v>
      </c>
    </row>
    <row r="153" spans="1:6" ht="15.75" customHeight="1" thickBot="1" x14ac:dyDescent="0.3">
      <c r="A153" s="12" t="s">
        <v>24</v>
      </c>
      <c r="B153" s="22">
        <v>3000</v>
      </c>
      <c r="C153" s="22">
        <v>3000</v>
      </c>
      <c r="D153" s="22">
        <v>3000</v>
      </c>
      <c r="E153" s="22">
        <v>5000</v>
      </c>
    </row>
    <row r="154" spans="1:6" ht="12.75" customHeight="1" thickBot="1" x14ac:dyDescent="0.3">
      <c r="A154" s="12" t="s">
        <v>25</v>
      </c>
      <c r="B154" s="22">
        <f>B153/B152</f>
        <v>3000</v>
      </c>
      <c r="C154" s="22">
        <f t="shared" ref="C154:E154" si="15">C153/C152</f>
        <v>3000</v>
      </c>
      <c r="D154" s="22">
        <f t="shared" si="15"/>
        <v>3000</v>
      </c>
      <c r="E154" s="22">
        <f t="shared" si="15"/>
        <v>5000</v>
      </c>
    </row>
    <row r="155" spans="1:6" ht="9" customHeight="1" thickBot="1" x14ac:dyDescent="0.3">
      <c r="A155" s="12" t="s">
        <v>26</v>
      </c>
      <c r="B155" s="140" t="s">
        <v>27</v>
      </c>
      <c r="C155" s="23">
        <f>C152/B152-1</f>
        <v>0</v>
      </c>
      <c r="D155" s="23">
        <f t="shared" ref="D155:E157" si="16">D152/C152-1</f>
        <v>0</v>
      </c>
      <c r="E155" s="23">
        <f t="shared" si="16"/>
        <v>0</v>
      </c>
    </row>
    <row r="156" spans="1:6" ht="15.75" thickBot="1" x14ac:dyDescent="0.3">
      <c r="A156" s="12" t="s">
        <v>28</v>
      </c>
      <c r="B156" s="140" t="s">
        <v>27</v>
      </c>
      <c r="C156" s="23">
        <f>C153/B153-1</f>
        <v>0</v>
      </c>
      <c r="D156" s="23">
        <f t="shared" si="16"/>
        <v>0</v>
      </c>
      <c r="E156" s="23">
        <f t="shared" si="16"/>
        <v>0.66666666666666674</v>
      </c>
    </row>
    <row r="157" spans="1:6" ht="23.25" thickBot="1" x14ac:dyDescent="0.3">
      <c r="A157" s="12" t="s">
        <v>29</v>
      </c>
      <c r="B157" s="140" t="s">
        <v>27</v>
      </c>
      <c r="C157" s="23">
        <f>C154/B154-1</f>
        <v>0</v>
      </c>
      <c r="D157" s="23">
        <f t="shared" si="16"/>
        <v>0</v>
      </c>
      <c r="E157" s="23">
        <f t="shared" si="16"/>
        <v>0.66666666666666674</v>
      </c>
    </row>
    <row r="158" spans="1:6" ht="15.75" thickBot="1" x14ac:dyDescent="0.3">
      <c r="A158" s="618" t="s">
        <v>131</v>
      </c>
      <c r="B158" s="619"/>
      <c r="C158" s="619"/>
      <c r="D158" s="619"/>
      <c r="E158" s="620"/>
    </row>
    <row r="159" spans="1:6" ht="15.75" customHeight="1" x14ac:dyDescent="0.25">
      <c r="A159" s="597"/>
      <c r="B159" s="20">
        <v>2018</v>
      </c>
      <c r="C159" s="20">
        <v>2019</v>
      </c>
      <c r="D159" s="20">
        <v>2020</v>
      </c>
      <c r="E159" s="20">
        <v>2021</v>
      </c>
    </row>
    <row r="160" spans="1:6" ht="15.75" customHeight="1" thickBot="1" x14ac:dyDescent="0.3">
      <c r="A160" s="598"/>
      <c r="B160" s="21" t="s">
        <v>10</v>
      </c>
      <c r="C160" s="21" t="s">
        <v>11</v>
      </c>
      <c r="D160" s="21" t="s">
        <v>11</v>
      </c>
      <c r="E160" s="21" t="s">
        <v>11</v>
      </c>
    </row>
    <row r="161" spans="1:5" ht="15.75" thickBot="1" x14ac:dyDescent="0.3">
      <c r="A161" s="24" t="s">
        <v>31</v>
      </c>
      <c r="B161" s="22">
        <v>3000</v>
      </c>
      <c r="C161" s="22">
        <v>3000</v>
      </c>
      <c r="D161" s="22">
        <v>3000</v>
      </c>
      <c r="E161" s="22">
        <v>5000</v>
      </c>
    </row>
    <row r="162" spans="1:5" ht="15.75" customHeight="1" thickBot="1" x14ac:dyDescent="0.3">
      <c r="A162" s="24" t="s">
        <v>32</v>
      </c>
      <c r="B162" s="25"/>
      <c r="C162" s="26"/>
      <c r="D162" s="26"/>
      <c r="E162" s="26"/>
    </row>
    <row r="163" spans="1:5" ht="23.25" customHeight="1" thickBot="1" x14ac:dyDescent="0.3">
      <c r="A163" s="27" t="s">
        <v>132</v>
      </c>
      <c r="B163" s="25">
        <f>B162+B161</f>
        <v>3000</v>
      </c>
      <c r="C163" s="25">
        <f t="shared" ref="C163:E163" si="17">C162+C161</f>
        <v>3000</v>
      </c>
      <c r="D163" s="25">
        <f t="shared" si="17"/>
        <v>3000</v>
      </c>
      <c r="E163" s="25">
        <f t="shared" si="17"/>
        <v>5000</v>
      </c>
    </row>
    <row r="164" spans="1:5" ht="23.25" customHeight="1" x14ac:dyDescent="0.25">
      <c r="A164" s="631" t="s">
        <v>133</v>
      </c>
      <c r="B164" s="634"/>
      <c r="C164" s="635"/>
      <c r="D164" s="635"/>
      <c r="E164" s="636"/>
    </row>
    <row r="165" spans="1:5" ht="23.25" customHeight="1" x14ac:dyDescent="0.25">
      <c r="A165" s="632"/>
      <c r="B165" s="637"/>
      <c r="C165" s="638"/>
      <c r="D165" s="638"/>
      <c r="E165" s="639"/>
    </row>
    <row r="166" spans="1:5" ht="12.75" customHeight="1" thickBot="1" x14ac:dyDescent="0.3">
      <c r="A166" s="632"/>
      <c r="B166" s="640"/>
      <c r="C166" s="641"/>
      <c r="D166" s="641"/>
      <c r="E166" s="642"/>
    </row>
    <row r="167" spans="1:5" ht="21.75" customHeight="1" thickBot="1" x14ac:dyDescent="0.3">
      <c r="A167" s="29" t="s">
        <v>134</v>
      </c>
      <c r="B167" s="755" t="s">
        <v>135</v>
      </c>
      <c r="C167" s="755"/>
      <c r="D167" s="755"/>
      <c r="E167" s="756"/>
    </row>
    <row r="168" spans="1:5" ht="26.25" customHeight="1" thickBot="1" x14ac:dyDescent="0.3">
      <c r="A168" s="19" t="s">
        <v>136</v>
      </c>
      <c r="B168" s="757" t="s">
        <v>137</v>
      </c>
      <c r="C168" s="758"/>
      <c r="D168" s="758"/>
      <c r="E168" s="759"/>
    </row>
    <row r="169" spans="1:5" ht="64.5" customHeight="1" thickBot="1" x14ac:dyDescent="0.3">
      <c r="A169" s="12" t="s">
        <v>20</v>
      </c>
      <c r="B169" s="701" t="s">
        <v>138</v>
      </c>
      <c r="C169" s="702"/>
      <c r="D169" s="702"/>
      <c r="E169" s="703"/>
    </row>
    <row r="170" spans="1:5" ht="15.75" customHeight="1" thickBot="1" x14ac:dyDescent="0.3">
      <c r="A170" s="12" t="s">
        <v>21</v>
      </c>
      <c r="B170" s="760" t="s">
        <v>22</v>
      </c>
      <c r="C170" s="761"/>
      <c r="D170" s="761"/>
      <c r="E170" s="762"/>
    </row>
    <row r="171" spans="1:5" ht="12.75" customHeight="1" x14ac:dyDescent="0.25">
      <c r="A171" s="597"/>
      <c r="B171" s="20">
        <v>2018</v>
      </c>
      <c r="C171" s="20">
        <v>2019</v>
      </c>
      <c r="D171" s="20">
        <v>2020</v>
      </c>
      <c r="E171" s="20">
        <v>2021</v>
      </c>
    </row>
    <row r="172" spans="1:5" ht="9" customHeight="1" thickBot="1" x14ac:dyDescent="0.3">
      <c r="A172" s="598"/>
      <c r="B172" s="21" t="s">
        <v>10</v>
      </c>
      <c r="C172" s="21" t="s">
        <v>11</v>
      </c>
      <c r="D172" s="21" t="s">
        <v>11</v>
      </c>
      <c r="E172" s="21" t="s">
        <v>11</v>
      </c>
    </row>
    <row r="173" spans="1:5" ht="15.75" customHeight="1" thickBot="1" x14ac:dyDescent="0.3">
      <c r="A173" s="12" t="s">
        <v>23</v>
      </c>
      <c r="B173" s="22">
        <v>1</v>
      </c>
      <c r="C173" s="22">
        <v>1</v>
      </c>
      <c r="D173" s="22" t="s">
        <v>139</v>
      </c>
      <c r="E173" s="22" t="s">
        <v>139</v>
      </c>
    </row>
    <row r="174" spans="1:5" ht="15.75" thickBot="1" x14ac:dyDescent="0.3">
      <c r="A174" s="12" t="s">
        <v>24</v>
      </c>
      <c r="B174" s="22">
        <v>2000</v>
      </c>
      <c r="C174" s="22">
        <v>1000</v>
      </c>
      <c r="D174" s="22">
        <v>0</v>
      </c>
      <c r="E174" s="22">
        <v>0</v>
      </c>
    </row>
    <row r="175" spans="1:5" ht="15.75" thickBot="1" x14ac:dyDescent="0.3">
      <c r="A175" s="12" t="s">
        <v>25</v>
      </c>
      <c r="B175" s="22">
        <f>B174/B173</f>
        <v>2000</v>
      </c>
      <c r="C175" s="22">
        <f t="shared" ref="C175:E175" si="18">C174/C173</f>
        <v>1000</v>
      </c>
      <c r="D175" s="22" t="e">
        <f t="shared" si="18"/>
        <v>#VALUE!</v>
      </c>
      <c r="E175" s="22" t="e">
        <f t="shared" si="18"/>
        <v>#VALUE!</v>
      </c>
    </row>
    <row r="176" spans="1:5" ht="15.75" thickBot="1" x14ac:dyDescent="0.3">
      <c r="A176" s="12" t="s">
        <v>26</v>
      </c>
      <c r="B176" s="140" t="s">
        <v>27</v>
      </c>
      <c r="C176" s="23">
        <f>C173/B173-1</f>
        <v>0</v>
      </c>
      <c r="D176" s="23" t="e">
        <f t="shared" ref="D176:E178" si="19">D173/C173-1</f>
        <v>#VALUE!</v>
      </c>
      <c r="E176" s="23" t="e">
        <f t="shared" si="19"/>
        <v>#VALUE!</v>
      </c>
    </row>
    <row r="177" spans="1:5" ht="15.75" thickBot="1" x14ac:dyDescent="0.3">
      <c r="A177" s="12" t="s">
        <v>28</v>
      </c>
      <c r="B177" s="140" t="s">
        <v>27</v>
      </c>
      <c r="C177" s="23">
        <f>C174/B174-1</f>
        <v>-0.5</v>
      </c>
      <c r="D177" s="23">
        <f t="shared" si="19"/>
        <v>-1</v>
      </c>
      <c r="E177" s="23" t="e">
        <f t="shared" si="19"/>
        <v>#DIV/0!</v>
      </c>
    </row>
    <row r="178" spans="1:5" ht="23.25" thickBot="1" x14ac:dyDescent="0.3">
      <c r="A178" s="12" t="s">
        <v>29</v>
      </c>
      <c r="B178" s="140" t="s">
        <v>27</v>
      </c>
      <c r="C178" s="23">
        <f>C175/B175-1</f>
        <v>-0.5</v>
      </c>
      <c r="D178" s="23" t="e">
        <f t="shared" si="19"/>
        <v>#VALUE!</v>
      </c>
      <c r="E178" s="23" t="e">
        <f t="shared" si="19"/>
        <v>#VALUE!</v>
      </c>
    </row>
    <row r="179" spans="1:5" ht="12.75" customHeight="1" thickBot="1" x14ac:dyDescent="0.3">
      <c r="A179" s="618" t="s">
        <v>140</v>
      </c>
      <c r="B179" s="619"/>
      <c r="C179" s="619"/>
      <c r="D179" s="619"/>
      <c r="E179" s="620"/>
    </row>
    <row r="180" spans="1:5" ht="9" customHeight="1" x14ac:dyDescent="0.25">
      <c r="A180" s="597"/>
      <c r="B180" s="20">
        <v>2018</v>
      </c>
      <c r="C180" s="20">
        <v>2019</v>
      </c>
      <c r="D180" s="20">
        <v>2020</v>
      </c>
      <c r="E180" s="20">
        <v>2021</v>
      </c>
    </row>
    <row r="181" spans="1:5" ht="15.75" customHeight="1" thickBot="1" x14ac:dyDescent="0.3">
      <c r="A181" s="598"/>
      <c r="B181" s="21" t="s">
        <v>10</v>
      </c>
      <c r="C181" s="21" t="s">
        <v>11</v>
      </c>
      <c r="D181" s="21" t="s">
        <v>11</v>
      </c>
      <c r="E181" s="21" t="s">
        <v>11</v>
      </c>
    </row>
    <row r="182" spans="1:5" ht="12.75" customHeight="1" thickBot="1" x14ac:dyDescent="0.3">
      <c r="A182" s="24" t="s">
        <v>31</v>
      </c>
      <c r="B182" s="22">
        <v>2000</v>
      </c>
      <c r="C182" s="22">
        <v>1000</v>
      </c>
      <c r="D182" s="26"/>
      <c r="E182" s="26"/>
    </row>
    <row r="183" spans="1:5" ht="18" customHeight="1" thickBot="1" x14ac:dyDescent="0.3">
      <c r="A183" s="24" t="s">
        <v>32</v>
      </c>
      <c r="B183" s="25"/>
      <c r="C183" s="26"/>
      <c r="D183" s="26"/>
      <c r="E183" s="26"/>
    </row>
    <row r="184" spans="1:5" ht="15.75" thickBot="1" x14ac:dyDescent="0.3">
      <c r="A184" s="27" t="s">
        <v>141</v>
      </c>
      <c r="B184" s="25">
        <f>B183+B182</f>
        <v>2000</v>
      </c>
      <c r="C184" s="25">
        <f t="shared" ref="C184:E184" si="20">C183+C182</f>
        <v>1000</v>
      </c>
      <c r="D184" s="25">
        <f t="shared" si="20"/>
        <v>0</v>
      </c>
      <c r="E184" s="25">
        <f t="shared" si="20"/>
        <v>0</v>
      </c>
    </row>
    <row r="185" spans="1:5" x14ac:dyDescent="0.25">
      <c r="A185" s="631" t="s">
        <v>142</v>
      </c>
      <c r="B185" s="634"/>
      <c r="C185" s="635"/>
      <c r="D185" s="635"/>
      <c r="E185" s="636"/>
    </row>
    <row r="186" spans="1:5" x14ac:dyDescent="0.25">
      <c r="A186" s="632"/>
      <c r="B186" s="637"/>
      <c r="C186" s="638"/>
      <c r="D186" s="638"/>
      <c r="E186" s="639"/>
    </row>
    <row r="187" spans="1:5" ht="15.75" thickBot="1" x14ac:dyDescent="0.3">
      <c r="A187" s="633"/>
      <c r="B187" s="640"/>
      <c r="C187" s="641"/>
      <c r="D187" s="641"/>
      <c r="E187" s="642"/>
    </row>
    <row r="188" spans="1:5" ht="23.25" thickBot="1" x14ac:dyDescent="0.3">
      <c r="A188" s="29" t="s">
        <v>143</v>
      </c>
      <c r="B188" s="625" t="s">
        <v>144</v>
      </c>
      <c r="C188" s="755"/>
      <c r="D188" s="755"/>
      <c r="E188" s="756"/>
    </row>
    <row r="189" spans="1:5" ht="15.75" thickBot="1" x14ac:dyDescent="0.3">
      <c r="A189" s="19" t="s">
        <v>145</v>
      </c>
      <c r="B189" s="757" t="s">
        <v>146</v>
      </c>
      <c r="C189" s="758"/>
      <c r="D189" s="758"/>
      <c r="E189" s="759"/>
    </row>
    <row r="190" spans="1:5" ht="87.75" customHeight="1" thickBot="1" x14ac:dyDescent="0.3">
      <c r="A190" s="12" t="s">
        <v>20</v>
      </c>
      <c r="B190" s="701" t="s">
        <v>147</v>
      </c>
      <c r="C190" s="702"/>
      <c r="D190" s="702"/>
      <c r="E190" s="703"/>
    </row>
    <row r="191" spans="1:5" ht="15.75" thickBot="1" x14ac:dyDescent="0.3">
      <c r="A191" s="12" t="s">
        <v>21</v>
      </c>
      <c r="B191" s="760" t="s">
        <v>22</v>
      </c>
      <c r="C191" s="761"/>
      <c r="D191" s="761"/>
      <c r="E191" s="762"/>
    </row>
    <row r="192" spans="1:5" x14ac:dyDescent="0.25">
      <c r="A192" s="597"/>
      <c r="B192" s="20">
        <v>2018</v>
      </c>
      <c r="C192" s="20">
        <v>2019</v>
      </c>
      <c r="D192" s="20">
        <v>2020</v>
      </c>
      <c r="E192" s="20">
        <v>2021</v>
      </c>
    </row>
    <row r="193" spans="1:5" ht="15.75" thickBot="1" x14ac:dyDescent="0.3">
      <c r="A193" s="598"/>
      <c r="B193" s="21" t="s">
        <v>10</v>
      </c>
      <c r="C193" s="21" t="s">
        <v>11</v>
      </c>
      <c r="D193" s="21" t="s">
        <v>11</v>
      </c>
      <c r="E193" s="21" t="s">
        <v>11</v>
      </c>
    </row>
    <row r="194" spans="1:5" ht="15.75" thickBot="1" x14ac:dyDescent="0.3">
      <c r="A194" s="12" t="s">
        <v>23</v>
      </c>
      <c r="B194" s="22">
        <v>0</v>
      </c>
      <c r="C194" s="22">
        <v>144</v>
      </c>
      <c r="D194" s="22">
        <v>112</v>
      </c>
      <c r="E194" s="22">
        <v>45</v>
      </c>
    </row>
    <row r="195" spans="1:5" ht="15.75" thickBot="1" x14ac:dyDescent="0.3">
      <c r="A195" s="12" t="s">
        <v>24</v>
      </c>
      <c r="B195" s="22">
        <v>0</v>
      </c>
      <c r="C195" s="30">
        <v>53000</v>
      </c>
      <c r="D195" s="31">
        <v>42000</v>
      </c>
      <c r="E195" s="31">
        <v>20000</v>
      </c>
    </row>
    <row r="196" spans="1:5" ht="12.75" customHeight="1" thickBot="1" x14ac:dyDescent="0.3">
      <c r="A196" s="12" t="s">
        <v>25</v>
      </c>
      <c r="B196" s="22" t="e">
        <f>B195/B194</f>
        <v>#DIV/0!</v>
      </c>
      <c r="C196" s="22">
        <f t="shared" ref="C196:E196" si="21">C195/C194</f>
        <v>368.05555555555554</v>
      </c>
      <c r="D196" s="22">
        <f t="shared" si="21"/>
        <v>375</v>
      </c>
      <c r="E196" s="22">
        <f t="shared" si="21"/>
        <v>444.44444444444446</v>
      </c>
    </row>
    <row r="197" spans="1:5" ht="9" customHeight="1" thickBot="1" x14ac:dyDescent="0.3">
      <c r="A197" s="12" t="s">
        <v>26</v>
      </c>
      <c r="B197" s="140" t="s">
        <v>27</v>
      </c>
      <c r="C197" s="23" t="e">
        <f>C194/B194-1</f>
        <v>#DIV/0!</v>
      </c>
      <c r="D197" s="23">
        <f t="shared" ref="D197:E199" si="22">D194/C194-1</f>
        <v>-0.22222222222222221</v>
      </c>
      <c r="E197" s="23">
        <f t="shared" si="22"/>
        <v>-0.5982142857142857</v>
      </c>
    </row>
    <row r="198" spans="1:5" ht="15.75" thickBot="1" x14ac:dyDescent="0.3">
      <c r="A198" s="12" t="s">
        <v>28</v>
      </c>
      <c r="B198" s="140" t="s">
        <v>27</v>
      </c>
      <c r="C198" s="23" t="e">
        <f>C195/B195-1</f>
        <v>#DIV/0!</v>
      </c>
      <c r="D198" s="23">
        <f t="shared" si="22"/>
        <v>-0.20754716981132071</v>
      </c>
      <c r="E198" s="23">
        <f t="shared" si="22"/>
        <v>-0.52380952380952384</v>
      </c>
    </row>
    <row r="199" spans="1:5" ht="23.25" thickBot="1" x14ac:dyDescent="0.3">
      <c r="A199" s="12" t="s">
        <v>29</v>
      </c>
      <c r="B199" s="140" t="s">
        <v>27</v>
      </c>
      <c r="C199" s="23" t="e">
        <f>C196/B196-1</f>
        <v>#DIV/0!</v>
      </c>
      <c r="D199" s="23">
        <f t="shared" si="22"/>
        <v>1.8867924528301883E-2</v>
      </c>
      <c r="E199" s="23">
        <f t="shared" si="22"/>
        <v>0.18518518518518512</v>
      </c>
    </row>
    <row r="200" spans="1:5" ht="15.75" thickBot="1" x14ac:dyDescent="0.3">
      <c r="A200" s="618" t="s">
        <v>148</v>
      </c>
      <c r="B200" s="619"/>
      <c r="C200" s="619"/>
      <c r="D200" s="619"/>
      <c r="E200" s="620"/>
    </row>
    <row r="201" spans="1:5" x14ac:dyDescent="0.25">
      <c r="A201" s="597"/>
      <c r="B201" s="20">
        <v>2018</v>
      </c>
      <c r="C201" s="20">
        <v>2019</v>
      </c>
      <c r="D201" s="20">
        <v>2020</v>
      </c>
      <c r="E201" s="20">
        <v>2021</v>
      </c>
    </row>
    <row r="202" spans="1:5" ht="15.75" thickBot="1" x14ac:dyDescent="0.3">
      <c r="A202" s="598"/>
      <c r="B202" s="21" t="s">
        <v>10</v>
      </c>
      <c r="C202" s="21" t="s">
        <v>11</v>
      </c>
      <c r="D202" s="21" t="s">
        <v>11</v>
      </c>
      <c r="E202" s="21" t="s">
        <v>11</v>
      </c>
    </row>
    <row r="203" spans="1:5" ht="15.75" thickBot="1" x14ac:dyDescent="0.3">
      <c r="A203" s="24" t="s">
        <v>31</v>
      </c>
      <c r="B203" s="22">
        <v>0</v>
      </c>
      <c r="C203" s="30">
        <v>53000</v>
      </c>
      <c r="D203" s="31">
        <v>42000</v>
      </c>
      <c r="E203" s="31">
        <v>20000</v>
      </c>
    </row>
    <row r="204" spans="1:5" ht="15.75" customHeight="1" thickBot="1" x14ac:dyDescent="0.3">
      <c r="A204" s="24" t="s">
        <v>32</v>
      </c>
      <c r="B204" s="25"/>
      <c r="C204" s="26"/>
      <c r="D204" s="26"/>
      <c r="E204" s="26"/>
    </row>
    <row r="205" spans="1:5" ht="12.75" customHeight="1" thickBot="1" x14ac:dyDescent="0.3">
      <c r="A205" s="27" t="s">
        <v>149</v>
      </c>
      <c r="B205" s="25">
        <f>B204+B203</f>
        <v>0</v>
      </c>
      <c r="C205" s="25">
        <f t="shared" ref="C205:E205" si="23">C204+C203</f>
        <v>53000</v>
      </c>
      <c r="D205" s="25">
        <f t="shared" si="23"/>
        <v>42000</v>
      </c>
      <c r="E205" s="25">
        <f t="shared" si="23"/>
        <v>20000</v>
      </c>
    </row>
    <row r="206" spans="1:5" ht="31.5" customHeight="1" thickBot="1" x14ac:dyDescent="0.3">
      <c r="A206" s="32" t="s">
        <v>36</v>
      </c>
      <c r="B206" s="807" t="s">
        <v>776</v>
      </c>
      <c r="C206" s="807"/>
      <c r="D206" s="807"/>
      <c r="E206" s="808"/>
    </row>
    <row r="207" spans="1:5" ht="15.75" thickBot="1" x14ac:dyDescent="0.3">
      <c r="A207" s="821" t="s">
        <v>37</v>
      </c>
      <c r="B207" s="702"/>
      <c r="C207" s="702"/>
      <c r="D207" s="702"/>
      <c r="E207" s="703"/>
    </row>
    <row r="208" spans="1:5" ht="68.25" thickBot="1" x14ac:dyDescent="0.3">
      <c r="A208" s="146" t="s">
        <v>150</v>
      </c>
      <c r="B208" s="170">
        <v>25</v>
      </c>
      <c r="C208" s="170">
        <v>24</v>
      </c>
      <c r="D208" s="170">
        <v>24</v>
      </c>
      <c r="E208" s="170">
        <v>24</v>
      </c>
    </row>
    <row r="209" spans="1:5" ht="19.5" customHeight="1" thickBot="1" x14ac:dyDescent="0.3">
      <c r="A209" s="84" t="s">
        <v>151</v>
      </c>
      <c r="B209" s="825" t="s">
        <v>777</v>
      </c>
      <c r="C209" s="826"/>
      <c r="D209" s="826"/>
      <c r="E209" s="827"/>
    </row>
    <row r="210" spans="1:5" ht="30.75" customHeight="1" thickBot="1" x14ac:dyDescent="0.3">
      <c r="A210" s="47" t="s">
        <v>20</v>
      </c>
      <c r="B210" s="828" t="s">
        <v>778</v>
      </c>
      <c r="C210" s="829"/>
      <c r="D210" s="829"/>
      <c r="E210" s="830"/>
    </row>
    <row r="211" spans="1:5" ht="15.75" thickBot="1" x14ac:dyDescent="0.3">
      <c r="A211" s="12" t="s">
        <v>21</v>
      </c>
      <c r="B211" s="831" t="s">
        <v>222</v>
      </c>
      <c r="C211" s="832"/>
      <c r="D211" s="832"/>
      <c r="E211" s="832"/>
    </row>
    <row r="212" spans="1:5" x14ac:dyDescent="0.25">
      <c r="A212" s="597"/>
      <c r="B212" s="20">
        <v>2018</v>
      </c>
      <c r="C212" s="20">
        <v>2019</v>
      </c>
      <c r="D212" s="20">
        <v>2020</v>
      </c>
      <c r="E212" s="20">
        <v>2021</v>
      </c>
    </row>
    <row r="213" spans="1:5" ht="15.75" thickBot="1" x14ac:dyDescent="0.3">
      <c r="A213" s="598"/>
      <c r="B213" s="21" t="s">
        <v>10</v>
      </c>
      <c r="C213" s="21" t="s">
        <v>11</v>
      </c>
      <c r="D213" s="21" t="s">
        <v>11</v>
      </c>
      <c r="E213" s="21" t="s">
        <v>11</v>
      </c>
    </row>
    <row r="214" spans="1:5" ht="15.75" thickBot="1" x14ac:dyDescent="0.3">
      <c r="A214" s="12" t="s">
        <v>23</v>
      </c>
      <c r="B214" s="22">
        <v>145</v>
      </c>
      <c r="C214" s="22">
        <v>143</v>
      </c>
      <c r="D214" s="22">
        <v>143</v>
      </c>
      <c r="E214" s="22">
        <v>143</v>
      </c>
    </row>
    <row r="215" spans="1:5" ht="15.75" thickBot="1" x14ac:dyDescent="0.3">
      <c r="A215" s="12" t="s">
        <v>24</v>
      </c>
      <c r="B215" s="22">
        <v>159500</v>
      </c>
      <c r="C215" s="22">
        <v>159500</v>
      </c>
      <c r="D215" s="22">
        <v>159500</v>
      </c>
      <c r="E215" s="22">
        <v>159500</v>
      </c>
    </row>
    <row r="216" spans="1:5" ht="15.75" thickBot="1" x14ac:dyDescent="0.3">
      <c r="A216" s="12" t="s">
        <v>25</v>
      </c>
      <c r="B216" s="22">
        <f>B215/B214</f>
        <v>1100</v>
      </c>
      <c r="C216" s="22">
        <f t="shared" ref="C216:E216" si="24">C215/C214</f>
        <v>1115.3846153846155</v>
      </c>
      <c r="D216" s="22">
        <f t="shared" si="24"/>
        <v>1115.3846153846155</v>
      </c>
      <c r="E216" s="22">
        <f t="shared" si="24"/>
        <v>1115.3846153846155</v>
      </c>
    </row>
    <row r="217" spans="1:5" ht="15.75" thickBot="1" x14ac:dyDescent="0.3">
      <c r="A217" s="12" t="s">
        <v>26</v>
      </c>
      <c r="B217" s="140" t="s">
        <v>27</v>
      </c>
      <c r="C217" s="23">
        <f>C214/B214-1</f>
        <v>-1.379310344827589E-2</v>
      </c>
      <c r="D217" s="23">
        <f t="shared" ref="D217:E219" si="25">D214/C214-1</f>
        <v>0</v>
      </c>
      <c r="E217" s="23">
        <f t="shared" si="25"/>
        <v>0</v>
      </c>
    </row>
    <row r="218" spans="1:5" ht="15.75" thickBot="1" x14ac:dyDescent="0.3">
      <c r="A218" s="12" t="s">
        <v>28</v>
      </c>
      <c r="B218" s="140" t="s">
        <v>27</v>
      </c>
      <c r="C218" s="23">
        <f>C215/B215-1</f>
        <v>0</v>
      </c>
      <c r="D218" s="23">
        <f t="shared" si="25"/>
        <v>0</v>
      </c>
      <c r="E218" s="23">
        <f t="shared" si="25"/>
        <v>0</v>
      </c>
    </row>
    <row r="219" spans="1:5" ht="23.25" thickBot="1" x14ac:dyDescent="0.3">
      <c r="A219" s="12" t="s">
        <v>29</v>
      </c>
      <c r="B219" s="140" t="s">
        <v>27</v>
      </c>
      <c r="C219" s="23">
        <f>C216/B216-1</f>
        <v>1.3986013986013957E-2</v>
      </c>
      <c r="D219" s="23">
        <f t="shared" si="25"/>
        <v>0</v>
      </c>
      <c r="E219" s="23">
        <f t="shared" si="25"/>
        <v>0</v>
      </c>
    </row>
    <row r="220" spans="1:5" ht="17.25" customHeight="1" thickBot="1" x14ac:dyDescent="0.3">
      <c r="A220" s="618" t="s">
        <v>152</v>
      </c>
      <c r="B220" s="619"/>
      <c r="C220" s="619"/>
      <c r="D220" s="619"/>
      <c r="E220" s="620"/>
    </row>
    <row r="221" spans="1:5" x14ac:dyDescent="0.25">
      <c r="A221" s="597"/>
      <c r="B221" s="20">
        <v>2018</v>
      </c>
      <c r="C221" s="20">
        <v>2019</v>
      </c>
      <c r="D221" s="20">
        <v>2020</v>
      </c>
      <c r="E221" s="20">
        <v>2021</v>
      </c>
    </row>
    <row r="222" spans="1:5" ht="12.75" customHeight="1" thickBot="1" x14ac:dyDescent="0.3">
      <c r="A222" s="598"/>
      <c r="B222" s="21" t="s">
        <v>10</v>
      </c>
      <c r="C222" s="21" t="s">
        <v>11</v>
      </c>
      <c r="D222" s="21" t="s">
        <v>11</v>
      </c>
      <c r="E222" s="21" t="s">
        <v>11</v>
      </c>
    </row>
    <row r="223" spans="1:5" ht="15" customHeight="1" thickBot="1" x14ac:dyDescent="0.3">
      <c r="A223" s="24" t="s">
        <v>41</v>
      </c>
      <c r="B223" s="25">
        <v>110000</v>
      </c>
      <c r="C223" s="26">
        <v>110000</v>
      </c>
      <c r="D223" s="26">
        <v>110000</v>
      </c>
      <c r="E223" s="26">
        <v>110000</v>
      </c>
    </row>
    <row r="224" spans="1:5" ht="21.75" customHeight="1" thickBot="1" x14ac:dyDescent="0.3">
      <c r="A224" s="33" t="s">
        <v>153</v>
      </c>
      <c r="B224" s="25"/>
      <c r="C224" s="26"/>
      <c r="D224" s="26"/>
      <c r="E224" s="26"/>
    </row>
    <row r="225" spans="1:6" ht="26.25" customHeight="1" thickBot="1" x14ac:dyDescent="0.3">
      <c r="A225" s="33" t="s">
        <v>154</v>
      </c>
      <c r="B225" s="25"/>
      <c r="C225" s="26"/>
      <c r="D225" s="26"/>
      <c r="E225" s="26"/>
    </row>
    <row r="226" spans="1:6" ht="24.75" thickBot="1" x14ac:dyDescent="0.3">
      <c r="A226" s="24" t="s">
        <v>42</v>
      </c>
      <c r="B226" s="25">
        <v>21500</v>
      </c>
      <c r="C226" s="26">
        <v>21500</v>
      </c>
      <c r="D226" s="26">
        <v>21500</v>
      </c>
      <c r="E226" s="26">
        <v>21500</v>
      </c>
    </row>
    <row r="227" spans="1:6" ht="34.5" customHeight="1" thickBot="1" x14ac:dyDescent="0.3">
      <c r="A227" s="33" t="s">
        <v>155</v>
      </c>
      <c r="B227" s="25"/>
      <c r="C227" s="26"/>
      <c r="D227" s="26"/>
      <c r="E227" s="26"/>
      <c r="F227" s="38"/>
    </row>
    <row r="228" spans="1:6" ht="41.25" customHeight="1" thickBot="1" x14ac:dyDescent="0.3">
      <c r="A228" s="33" t="s">
        <v>156</v>
      </c>
      <c r="B228" s="25"/>
      <c r="C228" s="26"/>
      <c r="D228" s="26"/>
      <c r="E228" s="26"/>
    </row>
    <row r="229" spans="1:6" ht="15.75" thickBot="1" x14ac:dyDescent="0.3">
      <c r="A229" s="24" t="s">
        <v>43</v>
      </c>
      <c r="B229" s="25">
        <v>28000</v>
      </c>
      <c r="C229" s="26">
        <v>26000</v>
      </c>
      <c r="D229" s="26">
        <v>26000</v>
      </c>
      <c r="E229" s="26">
        <v>26000</v>
      </c>
    </row>
    <row r="230" spans="1:6" ht="22.5" customHeight="1" thickBot="1" x14ac:dyDescent="0.3">
      <c r="A230" s="33" t="s">
        <v>157</v>
      </c>
      <c r="B230" s="25"/>
      <c r="C230" s="26"/>
      <c r="D230" s="26"/>
      <c r="E230" s="26"/>
    </row>
    <row r="231" spans="1:6" ht="21" customHeight="1" thickBot="1" x14ac:dyDescent="0.3">
      <c r="A231" s="33" t="s">
        <v>158</v>
      </c>
      <c r="B231" s="25"/>
      <c r="C231" s="26"/>
      <c r="D231" s="26"/>
      <c r="E231" s="26"/>
    </row>
    <row r="232" spans="1:6" ht="17.25" customHeight="1" thickBot="1" x14ac:dyDescent="0.3">
      <c r="A232" s="24" t="s">
        <v>159</v>
      </c>
      <c r="B232" s="25">
        <v>0</v>
      </c>
      <c r="C232" s="26">
        <v>2000</v>
      </c>
      <c r="D232" s="26">
        <v>2000</v>
      </c>
      <c r="E232" s="26">
        <v>2000</v>
      </c>
    </row>
    <row r="233" spans="1:6" ht="34.5" thickBot="1" x14ac:dyDescent="0.3">
      <c r="A233" s="33" t="s">
        <v>160</v>
      </c>
      <c r="B233" s="25"/>
      <c r="C233" s="26"/>
      <c r="D233" s="26"/>
      <c r="E233" s="26"/>
    </row>
    <row r="234" spans="1:6" ht="34.5" thickBot="1" x14ac:dyDescent="0.3">
      <c r="A234" s="33" t="s">
        <v>161</v>
      </c>
      <c r="B234" s="25"/>
      <c r="C234" s="26"/>
      <c r="D234" s="26"/>
      <c r="E234" s="26"/>
    </row>
    <row r="235" spans="1:6" ht="24.75" thickBot="1" x14ac:dyDescent="0.3">
      <c r="A235" s="24" t="s">
        <v>45</v>
      </c>
      <c r="B235" s="25"/>
      <c r="C235" s="26"/>
      <c r="D235" s="26"/>
      <c r="E235" s="26"/>
    </row>
    <row r="236" spans="1:6" ht="34.5" thickBot="1" x14ac:dyDescent="0.3">
      <c r="A236" s="33" t="s">
        <v>162</v>
      </c>
      <c r="B236" s="25"/>
      <c r="C236" s="26"/>
      <c r="D236" s="26"/>
      <c r="E236" s="26"/>
    </row>
    <row r="237" spans="1:6" ht="34.5" thickBot="1" x14ac:dyDescent="0.3">
      <c r="A237" s="33" t="s">
        <v>163</v>
      </c>
      <c r="B237" s="25"/>
      <c r="C237" s="26"/>
      <c r="D237" s="26"/>
      <c r="E237" s="26"/>
    </row>
    <row r="238" spans="1:6" ht="17.25" customHeight="1" thickBot="1" x14ac:dyDescent="0.3">
      <c r="A238" s="24" t="s">
        <v>46</v>
      </c>
      <c r="B238" s="25"/>
      <c r="C238" s="26"/>
      <c r="D238" s="26"/>
      <c r="E238" s="26"/>
    </row>
    <row r="239" spans="1:6" ht="34.5" thickBot="1" x14ac:dyDescent="0.3">
      <c r="A239" s="33" t="s">
        <v>164</v>
      </c>
      <c r="B239" s="25"/>
      <c r="C239" s="26"/>
      <c r="D239" s="26"/>
      <c r="E239" s="26"/>
    </row>
    <row r="240" spans="1:6" ht="34.5" thickBot="1" x14ac:dyDescent="0.3">
      <c r="A240" s="33" t="s">
        <v>165</v>
      </c>
      <c r="B240" s="25"/>
      <c r="C240" s="26"/>
      <c r="D240" s="26"/>
      <c r="E240" s="26"/>
    </row>
    <row r="241" spans="1:6" ht="9" customHeight="1" thickBot="1" x14ac:dyDescent="0.3">
      <c r="A241" s="24" t="s">
        <v>47</v>
      </c>
      <c r="B241" s="25"/>
      <c r="C241" s="26"/>
      <c r="D241" s="26"/>
      <c r="E241" s="26"/>
    </row>
    <row r="242" spans="1:6" ht="34.5" thickBot="1" x14ac:dyDescent="0.3">
      <c r="A242" s="33" t="s">
        <v>166</v>
      </c>
      <c r="B242" s="25"/>
      <c r="C242" s="26"/>
      <c r="D242" s="26"/>
      <c r="E242" s="26"/>
    </row>
    <row r="243" spans="1:6" ht="34.5" thickBot="1" x14ac:dyDescent="0.3">
      <c r="A243" s="33" t="s">
        <v>167</v>
      </c>
      <c r="B243" s="25"/>
      <c r="C243" s="26"/>
      <c r="D243" s="26"/>
      <c r="E243" s="26"/>
    </row>
    <row r="244" spans="1:6" ht="15.75" thickBot="1" x14ac:dyDescent="0.3">
      <c r="A244" s="34" t="s">
        <v>168</v>
      </c>
      <c r="B244" s="25">
        <f>B223+B226+B229+B232</f>
        <v>159500</v>
      </c>
      <c r="C244" s="25">
        <f t="shared" ref="C244:D244" si="26">C223+C226+C229+C232</f>
        <v>159500</v>
      </c>
      <c r="D244" s="25">
        <f t="shared" si="26"/>
        <v>159500</v>
      </c>
      <c r="E244" s="25">
        <f>SUM(E223:E243)</f>
        <v>159500</v>
      </c>
    </row>
    <row r="245" spans="1:6" x14ac:dyDescent="0.25">
      <c r="A245" s="631" t="s">
        <v>169</v>
      </c>
      <c r="B245" s="634"/>
      <c r="C245" s="635"/>
      <c r="D245" s="635"/>
      <c r="E245" s="636"/>
      <c r="F245" s="38"/>
    </row>
    <row r="246" spans="1:6" x14ac:dyDescent="0.25">
      <c r="A246" s="632"/>
      <c r="B246" s="637"/>
      <c r="C246" s="638"/>
      <c r="D246" s="638"/>
      <c r="E246" s="639"/>
    </row>
    <row r="247" spans="1:6" ht="4.5" customHeight="1" x14ac:dyDescent="0.25">
      <c r="A247" s="632"/>
      <c r="B247" s="637"/>
      <c r="C247" s="638"/>
      <c r="D247" s="638"/>
      <c r="E247" s="639"/>
    </row>
    <row r="248" spans="1:6" ht="15.75" customHeight="1" thickBot="1" x14ac:dyDescent="0.3">
      <c r="A248" s="35" t="s">
        <v>48</v>
      </c>
      <c r="B248" s="36">
        <f t="shared" ref="B248:E248" si="27">IF(B244-B215=0,0,"Error")</f>
        <v>0</v>
      </c>
      <c r="C248" s="36">
        <f t="shared" si="27"/>
        <v>0</v>
      </c>
      <c r="D248" s="36">
        <f t="shared" si="27"/>
        <v>0</v>
      </c>
      <c r="E248" s="36">
        <f t="shared" si="27"/>
        <v>0</v>
      </c>
    </row>
    <row r="249" spans="1:6" ht="15.75" thickBot="1" x14ac:dyDescent="0.3">
      <c r="A249" s="822" t="s">
        <v>191</v>
      </c>
      <c r="B249" s="823"/>
      <c r="C249" s="823"/>
      <c r="D249" s="823"/>
      <c r="E249" s="824"/>
    </row>
    <row r="250" spans="1:6" ht="15.75" thickBot="1" x14ac:dyDescent="0.3">
      <c r="A250" s="608" t="s">
        <v>192</v>
      </c>
      <c r="B250" s="609"/>
      <c r="C250" s="609"/>
      <c r="D250" s="609"/>
      <c r="E250" s="610"/>
    </row>
    <row r="251" spans="1:6" ht="23.25" thickBot="1" x14ac:dyDescent="0.3">
      <c r="A251" s="18" t="s">
        <v>193</v>
      </c>
      <c r="B251" s="624" t="s">
        <v>194</v>
      </c>
      <c r="C251" s="755"/>
      <c r="D251" s="755"/>
      <c r="E251" s="756"/>
    </row>
    <row r="252" spans="1:6" ht="33" customHeight="1" thickBot="1" x14ac:dyDescent="0.3">
      <c r="A252" s="19" t="s">
        <v>779</v>
      </c>
      <c r="B252" s="772" t="s">
        <v>195</v>
      </c>
      <c r="C252" s="758"/>
      <c r="D252" s="758"/>
      <c r="E252" s="759"/>
    </row>
    <row r="253" spans="1:6" ht="117" customHeight="1" thickBot="1" x14ac:dyDescent="0.3">
      <c r="A253" s="12" t="s">
        <v>20</v>
      </c>
      <c r="B253" s="701" t="s">
        <v>196</v>
      </c>
      <c r="C253" s="702"/>
      <c r="D253" s="702"/>
      <c r="E253" s="703"/>
    </row>
    <row r="254" spans="1:6" ht="15.75" thickBot="1" x14ac:dyDescent="0.3">
      <c r="A254" s="12" t="s">
        <v>21</v>
      </c>
      <c r="B254" s="760" t="s">
        <v>22</v>
      </c>
      <c r="C254" s="761"/>
      <c r="D254" s="761"/>
      <c r="E254" s="762"/>
    </row>
    <row r="255" spans="1:6" x14ac:dyDescent="0.25">
      <c r="A255" s="597"/>
      <c r="B255" s="20">
        <v>2018</v>
      </c>
      <c r="C255" s="20">
        <v>2019</v>
      </c>
      <c r="D255" s="20">
        <v>2020</v>
      </c>
      <c r="E255" s="20">
        <v>2021</v>
      </c>
    </row>
    <row r="256" spans="1:6" ht="15.75" thickBot="1" x14ac:dyDescent="0.3">
      <c r="A256" s="598"/>
      <c r="B256" s="21" t="s">
        <v>10</v>
      </c>
      <c r="C256" s="21" t="s">
        <v>11</v>
      </c>
      <c r="D256" s="21" t="s">
        <v>11</v>
      </c>
      <c r="E256" s="21" t="s">
        <v>11</v>
      </c>
    </row>
    <row r="257" spans="1:5" ht="15.75" thickBot="1" x14ac:dyDescent="0.3">
      <c r="A257" s="12" t="s">
        <v>23</v>
      </c>
      <c r="B257" s="22" t="s">
        <v>139</v>
      </c>
      <c r="C257" s="22">
        <v>20</v>
      </c>
      <c r="D257" s="22">
        <v>0</v>
      </c>
      <c r="E257" s="22">
        <v>23</v>
      </c>
    </row>
    <row r="258" spans="1:5" ht="15.75" thickBot="1" x14ac:dyDescent="0.3">
      <c r="A258" s="12" t="s">
        <v>24</v>
      </c>
      <c r="B258" s="22">
        <v>0</v>
      </c>
      <c r="C258" s="22">
        <v>16700</v>
      </c>
      <c r="D258" s="22">
        <v>0</v>
      </c>
      <c r="E258" s="22">
        <v>20000</v>
      </c>
    </row>
    <row r="259" spans="1:5" ht="15.75" thickBot="1" x14ac:dyDescent="0.3">
      <c r="A259" s="12" t="s">
        <v>25</v>
      </c>
      <c r="B259" s="22" t="e">
        <f>B258/B257</f>
        <v>#VALUE!</v>
      </c>
      <c r="C259" s="22">
        <f t="shared" ref="C259:E259" si="28">C258/C257</f>
        <v>835</v>
      </c>
      <c r="D259" s="22" t="e">
        <f t="shared" si="28"/>
        <v>#DIV/0!</v>
      </c>
      <c r="E259" s="22">
        <f t="shared" si="28"/>
        <v>869.56521739130437</v>
      </c>
    </row>
    <row r="260" spans="1:5" ht="15.75" thickBot="1" x14ac:dyDescent="0.3">
      <c r="A260" s="12" t="s">
        <v>26</v>
      </c>
      <c r="B260" s="140" t="s">
        <v>27</v>
      </c>
      <c r="C260" s="23" t="e">
        <f>C257/B257-1</f>
        <v>#VALUE!</v>
      </c>
      <c r="D260" s="23">
        <f t="shared" ref="D260:E262" si="29">D257/C257-1</f>
        <v>-1</v>
      </c>
      <c r="E260" s="23" t="e">
        <f t="shared" si="29"/>
        <v>#DIV/0!</v>
      </c>
    </row>
    <row r="261" spans="1:5" ht="15.75" thickBot="1" x14ac:dyDescent="0.3">
      <c r="A261" s="12" t="s">
        <v>28</v>
      </c>
      <c r="B261" s="140" t="s">
        <v>27</v>
      </c>
      <c r="C261" s="23" t="e">
        <f>C258/B258-1</f>
        <v>#DIV/0!</v>
      </c>
      <c r="D261" s="23">
        <f t="shared" si="29"/>
        <v>-1</v>
      </c>
      <c r="E261" s="23" t="e">
        <f t="shared" si="29"/>
        <v>#DIV/0!</v>
      </c>
    </row>
    <row r="262" spans="1:5" ht="23.25" thickBot="1" x14ac:dyDescent="0.3">
      <c r="A262" s="12" t="s">
        <v>29</v>
      </c>
      <c r="B262" s="140" t="s">
        <v>27</v>
      </c>
      <c r="C262" s="23" t="e">
        <f>C259/B259-1</f>
        <v>#VALUE!</v>
      </c>
      <c r="D262" s="23" t="e">
        <f t="shared" si="29"/>
        <v>#DIV/0!</v>
      </c>
      <c r="E262" s="23" t="e">
        <f t="shared" si="29"/>
        <v>#DIV/0!</v>
      </c>
    </row>
    <row r="263" spans="1:5" ht="15.75" thickBot="1" x14ac:dyDescent="0.3">
      <c r="A263" s="618" t="s">
        <v>171</v>
      </c>
      <c r="B263" s="619"/>
      <c r="C263" s="619"/>
      <c r="D263" s="619"/>
      <c r="E263" s="620"/>
    </row>
    <row r="264" spans="1:5" x14ac:dyDescent="0.25">
      <c r="A264" s="597"/>
      <c r="B264" s="20">
        <v>2018</v>
      </c>
      <c r="C264" s="20">
        <v>2019</v>
      </c>
      <c r="D264" s="20">
        <v>2020</v>
      </c>
      <c r="E264" s="20">
        <v>2021</v>
      </c>
    </row>
    <row r="265" spans="1:5" ht="15.75" thickBot="1" x14ac:dyDescent="0.3">
      <c r="A265" s="598"/>
      <c r="B265" s="21" t="s">
        <v>10</v>
      </c>
      <c r="C265" s="21" t="s">
        <v>11</v>
      </c>
      <c r="D265" s="21" t="s">
        <v>11</v>
      </c>
      <c r="E265" s="21" t="s">
        <v>11</v>
      </c>
    </row>
    <row r="266" spans="1:5" ht="15.75" thickBot="1" x14ac:dyDescent="0.3">
      <c r="A266" s="24" t="s">
        <v>31</v>
      </c>
      <c r="B266" s="26"/>
      <c r="C266" s="22">
        <v>0</v>
      </c>
      <c r="D266" s="22">
        <v>0</v>
      </c>
      <c r="E266" s="22">
        <v>0</v>
      </c>
    </row>
    <row r="267" spans="1:5" ht="15.75" thickBot="1" x14ac:dyDescent="0.3">
      <c r="A267" s="24" t="s">
        <v>32</v>
      </c>
      <c r="B267" s="25"/>
      <c r="C267" s="22">
        <v>16700</v>
      </c>
      <c r="D267" s="22">
        <v>0</v>
      </c>
      <c r="E267" s="22">
        <v>20000</v>
      </c>
    </row>
    <row r="268" spans="1:5" ht="24.75" thickBot="1" x14ac:dyDescent="0.3">
      <c r="A268" s="27" t="s">
        <v>172</v>
      </c>
      <c r="B268" s="25">
        <f>B267+B266</f>
        <v>0</v>
      </c>
      <c r="C268" s="25">
        <f t="shared" ref="C268:E268" si="30">C267+C266</f>
        <v>16700</v>
      </c>
      <c r="D268" s="25">
        <f t="shared" si="30"/>
        <v>0</v>
      </c>
      <c r="E268" s="25">
        <f t="shared" si="30"/>
        <v>20000</v>
      </c>
    </row>
    <row r="269" spans="1:5" x14ac:dyDescent="0.25">
      <c r="A269" s="631" t="s">
        <v>780</v>
      </c>
      <c r="B269" s="634"/>
      <c r="C269" s="635"/>
      <c r="D269" s="635"/>
      <c r="E269" s="636"/>
    </row>
    <row r="270" spans="1:5" ht="12" customHeight="1" x14ac:dyDescent="0.25">
      <c r="A270" s="632"/>
      <c r="B270" s="637"/>
      <c r="C270" s="638"/>
      <c r="D270" s="638"/>
      <c r="E270" s="639"/>
    </row>
    <row r="271" spans="1:5" ht="9.75" customHeight="1" thickBot="1" x14ac:dyDescent="0.3">
      <c r="A271" s="633"/>
      <c r="B271" s="640"/>
      <c r="C271" s="641"/>
      <c r="D271" s="641"/>
      <c r="E271" s="642"/>
    </row>
    <row r="272" spans="1:5" ht="15.75" thickBot="1" x14ac:dyDescent="0.3">
      <c r="A272" s="18" t="s">
        <v>198</v>
      </c>
      <c r="B272" s="757" t="s">
        <v>199</v>
      </c>
      <c r="C272" s="758"/>
      <c r="D272" s="758"/>
      <c r="E272" s="759"/>
    </row>
    <row r="273" spans="1:5" ht="22.5" customHeight="1" thickBot="1" x14ac:dyDescent="0.3">
      <c r="A273" s="19" t="s">
        <v>779</v>
      </c>
      <c r="B273" s="757" t="s">
        <v>200</v>
      </c>
      <c r="C273" s="758"/>
      <c r="D273" s="758"/>
      <c r="E273" s="759"/>
    </row>
    <row r="274" spans="1:5" ht="27.75" customHeight="1" thickBot="1" x14ac:dyDescent="0.3">
      <c r="A274" s="12" t="s">
        <v>20</v>
      </c>
      <c r="B274" s="701" t="s">
        <v>201</v>
      </c>
      <c r="C274" s="702"/>
      <c r="D274" s="702"/>
      <c r="E274" s="703"/>
    </row>
    <row r="275" spans="1:5" ht="15.75" thickBot="1" x14ac:dyDescent="0.3">
      <c r="A275" s="12" t="s">
        <v>21</v>
      </c>
      <c r="B275" s="760" t="s">
        <v>22</v>
      </c>
      <c r="C275" s="761"/>
      <c r="D275" s="761"/>
      <c r="E275" s="762"/>
    </row>
    <row r="276" spans="1:5" x14ac:dyDescent="0.25">
      <c r="A276" s="597"/>
      <c r="B276" s="20">
        <v>2018</v>
      </c>
      <c r="C276" s="20">
        <v>2019</v>
      </c>
      <c r="D276" s="20">
        <v>2020</v>
      </c>
      <c r="E276" s="20">
        <v>2021</v>
      </c>
    </row>
    <row r="277" spans="1:5" ht="15.75" thickBot="1" x14ac:dyDescent="0.3">
      <c r="A277" s="598"/>
      <c r="B277" s="21" t="s">
        <v>10</v>
      </c>
      <c r="C277" s="21" t="s">
        <v>11</v>
      </c>
      <c r="D277" s="21" t="s">
        <v>11</v>
      </c>
      <c r="E277" s="21" t="s">
        <v>11</v>
      </c>
    </row>
    <row r="278" spans="1:5" ht="15.75" thickBot="1" x14ac:dyDescent="0.3">
      <c r="A278" s="12" t="s">
        <v>23</v>
      </c>
      <c r="B278" s="22" t="s">
        <v>139</v>
      </c>
      <c r="C278" s="22" t="s">
        <v>139</v>
      </c>
      <c r="D278" s="22">
        <v>31</v>
      </c>
      <c r="E278" s="22" t="s">
        <v>139</v>
      </c>
    </row>
    <row r="279" spans="1:5" ht="15.75" thickBot="1" x14ac:dyDescent="0.3">
      <c r="A279" s="12" t="s">
        <v>24</v>
      </c>
      <c r="B279" s="22">
        <v>0</v>
      </c>
      <c r="C279" s="22">
        <v>0</v>
      </c>
      <c r="D279" s="22">
        <v>10000</v>
      </c>
      <c r="E279" s="22">
        <v>0</v>
      </c>
    </row>
    <row r="280" spans="1:5" ht="15.75" thickBot="1" x14ac:dyDescent="0.3">
      <c r="A280" s="12" t="s">
        <v>25</v>
      </c>
      <c r="B280" s="22" t="e">
        <f>B279/B278</f>
        <v>#VALUE!</v>
      </c>
      <c r="C280" s="22" t="e">
        <f t="shared" ref="C280:E280" si="31">C279/C278</f>
        <v>#VALUE!</v>
      </c>
      <c r="D280" s="22">
        <f t="shared" si="31"/>
        <v>322.58064516129031</v>
      </c>
      <c r="E280" s="22" t="e">
        <f t="shared" si="31"/>
        <v>#VALUE!</v>
      </c>
    </row>
    <row r="281" spans="1:5" ht="15.75" thickBot="1" x14ac:dyDescent="0.3">
      <c r="A281" s="12" t="s">
        <v>26</v>
      </c>
      <c r="B281" s="140" t="s">
        <v>27</v>
      </c>
      <c r="C281" s="23" t="e">
        <f>C278/B278-1</f>
        <v>#VALUE!</v>
      </c>
      <c r="D281" s="23" t="e">
        <f t="shared" ref="D281:E283" si="32">D278/C278-1</f>
        <v>#VALUE!</v>
      </c>
      <c r="E281" s="23" t="e">
        <f t="shared" si="32"/>
        <v>#VALUE!</v>
      </c>
    </row>
    <row r="282" spans="1:5" ht="15.75" thickBot="1" x14ac:dyDescent="0.3">
      <c r="A282" s="12" t="s">
        <v>28</v>
      </c>
      <c r="B282" s="140" t="s">
        <v>27</v>
      </c>
      <c r="C282" s="23" t="e">
        <f>C279/B279-1</f>
        <v>#DIV/0!</v>
      </c>
      <c r="D282" s="23" t="e">
        <f t="shared" si="32"/>
        <v>#DIV/0!</v>
      </c>
      <c r="E282" s="23">
        <f t="shared" si="32"/>
        <v>-1</v>
      </c>
    </row>
    <row r="283" spans="1:5" ht="23.25" thickBot="1" x14ac:dyDescent="0.3">
      <c r="A283" s="12" t="s">
        <v>29</v>
      </c>
      <c r="B283" s="140" t="s">
        <v>27</v>
      </c>
      <c r="C283" s="23" t="e">
        <f>C280/B280-1</f>
        <v>#VALUE!</v>
      </c>
      <c r="D283" s="23" t="e">
        <f t="shared" si="32"/>
        <v>#VALUE!</v>
      </c>
      <c r="E283" s="23" t="e">
        <f t="shared" si="32"/>
        <v>#VALUE!</v>
      </c>
    </row>
    <row r="284" spans="1:5" ht="15.75" thickBot="1" x14ac:dyDescent="0.3">
      <c r="A284" s="618" t="s">
        <v>171</v>
      </c>
      <c r="B284" s="619"/>
      <c r="C284" s="619"/>
      <c r="D284" s="619"/>
      <c r="E284" s="620"/>
    </row>
    <row r="285" spans="1:5" x14ac:dyDescent="0.25">
      <c r="A285" s="597"/>
      <c r="B285" s="20">
        <v>2018</v>
      </c>
      <c r="C285" s="20">
        <v>2019</v>
      </c>
      <c r="D285" s="20">
        <v>2020</v>
      </c>
      <c r="E285" s="20">
        <v>2021</v>
      </c>
    </row>
    <row r="286" spans="1:5" ht="15.75" thickBot="1" x14ac:dyDescent="0.3">
      <c r="A286" s="598"/>
      <c r="B286" s="21" t="s">
        <v>10</v>
      </c>
      <c r="C286" s="21" t="s">
        <v>11</v>
      </c>
      <c r="D286" s="21" t="s">
        <v>11</v>
      </c>
      <c r="E286" s="21" t="s">
        <v>11</v>
      </c>
    </row>
    <row r="287" spans="1:5" ht="15.75" thickBot="1" x14ac:dyDescent="0.3">
      <c r="A287" s="24" t="s">
        <v>31</v>
      </c>
      <c r="B287" s="26">
        <v>0</v>
      </c>
      <c r="C287" s="26">
        <v>0</v>
      </c>
      <c r="D287" s="26">
        <v>0</v>
      </c>
      <c r="E287" s="26">
        <v>0</v>
      </c>
    </row>
    <row r="288" spans="1:5" ht="15.75" thickBot="1" x14ac:dyDescent="0.3">
      <c r="A288" s="24" t="s">
        <v>32</v>
      </c>
      <c r="B288" s="25"/>
      <c r="C288" s="26"/>
      <c r="D288" s="26">
        <v>10000</v>
      </c>
      <c r="E288" s="26"/>
    </row>
    <row r="289" spans="1:5" ht="24.75" thickBot="1" x14ac:dyDescent="0.3">
      <c r="A289" s="27" t="s">
        <v>172</v>
      </c>
      <c r="B289" s="25">
        <f>B288+B287</f>
        <v>0</v>
      </c>
      <c r="C289" s="25">
        <f t="shared" ref="C289:E289" si="33">C288+C287</f>
        <v>0</v>
      </c>
      <c r="D289" s="25">
        <f t="shared" si="33"/>
        <v>10000</v>
      </c>
      <c r="E289" s="25">
        <f t="shared" si="33"/>
        <v>0</v>
      </c>
    </row>
    <row r="290" spans="1:5" x14ac:dyDescent="0.25">
      <c r="A290" s="631" t="s">
        <v>781</v>
      </c>
      <c r="B290" s="634"/>
      <c r="C290" s="635"/>
      <c r="D290" s="635"/>
      <c r="E290" s="636"/>
    </row>
    <row r="291" spans="1:5" x14ac:dyDescent="0.25">
      <c r="A291" s="632"/>
      <c r="B291" s="637"/>
      <c r="C291" s="638"/>
      <c r="D291" s="638"/>
      <c r="E291" s="639"/>
    </row>
    <row r="292" spans="1:5" ht="15.75" thickBot="1" x14ac:dyDescent="0.3">
      <c r="A292" s="633"/>
      <c r="B292" s="640"/>
      <c r="C292" s="641"/>
      <c r="D292" s="641"/>
      <c r="E292" s="642"/>
    </row>
    <row r="293" spans="1:5" ht="33" customHeight="1" thickBot="1" x14ac:dyDescent="0.3">
      <c r="A293" s="18" t="s">
        <v>198</v>
      </c>
      <c r="B293" s="624" t="s">
        <v>203</v>
      </c>
      <c r="C293" s="755"/>
      <c r="D293" s="755"/>
      <c r="E293" s="756"/>
    </row>
    <row r="294" spans="1:5" ht="29.25" customHeight="1" thickBot="1" x14ac:dyDescent="0.3">
      <c r="A294" s="19" t="s">
        <v>173</v>
      </c>
      <c r="B294" s="772" t="s">
        <v>204</v>
      </c>
      <c r="C294" s="758"/>
      <c r="D294" s="758"/>
      <c r="E294" s="759"/>
    </row>
    <row r="295" spans="1:5" ht="80.25" customHeight="1" thickBot="1" x14ac:dyDescent="0.3">
      <c r="A295" s="12" t="s">
        <v>20</v>
      </c>
      <c r="B295" s="701" t="s">
        <v>205</v>
      </c>
      <c r="C295" s="702"/>
      <c r="D295" s="702"/>
      <c r="E295" s="703"/>
    </row>
    <row r="296" spans="1:5" ht="15.75" thickBot="1" x14ac:dyDescent="0.3">
      <c r="A296" s="12" t="s">
        <v>21</v>
      </c>
      <c r="B296" s="760" t="s">
        <v>206</v>
      </c>
      <c r="C296" s="761"/>
      <c r="D296" s="761"/>
      <c r="E296" s="762"/>
    </row>
    <row r="297" spans="1:5" x14ac:dyDescent="0.25">
      <c r="A297" s="597"/>
      <c r="B297" s="20">
        <v>2018</v>
      </c>
      <c r="C297" s="20">
        <v>2019</v>
      </c>
      <c r="D297" s="20">
        <v>2020</v>
      </c>
      <c r="E297" s="20">
        <v>2021</v>
      </c>
    </row>
    <row r="298" spans="1:5" ht="15.75" thickBot="1" x14ac:dyDescent="0.3">
      <c r="A298" s="598"/>
      <c r="B298" s="21" t="s">
        <v>10</v>
      </c>
      <c r="C298" s="21" t="s">
        <v>11</v>
      </c>
      <c r="D298" s="21" t="s">
        <v>11</v>
      </c>
      <c r="E298" s="21" t="s">
        <v>11</v>
      </c>
    </row>
    <row r="299" spans="1:5" ht="15.75" thickBot="1" x14ac:dyDescent="0.3">
      <c r="A299" s="12" t="s">
        <v>23</v>
      </c>
      <c r="B299" s="22">
        <v>0</v>
      </c>
      <c r="C299" s="22">
        <v>1</v>
      </c>
      <c r="D299" s="22" t="s">
        <v>139</v>
      </c>
      <c r="E299" s="22" t="s">
        <v>139</v>
      </c>
    </row>
    <row r="300" spans="1:5" ht="15.75" thickBot="1" x14ac:dyDescent="0.3">
      <c r="A300" s="12" t="s">
        <v>24</v>
      </c>
      <c r="B300" s="22">
        <v>0</v>
      </c>
      <c r="C300" s="22">
        <v>5300</v>
      </c>
      <c r="D300" s="22">
        <v>0</v>
      </c>
      <c r="E300" s="22">
        <v>0</v>
      </c>
    </row>
    <row r="301" spans="1:5" ht="15.75" thickBot="1" x14ac:dyDescent="0.3">
      <c r="A301" s="12" t="s">
        <v>25</v>
      </c>
      <c r="B301" s="22" t="e">
        <f>B300/B299</f>
        <v>#DIV/0!</v>
      </c>
      <c r="C301" s="22">
        <f t="shared" ref="C301:E301" si="34">C300/C299</f>
        <v>5300</v>
      </c>
      <c r="D301" s="22" t="e">
        <f t="shared" si="34"/>
        <v>#VALUE!</v>
      </c>
      <c r="E301" s="22" t="e">
        <f t="shared" si="34"/>
        <v>#VALUE!</v>
      </c>
    </row>
    <row r="302" spans="1:5" ht="15.75" thickBot="1" x14ac:dyDescent="0.3">
      <c r="A302" s="12" t="s">
        <v>26</v>
      </c>
      <c r="B302" s="140" t="s">
        <v>27</v>
      </c>
      <c r="C302" s="23" t="e">
        <f>C299/B299-1</f>
        <v>#DIV/0!</v>
      </c>
      <c r="D302" s="23" t="e">
        <f t="shared" ref="D302:E304" si="35">D299/C299-1</f>
        <v>#VALUE!</v>
      </c>
      <c r="E302" s="23" t="e">
        <f t="shared" si="35"/>
        <v>#VALUE!</v>
      </c>
    </row>
    <row r="303" spans="1:5" ht="15.75" thickBot="1" x14ac:dyDescent="0.3">
      <c r="A303" s="12" t="s">
        <v>28</v>
      </c>
      <c r="B303" s="140" t="s">
        <v>27</v>
      </c>
      <c r="C303" s="23" t="e">
        <f>C300/B300-1</f>
        <v>#DIV/0!</v>
      </c>
      <c r="D303" s="23">
        <f t="shared" si="35"/>
        <v>-1</v>
      </c>
      <c r="E303" s="23" t="e">
        <f t="shared" si="35"/>
        <v>#DIV/0!</v>
      </c>
    </row>
    <row r="304" spans="1:5" ht="23.25" thickBot="1" x14ac:dyDescent="0.3">
      <c r="A304" s="12" t="s">
        <v>29</v>
      </c>
      <c r="B304" s="140" t="s">
        <v>27</v>
      </c>
      <c r="C304" s="23" t="e">
        <f>C301/B301-1</f>
        <v>#DIV/0!</v>
      </c>
      <c r="D304" s="23" t="e">
        <f t="shared" si="35"/>
        <v>#VALUE!</v>
      </c>
      <c r="E304" s="23" t="e">
        <f t="shared" si="35"/>
        <v>#VALUE!</v>
      </c>
    </row>
    <row r="305" spans="1:5" ht="15.75" thickBot="1" x14ac:dyDescent="0.3">
      <c r="A305" s="618" t="s">
        <v>782</v>
      </c>
      <c r="B305" s="619"/>
      <c r="C305" s="619"/>
      <c r="D305" s="619"/>
      <c r="E305" s="620"/>
    </row>
    <row r="306" spans="1:5" x14ac:dyDescent="0.25">
      <c r="A306" s="597"/>
      <c r="B306" s="20">
        <v>2018</v>
      </c>
      <c r="C306" s="20">
        <v>2019</v>
      </c>
      <c r="D306" s="20">
        <v>2020</v>
      </c>
      <c r="E306" s="20">
        <v>2021</v>
      </c>
    </row>
    <row r="307" spans="1:5" ht="15.75" thickBot="1" x14ac:dyDescent="0.3">
      <c r="A307" s="598"/>
      <c r="B307" s="21" t="s">
        <v>10</v>
      </c>
      <c r="C307" s="21" t="s">
        <v>11</v>
      </c>
      <c r="D307" s="21" t="s">
        <v>11</v>
      </c>
      <c r="E307" s="21" t="s">
        <v>11</v>
      </c>
    </row>
    <row r="308" spans="1:5" ht="15.75" thickBot="1" x14ac:dyDescent="0.3">
      <c r="A308" s="24" t="s">
        <v>31</v>
      </c>
      <c r="B308" s="26"/>
      <c r="C308" s="26"/>
      <c r="D308" s="26"/>
      <c r="E308" s="26"/>
    </row>
    <row r="309" spans="1:5" ht="15.75" thickBot="1" x14ac:dyDescent="0.3">
      <c r="A309" s="24" t="s">
        <v>32</v>
      </c>
      <c r="B309" s="25"/>
      <c r="C309" s="26">
        <v>5300</v>
      </c>
      <c r="D309" s="26"/>
      <c r="E309" s="26"/>
    </row>
    <row r="310" spans="1:5" ht="24.75" thickBot="1" x14ac:dyDescent="0.3">
      <c r="A310" s="27" t="s">
        <v>174</v>
      </c>
      <c r="B310" s="25">
        <f>B309+B308</f>
        <v>0</v>
      </c>
      <c r="C310" s="25">
        <f t="shared" ref="C310:E310" si="36">C309+C308</f>
        <v>5300</v>
      </c>
      <c r="D310" s="25">
        <f t="shared" si="36"/>
        <v>0</v>
      </c>
      <c r="E310" s="25">
        <f t="shared" si="36"/>
        <v>0</v>
      </c>
    </row>
    <row r="311" spans="1:5" x14ac:dyDescent="0.25">
      <c r="A311" s="631" t="s">
        <v>783</v>
      </c>
      <c r="B311" s="634"/>
      <c r="C311" s="635"/>
      <c r="D311" s="635"/>
      <c r="E311" s="636"/>
    </row>
    <row r="312" spans="1:5" x14ac:dyDescent="0.25">
      <c r="A312" s="632"/>
      <c r="B312" s="637"/>
      <c r="C312" s="638"/>
      <c r="D312" s="638"/>
      <c r="E312" s="639"/>
    </row>
    <row r="313" spans="1:5" ht="15.75" thickBot="1" x14ac:dyDescent="0.3">
      <c r="A313" s="633"/>
      <c r="B313" s="640"/>
      <c r="C313" s="641"/>
      <c r="D313" s="641"/>
      <c r="E313" s="642"/>
    </row>
    <row r="314" spans="1:5" ht="24.75" thickBot="1" x14ac:dyDescent="0.3">
      <c r="A314" s="6" t="s">
        <v>51</v>
      </c>
      <c r="B314" s="806" t="s">
        <v>208</v>
      </c>
      <c r="C314" s="807"/>
      <c r="D314" s="807"/>
      <c r="E314" s="808"/>
    </row>
    <row r="315" spans="1:5" ht="15.75" thickBot="1" x14ac:dyDescent="0.3">
      <c r="A315" s="701" t="s">
        <v>209</v>
      </c>
      <c r="B315" s="702"/>
      <c r="C315" s="702"/>
      <c r="D315" s="702"/>
      <c r="E315" s="703"/>
    </row>
    <row r="316" spans="1:5" ht="23.25" thickBot="1" x14ac:dyDescent="0.3">
      <c r="A316" s="12" t="s">
        <v>53</v>
      </c>
      <c r="B316" s="13">
        <v>1</v>
      </c>
      <c r="C316" s="13">
        <v>1</v>
      </c>
      <c r="D316" s="13">
        <v>1</v>
      </c>
      <c r="E316" s="13">
        <v>1</v>
      </c>
    </row>
    <row r="317" spans="1:5" ht="15.75" thickBot="1" x14ac:dyDescent="0.3">
      <c r="A317" s="839" t="s">
        <v>191</v>
      </c>
      <c r="B317" s="840"/>
      <c r="C317" s="840"/>
      <c r="D317" s="840"/>
      <c r="E317" s="841"/>
    </row>
    <row r="318" spans="1:5" ht="15.75" thickBot="1" x14ac:dyDescent="0.3">
      <c r="A318" s="608" t="s">
        <v>192</v>
      </c>
      <c r="B318" s="609"/>
      <c r="C318" s="609"/>
      <c r="D318" s="609"/>
      <c r="E318" s="610"/>
    </row>
    <row r="319" spans="1:5" ht="34.5" thickBot="1" x14ac:dyDescent="0.3">
      <c r="A319" s="18" t="s">
        <v>210</v>
      </c>
      <c r="B319" s="624" t="s">
        <v>211</v>
      </c>
      <c r="C319" s="755"/>
      <c r="D319" s="755"/>
      <c r="E319" s="756"/>
    </row>
    <row r="320" spans="1:5" ht="15.75" thickBot="1" x14ac:dyDescent="0.3">
      <c r="A320" s="19" t="s">
        <v>175</v>
      </c>
      <c r="B320" s="772" t="s">
        <v>213</v>
      </c>
      <c r="C320" s="758"/>
      <c r="D320" s="758"/>
      <c r="E320" s="759"/>
    </row>
    <row r="321" spans="1:5" ht="15.75" thickBot="1" x14ac:dyDescent="0.3">
      <c r="A321" s="12" t="s">
        <v>21</v>
      </c>
      <c r="B321" s="760" t="s">
        <v>214</v>
      </c>
      <c r="C321" s="761"/>
      <c r="D321" s="761"/>
      <c r="E321" s="762"/>
    </row>
    <row r="322" spans="1:5" x14ac:dyDescent="0.25">
      <c r="A322" s="597"/>
      <c r="B322" s="20">
        <v>2018</v>
      </c>
      <c r="C322" s="20">
        <v>2019</v>
      </c>
      <c r="D322" s="20">
        <v>2020</v>
      </c>
      <c r="E322" s="20">
        <v>2021</v>
      </c>
    </row>
    <row r="323" spans="1:5" ht="15.75" thickBot="1" x14ac:dyDescent="0.3">
      <c r="A323" s="598"/>
      <c r="B323" s="21" t="s">
        <v>10</v>
      </c>
      <c r="C323" s="21" t="s">
        <v>11</v>
      </c>
      <c r="D323" s="21" t="s">
        <v>11</v>
      </c>
      <c r="E323" s="21" t="s">
        <v>11</v>
      </c>
    </row>
    <row r="324" spans="1:5" ht="15.75" thickBot="1" x14ac:dyDescent="0.3">
      <c r="A324" s="12" t="s">
        <v>23</v>
      </c>
      <c r="B324" s="22">
        <v>1</v>
      </c>
      <c r="C324" s="22">
        <v>1</v>
      </c>
      <c r="D324" s="22">
        <v>1</v>
      </c>
      <c r="E324" s="22">
        <v>1</v>
      </c>
    </row>
    <row r="325" spans="1:5" ht="15.75" thickBot="1" x14ac:dyDescent="0.3">
      <c r="A325" s="12" t="s">
        <v>24</v>
      </c>
      <c r="B325" s="22">
        <v>12500</v>
      </c>
      <c r="C325" s="22">
        <v>16900</v>
      </c>
      <c r="D325" s="22">
        <v>16900</v>
      </c>
      <c r="E325" s="22">
        <v>15000</v>
      </c>
    </row>
    <row r="326" spans="1:5" ht="15.75" thickBot="1" x14ac:dyDescent="0.3">
      <c r="A326" s="12" t="s">
        <v>25</v>
      </c>
      <c r="B326" s="22">
        <f>B325/B324</f>
        <v>12500</v>
      </c>
      <c r="C326" s="22">
        <f t="shared" ref="C326:E326" si="37">C325/C324</f>
        <v>16900</v>
      </c>
      <c r="D326" s="22">
        <f t="shared" si="37"/>
        <v>16900</v>
      </c>
      <c r="E326" s="22">
        <f t="shared" si="37"/>
        <v>15000</v>
      </c>
    </row>
    <row r="327" spans="1:5" ht="15.75" thickBot="1" x14ac:dyDescent="0.3">
      <c r="A327" s="12" t="s">
        <v>26</v>
      </c>
      <c r="B327" s="140" t="s">
        <v>27</v>
      </c>
      <c r="C327" s="23">
        <f>C324/B324-1</f>
        <v>0</v>
      </c>
      <c r="D327" s="23">
        <f t="shared" ref="D327:E329" si="38">D324/C324-1</f>
        <v>0</v>
      </c>
      <c r="E327" s="23">
        <f t="shared" si="38"/>
        <v>0</v>
      </c>
    </row>
    <row r="328" spans="1:5" ht="15.75" thickBot="1" x14ac:dyDescent="0.3">
      <c r="A328" s="12" t="s">
        <v>28</v>
      </c>
      <c r="B328" s="140" t="s">
        <v>27</v>
      </c>
      <c r="C328" s="23">
        <f>C325/B325-1</f>
        <v>0.35200000000000009</v>
      </c>
      <c r="D328" s="23">
        <f t="shared" si="38"/>
        <v>0</v>
      </c>
      <c r="E328" s="23">
        <f t="shared" si="38"/>
        <v>-0.1124260355029586</v>
      </c>
    </row>
    <row r="329" spans="1:5" ht="23.25" thickBot="1" x14ac:dyDescent="0.3">
      <c r="A329" s="12" t="s">
        <v>29</v>
      </c>
      <c r="B329" s="140" t="s">
        <v>27</v>
      </c>
      <c r="C329" s="23">
        <f>C326/B326-1</f>
        <v>0.35200000000000009</v>
      </c>
      <c r="D329" s="23">
        <f t="shared" si="38"/>
        <v>0</v>
      </c>
      <c r="E329" s="23">
        <f t="shared" si="38"/>
        <v>-0.1124260355029586</v>
      </c>
    </row>
    <row r="330" spans="1:5" ht="15.75" thickBot="1" x14ac:dyDescent="0.3">
      <c r="A330" s="618" t="s">
        <v>784</v>
      </c>
      <c r="B330" s="619"/>
      <c r="C330" s="619"/>
      <c r="D330" s="619"/>
      <c r="E330" s="620"/>
    </row>
    <row r="331" spans="1:5" x14ac:dyDescent="0.25">
      <c r="A331" s="597"/>
      <c r="B331" s="20">
        <v>2018</v>
      </c>
      <c r="C331" s="20">
        <v>2019</v>
      </c>
      <c r="D331" s="20">
        <v>2020</v>
      </c>
      <c r="E331" s="20">
        <v>2021</v>
      </c>
    </row>
    <row r="332" spans="1:5" ht="15.75" thickBot="1" x14ac:dyDescent="0.3">
      <c r="A332" s="598"/>
      <c r="B332" s="21" t="s">
        <v>10</v>
      </c>
      <c r="C332" s="21" t="s">
        <v>11</v>
      </c>
      <c r="D332" s="21" t="s">
        <v>11</v>
      </c>
      <c r="E332" s="21" t="s">
        <v>11</v>
      </c>
    </row>
    <row r="333" spans="1:5" ht="15.75" thickBot="1" x14ac:dyDescent="0.3">
      <c r="A333" s="24" t="s">
        <v>31</v>
      </c>
      <c r="B333" s="22">
        <v>12500</v>
      </c>
      <c r="C333" s="22">
        <v>16900</v>
      </c>
      <c r="D333" s="22">
        <v>16900</v>
      </c>
      <c r="E333" s="22">
        <v>15000</v>
      </c>
    </row>
    <row r="334" spans="1:5" ht="15.75" thickBot="1" x14ac:dyDescent="0.3">
      <c r="A334" s="98" t="s">
        <v>32</v>
      </c>
      <c r="B334" s="25"/>
      <c r="C334" s="26"/>
      <c r="D334" s="26"/>
      <c r="E334" s="26"/>
    </row>
    <row r="335" spans="1:5" ht="24.75" thickBot="1" x14ac:dyDescent="0.3">
      <c r="A335" s="171" t="s">
        <v>176</v>
      </c>
      <c r="B335" s="25">
        <f>B334+B333</f>
        <v>12500</v>
      </c>
      <c r="C335" s="25">
        <f t="shared" ref="C335:E335" si="39">C334+C333</f>
        <v>16900</v>
      </c>
      <c r="D335" s="25">
        <f t="shared" si="39"/>
        <v>16900</v>
      </c>
      <c r="E335" s="25">
        <f t="shared" si="39"/>
        <v>15000</v>
      </c>
    </row>
    <row r="336" spans="1:5" ht="36.75" thickBot="1" x14ac:dyDescent="0.3">
      <c r="A336" s="6" t="s">
        <v>54</v>
      </c>
      <c r="B336" s="40">
        <f>B325+B300+B279+B258+B215+B195+B174+B153+B132+B111+B90+B69+B48</f>
        <v>210000</v>
      </c>
      <c r="C336" s="40">
        <f t="shared" ref="C336:E336" si="40">C325+C300+C279+C258+C215+C195+C174+C153+C132+C111+C90+C69+C48</f>
        <v>287500</v>
      </c>
      <c r="D336" s="40">
        <f t="shared" si="40"/>
        <v>264500</v>
      </c>
      <c r="E336" s="40">
        <f t="shared" si="40"/>
        <v>264500</v>
      </c>
    </row>
    <row r="337" spans="1:5" ht="36.75" thickBot="1" x14ac:dyDescent="0.3">
      <c r="A337" s="6" t="s">
        <v>55</v>
      </c>
      <c r="B337" s="40">
        <f>B335+B310+B289+B268+B244+B205+B184+B163+B142+B121+B100+B79+B58</f>
        <v>210000</v>
      </c>
      <c r="C337" s="40">
        <f t="shared" ref="C337:E337" si="41">C335+C310+C289+C268+C244+C205+C184+C163+C142+C121+C100+C79+C58</f>
        <v>287500</v>
      </c>
      <c r="D337" s="40">
        <f t="shared" si="41"/>
        <v>264500</v>
      </c>
      <c r="E337" s="40">
        <f t="shared" si="41"/>
        <v>264500</v>
      </c>
    </row>
    <row r="338" spans="1:5" ht="36.75" thickBot="1" x14ac:dyDescent="0.3">
      <c r="A338" s="7" t="s">
        <v>56</v>
      </c>
      <c r="B338" s="41"/>
      <c r="C338" s="42">
        <v>0</v>
      </c>
      <c r="D338" s="42">
        <f t="shared" ref="D338:E338" si="42">D337/C337-1</f>
        <v>-7.999999999999996E-2</v>
      </c>
      <c r="E338" s="42">
        <f t="shared" si="42"/>
        <v>0</v>
      </c>
    </row>
    <row r="339" spans="1:5" ht="15.75" thickBot="1" x14ac:dyDescent="0.3">
      <c r="A339" s="24" t="s">
        <v>41</v>
      </c>
      <c r="B339" s="26">
        <f>B223</f>
        <v>110000</v>
      </c>
      <c r="C339" s="26">
        <f>C223</f>
        <v>110000</v>
      </c>
      <c r="D339" s="26">
        <f>D223</f>
        <v>110000</v>
      </c>
      <c r="E339" s="26">
        <f>E223</f>
        <v>110000</v>
      </c>
    </row>
    <row r="340" spans="1:5" ht="15.75" thickBot="1" x14ac:dyDescent="0.3">
      <c r="A340" s="43" t="s">
        <v>57</v>
      </c>
      <c r="B340" s="25"/>
      <c r="C340" s="44">
        <f>C339/B339-1</f>
        <v>0</v>
      </c>
      <c r="D340" s="44">
        <f t="shared" ref="D340:E340" si="43">D339/C339-1</f>
        <v>0</v>
      </c>
      <c r="E340" s="44">
        <f t="shared" si="43"/>
        <v>0</v>
      </c>
    </row>
    <row r="341" spans="1:5" ht="24.75" thickBot="1" x14ac:dyDescent="0.3">
      <c r="A341" s="24" t="s">
        <v>42</v>
      </c>
      <c r="B341" s="26" t="e">
        <f>#REF!+#REF!+#REF!+#REF!+#REF!+B226</f>
        <v>#REF!</v>
      </c>
      <c r="C341" s="26" t="e">
        <f>#REF!+#REF!+#REF!+#REF!+#REF!+C226</f>
        <v>#REF!</v>
      </c>
      <c r="D341" s="26" t="e">
        <f>#REF!+#REF!+#REF!+#REF!+#REF!+D226</f>
        <v>#REF!</v>
      </c>
      <c r="E341" s="26" t="e">
        <f>#REF!+#REF!+#REF!+#REF!+#REF!+E226</f>
        <v>#REF!</v>
      </c>
    </row>
    <row r="342" spans="1:5" ht="24.75" thickBot="1" x14ac:dyDescent="0.3">
      <c r="A342" s="43" t="s">
        <v>58</v>
      </c>
      <c r="B342" s="25"/>
      <c r="C342" s="44" t="e">
        <f>C341/B341-1</f>
        <v>#REF!</v>
      </c>
      <c r="D342" s="44" t="e">
        <f t="shared" ref="D342:E342" si="44">D341/C341-1</f>
        <v>#REF!</v>
      </c>
      <c r="E342" s="44" t="e">
        <f t="shared" si="44"/>
        <v>#REF!</v>
      </c>
    </row>
    <row r="343" spans="1:5" ht="15.75" thickBot="1" x14ac:dyDescent="0.3">
      <c r="A343" s="24" t="s">
        <v>43</v>
      </c>
      <c r="B343" s="26">
        <f>B229+B232</f>
        <v>28000</v>
      </c>
      <c r="C343" s="26">
        <f t="shared" ref="C343:E343" si="45">C229+C232</f>
        <v>28000</v>
      </c>
      <c r="D343" s="26">
        <f t="shared" si="45"/>
        <v>28000</v>
      </c>
      <c r="E343" s="26">
        <f t="shared" si="45"/>
        <v>28000</v>
      </c>
    </row>
    <row r="344" spans="1:5" ht="24.75" thickBot="1" x14ac:dyDescent="0.3">
      <c r="A344" s="43" t="s">
        <v>59</v>
      </c>
      <c r="B344" s="25"/>
      <c r="C344" s="44">
        <f>C343/B343-1</f>
        <v>0</v>
      </c>
      <c r="D344" s="44">
        <f t="shared" ref="D344:E344" si="46">D343/C343-1</f>
        <v>0</v>
      </c>
      <c r="E344" s="44">
        <f t="shared" si="46"/>
        <v>0</v>
      </c>
    </row>
    <row r="345" spans="1:5" ht="15.75" thickBot="1" x14ac:dyDescent="0.3">
      <c r="A345" s="24" t="s">
        <v>44</v>
      </c>
      <c r="B345" s="26">
        <f>B231</f>
        <v>0</v>
      </c>
      <c r="C345" s="26">
        <f t="shared" ref="C345:E345" si="47">C231</f>
        <v>0</v>
      </c>
      <c r="D345" s="26">
        <f t="shared" si="47"/>
        <v>0</v>
      </c>
      <c r="E345" s="26">
        <f t="shared" si="47"/>
        <v>0</v>
      </c>
    </row>
    <row r="346" spans="1:5" ht="24.75" thickBot="1" x14ac:dyDescent="0.3">
      <c r="A346" s="43" t="s">
        <v>60</v>
      </c>
      <c r="B346" s="25"/>
      <c r="C346" s="44" t="e">
        <f>C345/B345-1</f>
        <v>#DIV/0!</v>
      </c>
      <c r="D346" s="44" t="e">
        <f t="shared" ref="D346:E346" si="48">D345/C345-1</f>
        <v>#DIV/0!</v>
      </c>
      <c r="E346" s="44" t="e">
        <f t="shared" si="48"/>
        <v>#DIV/0!</v>
      </c>
    </row>
    <row r="347" spans="1:5" ht="24.75" thickBot="1" x14ac:dyDescent="0.3">
      <c r="A347" s="24" t="s">
        <v>45</v>
      </c>
      <c r="B347" s="26">
        <f>B233</f>
        <v>0</v>
      </c>
      <c r="C347" s="26">
        <f t="shared" ref="C347:E347" si="49">C233</f>
        <v>0</v>
      </c>
      <c r="D347" s="26">
        <f t="shared" si="49"/>
        <v>0</v>
      </c>
      <c r="E347" s="26">
        <f t="shared" si="49"/>
        <v>0</v>
      </c>
    </row>
    <row r="348" spans="1:5" ht="24.75" thickBot="1" x14ac:dyDescent="0.3">
      <c r="A348" s="43" t="s">
        <v>61</v>
      </c>
      <c r="B348" s="25">
        <v>0</v>
      </c>
      <c r="C348" s="44" t="e">
        <f>C347/B347-1</f>
        <v>#DIV/0!</v>
      </c>
      <c r="D348" s="44" t="e">
        <f t="shared" ref="D348:E348" si="50">D347/C347-1</f>
        <v>#DIV/0!</v>
      </c>
      <c r="E348" s="44" t="e">
        <f t="shared" si="50"/>
        <v>#DIV/0!</v>
      </c>
    </row>
    <row r="349" spans="1:5" ht="15.75" thickBot="1" x14ac:dyDescent="0.3">
      <c r="A349" s="24" t="s">
        <v>46</v>
      </c>
      <c r="B349" s="26">
        <f>B235</f>
        <v>0</v>
      </c>
      <c r="C349" s="26">
        <f t="shared" ref="C349:E349" si="51">C235</f>
        <v>0</v>
      </c>
      <c r="D349" s="26">
        <f t="shared" si="51"/>
        <v>0</v>
      </c>
      <c r="E349" s="26">
        <f t="shared" si="51"/>
        <v>0</v>
      </c>
    </row>
    <row r="350" spans="1:5" ht="24.75" thickBot="1" x14ac:dyDescent="0.3">
      <c r="A350" s="43" t="s">
        <v>62</v>
      </c>
      <c r="B350" s="25"/>
      <c r="C350" s="44" t="e">
        <f>C349/B349-1</f>
        <v>#DIV/0!</v>
      </c>
      <c r="D350" s="44" t="e">
        <f t="shared" ref="D350:E350" si="52">D349/C349-1</f>
        <v>#DIV/0!</v>
      </c>
      <c r="E350" s="44" t="e">
        <f t="shared" si="52"/>
        <v>#DIV/0!</v>
      </c>
    </row>
    <row r="351" spans="1:5" ht="24.75" thickBot="1" x14ac:dyDescent="0.3">
      <c r="A351" s="24" t="s">
        <v>47</v>
      </c>
      <c r="B351" s="26">
        <f>B237</f>
        <v>0</v>
      </c>
      <c r="C351" s="26">
        <f t="shared" ref="C351:E351" si="53">C237</f>
        <v>0</v>
      </c>
      <c r="D351" s="26">
        <f t="shared" si="53"/>
        <v>0</v>
      </c>
      <c r="E351" s="26">
        <f t="shared" si="53"/>
        <v>0</v>
      </c>
    </row>
    <row r="352" spans="1:5" ht="24.75" thickBot="1" x14ac:dyDescent="0.3">
      <c r="A352" s="43" t="s">
        <v>63</v>
      </c>
      <c r="B352" s="25"/>
      <c r="C352" s="44" t="e">
        <f>C351/B351-1</f>
        <v>#DIV/0!</v>
      </c>
      <c r="D352" s="44" t="e">
        <f t="shared" ref="D352:E352" si="54">D351/C351-1</f>
        <v>#DIV/0!</v>
      </c>
      <c r="E352" s="44" t="e">
        <f t="shared" si="54"/>
        <v>#DIV/0!</v>
      </c>
    </row>
    <row r="353" spans="1:5" ht="15.75" thickBot="1" x14ac:dyDescent="0.3">
      <c r="A353" s="24" t="s">
        <v>64</v>
      </c>
      <c r="B353" s="26">
        <f>B333+B308+B287+B266+B203+B182+B161+B140+B119+B98+B77+B56</f>
        <v>50500</v>
      </c>
      <c r="C353" s="26">
        <f t="shared" ref="C353:E353" si="55">C333+C308+C287+C266+C203+C182+C161+C140+C119+C98+C77+C56</f>
        <v>106000</v>
      </c>
      <c r="D353" s="26">
        <f t="shared" si="55"/>
        <v>95000</v>
      </c>
      <c r="E353" s="26">
        <f t="shared" si="55"/>
        <v>85000</v>
      </c>
    </row>
    <row r="354" spans="1:5" ht="24.75" thickBot="1" x14ac:dyDescent="0.3">
      <c r="A354" s="43" t="s">
        <v>65</v>
      </c>
      <c r="B354" s="25"/>
      <c r="C354" s="44">
        <f>C353/B353-1</f>
        <v>1.0990099009900991</v>
      </c>
      <c r="D354" s="44">
        <f t="shared" ref="D354:E354" si="56">D353/C353-1</f>
        <v>-0.10377358490566035</v>
      </c>
      <c r="E354" s="44">
        <f t="shared" si="56"/>
        <v>-0.10526315789473684</v>
      </c>
    </row>
    <row r="355" spans="1:5" ht="15.75" thickBot="1" x14ac:dyDescent="0.3">
      <c r="A355" s="24" t="s">
        <v>66</v>
      </c>
      <c r="B355" s="26">
        <f>B334+B309+B288+B267+B204+B183+B162+B141+B120+B99+B78+B57</f>
        <v>0</v>
      </c>
      <c r="C355" s="26">
        <f t="shared" ref="C355:E355" si="57">C334+C309+C288+C267+C204+C183+C162+C141+C120+C99+C78+C57</f>
        <v>22000</v>
      </c>
      <c r="D355" s="26">
        <f t="shared" si="57"/>
        <v>10000</v>
      </c>
      <c r="E355" s="26">
        <f t="shared" si="57"/>
        <v>20000</v>
      </c>
    </row>
    <row r="356" spans="1:5" ht="24.75" thickBot="1" x14ac:dyDescent="0.3">
      <c r="A356" s="43" t="s">
        <v>67</v>
      </c>
      <c r="B356" s="25"/>
      <c r="C356" s="44" t="e">
        <f>C355/B355-1</f>
        <v>#DIV/0!</v>
      </c>
      <c r="D356" s="44">
        <f t="shared" ref="D356:E356" si="58">D355/C355-1</f>
        <v>-0.54545454545454541</v>
      </c>
      <c r="E356" s="44">
        <f t="shared" si="58"/>
        <v>1</v>
      </c>
    </row>
    <row r="357" spans="1:5" x14ac:dyDescent="0.25">
      <c r="A357" s="692" t="s">
        <v>68</v>
      </c>
      <c r="B357" s="833"/>
      <c r="C357" s="833"/>
      <c r="D357" s="833"/>
      <c r="E357" s="834"/>
    </row>
    <row r="358" spans="1:5" x14ac:dyDescent="0.25">
      <c r="A358" s="693"/>
      <c r="B358" s="835"/>
      <c r="C358" s="835"/>
      <c r="D358" s="835"/>
      <c r="E358" s="836"/>
    </row>
    <row r="359" spans="1:5" ht="15.75" thickBot="1" x14ac:dyDescent="0.3">
      <c r="A359" s="694"/>
      <c r="B359" s="837"/>
      <c r="C359" s="837"/>
      <c r="D359" s="837"/>
      <c r="E359" s="838"/>
    </row>
    <row r="360" spans="1:5" ht="15.75" thickBot="1" x14ac:dyDescent="0.3">
      <c r="A360" s="4" t="s">
        <v>48</v>
      </c>
      <c r="B360" s="37">
        <f>IF(B337-B336=0,0,"Error")</f>
        <v>0</v>
      </c>
      <c r="C360" s="37">
        <f t="shared" ref="C360:E360" si="59">IF(C337-C336=0,0,"Error")</f>
        <v>0</v>
      </c>
      <c r="D360" s="37">
        <f t="shared" si="59"/>
        <v>0</v>
      </c>
      <c r="E360" s="37">
        <f t="shared" si="59"/>
        <v>0</v>
      </c>
    </row>
    <row r="361" spans="1:5" ht="36.75" thickBot="1" x14ac:dyDescent="0.3">
      <c r="A361" s="45" t="s">
        <v>69</v>
      </c>
      <c r="B361" s="26">
        <v>133</v>
      </c>
      <c r="C361" s="26">
        <v>133</v>
      </c>
      <c r="D361" s="26">
        <v>133</v>
      </c>
      <c r="E361" s="26">
        <v>133</v>
      </c>
    </row>
    <row r="362" spans="1:5" ht="36.75" thickBot="1" x14ac:dyDescent="0.3">
      <c r="A362" s="45" t="s">
        <v>70</v>
      </c>
      <c r="B362" s="26">
        <v>12</v>
      </c>
      <c r="C362" s="26">
        <v>10</v>
      </c>
      <c r="D362" s="26">
        <v>10</v>
      </c>
      <c r="E362" s="26">
        <v>10</v>
      </c>
    </row>
  </sheetData>
  <mergeCells count="140">
    <mergeCell ref="B321:E321"/>
    <mergeCell ref="A322:A323"/>
    <mergeCell ref="A330:E330"/>
    <mergeCell ref="A331:A332"/>
    <mergeCell ref="A357:A359"/>
    <mergeCell ref="B357:E359"/>
    <mergeCell ref="B314:E314"/>
    <mergeCell ref="A315:E315"/>
    <mergeCell ref="A317:E317"/>
    <mergeCell ref="A318:E318"/>
    <mergeCell ref="B319:E319"/>
    <mergeCell ref="B320:E320"/>
    <mergeCell ref="B296:E296"/>
    <mergeCell ref="A297:A298"/>
    <mergeCell ref="A305:E305"/>
    <mergeCell ref="A306:A307"/>
    <mergeCell ref="A311:A313"/>
    <mergeCell ref="B311:E313"/>
    <mergeCell ref="A285:A286"/>
    <mergeCell ref="A290:A292"/>
    <mergeCell ref="B290:E292"/>
    <mergeCell ref="B293:E293"/>
    <mergeCell ref="B294:E294"/>
    <mergeCell ref="B295:E295"/>
    <mergeCell ref="B272:E272"/>
    <mergeCell ref="B273:E273"/>
    <mergeCell ref="B274:E274"/>
    <mergeCell ref="B275:E275"/>
    <mergeCell ref="A276:A277"/>
    <mergeCell ref="A284:E284"/>
    <mergeCell ref="B253:E253"/>
    <mergeCell ref="B254:E254"/>
    <mergeCell ref="A255:A256"/>
    <mergeCell ref="A263:E263"/>
    <mergeCell ref="A264:A265"/>
    <mergeCell ref="A269:A271"/>
    <mergeCell ref="B269:E271"/>
    <mergeCell ref="A245:A247"/>
    <mergeCell ref="B245:E247"/>
    <mergeCell ref="A249:E249"/>
    <mergeCell ref="A250:E250"/>
    <mergeCell ref="B251:E251"/>
    <mergeCell ref="B252:E252"/>
    <mergeCell ref="B209:E209"/>
    <mergeCell ref="B210:E210"/>
    <mergeCell ref="B211:E211"/>
    <mergeCell ref="A212:A213"/>
    <mergeCell ref="A220:E220"/>
    <mergeCell ref="A221:A222"/>
    <mergeCell ref="B191:E191"/>
    <mergeCell ref="A192:A193"/>
    <mergeCell ref="A200:E200"/>
    <mergeCell ref="A201:A202"/>
    <mergeCell ref="B206:E206"/>
    <mergeCell ref="A207:E207"/>
    <mergeCell ref="A180:A181"/>
    <mergeCell ref="A185:A187"/>
    <mergeCell ref="B185:E187"/>
    <mergeCell ref="B188:E188"/>
    <mergeCell ref="B189:E189"/>
    <mergeCell ref="B190:E190"/>
    <mergeCell ref="B167:E167"/>
    <mergeCell ref="B168:E168"/>
    <mergeCell ref="B169:E169"/>
    <mergeCell ref="B170:E170"/>
    <mergeCell ref="A171:A172"/>
    <mergeCell ref="A179:E179"/>
    <mergeCell ref="B149:E149"/>
    <mergeCell ref="A150:A151"/>
    <mergeCell ref="A158:E158"/>
    <mergeCell ref="A159:A160"/>
    <mergeCell ref="A164:A166"/>
    <mergeCell ref="B164:E166"/>
    <mergeCell ref="A138:A139"/>
    <mergeCell ref="A143:A145"/>
    <mergeCell ref="B143:E145"/>
    <mergeCell ref="B146:E146"/>
    <mergeCell ref="B147:E147"/>
    <mergeCell ref="B148:E148"/>
    <mergeCell ref="B125:E125"/>
    <mergeCell ref="B126:E126"/>
    <mergeCell ref="B127:E127"/>
    <mergeCell ref="B128:E128"/>
    <mergeCell ref="A129:A130"/>
    <mergeCell ref="A137:E137"/>
    <mergeCell ref="B107:E107"/>
    <mergeCell ref="A108:A109"/>
    <mergeCell ref="A116:E116"/>
    <mergeCell ref="A117:A118"/>
    <mergeCell ref="A122:A124"/>
    <mergeCell ref="B122:E124"/>
    <mergeCell ref="A96:A97"/>
    <mergeCell ref="A101:A103"/>
    <mergeCell ref="B101:E103"/>
    <mergeCell ref="B104:E104"/>
    <mergeCell ref="B105:E105"/>
    <mergeCell ref="B106:E106"/>
    <mergeCell ref="B83:E83"/>
    <mergeCell ref="B84:E84"/>
    <mergeCell ref="B85:E85"/>
    <mergeCell ref="B86:E86"/>
    <mergeCell ref="A87:A88"/>
    <mergeCell ref="A95:E95"/>
    <mergeCell ref="B64:E64"/>
    <mergeCell ref="B65:E65"/>
    <mergeCell ref="A66:A67"/>
    <mergeCell ref="A74:E74"/>
    <mergeCell ref="A75:A76"/>
    <mergeCell ref="A80:A82"/>
    <mergeCell ref="B80:E82"/>
    <mergeCell ref="A53:E53"/>
    <mergeCell ref="A54:A55"/>
    <mergeCell ref="A59:A61"/>
    <mergeCell ref="B59:E61"/>
    <mergeCell ref="B62:E62"/>
    <mergeCell ref="B63:E63"/>
    <mergeCell ref="A40:E40"/>
    <mergeCell ref="B41:E41"/>
    <mergeCell ref="B42:E42"/>
    <mergeCell ref="B43:E43"/>
    <mergeCell ref="B44:E44"/>
    <mergeCell ref="A45:A46"/>
    <mergeCell ref="A30:E30"/>
    <mergeCell ref="A38:E38"/>
    <mergeCell ref="A39:E39"/>
    <mergeCell ref="A12:E12"/>
    <mergeCell ref="B14:E14"/>
    <mergeCell ref="B15:E15"/>
    <mergeCell ref="B16:E16"/>
    <mergeCell ref="A17:E17"/>
    <mergeCell ref="A18:E20"/>
    <mergeCell ref="B4:E4"/>
    <mergeCell ref="B5:E5"/>
    <mergeCell ref="B6:E6"/>
    <mergeCell ref="C7:E7"/>
    <mergeCell ref="C8:E8"/>
    <mergeCell ref="C9:E9"/>
    <mergeCell ref="B21:E21"/>
    <mergeCell ref="A22:A23"/>
    <mergeCell ref="B29:E29"/>
  </mergeCells>
  <printOptions horizontalCentered="1" verticalCentered="1"/>
  <pageMargins left="0.7" right="0.7" top="0.75" bottom="0.75" header="0.3" footer="0.3"/>
  <pageSetup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63"/>
  <sheetViews>
    <sheetView view="pageBreakPreview" zoomScale="60" zoomScaleNormal="166" workbookViewId="0">
      <selection activeCell="A30" sqref="A30"/>
    </sheetView>
  </sheetViews>
  <sheetFormatPr defaultRowHeight="12.75" x14ac:dyDescent="0.2"/>
  <cols>
    <col min="1" max="1" width="38.5703125" style="172" customWidth="1"/>
    <col min="2" max="2" width="9.140625" style="172" hidden="1" customWidth="1"/>
    <col min="3" max="3" width="24.42578125" style="172" customWidth="1"/>
    <col min="4" max="4" width="9.140625" style="172"/>
    <col min="5" max="5" width="18.28515625" style="172" customWidth="1"/>
    <col min="6" max="8" width="9.140625" style="172"/>
    <col min="9" max="9" width="5.7109375" style="172" customWidth="1"/>
    <col min="10" max="10" width="9.140625" style="172" hidden="1" customWidth="1"/>
    <col min="11" max="11" width="7.42578125" style="172" customWidth="1"/>
    <col min="12" max="256" width="9.140625" style="172"/>
    <col min="257" max="257" width="38.5703125" style="172" customWidth="1"/>
    <col min="258" max="258" width="0" style="172" hidden="1" customWidth="1"/>
    <col min="259" max="259" width="24.42578125" style="172" customWidth="1"/>
    <col min="260" max="260" width="9.140625" style="172"/>
    <col min="261" max="261" width="18.28515625" style="172" customWidth="1"/>
    <col min="262" max="264" width="9.140625" style="172"/>
    <col min="265" max="265" width="5.7109375" style="172" customWidth="1"/>
    <col min="266" max="266" width="0" style="172" hidden="1" customWidth="1"/>
    <col min="267" max="267" width="7.42578125" style="172" customWidth="1"/>
    <col min="268" max="512" width="9.140625" style="172"/>
    <col min="513" max="513" width="38.5703125" style="172" customWidth="1"/>
    <col min="514" max="514" width="0" style="172" hidden="1" customWidth="1"/>
    <col min="515" max="515" width="24.42578125" style="172" customWidth="1"/>
    <col min="516" max="516" width="9.140625" style="172"/>
    <col min="517" max="517" width="18.28515625" style="172" customWidth="1"/>
    <col min="518" max="520" width="9.140625" style="172"/>
    <col min="521" max="521" width="5.7109375" style="172" customWidth="1"/>
    <col min="522" max="522" width="0" style="172" hidden="1" customWidth="1"/>
    <col min="523" max="523" width="7.42578125" style="172" customWidth="1"/>
    <col min="524" max="768" width="9.140625" style="172"/>
    <col min="769" max="769" width="38.5703125" style="172" customWidth="1"/>
    <col min="770" max="770" width="0" style="172" hidden="1" customWidth="1"/>
    <col min="771" max="771" width="24.42578125" style="172" customWidth="1"/>
    <col min="772" max="772" width="9.140625" style="172"/>
    <col min="773" max="773" width="18.28515625" style="172" customWidth="1"/>
    <col min="774" max="776" width="9.140625" style="172"/>
    <col min="777" max="777" width="5.7109375" style="172" customWidth="1"/>
    <col min="778" max="778" width="0" style="172" hidden="1" customWidth="1"/>
    <col min="779" max="779" width="7.42578125" style="172" customWidth="1"/>
    <col min="780" max="1024" width="9.140625" style="172"/>
    <col min="1025" max="1025" width="38.5703125" style="172" customWidth="1"/>
    <col min="1026" max="1026" width="0" style="172" hidden="1" customWidth="1"/>
    <col min="1027" max="1027" width="24.42578125" style="172" customWidth="1"/>
    <col min="1028" max="1028" width="9.140625" style="172"/>
    <col min="1029" max="1029" width="18.28515625" style="172" customWidth="1"/>
    <col min="1030" max="1032" width="9.140625" style="172"/>
    <col min="1033" max="1033" width="5.7109375" style="172" customWidth="1"/>
    <col min="1034" max="1034" width="0" style="172" hidden="1" customWidth="1"/>
    <col min="1035" max="1035" width="7.42578125" style="172" customWidth="1"/>
    <col min="1036" max="1280" width="9.140625" style="172"/>
    <col min="1281" max="1281" width="38.5703125" style="172" customWidth="1"/>
    <col min="1282" max="1282" width="0" style="172" hidden="1" customWidth="1"/>
    <col min="1283" max="1283" width="24.42578125" style="172" customWidth="1"/>
    <col min="1284" max="1284" width="9.140625" style="172"/>
    <col min="1285" max="1285" width="18.28515625" style="172" customWidth="1"/>
    <col min="1286" max="1288" width="9.140625" style="172"/>
    <col min="1289" max="1289" width="5.7109375" style="172" customWidth="1"/>
    <col min="1290" max="1290" width="0" style="172" hidden="1" customWidth="1"/>
    <col min="1291" max="1291" width="7.42578125" style="172" customWidth="1"/>
    <col min="1292" max="1536" width="9.140625" style="172"/>
    <col min="1537" max="1537" width="38.5703125" style="172" customWidth="1"/>
    <col min="1538" max="1538" width="0" style="172" hidden="1" customWidth="1"/>
    <col min="1539" max="1539" width="24.42578125" style="172" customWidth="1"/>
    <col min="1540" max="1540" width="9.140625" style="172"/>
    <col min="1541" max="1541" width="18.28515625" style="172" customWidth="1"/>
    <col min="1542" max="1544" width="9.140625" style="172"/>
    <col min="1545" max="1545" width="5.7109375" style="172" customWidth="1"/>
    <col min="1546" max="1546" width="0" style="172" hidden="1" customWidth="1"/>
    <col min="1547" max="1547" width="7.42578125" style="172" customWidth="1"/>
    <col min="1548" max="1792" width="9.140625" style="172"/>
    <col min="1793" max="1793" width="38.5703125" style="172" customWidth="1"/>
    <col min="1794" max="1794" width="0" style="172" hidden="1" customWidth="1"/>
    <col min="1795" max="1795" width="24.42578125" style="172" customWidth="1"/>
    <col min="1796" max="1796" width="9.140625" style="172"/>
    <col min="1797" max="1797" width="18.28515625" style="172" customWidth="1"/>
    <col min="1798" max="1800" width="9.140625" style="172"/>
    <col min="1801" max="1801" width="5.7109375" style="172" customWidth="1"/>
    <col min="1802" max="1802" width="0" style="172" hidden="1" customWidth="1"/>
    <col min="1803" max="1803" width="7.42578125" style="172" customWidth="1"/>
    <col min="1804" max="2048" width="9.140625" style="172"/>
    <col min="2049" max="2049" width="38.5703125" style="172" customWidth="1"/>
    <col min="2050" max="2050" width="0" style="172" hidden="1" customWidth="1"/>
    <col min="2051" max="2051" width="24.42578125" style="172" customWidth="1"/>
    <col min="2052" max="2052" width="9.140625" style="172"/>
    <col min="2053" max="2053" width="18.28515625" style="172" customWidth="1"/>
    <col min="2054" max="2056" width="9.140625" style="172"/>
    <col min="2057" max="2057" width="5.7109375" style="172" customWidth="1"/>
    <col min="2058" max="2058" width="0" style="172" hidden="1" customWidth="1"/>
    <col min="2059" max="2059" width="7.42578125" style="172" customWidth="1"/>
    <col min="2060" max="2304" width="9.140625" style="172"/>
    <col min="2305" max="2305" width="38.5703125" style="172" customWidth="1"/>
    <col min="2306" max="2306" width="0" style="172" hidden="1" customWidth="1"/>
    <col min="2307" max="2307" width="24.42578125" style="172" customWidth="1"/>
    <col min="2308" max="2308" width="9.140625" style="172"/>
    <col min="2309" max="2309" width="18.28515625" style="172" customWidth="1"/>
    <col min="2310" max="2312" width="9.140625" style="172"/>
    <col min="2313" max="2313" width="5.7109375" style="172" customWidth="1"/>
    <col min="2314" max="2314" width="0" style="172" hidden="1" customWidth="1"/>
    <col min="2315" max="2315" width="7.42578125" style="172" customWidth="1"/>
    <col min="2316" max="2560" width="9.140625" style="172"/>
    <col min="2561" max="2561" width="38.5703125" style="172" customWidth="1"/>
    <col min="2562" max="2562" width="0" style="172" hidden="1" customWidth="1"/>
    <col min="2563" max="2563" width="24.42578125" style="172" customWidth="1"/>
    <col min="2564" max="2564" width="9.140625" style="172"/>
    <col min="2565" max="2565" width="18.28515625" style="172" customWidth="1"/>
    <col min="2566" max="2568" width="9.140625" style="172"/>
    <col min="2569" max="2569" width="5.7109375" style="172" customWidth="1"/>
    <col min="2570" max="2570" width="0" style="172" hidden="1" customWidth="1"/>
    <col min="2571" max="2571" width="7.42578125" style="172" customWidth="1"/>
    <col min="2572" max="2816" width="9.140625" style="172"/>
    <col min="2817" max="2817" width="38.5703125" style="172" customWidth="1"/>
    <col min="2818" max="2818" width="0" style="172" hidden="1" customWidth="1"/>
    <col min="2819" max="2819" width="24.42578125" style="172" customWidth="1"/>
    <col min="2820" max="2820" width="9.140625" style="172"/>
    <col min="2821" max="2821" width="18.28515625" style="172" customWidth="1"/>
    <col min="2822" max="2824" width="9.140625" style="172"/>
    <col min="2825" max="2825" width="5.7109375" style="172" customWidth="1"/>
    <col min="2826" max="2826" width="0" style="172" hidden="1" customWidth="1"/>
    <col min="2827" max="2827" width="7.42578125" style="172" customWidth="1"/>
    <col min="2828" max="3072" width="9.140625" style="172"/>
    <col min="3073" max="3073" width="38.5703125" style="172" customWidth="1"/>
    <col min="3074" max="3074" width="0" style="172" hidden="1" customWidth="1"/>
    <col min="3075" max="3075" width="24.42578125" style="172" customWidth="1"/>
    <col min="3076" max="3076" width="9.140625" style="172"/>
    <col min="3077" max="3077" width="18.28515625" style="172" customWidth="1"/>
    <col min="3078" max="3080" width="9.140625" style="172"/>
    <col min="3081" max="3081" width="5.7109375" style="172" customWidth="1"/>
    <col min="3082" max="3082" width="0" style="172" hidden="1" customWidth="1"/>
    <col min="3083" max="3083" width="7.42578125" style="172" customWidth="1"/>
    <col min="3084" max="3328" width="9.140625" style="172"/>
    <col min="3329" max="3329" width="38.5703125" style="172" customWidth="1"/>
    <col min="3330" max="3330" width="0" style="172" hidden="1" customWidth="1"/>
    <col min="3331" max="3331" width="24.42578125" style="172" customWidth="1"/>
    <col min="3332" max="3332" width="9.140625" style="172"/>
    <col min="3333" max="3333" width="18.28515625" style="172" customWidth="1"/>
    <col min="3334" max="3336" width="9.140625" style="172"/>
    <col min="3337" max="3337" width="5.7109375" style="172" customWidth="1"/>
    <col min="3338" max="3338" width="0" style="172" hidden="1" customWidth="1"/>
    <col min="3339" max="3339" width="7.42578125" style="172" customWidth="1"/>
    <col min="3340" max="3584" width="9.140625" style="172"/>
    <col min="3585" max="3585" width="38.5703125" style="172" customWidth="1"/>
    <col min="3586" max="3586" width="0" style="172" hidden="1" customWidth="1"/>
    <col min="3587" max="3587" width="24.42578125" style="172" customWidth="1"/>
    <col min="3588" max="3588" width="9.140625" style="172"/>
    <col min="3589" max="3589" width="18.28515625" style="172" customWidth="1"/>
    <col min="3590" max="3592" width="9.140625" style="172"/>
    <col min="3593" max="3593" width="5.7109375" style="172" customWidth="1"/>
    <col min="3594" max="3594" width="0" style="172" hidden="1" customWidth="1"/>
    <col min="3595" max="3595" width="7.42578125" style="172" customWidth="1"/>
    <col min="3596" max="3840" width="9.140625" style="172"/>
    <col min="3841" max="3841" width="38.5703125" style="172" customWidth="1"/>
    <col min="3842" max="3842" width="0" style="172" hidden="1" customWidth="1"/>
    <col min="3843" max="3843" width="24.42578125" style="172" customWidth="1"/>
    <col min="3844" max="3844" width="9.140625" style="172"/>
    <col min="3845" max="3845" width="18.28515625" style="172" customWidth="1"/>
    <col min="3846" max="3848" width="9.140625" style="172"/>
    <col min="3849" max="3849" width="5.7109375" style="172" customWidth="1"/>
    <col min="3850" max="3850" width="0" style="172" hidden="1" customWidth="1"/>
    <col min="3851" max="3851" width="7.42578125" style="172" customWidth="1"/>
    <col min="3852" max="4096" width="9.140625" style="172"/>
    <col min="4097" max="4097" width="38.5703125" style="172" customWidth="1"/>
    <col min="4098" max="4098" width="0" style="172" hidden="1" customWidth="1"/>
    <col min="4099" max="4099" width="24.42578125" style="172" customWidth="1"/>
    <col min="4100" max="4100" width="9.140625" style="172"/>
    <col min="4101" max="4101" width="18.28515625" style="172" customWidth="1"/>
    <col min="4102" max="4104" width="9.140625" style="172"/>
    <col min="4105" max="4105" width="5.7109375" style="172" customWidth="1"/>
    <col min="4106" max="4106" width="0" style="172" hidden="1" customWidth="1"/>
    <col min="4107" max="4107" width="7.42578125" style="172" customWidth="1"/>
    <col min="4108" max="4352" width="9.140625" style="172"/>
    <col min="4353" max="4353" width="38.5703125" style="172" customWidth="1"/>
    <col min="4354" max="4354" width="0" style="172" hidden="1" customWidth="1"/>
    <col min="4355" max="4355" width="24.42578125" style="172" customWidth="1"/>
    <col min="4356" max="4356" width="9.140625" style="172"/>
    <col min="4357" max="4357" width="18.28515625" style="172" customWidth="1"/>
    <col min="4358" max="4360" width="9.140625" style="172"/>
    <col min="4361" max="4361" width="5.7109375" style="172" customWidth="1"/>
    <col min="4362" max="4362" width="0" style="172" hidden="1" customWidth="1"/>
    <col min="4363" max="4363" width="7.42578125" style="172" customWidth="1"/>
    <col min="4364" max="4608" width="9.140625" style="172"/>
    <col min="4609" max="4609" width="38.5703125" style="172" customWidth="1"/>
    <col min="4610" max="4610" width="0" style="172" hidden="1" customWidth="1"/>
    <col min="4611" max="4611" width="24.42578125" style="172" customWidth="1"/>
    <col min="4612" max="4612" width="9.140625" style="172"/>
    <col min="4613" max="4613" width="18.28515625" style="172" customWidth="1"/>
    <col min="4614" max="4616" width="9.140625" style="172"/>
    <col min="4617" max="4617" width="5.7109375" style="172" customWidth="1"/>
    <col min="4618" max="4618" width="0" style="172" hidden="1" customWidth="1"/>
    <col min="4619" max="4619" width="7.42578125" style="172" customWidth="1"/>
    <col min="4620" max="4864" width="9.140625" style="172"/>
    <col min="4865" max="4865" width="38.5703125" style="172" customWidth="1"/>
    <col min="4866" max="4866" width="0" style="172" hidden="1" customWidth="1"/>
    <col min="4867" max="4867" width="24.42578125" style="172" customWidth="1"/>
    <col min="4868" max="4868" width="9.140625" style="172"/>
    <col min="4869" max="4869" width="18.28515625" style="172" customWidth="1"/>
    <col min="4870" max="4872" width="9.140625" style="172"/>
    <col min="4873" max="4873" width="5.7109375" style="172" customWidth="1"/>
    <col min="4874" max="4874" width="0" style="172" hidden="1" customWidth="1"/>
    <col min="4875" max="4875" width="7.42578125" style="172" customWidth="1"/>
    <col min="4876" max="5120" width="9.140625" style="172"/>
    <col min="5121" max="5121" width="38.5703125" style="172" customWidth="1"/>
    <col min="5122" max="5122" width="0" style="172" hidden="1" customWidth="1"/>
    <col min="5123" max="5123" width="24.42578125" style="172" customWidth="1"/>
    <col min="5124" max="5124" width="9.140625" style="172"/>
    <col min="5125" max="5125" width="18.28515625" style="172" customWidth="1"/>
    <col min="5126" max="5128" width="9.140625" style="172"/>
    <col min="5129" max="5129" width="5.7109375" style="172" customWidth="1"/>
    <col min="5130" max="5130" width="0" style="172" hidden="1" customWidth="1"/>
    <col min="5131" max="5131" width="7.42578125" style="172" customWidth="1"/>
    <col min="5132" max="5376" width="9.140625" style="172"/>
    <col min="5377" max="5377" width="38.5703125" style="172" customWidth="1"/>
    <col min="5378" max="5378" width="0" style="172" hidden="1" customWidth="1"/>
    <col min="5379" max="5379" width="24.42578125" style="172" customWidth="1"/>
    <col min="5380" max="5380" width="9.140625" style="172"/>
    <col min="5381" max="5381" width="18.28515625" style="172" customWidth="1"/>
    <col min="5382" max="5384" width="9.140625" style="172"/>
    <col min="5385" max="5385" width="5.7109375" style="172" customWidth="1"/>
    <col min="5386" max="5386" width="0" style="172" hidden="1" customWidth="1"/>
    <col min="5387" max="5387" width="7.42578125" style="172" customWidth="1"/>
    <col min="5388" max="5632" width="9.140625" style="172"/>
    <col min="5633" max="5633" width="38.5703125" style="172" customWidth="1"/>
    <col min="5634" max="5634" width="0" style="172" hidden="1" customWidth="1"/>
    <col min="5635" max="5635" width="24.42578125" style="172" customWidth="1"/>
    <col min="5636" max="5636" width="9.140625" style="172"/>
    <col min="5637" max="5637" width="18.28515625" style="172" customWidth="1"/>
    <col min="5638" max="5640" width="9.140625" style="172"/>
    <col min="5641" max="5641" width="5.7109375" style="172" customWidth="1"/>
    <col min="5642" max="5642" width="0" style="172" hidden="1" customWidth="1"/>
    <col min="5643" max="5643" width="7.42578125" style="172" customWidth="1"/>
    <col min="5644" max="5888" width="9.140625" style="172"/>
    <col min="5889" max="5889" width="38.5703125" style="172" customWidth="1"/>
    <col min="5890" max="5890" width="0" style="172" hidden="1" customWidth="1"/>
    <col min="5891" max="5891" width="24.42578125" style="172" customWidth="1"/>
    <col min="5892" max="5892" width="9.140625" style="172"/>
    <col min="5893" max="5893" width="18.28515625" style="172" customWidth="1"/>
    <col min="5894" max="5896" width="9.140625" style="172"/>
    <col min="5897" max="5897" width="5.7109375" style="172" customWidth="1"/>
    <col min="5898" max="5898" width="0" style="172" hidden="1" customWidth="1"/>
    <col min="5899" max="5899" width="7.42578125" style="172" customWidth="1"/>
    <col min="5900" max="6144" width="9.140625" style="172"/>
    <col min="6145" max="6145" width="38.5703125" style="172" customWidth="1"/>
    <col min="6146" max="6146" width="0" style="172" hidden="1" customWidth="1"/>
    <col min="6147" max="6147" width="24.42578125" style="172" customWidth="1"/>
    <col min="6148" max="6148" width="9.140625" style="172"/>
    <col min="6149" max="6149" width="18.28515625" style="172" customWidth="1"/>
    <col min="6150" max="6152" width="9.140625" style="172"/>
    <col min="6153" max="6153" width="5.7109375" style="172" customWidth="1"/>
    <col min="6154" max="6154" width="0" style="172" hidden="1" customWidth="1"/>
    <col min="6155" max="6155" width="7.42578125" style="172" customWidth="1"/>
    <col min="6156" max="6400" width="9.140625" style="172"/>
    <col min="6401" max="6401" width="38.5703125" style="172" customWidth="1"/>
    <col min="6402" max="6402" width="0" style="172" hidden="1" customWidth="1"/>
    <col min="6403" max="6403" width="24.42578125" style="172" customWidth="1"/>
    <col min="6404" max="6404" width="9.140625" style="172"/>
    <col min="6405" max="6405" width="18.28515625" style="172" customWidth="1"/>
    <col min="6406" max="6408" width="9.140625" style="172"/>
    <col min="6409" max="6409" width="5.7109375" style="172" customWidth="1"/>
    <col min="6410" max="6410" width="0" style="172" hidden="1" customWidth="1"/>
    <col min="6411" max="6411" width="7.42578125" style="172" customWidth="1"/>
    <col min="6412" max="6656" width="9.140625" style="172"/>
    <col min="6657" max="6657" width="38.5703125" style="172" customWidth="1"/>
    <col min="6658" max="6658" width="0" style="172" hidden="1" customWidth="1"/>
    <col min="6659" max="6659" width="24.42578125" style="172" customWidth="1"/>
    <col min="6660" max="6660" width="9.140625" style="172"/>
    <col min="6661" max="6661" width="18.28515625" style="172" customWidth="1"/>
    <col min="6662" max="6664" width="9.140625" style="172"/>
    <col min="6665" max="6665" width="5.7109375" style="172" customWidth="1"/>
    <col min="6666" max="6666" width="0" style="172" hidden="1" customWidth="1"/>
    <col min="6667" max="6667" width="7.42578125" style="172" customWidth="1"/>
    <col min="6668" max="6912" width="9.140625" style="172"/>
    <col min="6913" max="6913" width="38.5703125" style="172" customWidth="1"/>
    <col min="6914" max="6914" width="0" style="172" hidden="1" customWidth="1"/>
    <col min="6915" max="6915" width="24.42578125" style="172" customWidth="1"/>
    <col min="6916" max="6916" width="9.140625" style="172"/>
    <col min="6917" max="6917" width="18.28515625" style="172" customWidth="1"/>
    <col min="6918" max="6920" width="9.140625" style="172"/>
    <col min="6921" max="6921" width="5.7109375" style="172" customWidth="1"/>
    <col min="6922" max="6922" width="0" style="172" hidden="1" customWidth="1"/>
    <col min="6923" max="6923" width="7.42578125" style="172" customWidth="1"/>
    <col min="6924" max="7168" width="9.140625" style="172"/>
    <col min="7169" max="7169" width="38.5703125" style="172" customWidth="1"/>
    <col min="7170" max="7170" width="0" style="172" hidden="1" customWidth="1"/>
    <col min="7171" max="7171" width="24.42578125" style="172" customWidth="1"/>
    <col min="7172" max="7172" width="9.140625" style="172"/>
    <col min="7173" max="7173" width="18.28515625" style="172" customWidth="1"/>
    <col min="7174" max="7176" width="9.140625" style="172"/>
    <col min="7177" max="7177" width="5.7109375" style="172" customWidth="1"/>
    <col min="7178" max="7178" width="0" style="172" hidden="1" customWidth="1"/>
    <col min="7179" max="7179" width="7.42578125" style="172" customWidth="1"/>
    <col min="7180" max="7424" width="9.140625" style="172"/>
    <col min="7425" max="7425" width="38.5703125" style="172" customWidth="1"/>
    <col min="7426" max="7426" width="0" style="172" hidden="1" customWidth="1"/>
    <col min="7427" max="7427" width="24.42578125" style="172" customWidth="1"/>
    <col min="7428" max="7428" width="9.140625" style="172"/>
    <col min="7429" max="7429" width="18.28515625" style="172" customWidth="1"/>
    <col min="7430" max="7432" width="9.140625" style="172"/>
    <col min="7433" max="7433" width="5.7109375" style="172" customWidth="1"/>
    <col min="7434" max="7434" width="0" style="172" hidden="1" customWidth="1"/>
    <col min="7435" max="7435" width="7.42578125" style="172" customWidth="1"/>
    <col min="7436" max="7680" width="9.140625" style="172"/>
    <col min="7681" max="7681" width="38.5703125" style="172" customWidth="1"/>
    <col min="7682" max="7682" width="0" style="172" hidden="1" customWidth="1"/>
    <col min="7683" max="7683" width="24.42578125" style="172" customWidth="1"/>
    <col min="7684" max="7684" width="9.140625" style="172"/>
    <col min="7685" max="7685" width="18.28515625" style="172" customWidth="1"/>
    <col min="7686" max="7688" width="9.140625" style="172"/>
    <col min="7689" max="7689" width="5.7109375" style="172" customWidth="1"/>
    <col min="7690" max="7690" width="0" style="172" hidden="1" customWidth="1"/>
    <col min="7691" max="7691" width="7.42578125" style="172" customWidth="1"/>
    <col min="7692" max="7936" width="9.140625" style="172"/>
    <col min="7937" max="7937" width="38.5703125" style="172" customWidth="1"/>
    <col min="7938" max="7938" width="0" style="172" hidden="1" customWidth="1"/>
    <col min="7939" max="7939" width="24.42578125" style="172" customWidth="1"/>
    <col min="7940" max="7940" width="9.140625" style="172"/>
    <col min="7941" max="7941" width="18.28515625" style="172" customWidth="1"/>
    <col min="7942" max="7944" width="9.140625" style="172"/>
    <col min="7945" max="7945" width="5.7109375" style="172" customWidth="1"/>
    <col min="7946" max="7946" width="0" style="172" hidden="1" customWidth="1"/>
    <col min="7947" max="7947" width="7.42578125" style="172" customWidth="1"/>
    <col min="7948" max="8192" width="9.140625" style="172"/>
    <col min="8193" max="8193" width="38.5703125" style="172" customWidth="1"/>
    <col min="8194" max="8194" width="0" style="172" hidden="1" customWidth="1"/>
    <col min="8195" max="8195" width="24.42578125" style="172" customWidth="1"/>
    <col min="8196" max="8196" width="9.140625" style="172"/>
    <col min="8197" max="8197" width="18.28515625" style="172" customWidth="1"/>
    <col min="8198" max="8200" width="9.140625" style="172"/>
    <col min="8201" max="8201" width="5.7109375" style="172" customWidth="1"/>
    <col min="8202" max="8202" width="0" style="172" hidden="1" customWidth="1"/>
    <col min="8203" max="8203" width="7.42578125" style="172" customWidth="1"/>
    <col min="8204" max="8448" width="9.140625" style="172"/>
    <col min="8449" max="8449" width="38.5703125" style="172" customWidth="1"/>
    <col min="8450" max="8450" width="0" style="172" hidden="1" customWidth="1"/>
    <col min="8451" max="8451" width="24.42578125" style="172" customWidth="1"/>
    <col min="8452" max="8452" width="9.140625" style="172"/>
    <col min="8453" max="8453" width="18.28515625" style="172" customWidth="1"/>
    <col min="8454" max="8456" width="9.140625" style="172"/>
    <col min="8457" max="8457" width="5.7109375" style="172" customWidth="1"/>
    <col min="8458" max="8458" width="0" style="172" hidden="1" customWidth="1"/>
    <col min="8459" max="8459" width="7.42578125" style="172" customWidth="1"/>
    <col min="8460" max="8704" width="9.140625" style="172"/>
    <col min="8705" max="8705" width="38.5703125" style="172" customWidth="1"/>
    <col min="8706" max="8706" width="0" style="172" hidden="1" customWidth="1"/>
    <col min="8707" max="8707" width="24.42578125" style="172" customWidth="1"/>
    <col min="8708" max="8708" width="9.140625" style="172"/>
    <col min="8709" max="8709" width="18.28515625" style="172" customWidth="1"/>
    <col min="8710" max="8712" width="9.140625" style="172"/>
    <col min="8713" max="8713" width="5.7109375" style="172" customWidth="1"/>
    <col min="8714" max="8714" width="0" style="172" hidden="1" customWidth="1"/>
    <col min="8715" max="8715" width="7.42578125" style="172" customWidth="1"/>
    <col min="8716" max="8960" width="9.140625" style="172"/>
    <col min="8961" max="8961" width="38.5703125" style="172" customWidth="1"/>
    <col min="8962" max="8962" width="0" style="172" hidden="1" customWidth="1"/>
    <col min="8963" max="8963" width="24.42578125" style="172" customWidth="1"/>
    <col min="8964" max="8964" width="9.140625" style="172"/>
    <col min="8965" max="8965" width="18.28515625" style="172" customWidth="1"/>
    <col min="8966" max="8968" width="9.140625" style="172"/>
    <col min="8969" max="8969" width="5.7109375" style="172" customWidth="1"/>
    <col min="8970" max="8970" width="0" style="172" hidden="1" customWidth="1"/>
    <col min="8971" max="8971" width="7.42578125" style="172" customWidth="1"/>
    <col min="8972" max="9216" width="9.140625" style="172"/>
    <col min="9217" max="9217" width="38.5703125" style="172" customWidth="1"/>
    <col min="9218" max="9218" width="0" style="172" hidden="1" customWidth="1"/>
    <col min="9219" max="9219" width="24.42578125" style="172" customWidth="1"/>
    <col min="9220" max="9220" width="9.140625" style="172"/>
    <col min="9221" max="9221" width="18.28515625" style="172" customWidth="1"/>
    <col min="9222" max="9224" width="9.140625" style="172"/>
    <col min="9225" max="9225" width="5.7109375" style="172" customWidth="1"/>
    <col min="9226" max="9226" width="0" style="172" hidden="1" customWidth="1"/>
    <col min="9227" max="9227" width="7.42578125" style="172" customWidth="1"/>
    <col min="9228" max="9472" width="9.140625" style="172"/>
    <col min="9473" max="9473" width="38.5703125" style="172" customWidth="1"/>
    <col min="9474" max="9474" width="0" style="172" hidden="1" customWidth="1"/>
    <col min="9475" max="9475" width="24.42578125" style="172" customWidth="1"/>
    <col min="9476" max="9476" width="9.140625" style="172"/>
    <col min="9477" max="9477" width="18.28515625" style="172" customWidth="1"/>
    <col min="9478" max="9480" width="9.140625" style="172"/>
    <col min="9481" max="9481" width="5.7109375" style="172" customWidth="1"/>
    <col min="9482" max="9482" width="0" style="172" hidden="1" customWidth="1"/>
    <col min="9483" max="9483" width="7.42578125" style="172" customWidth="1"/>
    <col min="9484" max="9728" width="9.140625" style="172"/>
    <col min="9729" max="9729" width="38.5703125" style="172" customWidth="1"/>
    <col min="9730" max="9730" width="0" style="172" hidden="1" customWidth="1"/>
    <col min="9731" max="9731" width="24.42578125" style="172" customWidth="1"/>
    <col min="9732" max="9732" width="9.140625" style="172"/>
    <col min="9733" max="9733" width="18.28515625" style="172" customWidth="1"/>
    <col min="9734" max="9736" width="9.140625" style="172"/>
    <col min="9737" max="9737" width="5.7109375" style="172" customWidth="1"/>
    <col min="9738" max="9738" width="0" style="172" hidden="1" customWidth="1"/>
    <col min="9739" max="9739" width="7.42578125" style="172" customWidth="1"/>
    <col min="9740" max="9984" width="9.140625" style="172"/>
    <col min="9985" max="9985" width="38.5703125" style="172" customWidth="1"/>
    <col min="9986" max="9986" width="0" style="172" hidden="1" customWidth="1"/>
    <col min="9987" max="9987" width="24.42578125" style="172" customWidth="1"/>
    <col min="9988" max="9988" width="9.140625" style="172"/>
    <col min="9989" max="9989" width="18.28515625" style="172" customWidth="1"/>
    <col min="9990" max="9992" width="9.140625" style="172"/>
    <col min="9993" max="9993" width="5.7109375" style="172" customWidth="1"/>
    <col min="9994" max="9994" width="0" style="172" hidden="1" customWidth="1"/>
    <col min="9995" max="9995" width="7.42578125" style="172" customWidth="1"/>
    <col min="9996" max="10240" width="9.140625" style="172"/>
    <col min="10241" max="10241" width="38.5703125" style="172" customWidth="1"/>
    <col min="10242" max="10242" width="0" style="172" hidden="1" customWidth="1"/>
    <col min="10243" max="10243" width="24.42578125" style="172" customWidth="1"/>
    <col min="10244" max="10244" width="9.140625" style="172"/>
    <col min="10245" max="10245" width="18.28515625" style="172" customWidth="1"/>
    <col min="10246" max="10248" width="9.140625" style="172"/>
    <col min="10249" max="10249" width="5.7109375" style="172" customWidth="1"/>
    <col min="10250" max="10250" width="0" style="172" hidden="1" customWidth="1"/>
    <col min="10251" max="10251" width="7.42578125" style="172" customWidth="1"/>
    <col min="10252" max="10496" width="9.140625" style="172"/>
    <col min="10497" max="10497" width="38.5703125" style="172" customWidth="1"/>
    <col min="10498" max="10498" width="0" style="172" hidden="1" customWidth="1"/>
    <col min="10499" max="10499" width="24.42578125" style="172" customWidth="1"/>
    <col min="10500" max="10500" width="9.140625" style="172"/>
    <col min="10501" max="10501" width="18.28515625" style="172" customWidth="1"/>
    <col min="10502" max="10504" width="9.140625" style="172"/>
    <col min="10505" max="10505" width="5.7109375" style="172" customWidth="1"/>
    <col min="10506" max="10506" width="0" style="172" hidden="1" customWidth="1"/>
    <col min="10507" max="10507" width="7.42578125" style="172" customWidth="1"/>
    <col min="10508" max="10752" width="9.140625" style="172"/>
    <col min="10753" max="10753" width="38.5703125" style="172" customWidth="1"/>
    <col min="10754" max="10754" width="0" style="172" hidden="1" customWidth="1"/>
    <col min="10755" max="10755" width="24.42578125" style="172" customWidth="1"/>
    <col min="10756" max="10756" width="9.140625" style="172"/>
    <col min="10757" max="10757" width="18.28515625" style="172" customWidth="1"/>
    <col min="10758" max="10760" width="9.140625" style="172"/>
    <col min="10761" max="10761" width="5.7109375" style="172" customWidth="1"/>
    <col min="10762" max="10762" width="0" style="172" hidden="1" customWidth="1"/>
    <col min="10763" max="10763" width="7.42578125" style="172" customWidth="1"/>
    <col min="10764" max="11008" width="9.140625" style="172"/>
    <col min="11009" max="11009" width="38.5703125" style="172" customWidth="1"/>
    <col min="11010" max="11010" width="0" style="172" hidden="1" customWidth="1"/>
    <col min="11011" max="11011" width="24.42578125" style="172" customWidth="1"/>
    <col min="11012" max="11012" width="9.140625" style="172"/>
    <col min="11013" max="11013" width="18.28515625" style="172" customWidth="1"/>
    <col min="11014" max="11016" width="9.140625" style="172"/>
    <col min="11017" max="11017" width="5.7109375" style="172" customWidth="1"/>
    <col min="11018" max="11018" width="0" style="172" hidden="1" customWidth="1"/>
    <col min="11019" max="11019" width="7.42578125" style="172" customWidth="1"/>
    <col min="11020" max="11264" width="9.140625" style="172"/>
    <col min="11265" max="11265" width="38.5703125" style="172" customWidth="1"/>
    <col min="11266" max="11266" width="0" style="172" hidden="1" customWidth="1"/>
    <col min="11267" max="11267" width="24.42578125" style="172" customWidth="1"/>
    <col min="11268" max="11268" width="9.140625" style="172"/>
    <col min="11269" max="11269" width="18.28515625" style="172" customWidth="1"/>
    <col min="11270" max="11272" width="9.140625" style="172"/>
    <col min="11273" max="11273" width="5.7109375" style="172" customWidth="1"/>
    <col min="11274" max="11274" width="0" style="172" hidden="1" customWidth="1"/>
    <col min="11275" max="11275" width="7.42578125" style="172" customWidth="1"/>
    <col min="11276" max="11520" width="9.140625" style="172"/>
    <col min="11521" max="11521" width="38.5703125" style="172" customWidth="1"/>
    <col min="11522" max="11522" width="0" style="172" hidden="1" customWidth="1"/>
    <col min="11523" max="11523" width="24.42578125" style="172" customWidth="1"/>
    <col min="11524" max="11524" width="9.140625" style="172"/>
    <col min="11525" max="11525" width="18.28515625" style="172" customWidth="1"/>
    <col min="11526" max="11528" width="9.140625" style="172"/>
    <col min="11529" max="11529" width="5.7109375" style="172" customWidth="1"/>
    <col min="11530" max="11530" width="0" style="172" hidden="1" customWidth="1"/>
    <col min="11531" max="11531" width="7.42578125" style="172" customWidth="1"/>
    <col min="11532" max="11776" width="9.140625" style="172"/>
    <col min="11777" max="11777" width="38.5703125" style="172" customWidth="1"/>
    <col min="11778" max="11778" width="0" style="172" hidden="1" customWidth="1"/>
    <col min="11779" max="11779" width="24.42578125" style="172" customWidth="1"/>
    <col min="11780" max="11780" width="9.140625" style="172"/>
    <col min="11781" max="11781" width="18.28515625" style="172" customWidth="1"/>
    <col min="11782" max="11784" width="9.140625" style="172"/>
    <col min="11785" max="11785" width="5.7109375" style="172" customWidth="1"/>
    <col min="11786" max="11786" width="0" style="172" hidden="1" customWidth="1"/>
    <col min="11787" max="11787" width="7.42578125" style="172" customWidth="1"/>
    <col min="11788" max="12032" width="9.140625" style="172"/>
    <col min="12033" max="12033" width="38.5703125" style="172" customWidth="1"/>
    <col min="12034" max="12034" width="0" style="172" hidden="1" customWidth="1"/>
    <col min="12035" max="12035" width="24.42578125" style="172" customWidth="1"/>
    <col min="12036" max="12036" width="9.140625" style="172"/>
    <col min="12037" max="12037" width="18.28515625" style="172" customWidth="1"/>
    <col min="12038" max="12040" width="9.140625" style="172"/>
    <col min="12041" max="12041" width="5.7109375" style="172" customWidth="1"/>
    <col min="12042" max="12042" width="0" style="172" hidden="1" customWidth="1"/>
    <col min="12043" max="12043" width="7.42578125" style="172" customWidth="1"/>
    <col min="12044" max="12288" width="9.140625" style="172"/>
    <col min="12289" max="12289" width="38.5703125" style="172" customWidth="1"/>
    <col min="12290" max="12290" width="0" style="172" hidden="1" customWidth="1"/>
    <col min="12291" max="12291" width="24.42578125" style="172" customWidth="1"/>
    <col min="12292" max="12292" width="9.140625" style="172"/>
    <col min="12293" max="12293" width="18.28515625" style="172" customWidth="1"/>
    <col min="12294" max="12296" width="9.140625" style="172"/>
    <col min="12297" max="12297" width="5.7109375" style="172" customWidth="1"/>
    <col min="12298" max="12298" width="0" style="172" hidden="1" customWidth="1"/>
    <col min="12299" max="12299" width="7.42578125" style="172" customWidth="1"/>
    <col min="12300" max="12544" width="9.140625" style="172"/>
    <col min="12545" max="12545" width="38.5703125" style="172" customWidth="1"/>
    <col min="12546" max="12546" width="0" style="172" hidden="1" customWidth="1"/>
    <col min="12547" max="12547" width="24.42578125" style="172" customWidth="1"/>
    <col min="12548" max="12548" width="9.140625" style="172"/>
    <col min="12549" max="12549" width="18.28515625" style="172" customWidth="1"/>
    <col min="12550" max="12552" width="9.140625" style="172"/>
    <col min="12553" max="12553" width="5.7109375" style="172" customWidth="1"/>
    <col min="12554" max="12554" width="0" style="172" hidden="1" customWidth="1"/>
    <col min="12555" max="12555" width="7.42578125" style="172" customWidth="1"/>
    <col min="12556" max="12800" width="9.140625" style="172"/>
    <col min="12801" max="12801" width="38.5703125" style="172" customWidth="1"/>
    <col min="12802" max="12802" width="0" style="172" hidden="1" customWidth="1"/>
    <col min="12803" max="12803" width="24.42578125" style="172" customWidth="1"/>
    <col min="12804" max="12804" width="9.140625" style="172"/>
    <col min="12805" max="12805" width="18.28515625" style="172" customWidth="1"/>
    <col min="12806" max="12808" width="9.140625" style="172"/>
    <col min="12809" max="12809" width="5.7109375" style="172" customWidth="1"/>
    <col min="12810" max="12810" width="0" style="172" hidden="1" customWidth="1"/>
    <col min="12811" max="12811" width="7.42578125" style="172" customWidth="1"/>
    <col min="12812" max="13056" width="9.140625" style="172"/>
    <col min="13057" max="13057" width="38.5703125" style="172" customWidth="1"/>
    <col min="13058" max="13058" width="0" style="172" hidden="1" customWidth="1"/>
    <col min="13059" max="13059" width="24.42578125" style="172" customWidth="1"/>
    <col min="13060" max="13060" width="9.140625" style="172"/>
    <col min="13061" max="13061" width="18.28515625" style="172" customWidth="1"/>
    <col min="13062" max="13064" width="9.140625" style="172"/>
    <col min="13065" max="13065" width="5.7109375" style="172" customWidth="1"/>
    <col min="13066" max="13066" width="0" style="172" hidden="1" customWidth="1"/>
    <col min="13067" max="13067" width="7.42578125" style="172" customWidth="1"/>
    <col min="13068" max="13312" width="9.140625" style="172"/>
    <col min="13313" max="13313" width="38.5703125" style="172" customWidth="1"/>
    <col min="13314" max="13314" width="0" style="172" hidden="1" customWidth="1"/>
    <col min="13315" max="13315" width="24.42578125" style="172" customWidth="1"/>
    <col min="13316" max="13316" width="9.140625" style="172"/>
    <col min="13317" max="13317" width="18.28515625" style="172" customWidth="1"/>
    <col min="13318" max="13320" width="9.140625" style="172"/>
    <col min="13321" max="13321" width="5.7109375" style="172" customWidth="1"/>
    <col min="13322" max="13322" width="0" style="172" hidden="1" customWidth="1"/>
    <col min="13323" max="13323" width="7.42578125" style="172" customWidth="1"/>
    <col min="13324" max="13568" width="9.140625" style="172"/>
    <col min="13569" max="13569" width="38.5703125" style="172" customWidth="1"/>
    <col min="13570" max="13570" width="0" style="172" hidden="1" customWidth="1"/>
    <col min="13571" max="13571" width="24.42578125" style="172" customWidth="1"/>
    <col min="13572" max="13572" width="9.140625" style="172"/>
    <col min="13573" max="13573" width="18.28515625" style="172" customWidth="1"/>
    <col min="13574" max="13576" width="9.140625" style="172"/>
    <col min="13577" max="13577" width="5.7109375" style="172" customWidth="1"/>
    <col min="13578" max="13578" width="0" style="172" hidden="1" customWidth="1"/>
    <col min="13579" max="13579" width="7.42578125" style="172" customWidth="1"/>
    <col min="13580" max="13824" width="9.140625" style="172"/>
    <col min="13825" max="13825" width="38.5703125" style="172" customWidth="1"/>
    <col min="13826" max="13826" width="0" style="172" hidden="1" customWidth="1"/>
    <col min="13827" max="13827" width="24.42578125" style="172" customWidth="1"/>
    <col min="13828" max="13828" width="9.140625" style="172"/>
    <col min="13829" max="13829" width="18.28515625" style="172" customWidth="1"/>
    <col min="13830" max="13832" width="9.140625" style="172"/>
    <col min="13833" max="13833" width="5.7109375" style="172" customWidth="1"/>
    <col min="13834" max="13834" width="0" style="172" hidden="1" customWidth="1"/>
    <col min="13835" max="13835" width="7.42578125" style="172" customWidth="1"/>
    <col min="13836" max="14080" width="9.140625" style="172"/>
    <col min="14081" max="14081" width="38.5703125" style="172" customWidth="1"/>
    <col min="14082" max="14082" width="0" style="172" hidden="1" customWidth="1"/>
    <col min="14083" max="14083" width="24.42578125" style="172" customWidth="1"/>
    <col min="14084" max="14084" width="9.140625" style="172"/>
    <col min="14085" max="14085" width="18.28515625" style="172" customWidth="1"/>
    <col min="14086" max="14088" width="9.140625" style="172"/>
    <col min="14089" max="14089" width="5.7109375" style="172" customWidth="1"/>
    <col min="14090" max="14090" width="0" style="172" hidden="1" customWidth="1"/>
    <col min="14091" max="14091" width="7.42578125" style="172" customWidth="1"/>
    <col min="14092" max="14336" width="9.140625" style="172"/>
    <col min="14337" max="14337" width="38.5703125" style="172" customWidth="1"/>
    <col min="14338" max="14338" width="0" style="172" hidden="1" customWidth="1"/>
    <col min="14339" max="14339" width="24.42578125" style="172" customWidth="1"/>
    <col min="14340" max="14340" width="9.140625" style="172"/>
    <col min="14341" max="14341" width="18.28515625" style="172" customWidth="1"/>
    <col min="14342" max="14344" width="9.140625" style="172"/>
    <col min="14345" max="14345" width="5.7109375" style="172" customWidth="1"/>
    <col min="14346" max="14346" width="0" style="172" hidden="1" customWidth="1"/>
    <col min="14347" max="14347" width="7.42578125" style="172" customWidth="1"/>
    <col min="14348" max="14592" width="9.140625" style="172"/>
    <col min="14593" max="14593" width="38.5703125" style="172" customWidth="1"/>
    <col min="14594" max="14594" width="0" style="172" hidden="1" customWidth="1"/>
    <col min="14595" max="14595" width="24.42578125" style="172" customWidth="1"/>
    <col min="14596" max="14596" width="9.140625" style="172"/>
    <col min="14597" max="14597" width="18.28515625" style="172" customWidth="1"/>
    <col min="14598" max="14600" width="9.140625" style="172"/>
    <col min="14601" max="14601" width="5.7109375" style="172" customWidth="1"/>
    <col min="14602" max="14602" width="0" style="172" hidden="1" customWidth="1"/>
    <col min="14603" max="14603" width="7.42578125" style="172" customWidth="1"/>
    <col min="14604" max="14848" width="9.140625" style="172"/>
    <col min="14849" max="14849" width="38.5703125" style="172" customWidth="1"/>
    <col min="14850" max="14850" width="0" style="172" hidden="1" customWidth="1"/>
    <col min="14851" max="14851" width="24.42578125" style="172" customWidth="1"/>
    <col min="14852" max="14852" width="9.140625" style="172"/>
    <col min="14853" max="14853" width="18.28515625" style="172" customWidth="1"/>
    <col min="14854" max="14856" width="9.140625" style="172"/>
    <col min="14857" max="14857" width="5.7109375" style="172" customWidth="1"/>
    <col min="14858" max="14858" width="0" style="172" hidden="1" customWidth="1"/>
    <col min="14859" max="14859" width="7.42578125" style="172" customWidth="1"/>
    <col min="14860" max="15104" width="9.140625" style="172"/>
    <col min="15105" max="15105" width="38.5703125" style="172" customWidth="1"/>
    <col min="15106" max="15106" width="0" style="172" hidden="1" customWidth="1"/>
    <col min="15107" max="15107" width="24.42578125" style="172" customWidth="1"/>
    <col min="15108" max="15108" width="9.140625" style="172"/>
    <col min="15109" max="15109" width="18.28515625" style="172" customWidth="1"/>
    <col min="15110" max="15112" width="9.140625" style="172"/>
    <col min="15113" max="15113" width="5.7109375" style="172" customWidth="1"/>
    <col min="15114" max="15114" width="0" style="172" hidden="1" customWidth="1"/>
    <col min="15115" max="15115" width="7.42578125" style="172" customWidth="1"/>
    <col min="15116" max="15360" width="9.140625" style="172"/>
    <col min="15361" max="15361" width="38.5703125" style="172" customWidth="1"/>
    <col min="15362" max="15362" width="0" style="172" hidden="1" customWidth="1"/>
    <col min="15363" max="15363" width="24.42578125" style="172" customWidth="1"/>
    <col min="15364" max="15364" width="9.140625" style="172"/>
    <col min="15365" max="15365" width="18.28515625" style="172" customWidth="1"/>
    <col min="15366" max="15368" width="9.140625" style="172"/>
    <col min="15369" max="15369" width="5.7109375" style="172" customWidth="1"/>
    <col min="15370" max="15370" width="0" style="172" hidden="1" customWidth="1"/>
    <col min="15371" max="15371" width="7.42578125" style="172" customWidth="1"/>
    <col min="15372" max="15616" width="9.140625" style="172"/>
    <col min="15617" max="15617" width="38.5703125" style="172" customWidth="1"/>
    <col min="15618" max="15618" width="0" style="172" hidden="1" customWidth="1"/>
    <col min="15619" max="15619" width="24.42578125" style="172" customWidth="1"/>
    <col min="15620" max="15620" width="9.140625" style="172"/>
    <col min="15621" max="15621" width="18.28515625" style="172" customWidth="1"/>
    <col min="15622" max="15624" width="9.140625" style="172"/>
    <col min="15625" max="15625" width="5.7109375" style="172" customWidth="1"/>
    <col min="15626" max="15626" width="0" style="172" hidden="1" customWidth="1"/>
    <col min="15627" max="15627" width="7.42578125" style="172" customWidth="1"/>
    <col min="15628" max="15872" width="9.140625" style="172"/>
    <col min="15873" max="15873" width="38.5703125" style="172" customWidth="1"/>
    <col min="15874" max="15874" width="0" style="172" hidden="1" customWidth="1"/>
    <col min="15875" max="15875" width="24.42578125" style="172" customWidth="1"/>
    <col min="15876" max="15876" width="9.140625" style="172"/>
    <col min="15877" max="15877" width="18.28515625" style="172" customWidth="1"/>
    <col min="15878" max="15880" width="9.140625" style="172"/>
    <col min="15881" max="15881" width="5.7109375" style="172" customWidth="1"/>
    <col min="15882" max="15882" width="0" style="172" hidden="1" customWidth="1"/>
    <col min="15883" max="15883" width="7.42578125" style="172" customWidth="1"/>
    <col min="15884" max="16128" width="9.140625" style="172"/>
    <col min="16129" max="16129" width="38.5703125" style="172" customWidth="1"/>
    <col min="16130" max="16130" width="0" style="172" hidden="1" customWidth="1"/>
    <col min="16131" max="16131" width="24.42578125" style="172" customWidth="1"/>
    <col min="16132" max="16132" width="9.140625" style="172"/>
    <col min="16133" max="16133" width="18.28515625" style="172" customWidth="1"/>
    <col min="16134" max="16136" width="9.140625" style="172"/>
    <col min="16137" max="16137" width="5.7109375" style="172" customWidth="1"/>
    <col min="16138" max="16138" width="0" style="172" hidden="1" customWidth="1"/>
    <col min="16139" max="16139" width="7.42578125" style="172" customWidth="1"/>
    <col min="16140" max="16384" width="9.140625" style="172"/>
  </cols>
  <sheetData>
    <row r="3" spans="1:5" ht="36" customHeight="1" x14ac:dyDescent="0.25">
      <c r="A3" s="845" t="s">
        <v>785</v>
      </c>
      <c r="B3" s="845"/>
      <c r="C3" s="845"/>
      <c r="D3" s="845"/>
      <c r="E3" s="845"/>
    </row>
    <row r="4" spans="1:5" ht="15" x14ac:dyDescent="0.25">
      <c r="A4" s="846" t="s">
        <v>786</v>
      </c>
      <c r="B4" s="846"/>
      <c r="C4" s="846"/>
      <c r="D4" s="846"/>
      <c r="E4" s="846"/>
    </row>
    <row r="5" spans="1:5" ht="13.5" thickBot="1" x14ac:dyDescent="0.25"/>
    <row r="6" spans="1:5" ht="29.25" customHeight="1" thickBot="1" x14ac:dyDescent="0.25">
      <c r="A6" s="173" t="s">
        <v>1</v>
      </c>
      <c r="B6" s="847" t="s">
        <v>217</v>
      </c>
      <c r="C6" s="847"/>
      <c r="D6" s="847"/>
      <c r="E6" s="847"/>
    </row>
    <row r="7" spans="1:5" ht="13.5" thickBot="1" x14ac:dyDescent="0.25">
      <c r="A7" s="173" t="s">
        <v>2</v>
      </c>
      <c r="B7" s="848" t="s">
        <v>218</v>
      </c>
      <c r="C7" s="849"/>
      <c r="D7" s="849"/>
      <c r="E7" s="850"/>
    </row>
    <row r="8" spans="1:5" ht="32.25" customHeight="1" thickBot="1" x14ac:dyDescent="0.25">
      <c r="A8" s="173" t="s">
        <v>4</v>
      </c>
      <c r="B8" s="851" t="s">
        <v>5</v>
      </c>
      <c r="C8" s="852"/>
      <c r="D8" s="852"/>
      <c r="E8" s="853"/>
    </row>
    <row r="9" spans="1:5" ht="71.25" customHeight="1" thickBot="1" x14ac:dyDescent="0.25">
      <c r="A9" s="174" t="s">
        <v>787</v>
      </c>
      <c r="B9" s="842" t="s">
        <v>788</v>
      </c>
      <c r="C9" s="843"/>
      <c r="D9" s="843"/>
      <c r="E9" s="844"/>
    </row>
    <row r="10" spans="1:5" ht="22.5" customHeight="1" thickBot="1" x14ac:dyDescent="0.25">
      <c r="A10" s="857" t="s">
        <v>19</v>
      </c>
      <c r="B10" s="858"/>
      <c r="C10" s="858"/>
      <c r="D10" s="858"/>
      <c r="E10" s="859"/>
    </row>
    <row r="11" spans="1:5" ht="16.5" customHeight="1" thickBot="1" x14ac:dyDescent="0.25">
      <c r="A11" s="860" t="s">
        <v>221</v>
      </c>
      <c r="B11" s="861"/>
      <c r="C11" s="861"/>
      <c r="D11" s="861"/>
      <c r="E11" s="862"/>
    </row>
    <row r="12" spans="1:5" ht="47.25" customHeight="1" thickBot="1" x14ac:dyDescent="0.25">
      <c r="A12" s="175" t="s">
        <v>88</v>
      </c>
      <c r="B12" s="863" t="s">
        <v>789</v>
      </c>
      <c r="C12" s="864"/>
      <c r="D12" s="864"/>
      <c r="E12" s="865"/>
    </row>
    <row r="13" spans="1:5" ht="18.75" customHeight="1" thickBot="1" x14ac:dyDescent="0.25">
      <c r="A13" s="176" t="s">
        <v>20</v>
      </c>
      <c r="B13" s="866" t="s">
        <v>790</v>
      </c>
      <c r="C13" s="867"/>
      <c r="D13" s="867"/>
      <c r="E13" s="868"/>
    </row>
    <row r="14" spans="1:5" ht="13.5" thickBot="1" x14ac:dyDescent="0.25">
      <c r="A14" s="176" t="s">
        <v>21</v>
      </c>
      <c r="B14" s="869" t="s">
        <v>222</v>
      </c>
      <c r="C14" s="870"/>
      <c r="D14" s="870"/>
      <c r="E14" s="871"/>
    </row>
    <row r="15" spans="1:5" x14ac:dyDescent="0.2">
      <c r="A15" s="177"/>
      <c r="B15" s="178">
        <v>2018</v>
      </c>
      <c r="C15" s="178">
        <v>2019</v>
      </c>
      <c r="D15" s="178">
        <v>2020</v>
      </c>
      <c r="E15" s="178">
        <v>2021</v>
      </c>
    </row>
    <row r="16" spans="1:5" ht="13.5" thickBot="1" x14ac:dyDescent="0.25">
      <c r="A16" s="179"/>
      <c r="B16" s="180" t="s">
        <v>10</v>
      </c>
      <c r="C16" s="180" t="s">
        <v>11</v>
      </c>
      <c r="D16" s="180" t="s">
        <v>11</v>
      </c>
      <c r="E16" s="180" t="s">
        <v>11</v>
      </c>
    </row>
    <row r="17" spans="1:5" ht="13.5" thickBot="1" x14ac:dyDescent="0.25">
      <c r="A17" s="176" t="s">
        <v>23</v>
      </c>
      <c r="B17" s="181"/>
      <c r="C17" s="182"/>
      <c r="D17" s="182"/>
      <c r="E17" s="182"/>
    </row>
    <row r="18" spans="1:5" ht="18" customHeight="1" thickBot="1" x14ac:dyDescent="0.25">
      <c r="A18" s="176" t="s">
        <v>24</v>
      </c>
      <c r="B18" s="181">
        <v>142700</v>
      </c>
      <c r="C18" s="181">
        <v>145792</v>
      </c>
      <c r="D18" s="181">
        <v>145792</v>
      </c>
      <c r="E18" s="181">
        <v>145792</v>
      </c>
    </row>
    <row r="19" spans="1:5" ht="20.25" customHeight="1" thickBot="1" x14ac:dyDescent="0.25">
      <c r="A19" s="176" t="s">
        <v>25</v>
      </c>
      <c r="B19" s="181"/>
      <c r="C19" s="182">
        <v>0</v>
      </c>
      <c r="D19" s="182"/>
      <c r="E19" s="182"/>
    </row>
    <row r="20" spans="1:5" ht="19.5" customHeight="1" thickBot="1" x14ac:dyDescent="0.25">
      <c r="A20" s="176" t="s">
        <v>26</v>
      </c>
      <c r="B20" s="183" t="e">
        <f>C20</f>
        <v>#DIV/0!</v>
      </c>
      <c r="C20" s="184" t="e">
        <f>C17/B17-1</f>
        <v>#DIV/0!</v>
      </c>
      <c r="D20" s="184" t="e">
        <f t="shared" ref="D20:E22" si="0">D17/C17-1</f>
        <v>#DIV/0!</v>
      </c>
      <c r="E20" s="184" t="e">
        <f t="shared" si="0"/>
        <v>#DIV/0!</v>
      </c>
    </row>
    <row r="21" spans="1:5" ht="18" customHeight="1" thickBot="1" x14ac:dyDescent="0.25">
      <c r="A21" s="176" t="s">
        <v>28</v>
      </c>
      <c r="B21" s="183" t="e">
        <f>D20</f>
        <v>#DIV/0!</v>
      </c>
      <c r="C21" s="184">
        <f>C18/B18-1</f>
        <v>2.1667834618079862E-2</v>
      </c>
      <c r="D21" s="184">
        <f t="shared" si="0"/>
        <v>0</v>
      </c>
      <c r="E21" s="184">
        <f t="shared" si="0"/>
        <v>0</v>
      </c>
    </row>
    <row r="22" spans="1:5" ht="20.25" customHeight="1" thickBot="1" x14ac:dyDescent="0.25">
      <c r="A22" s="176" t="s">
        <v>29</v>
      </c>
      <c r="B22" s="184" t="e">
        <f>C19/B19-1</f>
        <v>#DIV/0!</v>
      </c>
      <c r="C22" s="184" t="e">
        <f>D19/C19-1</f>
        <v>#DIV/0!</v>
      </c>
      <c r="D22" s="184" t="e">
        <f t="shared" si="0"/>
        <v>#DIV/0!</v>
      </c>
      <c r="E22" s="184" t="e">
        <f t="shared" si="0"/>
        <v>#DIV/0!</v>
      </c>
    </row>
    <row r="23" spans="1:5" ht="13.5" thickBot="1" x14ac:dyDescent="0.25">
      <c r="A23" s="863" t="s">
        <v>791</v>
      </c>
      <c r="B23" s="864"/>
      <c r="C23" s="864"/>
      <c r="D23" s="864"/>
      <c r="E23" s="865"/>
    </row>
    <row r="24" spans="1:5" ht="18" customHeight="1" thickBot="1" x14ac:dyDescent="0.25">
      <c r="A24" s="185" t="s">
        <v>41</v>
      </c>
      <c r="B24" s="186">
        <v>142700</v>
      </c>
      <c r="C24" s="186">
        <v>145792</v>
      </c>
      <c r="D24" s="186">
        <v>145792</v>
      </c>
      <c r="E24" s="186">
        <v>145792</v>
      </c>
    </row>
    <row r="25" spans="1:5" ht="21" customHeight="1" thickBot="1" x14ac:dyDescent="0.25">
      <c r="A25" s="185" t="s">
        <v>792</v>
      </c>
      <c r="B25" s="186">
        <v>28300</v>
      </c>
      <c r="C25" s="186">
        <v>25208</v>
      </c>
      <c r="D25" s="186">
        <v>25208</v>
      </c>
      <c r="E25" s="186">
        <v>25208</v>
      </c>
    </row>
    <row r="26" spans="1:5" ht="18" customHeight="1" thickBot="1" x14ac:dyDescent="0.25">
      <c r="A26" s="185" t="s">
        <v>43</v>
      </c>
      <c r="B26" s="186">
        <v>82740</v>
      </c>
      <c r="C26" s="186">
        <v>83000</v>
      </c>
      <c r="D26" s="186">
        <v>83000</v>
      </c>
      <c r="E26" s="186">
        <v>83000</v>
      </c>
    </row>
    <row r="27" spans="1:5" ht="20.25" customHeight="1" thickBot="1" x14ac:dyDescent="0.25">
      <c r="A27" s="185" t="s">
        <v>44</v>
      </c>
      <c r="B27" s="186"/>
      <c r="C27" s="186"/>
      <c r="D27" s="186"/>
      <c r="E27" s="186"/>
    </row>
    <row r="28" spans="1:5" ht="23.25" customHeight="1" thickBot="1" x14ac:dyDescent="0.25">
      <c r="A28" s="185" t="s">
        <v>45</v>
      </c>
      <c r="B28" s="186"/>
      <c r="C28" s="186"/>
      <c r="D28" s="186"/>
      <c r="E28" s="186"/>
    </row>
    <row r="29" spans="1:5" ht="21" customHeight="1" thickBot="1" x14ac:dyDescent="0.25">
      <c r="A29" s="185" t="s">
        <v>46</v>
      </c>
      <c r="B29" s="186"/>
      <c r="C29" s="186"/>
      <c r="D29" s="186"/>
      <c r="E29" s="186"/>
    </row>
    <row r="30" spans="1:5" ht="23.25" customHeight="1" thickBot="1" x14ac:dyDescent="0.25">
      <c r="A30" s="185" t="s">
        <v>47</v>
      </c>
      <c r="B30" s="186"/>
      <c r="C30" s="186"/>
      <c r="D30" s="186"/>
      <c r="E30" s="186"/>
    </row>
    <row r="31" spans="1:5" ht="18.75" customHeight="1" thickBot="1" x14ac:dyDescent="0.25">
      <c r="A31" s="187" t="s">
        <v>793</v>
      </c>
      <c r="B31" s="188">
        <f>SUM(B24:B30)</f>
        <v>253740</v>
      </c>
      <c r="C31" s="188">
        <f>SUM(C24:C30)</f>
        <v>254000</v>
      </c>
      <c r="D31" s="188">
        <f>SUM(D24:D30)</f>
        <v>254000</v>
      </c>
      <c r="E31" s="188">
        <f>SUM(E24:E30)</f>
        <v>254000</v>
      </c>
    </row>
    <row r="32" spans="1:5" ht="13.5" thickBot="1" x14ac:dyDescent="0.25">
      <c r="A32" s="189"/>
      <c r="B32" s="190"/>
      <c r="C32" s="190"/>
      <c r="D32" s="190"/>
      <c r="E32" s="191"/>
    </row>
    <row r="33" spans="1:5" ht="18" customHeight="1" thickBot="1" x14ac:dyDescent="0.25">
      <c r="A33" s="192" t="s">
        <v>794</v>
      </c>
      <c r="B33" s="872" t="s">
        <v>231</v>
      </c>
      <c r="C33" s="873"/>
      <c r="D33" s="873"/>
      <c r="E33" s="874"/>
    </row>
    <row r="34" spans="1:5" ht="13.5" thickBot="1" x14ac:dyDescent="0.25">
      <c r="A34" s="193" t="s">
        <v>223</v>
      </c>
      <c r="B34" s="875" t="s">
        <v>795</v>
      </c>
      <c r="C34" s="876"/>
      <c r="D34" s="876"/>
      <c r="E34" s="877"/>
    </row>
    <row r="35" spans="1:5" ht="13.5" thickBot="1" x14ac:dyDescent="0.25">
      <c r="A35" s="176" t="s">
        <v>20</v>
      </c>
      <c r="B35" s="866" t="s">
        <v>796</v>
      </c>
      <c r="C35" s="867"/>
      <c r="D35" s="867"/>
      <c r="E35" s="868"/>
    </row>
    <row r="36" spans="1:5" ht="14.25" customHeight="1" thickBot="1" x14ac:dyDescent="0.25">
      <c r="A36" s="194" t="s">
        <v>198</v>
      </c>
      <c r="B36" s="195"/>
      <c r="C36" s="195"/>
      <c r="D36" s="195"/>
      <c r="E36" s="195"/>
    </row>
    <row r="37" spans="1:5" ht="18" customHeight="1" thickBot="1" x14ac:dyDescent="0.25">
      <c r="A37" s="196" t="s">
        <v>21</v>
      </c>
      <c r="B37" s="195" t="s">
        <v>224</v>
      </c>
      <c r="C37" s="195"/>
      <c r="D37" s="195"/>
      <c r="E37" s="195"/>
    </row>
    <row r="38" spans="1:5" x14ac:dyDescent="0.2">
      <c r="A38" s="197"/>
      <c r="B38" s="198">
        <v>2018</v>
      </c>
      <c r="C38" s="198">
        <v>2019</v>
      </c>
      <c r="D38" s="198">
        <v>2020</v>
      </c>
      <c r="E38" s="198">
        <v>2021</v>
      </c>
    </row>
    <row r="39" spans="1:5" ht="13.5" thickBot="1" x14ac:dyDescent="0.25">
      <c r="A39" s="199"/>
      <c r="B39" s="200" t="s">
        <v>10</v>
      </c>
      <c r="C39" s="200" t="s">
        <v>11</v>
      </c>
      <c r="D39" s="200" t="s">
        <v>11</v>
      </c>
      <c r="E39" s="200" t="s">
        <v>11</v>
      </c>
    </row>
    <row r="40" spans="1:5" ht="13.5" thickBot="1" x14ac:dyDescent="0.25">
      <c r="A40" s="196" t="s">
        <v>23</v>
      </c>
      <c r="B40" s="195">
        <v>1</v>
      </c>
      <c r="C40" s="195">
        <v>1</v>
      </c>
      <c r="D40" s="195">
        <v>1</v>
      </c>
      <c r="E40" s="195">
        <v>1</v>
      </c>
    </row>
    <row r="41" spans="1:5" ht="13.5" thickBot="1" x14ac:dyDescent="0.25">
      <c r="A41" s="196" t="s">
        <v>24</v>
      </c>
      <c r="B41" s="195">
        <v>3500</v>
      </c>
      <c r="C41" s="195">
        <v>3500</v>
      </c>
      <c r="D41" s="195">
        <v>2000</v>
      </c>
      <c r="E41" s="195">
        <v>2000</v>
      </c>
    </row>
    <row r="42" spans="1:5" ht="17.25" customHeight="1" thickBot="1" x14ac:dyDescent="0.25">
      <c r="A42" s="196" t="s">
        <v>25</v>
      </c>
      <c r="B42" s="195">
        <f>B41/B40</f>
        <v>3500</v>
      </c>
      <c r="C42" s="195">
        <f>C41/C40</f>
        <v>3500</v>
      </c>
      <c r="D42" s="195">
        <f>D41/D40</f>
        <v>2000</v>
      </c>
      <c r="E42" s="195">
        <f>E41/E40</f>
        <v>2000</v>
      </c>
    </row>
    <row r="43" spans="1:5" ht="15.75" customHeight="1" thickBot="1" x14ac:dyDescent="0.25">
      <c r="A43" s="196" t="s">
        <v>26</v>
      </c>
      <c r="B43" s="199" t="s">
        <v>27</v>
      </c>
      <c r="C43" s="201">
        <f t="shared" ref="C43:E45" si="1">C40/B40-1</f>
        <v>0</v>
      </c>
      <c r="D43" s="201">
        <f t="shared" si="1"/>
        <v>0</v>
      </c>
      <c r="E43" s="201">
        <f t="shared" si="1"/>
        <v>0</v>
      </c>
    </row>
    <row r="44" spans="1:5" ht="18.75" customHeight="1" thickBot="1" x14ac:dyDescent="0.25">
      <c r="A44" s="196" t="s">
        <v>28</v>
      </c>
      <c r="B44" s="199" t="s">
        <v>27</v>
      </c>
      <c r="C44" s="201">
        <f t="shared" si="1"/>
        <v>0</v>
      </c>
      <c r="D44" s="201">
        <f t="shared" si="1"/>
        <v>-0.4285714285714286</v>
      </c>
      <c r="E44" s="201">
        <f t="shared" si="1"/>
        <v>0</v>
      </c>
    </row>
    <row r="45" spans="1:5" ht="18.75" customHeight="1" thickBot="1" x14ac:dyDescent="0.25">
      <c r="A45" s="196" t="s">
        <v>29</v>
      </c>
      <c r="B45" s="199" t="s">
        <v>27</v>
      </c>
      <c r="C45" s="201">
        <f t="shared" si="1"/>
        <v>0</v>
      </c>
      <c r="D45" s="201">
        <f t="shared" si="1"/>
        <v>-0.4285714285714286</v>
      </c>
      <c r="E45" s="201">
        <f t="shared" si="1"/>
        <v>0</v>
      </c>
    </row>
    <row r="46" spans="1:5" ht="22.5" customHeight="1" thickBot="1" x14ac:dyDescent="0.25">
      <c r="A46" s="202" t="s">
        <v>225</v>
      </c>
      <c r="B46" s="203"/>
      <c r="C46" s="203"/>
      <c r="D46" s="203"/>
      <c r="E46" s="204"/>
    </row>
    <row r="47" spans="1:5" x14ac:dyDescent="0.2">
      <c r="A47" s="197"/>
      <c r="B47" s="198">
        <v>2018</v>
      </c>
      <c r="C47" s="198">
        <v>2019</v>
      </c>
      <c r="D47" s="198">
        <v>2020</v>
      </c>
      <c r="E47" s="198">
        <v>2021</v>
      </c>
    </row>
    <row r="48" spans="1:5" ht="13.5" thickBot="1" x14ac:dyDescent="0.25">
      <c r="A48" s="199"/>
      <c r="B48" s="200" t="s">
        <v>10</v>
      </c>
      <c r="C48" s="200" t="s">
        <v>11</v>
      </c>
      <c r="D48" s="200" t="s">
        <v>11</v>
      </c>
      <c r="E48" s="200" t="s">
        <v>11</v>
      </c>
    </row>
    <row r="49" spans="1:5" ht="20.25" customHeight="1" thickBot="1" x14ac:dyDescent="0.25">
      <c r="A49" s="205" t="s">
        <v>31</v>
      </c>
      <c r="B49" s="206">
        <v>0</v>
      </c>
      <c r="C49" s="206"/>
      <c r="D49" s="206"/>
      <c r="E49" s="206"/>
    </row>
    <row r="50" spans="1:5" ht="16.5" customHeight="1" thickBot="1" x14ac:dyDescent="0.25">
      <c r="A50" s="205" t="s">
        <v>32</v>
      </c>
      <c r="B50" s="207">
        <f>B41</f>
        <v>3500</v>
      </c>
      <c r="C50" s="195">
        <v>3500</v>
      </c>
      <c r="D50" s="206">
        <f>D41</f>
        <v>2000</v>
      </c>
      <c r="E50" s="206">
        <f>E41</f>
        <v>2000</v>
      </c>
    </row>
    <row r="51" spans="1:5" ht="21" customHeight="1" thickBot="1" x14ac:dyDescent="0.25">
      <c r="A51" s="208" t="s">
        <v>98</v>
      </c>
      <c r="B51" s="207">
        <f>B50+B49</f>
        <v>3500</v>
      </c>
      <c r="C51" s="207">
        <f>C50+C49</f>
        <v>3500</v>
      </c>
      <c r="D51" s="207">
        <f>D50+D49</f>
        <v>2000</v>
      </c>
      <c r="E51" s="207">
        <f>E50+E49</f>
        <v>2000</v>
      </c>
    </row>
    <row r="52" spans="1:5" x14ac:dyDescent="0.2">
      <c r="A52" s="878" t="s">
        <v>34</v>
      </c>
      <c r="B52" s="881"/>
      <c r="C52" s="882"/>
      <c r="D52" s="882"/>
      <c r="E52" s="883"/>
    </row>
    <row r="53" spans="1:5" x14ac:dyDescent="0.2">
      <c r="A53" s="879"/>
      <c r="B53" s="884"/>
      <c r="C53" s="885"/>
      <c r="D53" s="885"/>
      <c r="E53" s="886"/>
    </row>
    <row r="54" spans="1:5" ht="5.25" customHeight="1" thickBot="1" x14ac:dyDescent="0.25">
      <c r="A54" s="880"/>
      <c r="B54" s="887"/>
      <c r="C54" s="888"/>
      <c r="D54" s="888"/>
      <c r="E54" s="889"/>
    </row>
    <row r="55" spans="1:5" ht="52.5" customHeight="1" thickBot="1" x14ac:dyDescent="0.25">
      <c r="A55" s="174" t="s">
        <v>797</v>
      </c>
      <c r="B55" s="854" t="s">
        <v>220</v>
      </c>
      <c r="C55" s="855"/>
      <c r="D55" s="855"/>
      <c r="E55" s="856"/>
    </row>
    <row r="56" spans="1:5" ht="13.5" thickBot="1" x14ac:dyDescent="0.25">
      <c r="A56" s="175" t="s">
        <v>226</v>
      </c>
      <c r="B56" s="863" t="s">
        <v>798</v>
      </c>
      <c r="C56" s="864"/>
      <c r="D56" s="864"/>
      <c r="E56" s="865"/>
    </row>
    <row r="57" spans="1:5" ht="13.5" thickBot="1" x14ac:dyDescent="0.25">
      <c r="A57" s="176" t="s">
        <v>20</v>
      </c>
      <c r="B57" s="866"/>
      <c r="C57" s="867"/>
      <c r="D57" s="867"/>
      <c r="E57" s="868"/>
    </row>
    <row r="58" spans="1:5" ht="18.75" customHeight="1" thickBot="1" x14ac:dyDescent="0.25">
      <c r="A58" s="176" t="s">
        <v>21</v>
      </c>
      <c r="B58" s="869"/>
      <c r="C58" s="870"/>
      <c r="D58" s="870"/>
      <c r="E58" s="871"/>
    </row>
    <row r="59" spans="1:5" x14ac:dyDescent="0.2">
      <c r="A59" s="177"/>
      <c r="B59" s="178">
        <v>2018</v>
      </c>
      <c r="C59" s="178">
        <v>2019</v>
      </c>
      <c r="D59" s="178">
        <v>2020</v>
      </c>
      <c r="E59" s="178">
        <v>2021</v>
      </c>
    </row>
    <row r="60" spans="1:5" ht="13.5" thickBot="1" x14ac:dyDescent="0.25">
      <c r="A60" s="179"/>
      <c r="B60" s="180" t="s">
        <v>10</v>
      </c>
      <c r="C60" s="180" t="s">
        <v>11</v>
      </c>
      <c r="D60" s="180" t="s">
        <v>11</v>
      </c>
      <c r="E60" s="180" t="s">
        <v>11</v>
      </c>
    </row>
    <row r="61" spans="1:5" ht="13.5" thickBot="1" x14ac:dyDescent="0.25">
      <c r="A61" s="176" t="s">
        <v>23</v>
      </c>
      <c r="B61" s="181"/>
      <c r="C61" s="182"/>
      <c r="D61" s="182"/>
      <c r="E61" s="182"/>
    </row>
    <row r="62" spans="1:5" ht="13.5" thickBot="1" x14ac:dyDescent="0.25">
      <c r="A62" s="176" t="s">
        <v>24</v>
      </c>
      <c r="B62" s="181">
        <v>3200</v>
      </c>
      <c r="C62" s="181">
        <v>1000</v>
      </c>
      <c r="D62" s="181">
        <v>4000</v>
      </c>
      <c r="E62" s="181">
        <v>4000</v>
      </c>
    </row>
    <row r="63" spans="1:5" ht="13.5" thickBot="1" x14ac:dyDescent="0.25">
      <c r="A63" s="176" t="s">
        <v>25</v>
      </c>
      <c r="B63" s="181"/>
      <c r="C63" s="182"/>
      <c r="D63" s="182"/>
      <c r="E63" s="182"/>
    </row>
    <row r="64" spans="1:5" ht="17.25" customHeight="1" thickBot="1" x14ac:dyDescent="0.25">
      <c r="A64" s="176" t="s">
        <v>26</v>
      </c>
      <c r="B64" s="179"/>
      <c r="C64" s="184" t="e">
        <f>C61/B61-1</f>
        <v>#DIV/0!</v>
      </c>
      <c r="D64" s="184" t="e">
        <f t="shared" ref="D64:E66" si="2">D61/C61-1</f>
        <v>#DIV/0!</v>
      </c>
      <c r="E64" s="184" t="e">
        <f t="shared" si="2"/>
        <v>#DIV/0!</v>
      </c>
    </row>
    <row r="65" spans="1:5" ht="18.75" customHeight="1" thickBot="1" x14ac:dyDescent="0.25">
      <c r="A65" s="176" t="s">
        <v>28</v>
      </c>
      <c r="B65" s="179"/>
      <c r="C65" s="184">
        <f>C62/B62-1</f>
        <v>-0.6875</v>
      </c>
      <c r="D65" s="184">
        <f t="shared" si="2"/>
        <v>3</v>
      </c>
      <c r="E65" s="184">
        <f t="shared" si="2"/>
        <v>0</v>
      </c>
    </row>
    <row r="66" spans="1:5" ht="24.75" customHeight="1" thickBot="1" x14ac:dyDescent="0.25">
      <c r="A66" s="176" t="s">
        <v>29</v>
      </c>
      <c r="B66" s="179"/>
      <c r="C66" s="184" t="e">
        <f>C63/B63-1</f>
        <v>#DIV/0!</v>
      </c>
      <c r="D66" s="184" t="e">
        <f t="shared" si="2"/>
        <v>#DIV/0!</v>
      </c>
      <c r="E66" s="184" t="e">
        <f t="shared" si="2"/>
        <v>#DIV/0!</v>
      </c>
    </row>
    <row r="67" spans="1:5" ht="13.5" thickBot="1" x14ac:dyDescent="0.25">
      <c r="A67" s="863" t="s">
        <v>799</v>
      </c>
      <c r="B67" s="864"/>
      <c r="C67" s="864"/>
      <c r="D67" s="864"/>
      <c r="E67" s="865"/>
    </row>
    <row r="68" spans="1:5" ht="18.75" customHeight="1" thickBot="1" x14ac:dyDescent="0.25">
      <c r="A68" s="185" t="s">
        <v>41</v>
      </c>
      <c r="B68" s="186"/>
      <c r="C68" s="186"/>
      <c r="D68" s="186"/>
      <c r="E68" s="186"/>
    </row>
    <row r="69" spans="1:5" ht="18" customHeight="1" thickBot="1" x14ac:dyDescent="0.25">
      <c r="A69" s="185" t="s">
        <v>792</v>
      </c>
      <c r="B69" s="186"/>
      <c r="C69" s="186"/>
      <c r="D69" s="186"/>
      <c r="E69" s="186"/>
    </row>
    <row r="70" spans="1:5" ht="23.25" customHeight="1" thickBot="1" x14ac:dyDescent="0.25">
      <c r="A70" s="185" t="s">
        <v>43</v>
      </c>
      <c r="B70" s="186"/>
      <c r="C70" s="186"/>
      <c r="D70" s="186"/>
      <c r="E70" s="186"/>
    </row>
    <row r="71" spans="1:5" ht="21.75" customHeight="1" thickBot="1" x14ac:dyDescent="0.25">
      <c r="A71" s="185" t="s">
        <v>44</v>
      </c>
      <c r="B71" s="186"/>
      <c r="C71" s="186"/>
      <c r="D71" s="186"/>
      <c r="E71" s="186"/>
    </row>
    <row r="72" spans="1:5" ht="22.5" customHeight="1" thickBot="1" x14ac:dyDescent="0.25">
      <c r="A72" s="185" t="s">
        <v>45</v>
      </c>
      <c r="B72" s="186"/>
      <c r="C72" s="186"/>
      <c r="D72" s="186"/>
      <c r="E72" s="186"/>
    </row>
    <row r="73" spans="1:5" ht="19.5" customHeight="1" thickBot="1" x14ac:dyDescent="0.25">
      <c r="A73" s="185" t="s">
        <v>46</v>
      </c>
      <c r="B73" s="186"/>
      <c r="C73" s="186"/>
      <c r="D73" s="186"/>
      <c r="E73" s="186"/>
    </row>
    <row r="74" spans="1:5" ht="30.75" customHeight="1" thickBot="1" x14ac:dyDescent="0.25">
      <c r="A74" s="185" t="s">
        <v>47</v>
      </c>
      <c r="B74" s="186"/>
      <c r="C74" s="186"/>
      <c r="D74" s="186"/>
      <c r="E74" s="186"/>
    </row>
    <row r="75" spans="1:5" ht="24.75" customHeight="1" thickBot="1" x14ac:dyDescent="0.25">
      <c r="A75" s="209" t="s">
        <v>107</v>
      </c>
      <c r="B75" s="188">
        <f>B62</f>
        <v>3200</v>
      </c>
      <c r="C75" s="188">
        <f>C62</f>
        <v>1000</v>
      </c>
      <c r="D75" s="188">
        <f>D62</f>
        <v>4000</v>
      </c>
      <c r="E75" s="188">
        <f>E62</f>
        <v>4000</v>
      </c>
    </row>
    <row r="76" spans="1:5" ht="13.5" thickBot="1" x14ac:dyDescent="0.25">
      <c r="A76" s="892"/>
      <c r="B76" s="893"/>
      <c r="C76" s="893"/>
      <c r="D76" s="893"/>
      <c r="E76" s="893"/>
    </row>
    <row r="77" spans="1:5" ht="27.75" customHeight="1" thickBot="1" x14ac:dyDescent="0.25">
      <c r="A77" s="194" t="s">
        <v>198</v>
      </c>
      <c r="B77" s="894"/>
      <c r="C77" s="895"/>
      <c r="D77" s="895"/>
      <c r="E77" s="896"/>
    </row>
    <row r="78" spans="1:5" ht="16.5" customHeight="1" thickBot="1" x14ac:dyDescent="0.25">
      <c r="A78" s="210" t="s">
        <v>227</v>
      </c>
      <c r="B78" s="894" t="s">
        <v>800</v>
      </c>
      <c r="C78" s="895"/>
      <c r="D78" s="895"/>
      <c r="E78" s="896"/>
    </row>
    <row r="79" spans="1:5" ht="21" customHeight="1" thickBot="1" x14ac:dyDescent="0.25">
      <c r="A79" s="196" t="s">
        <v>20</v>
      </c>
      <c r="B79" s="897"/>
      <c r="C79" s="898"/>
      <c r="D79" s="898"/>
      <c r="E79" s="899"/>
    </row>
    <row r="80" spans="1:5" ht="13.5" thickBot="1" x14ac:dyDescent="0.25">
      <c r="A80" s="196" t="s">
        <v>21</v>
      </c>
      <c r="B80" s="900" t="s">
        <v>224</v>
      </c>
      <c r="C80" s="901"/>
      <c r="D80" s="901"/>
      <c r="E80" s="902"/>
    </row>
    <row r="81" spans="1:5" x14ac:dyDescent="0.2">
      <c r="A81" s="890"/>
      <c r="B81" s="198">
        <v>2018</v>
      </c>
      <c r="C81" s="198">
        <v>2019</v>
      </c>
      <c r="D81" s="198">
        <v>2020</v>
      </c>
      <c r="E81" s="198">
        <v>2021</v>
      </c>
    </row>
    <row r="82" spans="1:5" ht="13.5" thickBot="1" x14ac:dyDescent="0.25">
      <c r="A82" s="891"/>
      <c r="B82" s="200" t="s">
        <v>10</v>
      </c>
      <c r="C82" s="200" t="s">
        <v>11</v>
      </c>
      <c r="D82" s="200" t="s">
        <v>11</v>
      </c>
      <c r="E82" s="200" t="s">
        <v>11</v>
      </c>
    </row>
    <row r="83" spans="1:5" ht="13.5" thickBot="1" x14ac:dyDescent="0.25">
      <c r="A83" s="196" t="s">
        <v>23</v>
      </c>
      <c r="B83" s="195">
        <v>1</v>
      </c>
      <c r="C83" s="195">
        <v>1</v>
      </c>
      <c r="D83" s="195">
        <v>1</v>
      </c>
      <c r="E83" s="195">
        <v>1</v>
      </c>
    </row>
    <row r="84" spans="1:5" ht="20.25" customHeight="1" thickBot="1" x14ac:dyDescent="0.25">
      <c r="A84" s="196" t="s">
        <v>24</v>
      </c>
      <c r="B84" s="195">
        <v>0</v>
      </c>
      <c r="C84" s="195">
        <v>300</v>
      </c>
      <c r="D84" s="195">
        <v>0</v>
      </c>
      <c r="E84" s="195">
        <v>0</v>
      </c>
    </row>
    <row r="85" spans="1:5" ht="21.75" customHeight="1" thickBot="1" x14ac:dyDescent="0.25">
      <c r="A85" s="196" t="s">
        <v>25</v>
      </c>
      <c r="B85" s="195">
        <f>B84/B83</f>
        <v>0</v>
      </c>
      <c r="C85" s="195">
        <f>C84/C83</f>
        <v>300</v>
      </c>
      <c r="D85" s="195">
        <f>D84/D83</f>
        <v>0</v>
      </c>
      <c r="E85" s="195">
        <f>E84/E83</f>
        <v>0</v>
      </c>
    </row>
    <row r="86" spans="1:5" ht="20.25" customHeight="1" thickBot="1" x14ac:dyDescent="0.25">
      <c r="A86" s="196" t="s">
        <v>26</v>
      </c>
      <c r="B86" s="199" t="s">
        <v>27</v>
      </c>
      <c r="C86" s="201">
        <f t="shared" ref="C86:E88" si="3">C83/B83-1</f>
        <v>0</v>
      </c>
      <c r="D86" s="201">
        <f t="shared" si="3"/>
        <v>0</v>
      </c>
      <c r="E86" s="201">
        <f t="shared" si="3"/>
        <v>0</v>
      </c>
    </row>
    <row r="87" spans="1:5" ht="22.5" customHeight="1" thickBot="1" x14ac:dyDescent="0.25">
      <c r="A87" s="196" t="s">
        <v>28</v>
      </c>
      <c r="B87" s="199" t="s">
        <v>27</v>
      </c>
      <c r="C87" s="201" t="e">
        <f t="shared" si="3"/>
        <v>#DIV/0!</v>
      </c>
      <c r="D87" s="201">
        <f t="shared" si="3"/>
        <v>-1</v>
      </c>
      <c r="E87" s="201" t="e">
        <f t="shared" si="3"/>
        <v>#DIV/0!</v>
      </c>
    </row>
    <row r="88" spans="1:5" ht="23.25" customHeight="1" thickBot="1" x14ac:dyDescent="0.25">
      <c r="A88" s="196" t="s">
        <v>29</v>
      </c>
      <c r="B88" s="199" t="s">
        <v>27</v>
      </c>
      <c r="C88" s="201" t="e">
        <f t="shared" si="3"/>
        <v>#DIV/0!</v>
      </c>
      <c r="D88" s="201">
        <f t="shared" si="3"/>
        <v>-1</v>
      </c>
      <c r="E88" s="201" t="e">
        <f t="shared" si="3"/>
        <v>#DIV/0!</v>
      </c>
    </row>
    <row r="89" spans="1:5" ht="13.5" thickBot="1" x14ac:dyDescent="0.25">
      <c r="A89" s="903" t="s">
        <v>801</v>
      </c>
      <c r="B89" s="904"/>
      <c r="C89" s="904"/>
      <c r="D89" s="904"/>
      <c r="E89" s="905"/>
    </row>
    <row r="90" spans="1:5" x14ac:dyDescent="0.2">
      <c r="A90" s="890"/>
      <c r="B90" s="198">
        <v>2018</v>
      </c>
      <c r="C90" s="198">
        <v>2019</v>
      </c>
      <c r="D90" s="198">
        <v>2020</v>
      </c>
      <c r="E90" s="198">
        <v>2021</v>
      </c>
    </row>
    <row r="91" spans="1:5" ht="13.5" thickBot="1" x14ac:dyDescent="0.25">
      <c r="A91" s="891"/>
      <c r="B91" s="200" t="s">
        <v>10</v>
      </c>
      <c r="C91" s="200" t="s">
        <v>11</v>
      </c>
      <c r="D91" s="200" t="s">
        <v>11</v>
      </c>
      <c r="E91" s="200" t="s">
        <v>11</v>
      </c>
    </row>
    <row r="92" spans="1:5" ht="21.75" customHeight="1" thickBot="1" x14ac:dyDescent="0.25">
      <c r="A92" s="205" t="s">
        <v>31</v>
      </c>
      <c r="B92" s="206">
        <v>0</v>
      </c>
      <c r="C92" s="206">
        <v>0</v>
      </c>
      <c r="D92" s="206">
        <v>0</v>
      </c>
      <c r="E92" s="206">
        <v>0</v>
      </c>
    </row>
    <row r="93" spans="1:5" ht="21" customHeight="1" thickBot="1" x14ac:dyDescent="0.25">
      <c r="A93" s="205" t="s">
        <v>32</v>
      </c>
      <c r="B93" s="207">
        <v>0</v>
      </c>
      <c r="C93" s="195">
        <f>C84</f>
        <v>300</v>
      </c>
      <c r="D93" s="206">
        <f>D84</f>
        <v>0</v>
      </c>
      <c r="E93" s="206">
        <v>0</v>
      </c>
    </row>
    <row r="94" spans="1:5" ht="20.25" customHeight="1" thickBot="1" x14ac:dyDescent="0.25">
      <c r="A94" s="208" t="s">
        <v>115</v>
      </c>
      <c r="B94" s="207">
        <v>0</v>
      </c>
      <c r="C94" s="207">
        <f>C93+C92</f>
        <v>300</v>
      </c>
      <c r="D94" s="207">
        <f>D93+D92</f>
        <v>0</v>
      </c>
      <c r="E94" s="207">
        <f>E93+E92</f>
        <v>0</v>
      </c>
    </row>
    <row r="95" spans="1:5" x14ac:dyDescent="0.2">
      <c r="A95" s="878" t="s">
        <v>34</v>
      </c>
      <c r="B95" s="881"/>
      <c r="C95" s="882"/>
      <c r="D95" s="882"/>
      <c r="E95" s="883"/>
    </row>
    <row r="96" spans="1:5" x14ac:dyDescent="0.2">
      <c r="A96" s="879"/>
      <c r="B96" s="884"/>
      <c r="C96" s="885"/>
      <c r="D96" s="885"/>
      <c r="E96" s="886"/>
    </row>
    <row r="97" spans="1:5" ht="8.25" customHeight="1" thickBot="1" x14ac:dyDescent="0.25">
      <c r="A97" s="880"/>
      <c r="B97" s="887"/>
      <c r="C97" s="888"/>
      <c r="D97" s="888"/>
      <c r="E97" s="889"/>
    </row>
    <row r="98" spans="1:5" ht="21.75" customHeight="1" thickBot="1" x14ac:dyDescent="0.25">
      <c r="A98" s="185" t="s">
        <v>41</v>
      </c>
      <c r="B98" s="186">
        <v>0</v>
      </c>
      <c r="C98" s="186">
        <v>0</v>
      </c>
      <c r="D98" s="186">
        <v>0</v>
      </c>
      <c r="E98" s="186">
        <v>0</v>
      </c>
    </row>
    <row r="99" spans="1:5" ht="24.75" customHeight="1" thickBot="1" x14ac:dyDescent="0.25">
      <c r="A99" s="185" t="s">
        <v>792</v>
      </c>
      <c r="B99" s="186">
        <v>0</v>
      </c>
      <c r="C99" s="186">
        <v>0</v>
      </c>
      <c r="D99" s="186">
        <v>0</v>
      </c>
      <c r="E99" s="186">
        <v>0</v>
      </c>
    </row>
    <row r="100" spans="1:5" ht="22.5" customHeight="1" thickBot="1" x14ac:dyDescent="0.25">
      <c r="A100" s="185" t="s">
        <v>43</v>
      </c>
      <c r="B100" s="186">
        <v>0</v>
      </c>
      <c r="C100" s="186">
        <v>0</v>
      </c>
      <c r="D100" s="186">
        <v>0</v>
      </c>
      <c r="E100" s="186">
        <v>0</v>
      </c>
    </row>
    <row r="101" spans="1:5" ht="24.75" customHeight="1" thickBot="1" x14ac:dyDescent="0.25">
      <c r="A101" s="185" t="s">
        <v>44</v>
      </c>
      <c r="B101" s="186">
        <v>0</v>
      </c>
      <c r="C101" s="186">
        <v>0</v>
      </c>
      <c r="D101" s="186">
        <v>0</v>
      </c>
      <c r="E101" s="186">
        <v>0</v>
      </c>
    </row>
    <row r="102" spans="1:5" ht="24.75" customHeight="1" thickBot="1" x14ac:dyDescent="0.25">
      <c r="A102" s="185" t="s">
        <v>45</v>
      </c>
      <c r="B102" s="186">
        <v>0</v>
      </c>
      <c r="C102" s="186">
        <v>0</v>
      </c>
      <c r="D102" s="186">
        <v>0</v>
      </c>
      <c r="E102" s="186">
        <v>0</v>
      </c>
    </row>
    <row r="103" spans="1:5" ht="21" customHeight="1" thickBot="1" x14ac:dyDescent="0.25">
      <c r="A103" s="185" t="s">
        <v>46</v>
      </c>
      <c r="B103" s="186">
        <v>0</v>
      </c>
      <c r="C103" s="186">
        <v>0</v>
      </c>
      <c r="D103" s="186">
        <v>0</v>
      </c>
      <c r="E103" s="186">
        <v>0</v>
      </c>
    </row>
    <row r="104" spans="1:5" ht="27" customHeight="1" thickBot="1" x14ac:dyDescent="0.25">
      <c r="A104" s="185" t="s">
        <v>47</v>
      </c>
      <c r="B104" s="186">
        <v>0</v>
      </c>
      <c r="C104" s="186">
        <v>0</v>
      </c>
      <c r="D104" s="186">
        <v>0</v>
      </c>
      <c r="E104" s="186">
        <v>0</v>
      </c>
    </row>
    <row r="105" spans="1:5" ht="21" customHeight="1" thickBot="1" x14ac:dyDescent="0.25">
      <c r="A105" s="185" t="s">
        <v>64</v>
      </c>
      <c r="B105" s="186">
        <v>0</v>
      </c>
      <c r="C105" s="186">
        <v>0</v>
      </c>
      <c r="D105" s="186">
        <v>0</v>
      </c>
      <c r="E105" s="186">
        <v>0</v>
      </c>
    </row>
    <row r="106" spans="1:5" ht="30" customHeight="1" thickBot="1" x14ac:dyDescent="0.25">
      <c r="A106" s="185" t="s">
        <v>66</v>
      </c>
      <c r="B106" s="186">
        <v>0</v>
      </c>
      <c r="C106" s="186"/>
      <c r="D106" s="186">
        <v>0</v>
      </c>
      <c r="E106" s="186"/>
    </row>
    <row r="107" spans="1:5" ht="13.5" thickBot="1" x14ac:dyDescent="0.25">
      <c r="A107" s="194" t="s">
        <v>198</v>
      </c>
      <c r="B107" s="894"/>
      <c r="C107" s="895"/>
      <c r="D107" s="895"/>
      <c r="E107" s="896"/>
    </row>
    <row r="108" spans="1:5" ht="13.5" thickBot="1" x14ac:dyDescent="0.25">
      <c r="A108" s="210" t="s">
        <v>228</v>
      </c>
      <c r="B108" s="894"/>
      <c r="C108" s="895"/>
      <c r="D108" s="895"/>
      <c r="E108" s="896"/>
    </row>
    <row r="109" spans="1:5" ht="13.5" thickBot="1" x14ac:dyDescent="0.25">
      <c r="A109" s="196" t="s">
        <v>20</v>
      </c>
      <c r="B109" s="897" t="s">
        <v>802</v>
      </c>
      <c r="C109" s="898"/>
      <c r="D109" s="898"/>
      <c r="E109" s="899"/>
    </row>
    <row r="110" spans="1:5" ht="13.5" thickBot="1" x14ac:dyDescent="0.25">
      <c r="A110" s="196" t="s">
        <v>21</v>
      </c>
      <c r="B110" s="900" t="s">
        <v>224</v>
      </c>
      <c r="C110" s="901"/>
      <c r="D110" s="901"/>
      <c r="E110" s="902"/>
    </row>
    <row r="111" spans="1:5" x14ac:dyDescent="0.2">
      <c r="A111" s="890"/>
      <c r="B111" s="198">
        <v>2018</v>
      </c>
      <c r="C111" s="198">
        <v>2019</v>
      </c>
      <c r="D111" s="198">
        <v>2020</v>
      </c>
      <c r="E111" s="198">
        <v>2021</v>
      </c>
    </row>
    <row r="112" spans="1:5" ht="13.5" thickBot="1" x14ac:dyDescent="0.25">
      <c r="A112" s="891"/>
      <c r="B112" s="200" t="s">
        <v>10</v>
      </c>
      <c r="C112" s="200" t="s">
        <v>11</v>
      </c>
      <c r="D112" s="200" t="s">
        <v>11</v>
      </c>
      <c r="E112" s="200" t="s">
        <v>11</v>
      </c>
    </row>
    <row r="113" spans="1:5" ht="13.5" thickBot="1" x14ac:dyDescent="0.25">
      <c r="A113" s="196" t="s">
        <v>23</v>
      </c>
      <c r="B113" s="195">
        <v>1</v>
      </c>
      <c r="C113" s="195">
        <v>1</v>
      </c>
      <c r="D113" s="195">
        <v>1</v>
      </c>
      <c r="E113" s="195">
        <v>1</v>
      </c>
    </row>
    <row r="114" spans="1:5" ht="13.5" thickBot="1" x14ac:dyDescent="0.25">
      <c r="A114" s="196" t="s">
        <v>24</v>
      </c>
      <c r="B114" s="195">
        <v>0</v>
      </c>
      <c r="C114" s="195">
        <v>700</v>
      </c>
      <c r="D114" s="195">
        <v>1000</v>
      </c>
      <c r="E114" s="195">
        <v>500</v>
      </c>
    </row>
    <row r="115" spans="1:5" ht="13.5" thickBot="1" x14ac:dyDescent="0.25">
      <c r="A115" s="196" t="s">
        <v>25</v>
      </c>
      <c r="B115" s="195">
        <f>B114/B113</f>
        <v>0</v>
      </c>
      <c r="C115" s="195">
        <f>C114/C113</f>
        <v>700</v>
      </c>
      <c r="D115" s="195">
        <f>D114/D113</f>
        <v>1000</v>
      </c>
      <c r="E115" s="195">
        <f>E114/E113</f>
        <v>500</v>
      </c>
    </row>
    <row r="116" spans="1:5" ht="13.5" thickBot="1" x14ac:dyDescent="0.25">
      <c r="A116" s="196" t="s">
        <v>26</v>
      </c>
      <c r="B116" s="199">
        <v>0</v>
      </c>
      <c r="C116" s="201">
        <f t="shared" ref="C116:E118" si="4">C113/B113-1</f>
        <v>0</v>
      </c>
      <c r="D116" s="201">
        <f t="shared" si="4"/>
        <v>0</v>
      </c>
      <c r="E116" s="201">
        <f t="shared" si="4"/>
        <v>0</v>
      </c>
    </row>
    <row r="117" spans="1:5" ht="13.5" thickBot="1" x14ac:dyDescent="0.25">
      <c r="A117" s="196" t="s">
        <v>28</v>
      </c>
      <c r="B117" s="199">
        <v>0</v>
      </c>
      <c r="C117" s="201" t="e">
        <f t="shared" si="4"/>
        <v>#DIV/0!</v>
      </c>
      <c r="D117" s="201">
        <f t="shared" si="4"/>
        <v>0.4285714285714286</v>
      </c>
      <c r="E117" s="201">
        <f t="shared" si="4"/>
        <v>-0.5</v>
      </c>
    </row>
    <row r="118" spans="1:5" ht="13.5" thickBot="1" x14ac:dyDescent="0.25">
      <c r="A118" s="196" t="s">
        <v>29</v>
      </c>
      <c r="B118" s="199">
        <v>0</v>
      </c>
      <c r="C118" s="201" t="e">
        <f t="shared" si="4"/>
        <v>#DIV/0!</v>
      </c>
      <c r="D118" s="201">
        <f t="shared" si="4"/>
        <v>0.4285714285714286</v>
      </c>
      <c r="E118" s="201">
        <f t="shared" si="4"/>
        <v>-0.5</v>
      </c>
    </row>
    <row r="119" spans="1:5" ht="13.5" thickBot="1" x14ac:dyDescent="0.25">
      <c r="A119" s="903"/>
      <c r="B119" s="904"/>
      <c r="C119" s="904"/>
      <c r="D119" s="904"/>
      <c r="E119" s="905"/>
    </row>
    <row r="120" spans="1:5" x14ac:dyDescent="0.2">
      <c r="A120" s="890"/>
      <c r="B120" s="198">
        <v>2018</v>
      </c>
      <c r="C120" s="198">
        <v>2019</v>
      </c>
      <c r="D120" s="198">
        <v>2020</v>
      </c>
      <c r="E120" s="198">
        <v>2021</v>
      </c>
    </row>
    <row r="121" spans="1:5" ht="13.5" thickBot="1" x14ac:dyDescent="0.25">
      <c r="A121" s="891"/>
      <c r="B121" s="200" t="s">
        <v>10</v>
      </c>
      <c r="C121" s="200" t="s">
        <v>11</v>
      </c>
      <c r="D121" s="200" t="s">
        <v>11</v>
      </c>
      <c r="E121" s="200" t="s">
        <v>11</v>
      </c>
    </row>
    <row r="122" spans="1:5" ht="13.5" thickBot="1" x14ac:dyDescent="0.25">
      <c r="A122" s="205" t="s">
        <v>31</v>
      </c>
      <c r="B122" s="206">
        <v>0</v>
      </c>
      <c r="C122" s="206">
        <v>0</v>
      </c>
      <c r="D122" s="206">
        <v>0</v>
      </c>
      <c r="E122" s="206">
        <v>0</v>
      </c>
    </row>
    <row r="123" spans="1:5" ht="13.5" thickBot="1" x14ac:dyDescent="0.25">
      <c r="A123" s="205" t="s">
        <v>32</v>
      </c>
      <c r="B123" s="207">
        <v>0</v>
      </c>
      <c r="C123" s="195">
        <f>C114</f>
        <v>700</v>
      </c>
      <c r="D123" s="206">
        <f>D114</f>
        <v>1000</v>
      </c>
      <c r="E123" s="206">
        <v>0</v>
      </c>
    </row>
    <row r="124" spans="1:5" ht="13.5" thickBot="1" x14ac:dyDescent="0.25">
      <c r="A124" s="208" t="s">
        <v>123</v>
      </c>
      <c r="B124" s="207">
        <v>0</v>
      </c>
      <c r="C124" s="207">
        <f>C123+C122</f>
        <v>700</v>
      </c>
      <c r="D124" s="207">
        <f>D123+D122</f>
        <v>1000</v>
      </c>
      <c r="E124" s="207">
        <f>E123+E122</f>
        <v>0</v>
      </c>
    </row>
    <row r="125" spans="1:5" ht="13.5" thickBot="1" x14ac:dyDescent="0.25">
      <c r="A125" s="194" t="s">
        <v>198</v>
      </c>
      <c r="B125" s="894"/>
      <c r="C125" s="895"/>
      <c r="D125" s="895"/>
      <c r="E125" s="896"/>
    </row>
    <row r="126" spans="1:5" ht="13.5" thickBot="1" x14ac:dyDescent="0.25">
      <c r="A126" s="210" t="s">
        <v>229</v>
      </c>
      <c r="B126" s="894"/>
      <c r="C126" s="895"/>
      <c r="D126" s="895"/>
      <c r="E126" s="896"/>
    </row>
    <row r="127" spans="1:5" ht="13.5" thickBot="1" x14ac:dyDescent="0.25">
      <c r="A127" s="196" t="s">
        <v>20</v>
      </c>
      <c r="B127" s="894" t="s">
        <v>803</v>
      </c>
      <c r="C127" s="895"/>
      <c r="D127" s="895"/>
      <c r="E127" s="896"/>
    </row>
    <row r="128" spans="1:5" ht="13.5" thickBot="1" x14ac:dyDescent="0.25">
      <c r="A128" s="196" t="s">
        <v>21</v>
      </c>
      <c r="B128" s="900" t="s">
        <v>224</v>
      </c>
      <c r="C128" s="901"/>
      <c r="D128" s="901"/>
      <c r="E128" s="902"/>
    </row>
    <row r="129" spans="1:5" x14ac:dyDescent="0.2">
      <c r="A129" s="890"/>
      <c r="B129" s="198">
        <v>2018</v>
      </c>
      <c r="C129" s="198">
        <v>2019</v>
      </c>
      <c r="D129" s="198">
        <v>2020</v>
      </c>
      <c r="E129" s="198">
        <v>2021</v>
      </c>
    </row>
    <row r="130" spans="1:5" ht="13.5" thickBot="1" x14ac:dyDescent="0.25">
      <c r="A130" s="891"/>
      <c r="B130" s="200" t="s">
        <v>10</v>
      </c>
      <c r="C130" s="200" t="s">
        <v>11</v>
      </c>
      <c r="D130" s="200" t="s">
        <v>11</v>
      </c>
      <c r="E130" s="200" t="s">
        <v>11</v>
      </c>
    </row>
    <row r="131" spans="1:5" ht="13.5" thickBot="1" x14ac:dyDescent="0.25">
      <c r="A131" s="196" t="s">
        <v>23</v>
      </c>
      <c r="B131" s="195">
        <v>1</v>
      </c>
      <c r="C131" s="195">
        <v>1</v>
      </c>
      <c r="D131" s="195">
        <v>1</v>
      </c>
      <c r="E131" s="195">
        <v>1</v>
      </c>
    </row>
    <row r="132" spans="1:5" ht="13.5" thickBot="1" x14ac:dyDescent="0.25">
      <c r="A132" s="196" t="s">
        <v>24</v>
      </c>
      <c r="B132" s="195">
        <v>0</v>
      </c>
      <c r="C132" s="195">
        <v>6000</v>
      </c>
      <c r="D132" s="195">
        <v>0</v>
      </c>
      <c r="E132" s="195">
        <v>0</v>
      </c>
    </row>
    <row r="133" spans="1:5" ht="13.5" thickBot="1" x14ac:dyDescent="0.25">
      <c r="A133" s="196" t="s">
        <v>25</v>
      </c>
      <c r="B133" s="195">
        <f>B132/B131</f>
        <v>0</v>
      </c>
      <c r="C133" s="195">
        <f>C132/C131</f>
        <v>6000</v>
      </c>
      <c r="D133" s="195">
        <f>D132/D131</f>
        <v>0</v>
      </c>
      <c r="E133" s="195">
        <f>E132/E131</f>
        <v>0</v>
      </c>
    </row>
    <row r="134" spans="1:5" ht="13.5" thickBot="1" x14ac:dyDescent="0.25">
      <c r="A134" s="196" t="s">
        <v>26</v>
      </c>
      <c r="B134" s="199">
        <v>0</v>
      </c>
      <c r="C134" s="201">
        <f t="shared" ref="C134:E136" si="5">C131/B131-1</f>
        <v>0</v>
      </c>
      <c r="D134" s="201">
        <f t="shared" si="5"/>
        <v>0</v>
      </c>
      <c r="E134" s="201">
        <f t="shared" si="5"/>
        <v>0</v>
      </c>
    </row>
    <row r="135" spans="1:5" ht="13.5" thickBot="1" x14ac:dyDescent="0.25">
      <c r="A135" s="196" t="s">
        <v>28</v>
      </c>
      <c r="B135" s="199">
        <v>0</v>
      </c>
      <c r="C135" s="201" t="e">
        <f t="shared" si="5"/>
        <v>#DIV/0!</v>
      </c>
      <c r="D135" s="201">
        <f t="shared" si="5"/>
        <v>-1</v>
      </c>
      <c r="E135" s="201" t="e">
        <f t="shared" si="5"/>
        <v>#DIV/0!</v>
      </c>
    </row>
    <row r="136" spans="1:5" ht="13.5" thickBot="1" x14ac:dyDescent="0.25">
      <c r="A136" s="196" t="s">
        <v>29</v>
      </c>
      <c r="B136" s="199">
        <v>0</v>
      </c>
      <c r="C136" s="201" t="e">
        <f t="shared" si="5"/>
        <v>#DIV/0!</v>
      </c>
      <c r="D136" s="201">
        <f t="shared" si="5"/>
        <v>-1</v>
      </c>
      <c r="E136" s="201" t="e">
        <f t="shared" si="5"/>
        <v>#DIV/0!</v>
      </c>
    </row>
    <row r="137" spans="1:5" ht="13.5" thickBot="1" x14ac:dyDescent="0.25">
      <c r="A137" s="903"/>
      <c r="B137" s="904"/>
      <c r="C137" s="904"/>
      <c r="D137" s="904"/>
      <c r="E137" s="905"/>
    </row>
    <row r="138" spans="1:5" x14ac:dyDescent="0.2">
      <c r="A138" s="890"/>
      <c r="B138" s="198">
        <v>2018</v>
      </c>
      <c r="C138" s="198">
        <v>2019</v>
      </c>
      <c r="D138" s="198">
        <v>2020</v>
      </c>
      <c r="E138" s="198">
        <v>2021</v>
      </c>
    </row>
    <row r="139" spans="1:5" ht="13.5" thickBot="1" x14ac:dyDescent="0.25">
      <c r="A139" s="891"/>
      <c r="B139" s="200" t="s">
        <v>10</v>
      </c>
      <c r="C139" s="200" t="s">
        <v>11</v>
      </c>
      <c r="D139" s="200" t="s">
        <v>11</v>
      </c>
      <c r="E139" s="200" t="s">
        <v>11</v>
      </c>
    </row>
    <row r="140" spans="1:5" ht="13.5" thickBot="1" x14ac:dyDescent="0.25">
      <c r="A140" s="205" t="s">
        <v>31</v>
      </c>
      <c r="B140" s="206">
        <v>0</v>
      </c>
      <c r="C140" s="206">
        <v>0</v>
      </c>
      <c r="D140" s="206">
        <v>0</v>
      </c>
      <c r="E140" s="206">
        <v>0</v>
      </c>
    </row>
    <row r="141" spans="1:5" ht="13.5" thickBot="1" x14ac:dyDescent="0.25">
      <c r="A141" s="205" t="s">
        <v>32</v>
      </c>
      <c r="B141" s="207">
        <v>0</v>
      </c>
      <c r="C141" s="195">
        <f>C132</f>
        <v>6000</v>
      </c>
      <c r="D141" s="206">
        <f>D132</f>
        <v>0</v>
      </c>
      <c r="E141" s="206">
        <v>0</v>
      </c>
    </row>
    <row r="142" spans="1:5" ht="13.5" thickBot="1" x14ac:dyDescent="0.25">
      <c r="A142" s="208" t="s">
        <v>132</v>
      </c>
      <c r="B142" s="207">
        <v>0</v>
      </c>
      <c r="C142" s="207">
        <f>C141+C140</f>
        <v>6000</v>
      </c>
      <c r="D142" s="207">
        <f>D141+D140</f>
        <v>0</v>
      </c>
      <c r="E142" s="207">
        <f>E141+E140</f>
        <v>0</v>
      </c>
    </row>
    <row r="143" spans="1:5" ht="13.5" thickBot="1" x14ac:dyDescent="0.25">
      <c r="A143" s="194" t="s">
        <v>198</v>
      </c>
      <c r="B143" s="894"/>
      <c r="C143" s="895"/>
      <c r="D143" s="895"/>
      <c r="E143" s="896"/>
    </row>
    <row r="144" spans="1:5" ht="13.5" thickBot="1" x14ac:dyDescent="0.25">
      <c r="A144" s="210" t="s">
        <v>229</v>
      </c>
      <c r="B144" s="894"/>
      <c r="C144" s="895"/>
      <c r="D144" s="895"/>
      <c r="E144" s="896"/>
    </row>
    <row r="145" spans="1:5" ht="13.5" thickBot="1" x14ac:dyDescent="0.25">
      <c r="A145" s="196" t="s">
        <v>20</v>
      </c>
      <c r="B145" s="894" t="s">
        <v>803</v>
      </c>
      <c r="C145" s="895"/>
      <c r="D145" s="895"/>
      <c r="E145" s="896"/>
    </row>
    <row r="146" spans="1:5" ht="13.5" thickBot="1" x14ac:dyDescent="0.25">
      <c r="A146" s="196" t="s">
        <v>21</v>
      </c>
      <c r="B146" s="900" t="s">
        <v>224</v>
      </c>
      <c r="C146" s="901"/>
      <c r="D146" s="901"/>
      <c r="E146" s="902"/>
    </row>
    <row r="147" spans="1:5" x14ac:dyDescent="0.2">
      <c r="A147" s="890"/>
      <c r="B147" s="198">
        <v>2018</v>
      </c>
      <c r="C147" s="198">
        <v>2019</v>
      </c>
      <c r="D147" s="198">
        <v>2020</v>
      </c>
      <c r="E147" s="198">
        <v>2021</v>
      </c>
    </row>
    <row r="148" spans="1:5" ht="13.5" thickBot="1" x14ac:dyDescent="0.25">
      <c r="A148" s="891"/>
      <c r="B148" s="200" t="s">
        <v>10</v>
      </c>
      <c r="C148" s="200" t="s">
        <v>11</v>
      </c>
      <c r="D148" s="200" t="s">
        <v>11</v>
      </c>
      <c r="E148" s="200" t="s">
        <v>11</v>
      </c>
    </row>
    <row r="149" spans="1:5" ht="13.5" thickBot="1" x14ac:dyDescent="0.25">
      <c r="A149" s="196" t="s">
        <v>23</v>
      </c>
      <c r="B149" s="195">
        <v>1</v>
      </c>
      <c r="C149" s="195">
        <v>1</v>
      </c>
      <c r="D149" s="195">
        <v>1</v>
      </c>
      <c r="E149" s="195">
        <v>1</v>
      </c>
    </row>
    <row r="150" spans="1:5" ht="13.5" thickBot="1" x14ac:dyDescent="0.25">
      <c r="A150" s="196" t="s">
        <v>24</v>
      </c>
      <c r="B150" s="195">
        <v>0</v>
      </c>
      <c r="C150" s="195">
        <v>6000</v>
      </c>
      <c r="D150" s="195">
        <v>0</v>
      </c>
      <c r="E150" s="195">
        <v>0</v>
      </c>
    </row>
    <row r="151" spans="1:5" ht="13.5" thickBot="1" x14ac:dyDescent="0.25">
      <c r="A151" s="196" t="s">
        <v>25</v>
      </c>
      <c r="B151" s="195">
        <f>B150/B149</f>
        <v>0</v>
      </c>
      <c r="C151" s="195">
        <f>C150/C149</f>
        <v>6000</v>
      </c>
      <c r="D151" s="195">
        <f>D150/D149</f>
        <v>0</v>
      </c>
      <c r="E151" s="195">
        <f>E150/E149</f>
        <v>0</v>
      </c>
    </row>
    <row r="152" spans="1:5" ht="13.5" thickBot="1" x14ac:dyDescent="0.25">
      <c r="A152" s="196" t="s">
        <v>26</v>
      </c>
      <c r="B152" s="199">
        <v>0</v>
      </c>
      <c r="C152" s="201">
        <f t="shared" ref="C152:E154" si="6">C149/B149-1</f>
        <v>0</v>
      </c>
      <c r="D152" s="201">
        <f t="shared" si="6"/>
        <v>0</v>
      </c>
      <c r="E152" s="201">
        <f t="shared" si="6"/>
        <v>0</v>
      </c>
    </row>
    <row r="153" spans="1:5" ht="13.5" thickBot="1" x14ac:dyDescent="0.25">
      <c r="A153" s="196" t="s">
        <v>28</v>
      </c>
      <c r="B153" s="199">
        <v>0</v>
      </c>
      <c r="C153" s="201" t="e">
        <f t="shared" si="6"/>
        <v>#DIV/0!</v>
      </c>
      <c r="D153" s="201">
        <f t="shared" si="6"/>
        <v>-1</v>
      </c>
      <c r="E153" s="201" t="e">
        <f t="shared" si="6"/>
        <v>#DIV/0!</v>
      </c>
    </row>
    <row r="154" spans="1:5" ht="13.5" thickBot="1" x14ac:dyDescent="0.25">
      <c r="A154" s="196" t="s">
        <v>29</v>
      </c>
      <c r="B154" s="199">
        <v>0</v>
      </c>
      <c r="C154" s="201" t="e">
        <f t="shared" si="6"/>
        <v>#DIV/0!</v>
      </c>
      <c r="D154" s="201">
        <f t="shared" si="6"/>
        <v>-1</v>
      </c>
      <c r="E154" s="201" t="e">
        <f t="shared" si="6"/>
        <v>#DIV/0!</v>
      </c>
    </row>
    <row r="155" spans="1:5" ht="13.5" thickBot="1" x14ac:dyDescent="0.25">
      <c r="A155" s="903"/>
      <c r="B155" s="904"/>
      <c r="C155" s="904"/>
      <c r="D155" s="904"/>
      <c r="E155" s="905"/>
    </row>
    <row r="156" spans="1:5" x14ac:dyDescent="0.2">
      <c r="A156" s="890"/>
      <c r="B156" s="198">
        <v>2018</v>
      </c>
      <c r="C156" s="198">
        <v>2019</v>
      </c>
      <c r="D156" s="198">
        <v>2020</v>
      </c>
      <c r="E156" s="198">
        <v>2021</v>
      </c>
    </row>
    <row r="157" spans="1:5" ht="13.5" thickBot="1" x14ac:dyDescent="0.25">
      <c r="A157" s="891"/>
      <c r="B157" s="200" t="s">
        <v>10</v>
      </c>
      <c r="C157" s="200" t="s">
        <v>11</v>
      </c>
      <c r="D157" s="200" t="s">
        <v>11</v>
      </c>
      <c r="E157" s="200" t="s">
        <v>11</v>
      </c>
    </row>
    <row r="158" spans="1:5" ht="13.5" thickBot="1" x14ac:dyDescent="0.25">
      <c r="A158" s="205" t="s">
        <v>31</v>
      </c>
      <c r="B158" s="206">
        <v>0</v>
      </c>
      <c r="C158" s="206">
        <v>0</v>
      </c>
      <c r="D158" s="206">
        <v>0</v>
      </c>
      <c r="E158" s="206">
        <v>0</v>
      </c>
    </row>
    <row r="159" spans="1:5" ht="13.5" thickBot="1" x14ac:dyDescent="0.25">
      <c r="A159" s="205" t="s">
        <v>32</v>
      </c>
      <c r="B159" s="207">
        <v>0</v>
      </c>
      <c r="C159" s="195">
        <f>C150</f>
        <v>6000</v>
      </c>
      <c r="D159" s="206">
        <f>D150</f>
        <v>0</v>
      </c>
      <c r="E159" s="206">
        <v>0</v>
      </c>
    </row>
    <row r="160" spans="1:5" ht="13.5" thickBot="1" x14ac:dyDescent="0.25">
      <c r="A160" s="208" t="s">
        <v>132</v>
      </c>
      <c r="B160" s="207">
        <v>0</v>
      </c>
      <c r="C160" s="207">
        <f>C159+C158</f>
        <v>6000</v>
      </c>
      <c r="D160" s="207">
        <f>D159+D158</f>
        <v>0</v>
      </c>
      <c r="E160" s="207">
        <f>E159+E158</f>
        <v>0</v>
      </c>
    </row>
    <row r="161" spans="1:5" ht="13.5" thickBot="1" x14ac:dyDescent="0.25">
      <c r="A161" s="194" t="s">
        <v>198</v>
      </c>
      <c r="B161" s="894"/>
      <c r="C161" s="895"/>
      <c r="D161" s="895"/>
      <c r="E161" s="896"/>
    </row>
    <row r="162" spans="1:5" ht="13.5" thickBot="1" x14ac:dyDescent="0.25">
      <c r="A162" s="210" t="s">
        <v>230</v>
      </c>
      <c r="B162" s="894"/>
      <c r="C162" s="895"/>
      <c r="D162" s="895"/>
      <c r="E162" s="896"/>
    </row>
    <row r="163" spans="1:5" ht="13.5" thickBot="1" x14ac:dyDescent="0.25">
      <c r="A163" s="196" t="s">
        <v>20</v>
      </c>
      <c r="B163" s="894" t="s">
        <v>804</v>
      </c>
      <c r="C163" s="895"/>
      <c r="D163" s="895"/>
      <c r="E163" s="896"/>
    </row>
    <row r="164" spans="1:5" ht="13.5" thickBot="1" x14ac:dyDescent="0.25">
      <c r="A164" s="196" t="s">
        <v>21</v>
      </c>
      <c r="B164" s="900" t="s">
        <v>224</v>
      </c>
      <c r="C164" s="901"/>
      <c r="D164" s="901"/>
      <c r="E164" s="902"/>
    </row>
    <row r="165" spans="1:5" x14ac:dyDescent="0.2">
      <c r="A165" s="890"/>
      <c r="B165" s="198">
        <v>2018</v>
      </c>
      <c r="C165" s="198">
        <v>2019</v>
      </c>
      <c r="D165" s="198">
        <v>2020</v>
      </c>
      <c r="E165" s="198">
        <v>2021</v>
      </c>
    </row>
    <row r="166" spans="1:5" ht="13.5" thickBot="1" x14ac:dyDescent="0.25">
      <c r="A166" s="891"/>
      <c r="B166" s="200" t="s">
        <v>10</v>
      </c>
      <c r="C166" s="200" t="s">
        <v>11</v>
      </c>
      <c r="D166" s="200" t="s">
        <v>11</v>
      </c>
      <c r="E166" s="200" t="s">
        <v>11</v>
      </c>
    </row>
    <row r="167" spans="1:5" ht="13.5" thickBot="1" x14ac:dyDescent="0.25">
      <c r="A167" s="196" t="s">
        <v>23</v>
      </c>
      <c r="B167" s="195">
        <v>1</v>
      </c>
      <c r="C167" s="195">
        <v>1</v>
      </c>
      <c r="D167" s="195">
        <v>1</v>
      </c>
      <c r="E167" s="195">
        <v>1</v>
      </c>
    </row>
    <row r="168" spans="1:5" ht="13.5" thickBot="1" x14ac:dyDescent="0.25">
      <c r="A168" s="196" t="s">
        <v>24</v>
      </c>
      <c r="B168" s="195">
        <v>0</v>
      </c>
      <c r="C168" s="195">
        <v>800</v>
      </c>
      <c r="D168" s="195">
        <v>0</v>
      </c>
      <c r="E168" s="195">
        <v>0</v>
      </c>
    </row>
    <row r="169" spans="1:5" ht="13.5" thickBot="1" x14ac:dyDescent="0.25">
      <c r="A169" s="196" t="s">
        <v>25</v>
      </c>
      <c r="B169" s="195">
        <f>B168/B167</f>
        <v>0</v>
      </c>
      <c r="C169" s="195">
        <f>C168/C167</f>
        <v>800</v>
      </c>
      <c r="D169" s="195">
        <f>D168/D167</f>
        <v>0</v>
      </c>
      <c r="E169" s="195">
        <f>E168/E167</f>
        <v>0</v>
      </c>
    </row>
    <row r="170" spans="1:5" ht="13.5" thickBot="1" x14ac:dyDescent="0.25">
      <c r="A170" s="196" t="s">
        <v>26</v>
      </c>
      <c r="B170" s="199">
        <v>0</v>
      </c>
      <c r="C170" s="201">
        <f t="shared" ref="C170:E172" si="7">C167/B167-1</f>
        <v>0</v>
      </c>
      <c r="D170" s="201">
        <f t="shared" si="7"/>
        <v>0</v>
      </c>
      <c r="E170" s="201">
        <f t="shared" si="7"/>
        <v>0</v>
      </c>
    </row>
    <row r="171" spans="1:5" ht="13.5" thickBot="1" x14ac:dyDescent="0.25">
      <c r="A171" s="196" t="s">
        <v>28</v>
      </c>
      <c r="B171" s="199">
        <v>0</v>
      </c>
      <c r="C171" s="201" t="e">
        <f t="shared" si="7"/>
        <v>#DIV/0!</v>
      </c>
      <c r="D171" s="201">
        <f t="shared" si="7"/>
        <v>-1</v>
      </c>
      <c r="E171" s="201" t="e">
        <f t="shared" si="7"/>
        <v>#DIV/0!</v>
      </c>
    </row>
    <row r="172" spans="1:5" ht="13.5" thickBot="1" x14ac:dyDescent="0.25">
      <c r="A172" s="196" t="s">
        <v>29</v>
      </c>
      <c r="B172" s="199">
        <v>0</v>
      </c>
      <c r="C172" s="201" t="e">
        <f t="shared" si="7"/>
        <v>#DIV/0!</v>
      </c>
      <c r="D172" s="201">
        <f t="shared" si="7"/>
        <v>-1</v>
      </c>
      <c r="E172" s="201" t="e">
        <f t="shared" si="7"/>
        <v>#DIV/0!</v>
      </c>
    </row>
    <row r="173" spans="1:5" ht="13.5" thickBot="1" x14ac:dyDescent="0.25">
      <c r="A173" s="903"/>
      <c r="B173" s="904"/>
      <c r="C173" s="904"/>
      <c r="D173" s="904"/>
      <c r="E173" s="905"/>
    </row>
    <row r="174" spans="1:5" x14ac:dyDescent="0.2">
      <c r="A174" s="890"/>
      <c r="B174" s="198">
        <v>2018</v>
      </c>
      <c r="C174" s="198">
        <v>2019</v>
      </c>
      <c r="D174" s="198">
        <v>2020</v>
      </c>
      <c r="E174" s="198">
        <v>2021</v>
      </c>
    </row>
    <row r="175" spans="1:5" ht="13.5" thickBot="1" x14ac:dyDescent="0.25">
      <c r="A175" s="891"/>
      <c r="B175" s="200" t="s">
        <v>10</v>
      </c>
      <c r="C175" s="200" t="s">
        <v>11</v>
      </c>
      <c r="D175" s="200" t="s">
        <v>11</v>
      </c>
      <c r="E175" s="200" t="s">
        <v>11</v>
      </c>
    </row>
    <row r="176" spans="1:5" ht="13.5" thickBot="1" x14ac:dyDescent="0.25">
      <c r="A176" s="205" t="s">
        <v>31</v>
      </c>
      <c r="B176" s="206">
        <v>0</v>
      </c>
      <c r="C176" s="206">
        <v>0</v>
      </c>
      <c r="D176" s="206">
        <v>0</v>
      </c>
      <c r="E176" s="206">
        <v>0</v>
      </c>
    </row>
    <row r="177" spans="1:5" ht="13.5" thickBot="1" x14ac:dyDescent="0.25">
      <c r="A177" s="205" t="s">
        <v>32</v>
      </c>
      <c r="B177" s="207">
        <v>0</v>
      </c>
      <c r="C177" s="195">
        <f>C168</f>
        <v>800</v>
      </c>
      <c r="D177" s="206">
        <f>D168</f>
        <v>0</v>
      </c>
      <c r="E177" s="206">
        <v>0</v>
      </c>
    </row>
    <row r="178" spans="1:5" ht="13.5" thickBot="1" x14ac:dyDescent="0.25">
      <c r="A178" s="208" t="s">
        <v>141</v>
      </c>
      <c r="B178" s="207">
        <v>0</v>
      </c>
      <c r="C178" s="207">
        <f>C177+C176</f>
        <v>800</v>
      </c>
      <c r="D178" s="207">
        <f>D177+D176</f>
        <v>0</v>
      </c>
      <c r="E178" s="207">
        <f>E177+E176</f>
        <v>0</v>
      </c>
    </row>
    <row r="179" spans="1:5" ht="13.5" thickBot="1" x14ac:dyDescent="0.25">
      <c r="A179" s="210" t="s">
        <v>232</v>
      </c>
      <c r="B179" s="894"/>
      <c r="C179" s="895"/>
      <c r="D179" s="895"/>
      <c r="E179" s="896"/>
    </row>
    <row r="180" spans="1:5" ht="13.5" thickBot="1" x14ac:dyDescent="0.25">
      <c r="A180" s="196" t="s">
        <v>20</v>
      </c>
      <c r="B180" s="894" t="s">
        <v>805</v>
      </c>
      <c r="C180" s="895"/>
      <c r="D180" s="895"/>
      <c r="E180" s="896"/>
    </row>
    <row r="181" spans="1:5" ht="13.5" thickBot="1" x14ac:dyDescent="0.25">
      <c r="A181" s="196" t="s">
        <v>21</v>
      </c>
      <c r="B181" s="900" t="s">
        <v>224</v>
      </c>
      <c r="C181" s="901"/>
      <c r="D181" s="901"/>
      <c r="E181" s="902"/>
    </row>
    <row r="182" spans="1:5" x14ac:dyDescent="0.2">
      <c r="A182" s="890"/>
      <c r="B182" s="198">
        <v>2018</v>
      </c>
      <c r="C182" s="198">
        <v>2019</v>
      </c>
      <c r="D182" s="198">
        <v>2020</v>
      </c>
      <c r="E182" s="198">
        <v>2021</v>
      </c>
    </row>
    <row r="183" spans="1:5" ht="13.5" thickBot="1" x14ac:dyDescent="0.25">
      <c r="A183" s="891"/>
      <c r="B183" s="200" t="s">
        <v>10</v>
      </c>
      <c r="C183" s="200" t="s">
        <v>11</v>
      </c>
      <c r="D183" s="200" t="s">
        <v>11</v>
      </c>
      <c r="E183" s="200" t="s">
        <v>11</v>
      </c>
    </row>
    <row r="184" spans="1:5" ht="13.5" thickBot="1" x14ac:dyDescent="0.25">
      <c r="A184" s="196" t="s">
        <v>23</v>
      </c>
      <c r="B184" s="195">
        <v>1</v>
      </c>
      <c r="C184" s="195">
        <v>1</v>
      </c>
      <c r="D184" s="195">
        <v>1</v>
      </c>
      <c r="E184" s="195">
        <v>1</v>
      </c>
    </row>
    <row r="185" spans="1:5" ht="13.5" thickBot="1" x14ac:dyDescent="0.25">
      <c r="A185" s="196" t="s">
        <v>24</v>
      </c>
      <c r="B185" s="195">
        <v>0</v>
      </c>
      <c r="C185" s="195">
        <v>400</v>
      </c>
      <c r="D185" s="195">
        <v>0</v>
      </c>
      <c r="E185" s="195">
        <v>0</v>
      </c>
    </row>
    <row r="186" spans="1:5" ht="13.5" thickBot="1" x14ac:dyDescent="0.25">
      <c r="A186" s="196" t="s">
        <v>25</v>
      </c>
      <c r="B186" s="195">
        <f>B185/B184</f>
        <v>0</v>
      </c>
      <c r="C186" s="195">
        <f>C185/C184</f>
        <v>400</v>
      </c>
      <c r="D186" s="195">
        <f>D185/D184</f>
        <v>0</v>
      </c>
      <c r="E186" s="195">
        <f>E185/E184</f>
        <v>0</v>
      </c>
    </row>
    <row r="187" spans="1:5" ht="13.5" thickBot="1" x14ac:dyDescent="0.25">
      <c r="A187" s="196" t="s">
        <v>26</v>
      </c>
      <c r="B187" s="199">
        <v>0</v>
      </c>
      <c r="C187" s="201">
        <f t="shared" ref="C187:E189" si="8">C184/B184-1</f>
        <v>0</v>
      </c>
      <c r="D187" s="201">
        <f t="shared" si="8"/>
        <v>0</v>
      </c>
      <c r="E187" s="201">
        <f t="shared" si="8"/>
        <v>0</v>
      </c>
    </row>
    <row r="188" spans="1:5" ht="13.5" thickBot="1" x14ac:dyDescent="0.25">
      <c r="A188" s="196" t="s">
        <v>28</v>
      </c>
      <c r="B188" s="199">
        <v>0</v>
      </c>
      <c r="C188" s="201" t="e">
        <f t="shared" si="8"/>
        <v>#DIV/0!</v>
      </c>
      <c r="D188" s="201">
        <f t="shared" si="8"/>
        <v>-1</v>
      </c>
      <c r="E188" s="201" t="e">
        <f t="shared" si="8"/>
        <v>#DIV/0!</v>
      </c>
    </row>
    <row r="189" spans="1:5" ht="13.5" thickBot="1" x14ac:dyDescent="0.25">
      <c r="A189" s="196" t="s">
        <v>29</v>
      </c>
      <c r="B189" s="199">
        <v>0</v>
      </c>
      <c r="C189" s="201" t="e">
        <f t="shared" si="8"/>
        <v>#DIV/0!</v>
      </c>
      <c r="D189" s="201">
        <f t="shared" si="8"/>
        <v>-1</v>
      </c>
      <c r="E189" s="201" t="e">
        <f t="shared" si="8"/>
        <v>#DIV/0!</v>
      </c>
    </row>
    <row r="190" spans="1:5" ht="13.5" thickBot="1" x14ac:dyDescent="0.25">
      <c r="A190" s="903"/>
      <c r="B190" s="904"/>
      <c r="C190" s="904"/>
      <c r="D190" s="904"/>
      <c r="E190" s="905"/>
    </row>
    <row r="191" spans="1:5" x14ac:dyDescent="0.2">
      <c r="A191" s="890"/>
      <c r="B191" s="198">
        <v>2018</v>
      </c>
      <c r="C191" s="198">
        <v>2019</v>
      </c>
      <c r="D191" s="198">
        <v>2020</v>
      </c>
      <c r="E191" s="198">
        <v>2021</v>
      </c>
    </row>
    <row r="192" spans="1:5" ht="13.5" thickBot="1" x14ac:dyDescent="0.25">
      <c r="A192" s="891"/>
      <c r="B192" s="200" t="s">
        <v>10</v>
      </c>
      <c r="C192" s="200" t="s">
        <v>11</v>
      </c>
      <c r="D192" s="200" t="s">
        <v>11</v>
      </c>
      <c r="E192" s="200" t="s">
        <v>11</v>
      </c>
    </row>
    <row r="193" spans="1:5" ht="13.5" thickBot="1" x14ac:dyDescent="0.25">
      <c r="A193" s="205" t="s">
        <v>31</v>
      </c>
      <c r="B193" s="206">
        <v>0</v>
      </c>
      <c r="C193" s="206">
        <v>0</v>
      </c>
      <c r="D193" s="206">
        <v>0</v>
      </c>
      <c r="E193" s="206">
        <v>0</v>
      </c>
    </row>
    <row r="194" spans="1:5" ht="13.5" thickBot="1" x14ac:dyDescent="0.25">
      <c r="A194" s="205" t="s">
        <v>32</v>
      </c>
      <c r="B194" s="207">
        <v>0</v>
      </c>
      <c r="C194" s="195">
        <f>C185</f>
        <v>400</v>
      </c>
      <c r="D194" s="206">
        <f>D185</f>
        <v>0</v>
      </c>
      <c r="E194" s="206">
        <v>0</v>
      </c>
    </row>
    <row r="195" spans="1:5" ht="13.5" thickBot="1" x14ac:dyDescent="0.25">
      <c r="A195" s="208" t="s">
        <v>149</v>
      </c>
      <c r="B195" s="207">
        <v>0</v>
      </c>
      <c r="C195" s="207">
        <f>C194+C193</f>
        <v>400</v>
      </c>
      <c r="D195" s="207">
        <f>D194+D193</f>
        <v>0</v>
      </c>
      <c r="E195" s="207">
        <f>E194+E193</f>
        <v>0</v>
      </c>
    </row>
    <row r="196" spans="1:5" ht="13.5" thickBot="1" x14ac:dyDescent="0.25">
      <c r="A196" s="210" t="s">
        <v>151</v>
      </c>
      <c r="B196" s="894"/>
      <c r="C196" s="895"/>
      <c r="D196" s="895"/>
      <c r="E196" s="896"/>
    </row>
    <row r="197" spans="1:5" ht="13.5" thickBot="1" x14ac:dyDescent="0.25">
      <c r="A197" s="196" t="s">
        <v>20</v>
      </c>
      <c r="B197" s="894" t="s">
        <v>806</v>
      </c>
      <c r="C197" s="895"/>
      <c r="D197" s="895"/>
      <c r="E197" s="896"/>
    </row>
    <row r="198" spans="1:5" ht="13.5" thickBot="1" x14ac:dyDescent="0.25">
      <c r="A198" s="196" t="s">
        <v>21</v>
      </c>
      <c r="B198" s="900" t="s">
        <v>224</v>
      </c>
      <c r="C198" s="901"/>
      <c r="D198" s="901"/>
      <c r="E198" s="902"/>
    </row>
    <row r="199" spans="1:5" x14ac:dyDescent="0.2">
      <c r="A199" s="890"/>
      <c r="B199" s="198">
        <v>2018</v>
      </c>
      <c r="C199" s="198">
        <v>2019</v>
      </c>
      <c r="D199" s="198">
        <v>2020</v>
      </c>
      <c r="E199" s="198">
        <v>2021</v>
      </c>
    </row>
    <row r="200" spans="1:5" ht="13.5" thickBot="1" x14ac:dyDescent="0.25">
      <c r="A200" s="891"/>
      <c r="B200" s="200" t="s">
        <v>10</v>
      </c>
      <c r="C200" s="200" t="s">
        <v>11</v>
      </c>
      <c r="D200" s="200" t="s">
        <v>11</v>
      </c>
      <c r="E200" s="200" t="s">
        <v>11</v>
      </c>
    </row>
    <row r="201" spans="1:5" ht="13.5" thickBot="1" x14ac:dyDescent="0.25">
      <c r="A201" s="196" t="s">
        <v>23</v>
      </c>
      <c r="B201" s="195">
        <v>1</v>
      </c>
      <c r="C201" s="195">
        <v>1</v>
      </c>
      <c r="D201" s="195">
        <v>1</v>
      </c>
      <c r="E201" s="195">
        <v>1</v>
      </c>
    </row>
    <row r="202" spans="1:5" ht="13.5" thickBot="1" x14ac:dyDescent="0.25">
      <c r="A202" s="196" t="s">
        <v>24</v>
      </c>
      <c r="B202" s="195">
        <v>0</v>
      </c>
      <c r="C202" s="195">
        <v>300</v>
      </c>
      <c r="D202" s="195">
        <v>0</v>
      </c>
      <c r="E202" s="195">
        <v>0</v>
      </c>
    </row>
    <row r="203" spans="1:5" ht="13.5" thickBot="1" x14ac:dyDescent="0.25">
      <c r="A203" s="196" t="s">
        <v>25</v>
      </c>
      <c r="B203" s="195">
        <f>B202/B201</f>
        <v>0</v>
      </c>
      <c r="C203" s="195">
        <f>C202/C201</f>
        <v>300</v>
      </c>
      <c r="D203" s="195">
        <f>D202/D201</f>
        <v>0</v>
      </c>
      <c r="E203" s="195">
        <f>E202/E201</f>
        <v>0</v>
      </c>
    </row>
    <row r="204" spans="1:5" ht="13.5" thickBot="1" x14ac:dyDescent="0.25">
      <c r="A204" s="196" t="s">
        <v>26</v>
      </c>
      <c r="B204" s="199">
        <v>0</v>
      </c>
      <c r="C204" s="201">
        <f t="shared" ref="C204:E206" si="9">C201/B201-1</f>
        <v>0</v>
      </c>
      <c r="D204" s="201">
        <f t="shared" si="9"/>
        <v>0</v>
      </c>
      <c r="E204" s="201">
        <f t="shared" si="9"/>
        <v>0</v>
      </c>
    </row>
    <row r="205" spans="1:5" ht="13.5" thickBot="1" x14ac:dyDescent="0.25">
      <c r="A205" s="196" t="s">
        <v>28</v>
      </c>
      <c r="B205" s="199">
        <v>0</v>
      </c>
      <c r="C205" s="201" t="e">
        <f t="shared" si="9"/>
        <v>#DIV/0!</v>
      </c>
      <c r="D205" s="201">
        <f t="shared" si="9"/>
        <v>-1</v>
      </c>
      <c r="E205" s="201" t="e">
        <f t="shared" si="9"/>
        <v>#DIV/0!</v>
      </c>
    </row>
    <row r="206" spans="1:5" ht="13.5" thickBot="1" x14ac:dyDescent="0.25">
      <c r="A206" s="196" t="s">
        <v>29</v>
      </c>
      <c r="B206" s="199">
        <v>0</v>
      </c>
      <c r="C206" s="201" t="e">
        <f t="shared" si="9"/>
        <v>#DIV/0!</v>
      </c>
      <c r="D206" s="201">
        <f t="shared" si="9"/>
        <v>-1</v>
      </c>
      <c r="E206" s="201" t="e">
        <f t="shared" si="9"/>
        <v>#DIV/0!</v>
      </c>
    </row>
    <row r="207" spans="1:5" ht="13.5" thickBot="1" x14ac:dyDescent="0.25">
      <c r="A207" s="903"/>
      <c r="B207" s="904"/>
      <c r="C207" s="904"/>
      <c r="D207" s="904"/>
      <c r="E207" s="905"/>
    </row>
    <row r="208" spans="1:5" x14ac:dyDescent="0.2">
      <c r="A208" s="890"/>
      <c r="B208" s="198">
        <v>2018</v>
      </c>
      <c r="C208" s="198">
        <v>2019</v>
      </c>
      <c r="D208" s="198">
        <v>2020</v>
      </c>
      <c r="E208" s="198">
        <v>2021</v>
      </c>
    </row>
    <row r="209" spans="1:5" ht="13.5" thickBot="1" x14ac:dyDescent="0.25">
      <c r="A209" s="891"/>
      <c r="B209" s="200" t="s">
        <v>10</v>
      </c>
      <c r="C209" s="200" t="s">
        <v>11</v>
      </c>
      <c r="D209" s="200" t="s">
        <v>11</v>
      </c>
      <c r="E209" s="200" t="s">
        <v>11</v>
      </c>
    </row>
    <row r="210" spans="1:5" ht="13.5" thickBot="1" x14ac:dyDescent="0.25">
      <c r="A210" s="205" t="s">
        <v>31</v>
      </c>
      <c r="B210" s="206">
        <v>0</v>
      </c>
      <c r="C210" s="206">
        <v>0</v>
      </c>
      <c r="D210" s="206">
        <v>0</v>
      </c>
      <c r="E210" s="206">
        <v>0</v>
      </c>
    </row>
    <row r="211" spans="1:5" ht="13.5" thickBot="1" x14ac:dyDescent="0.25">
      <c r="A211" s="205" t="s">
        <v>32</v>
      </c>
      <c r="B211" s="207">
        <v>0</v>
      </c>
      <c r="C211" s="195">
        <f>C202</f>
        <v>300</v>
      </c>
      <c r="D211" s="206">
        <f>D202</f>
        <v>0</v>
      </c>
      <c r="E211" s="206">
        <v>0</v>
      </c>
    </row>
    <row r="212" spans="1:5" ht="13.5" thickBot="1" x14ac:dyDescent="0.25">
      <c r="A212" s="208" t="s">
        <v>168</v>
      </c>
      <c r="B212" s="207">
        <v>0</v>
      </c>
      <c r="C212" s="207">
        <f>C211+C210</f>
        <v>300</v>
      </c>
      <c r="D212" s="207">
        <f>D211+D210</f>
        <v>0</v>
      </c>
      <c r="E212" s="207">
        <f>E211+E210</f>
        <v>0</v>
      </c>
    </row>
    <row r="213" spans="1:5" ht="13.5" thickBot="1" x14ac:dyDescent="0.25">
      <c r="A213" s="210" t="s">
        <v>170</v>
      </c>
      <c r="B213" s="894"/>
      <c r="C213" s="895"/>
      <c r="D213" s="895"/>
      <c r="E213" s="896"/>
    </row>
    <row r="214" spans="1:5" ht="13.5" thickBot="1" x14ac:dyDescent="0.25">
      <c r="A214" s="196" t="s">
        <v>20</v>
      </c>
      <c r="B214" s="894" t="s">
        <v>806</v>
      </c>
      <c r="C214" s="895"/>
      <c r="D214" s="895"/>
      <c r="E214" s="896"/>
    </row>
    <row r="215" spans="1:5" ht="13.5" thickBot="1" x14ac:dyDescent="0.25">
      <c r="A215" s="196" t="s">
        <v>21</v>
      </c>
      <c r="B215" s="900" t="s">
        <v>224</v>
      </c>
      <c r="C215" s="901"/>
      <c r="D215" s="901"/>
      <c r="E215" s="902"/>
    </row>
    <row r="216" spans="1:5" x14ac:dyDescent="0.2">
      <c r="A216" s="890"/>
      <c r="B216" s="198">
        <v>2018</v>
      </c>
      <c r="C216" s="198">
        <v>2019</v>
      </c>
      <c r="D216" s="198">
        <v>2020</v>
      </c>
      <c r="E216" s="198">
        <v>2021</v>
      </c>
    </row>
    <row r="217" spans="1:5" ht="13.5" thickBot="1" x14ac:dyDescent="0.25">
      <c r="A217" s="891"/>
      <c r="B217" s="200" t="s">
        <v>10</v>
      </c>
      <c r="C217" s="200" t="s">
        <v>11</v>
      </c>
      <c r="D217" s="200" t="s">
        <v>11</v>
      </c>
      <c r="E217" s="200" t="s">
        <v>11</v>
      </c>
    </row>
    <row r="218" spans="1:5" ht="13.5" thickBot="1" x14ac:dyDescent="0.25">
      <c r="A218" s="196" t="s">
        <v>23</v>
      </c>
      <c r="B218" s="195">
        <v>1</v>
      </c>
      <c r="C218" s="195">
        <v>1</v>
      </c>
      <c r="D218" s="195">
        <v>1</v>
      </c>
      <c r="E218" s="195">
        <v>1</v>
      </c>
    </row>
    <row r="219" spans="1:5" ht="13.5" thickBot="1" x14ac:dyDescent="0.25">
      <c r="A219" s="196" t="s">
        <v>24</v>
      </c>
      <c r="B219" s="195">
        <v>0</v>
      </c>
      <c r="C219" s="195">
        <v>300</v>
      </c>
      <c r="D219" s="195">
        <v>0</v>
      </c>
      <c r="E219" s="195">
        <v>0</v>
      </c>
    </row>
    <row r="220" spans="1:5" ht="13.5" thickBot="1" x14ac:dyDescent="0.25">
      <c r="A220" s="196" t="s">
        <v>25</v>
      </c>
      <c r="B220" s="195">
        <f>B219/B218</f>
        <v>0</v>
      </c>
      <c r="C220" s="195">
        <f>C219/C218</f>
        <v>300</v>
      </c>
      <c r="D220" s="195">
        <f>D219/D218</f>
        <v>0</v>
      </c>
      <c r="E220" s="195">
        <f>E219/E218</f>
        <v>0</v>
      </c>
    </row>
    <row r="221" spans="1:5" ht="13.5" thickBot="1" x14ac:dyDescent="0.25">
      <c r="A221" s="196" t="s">
        <v>26</v>
      </c>
      <c r="B221" s="199">
        <v>0</v>
      </c>
      <c r="C221" s="201">
        <f t="shared" ref="C221:E223" si="10">C218/B218-1</f>
        <v>0</v>
      </c>
      <c r="D221" s="201">
        <f t="shared" si="10"/>
        <v>0</v>
      </c>
      <c r="E221" s="201">
        <f t="shared" si="10"/>
        <v>0</v>
      </c>
    </row>
    <row r="222" spans="1:5" ht="13.5" thickBot="1" x14ac:dyDescent="0.25">
      <c r="A222" s="196" t="s">
        <v>28</v>
      </c>
      <c r="B222" s="199">
        <v>0</v>
      </c>
      <c r="C222" s="201" t="e">
        <f t="shared" si="10"/>
        <v>#DIV/0!</v>
      </c>
      <c r="D222" s="201">
        <f t="shared" si="10"/>
        <v>-1</v>
      </c>
      <c r="E222" s="201" t="e">
        <f t="shared" si="10"/>
        <v>#DIV/0!</v>
      </c>
    </row>
    <row r="223" spans="1:5" ht="13.5" thickBot="1" x14ac:dyDescent="0.25">
      <c r="A223" s="196" t="s">
        <v>29</v>
      </c>
      <c r="B223" s="199">
        <v>0</v>
      </c>
      <c r="C223" s="201" t="e">
        <f t="shared" si="10"/>
        <v>#DIV/0!</v>
      </c>
      <c r="D223" s="201">
        <f t="shared" si="10"/>
        <v>-1</v>
      </c>
      <c r="E223" s="201" t="e">
        <f t="shared" si="10"/>
        <v>#DIV/0!</v>
      </c>
    </row>
    <row r="224" spans="1:5" ht="13.5" thickBot="1" x14ac:dyDescent="0.25">
      <c r="A224" s="903"/>
      <c r="B224" s="904"/>
      <c r="C224" s="904"/>
      <c r="D224" s="904"/>
      <c r="E224" s="905"/>
    </row>
    <row r="225" spans="1:5" x14ac:dyDescent="0.2">
      <c r="A225" s="890"/>
      <c r="B225" s="198">
        <v>2018</v>
      </c>
      <c r="C225" s="198">
        <v>2019</v>
      </c>
      <c r="D225" s="198">
        <v>2020</v>
      </c>
      <c r="E225" s="198">
        <v>2021</v>
      </c>
    </row>
    <row r="226" spans="1:5" ht="13.5" thickBot="1" x14ac:dyDescent="0.25">
      <c r="A226" s="891"/>
      <c r="B226" s="200" t="s">
        <v>10</v>
      </c>
      <c r="C226" s="200" t="s">
        <v>11</v>
      </c>
      <c r="D226" s="200" t="s">
        <v>11</v>
      </c>
      <c r="E226" s="200" t="s">
        <v>11</v>
      </c>
    </row>
    <row r="227" spans="1:5" ht="13.5" thickBot="1" x14ac:dyDescent="0.25">
      <c r="A227" s="205" t="s">
        <v>31</v>
      </c>
      <c r="B227" s="206">
        <v>0</v>
      </c>
      <c r="C227" s="206">
        <v>0</v>
      </c>
      <c r="D227" s="206">
        <v>0</v>
      </c>
      <c r="E227" s="206">
        <v>0</v>
      </c>
    </row>
    <row r="228" spans="1:5" ht="13.5" thickBot="1" x14ac:dyDescent="0.25">
      <c r="A228" s="205" t="s">
        <v>32</v>
      </c>
      <c r="B228" s="207">
        <v>0</v>
      </c>
      <c r="C228" s="195">
        <f>C219</f>
        <v>300</v>
      </c>
      <c r="D228" s="206">
        <f>D219</f>
        <v>0</v>
      </c>
      <c r="E228" s="206">
        <v>0</v>
      </c>
    </row>
    <row r="229" spans="1:5" ht="13.5" thickBot="1" x14ac:dyDescent="0.25">
      <c r="A229" s="208" t="s">
        <v>172</v>
      </c>
      <c r="B229" s="207">
        <v>0</v>
      </c>
      <c r="C229" s="207">
        <f>C228+C227</f>
        <v>300</v>
      </c>
      <c r="D229" s="207">
        <f>D228+D227</f>
        <v>0</v>
      </c>
      <c r="E229" s="207">
        <f>E228+E227</f>
        <v>0</v>
      </c>
    </row>
    <row r="230" spans="1:5" ht="13.5" thickBot="1" x14ac:dyDescent="0.25">
      <c r="A230" s="210" t="s">
        <v>170</v>
      </c>
      <c r="B230" s="894"/>
      <c r="C230" s="895"/>
      <c r="D230" s="895"/>
      <c r="E230" s="896"/>
    </row>
    <row r="231" spans="1:5" ht="13.5" thickBot="1" x14ac:dyDescent="0.25">
      <c r="A231" s="196" t="s">
        <v>20</v>
      </c>
      <c r="B231" s="894" t="s">
        <v>807</v>
      </c>
      <c r="C231" s="895"/>
      <c r="D231" s="895"/>
      <c r="E231" s="896"/>
    </row>
    <row r="232" spans="1:5" ht="13.5" thickBot="1" x14ac:dyDescent="0.25">
      <c r="A232" s="196" t="s">
        <v>21</v>
      </c>
      <c r="B232" s="900" t="s">
        <v>224</v>
      </c>
      <c r="C232" s="901"/>
      <c r="D232" s="901"/>
      <c r="E232" s="902"/>
    </row>
    <row r="233" spans="1:5" x14ac:dyDescent="0.2">
      <c r="A233" s="890"/>
      <c r="B233" s="198">
        <v>2018</v>
      </c>
      <c r="C233" s="198">
        <v>2019</v>
      </c>
      <c r="D233" s="198">
        <v>2020</v>
      </c>
      <c r="E233" s="198">
        <v>2021</v>
      </c>
    </row>
    <row r="234" spans="1:5" ht="13.5" thickBot="1" x14ac:dyDescent="0.25">
      <c r="A234" s="891"/>
      <c r="B234" s="200" t="s">
        <v>10</v>
      </c>
      <c r="C234" s="200" t="s">
        <v>11</v>
      </c>
      <c r="D234" s="200" t="s">
        <v>11</v>
      </c>
      <c r="E234" s="200" t="s">
        <v>11</v>
      </c>
    </row>
    <row r="235" spans="1:5" ht="13.5" thickBot="1" x14ac:dyDescent="0.25">
      <c r="A235" s="196" t="s">
        <v>23</v>
      </c>
      <c r="B235" s="195">
        <v>1</v>
      </c>
      <c r="C235" s="195">
        <v>1</v>
      </c>
      <c r="D235" s="195">
        <v>1</v>
      </c>
      <c r="E235" s="195">
        <v>1</v>
      </c>
    </row>
    <row r="236" spans="1:5" ht="13.5" thickBot="1" x14ac:dyDescent="0.25">
      <c r="A236" s="196" t="s">
        <v>24</v>
      </c>
      <c r="B236" s="195">
        <v>57340</v>
      </c>
      <c r="C236" s="195">
        <v>22900</v>
      </c>
      <c r="D236" s="195">
        <v>29000</v>
      </c>
      <c r="E236" s="195">
        <v>0</v>
      </c>
    </row>
    <row r="237" spans="1:5" ht="13.5" thickBot="1" x14ac:dyDescent="0.25">
      <c r="A237" s="196" t="s">
        <v>25</v>
      </c>
      <c r="B237" s="195">
        <f>B236/B235</f>
        <v>57340</v>
      </c>
      <c r="C237" s="195">
        <f>C236/C235</f>
        <v>22900</v>
      </c>
      <c r="D237" s="195">
        <f>D236/D235</f>
        <v>29000</v>
      </c>
      <c r="E237" s="195">
        <f>E236/E235</f>
        <v>0</v>
      </c>
    </row>
    <row r="238" spans="1:5" ht="13.5" thickBot="1" x14ac:dyDescent="0.25">
      <c r="A238" s="196" t="s">
        <v>26</v>
      </c>
      <c r="B238" s="199">
        <v>0</v>
      </c>
      <c r="C238" s="201">
        <f t="shared" ref="C238:E240" si="11">C235/B235-1</f>
        <v>0</v>
      </c>
      <c r="D238" s="201">
        <f t="shared" si="11"/>
        <v>0</v>
      </c>
      <c r="E238" s="201">
        <f t="shared" si="11"/>
        <v>0</v>
      </c>
    </row>
    <row r="239" spans="1:5" ht="13.5" thickBot="1" x14ac:dyDescent="0.25">
      <c r="A239" s="196" t="s">
        <v>28</v>
      </c>
      <c r="B239" s="199">
        <v>0</v>
      </c>
      <c r="C239" s="201">
        <f t="shared" si="11"/>
        <v>-0.60062783397279385</v>
      </c>
      <c r="D239" s="201">
        <f t="shared" si="11"/>
        <v>0.26637554585152845</v>
      </c>
      <c r="E239" s="201">
        <f t="shared" si="11"/>
        <v>-1</v>
      </c>
    </row>
    <row r="240" spans="1:5" ht="13.5" thickBot="1" x14ac:dyDescent="0.25">
      <c r="A240" s="196" t="s">
        <v>29</v>
      </c>
      <c r="B240" s="199">
        <v>0</v>
      </c>
      <c r="C240" s="201">
        <f t="shared" si="11"/>
        <v>-0.60062783397279385</v>
      </c>
      <c r="D240" s="201">
        <f t="shared" si="11"/>
        <v>0.26637554585152845</v>
      </c>
      <c r="E240" s="201">
        <f t="shared" si="11"/>
        <v>-1</v>
      </c>
    </row>
    <row r="241" spans="1:5" ht="13.5" thickBot="1" x14ac:dyDescent="0.25">
      <c r="A241" s="903"/>
      <c r="B241" s="904"/>
      <c r="C241" s="904"/>
      <c r="D241" s="904"/>
      <c r="E241" s="905"/>
    </row>
    <row r="242" spans="1:5" x14ac:dyDescent="0.2">
      <c r="A242" s="890"/>
      <c r="B242" s="198">
        <v>2018</v>
      </c>
      <c r="C242" s="198">
        <v>2019</v>
      </c>
      <c r="D242" s="198">
        <v>2020</v>
      </c>
      <c r="E242" s="198">
        <v>2021</v>
      </c>
    </row>
    <row r="243" spans="1:5" ht="13.5" thickBot="1" x14ac:dyDescent="0.25">
      <c r="A243" s="891"/>
      <c r="B243" s="200" t="s">
        <v>10</v>
      </c>
      <c r="C243" s="200" t="s">
        <v>11</v>
      </c>
      <c r="D243" s="200" t="s">
        <v>11</v>
      </c>
      <c r="E243" s="200" t="s">
        <v>11</v>
      </c>
    </row>
    <row r="244" spans="1:5" ht="13.5" thickBot="1" x14ac:dyDescent="0.25">
      <c r="A244" s="205" t="s">
        <v>31</v>
      </c>
      <c r="B244" s="206">
        <v>0</v>
      </c>
      <c r="C244" s="206">
        <v>0</v>
      </c>
      <c r="D244" s="206">
        <v>0</v>
      </c>
      <c r="E244" s="206">
        <v>0</v>
      </c>
    </row>
    <row r="245" spans="1:5" ht="13.5" thickBot="1" x14ac:dyDescent="0.25">
      <c r="A245" s="205" t="s">
        <v>32</v>
      </c>
      <c r="B245" s="207">
        <v>0</v>
      </c>
      <c r="C245" s="195">
        <f>C236</f>
        <v>22900</v>
      </c>
      <c r="D245" s="206">
        <f>D236</f>
        <v>29000</v>
      </c>
      <c r="E245" s="206">
        <v>0</v>
      </c>
    </row>
    <row r="246" spans="1:5" ht="13.5" thickBot="1" x14ac:dyDescent="0.25">
      <c r="A246" s="208" t="s">
        <v>172</v>
      </c>
      <c r="B246" s="207">
        <v>0</v>
      </c>
      <c r="C246" s="207">
        <f>C245+C244</f>
        <v>22900</v>
      </c>
      <c r="D246" s="207">
        <f>D245+D244</f>
        <v>29000</v>
      </c>
      <c r="E246" s="207">
        <f>E245+E244</f>
        <v>0</v>
      </c>
    </row>
    <row r="247" spans="1:5" ht="13.5" thickBot="1" x14ac:dyDescent="0.25">
      <c r="A247" s="210" t="s">
        <v>173</v>
      </c>
      <c r="B247" s="894"/>
      <c r="C247" s="895"/>
      <c r="D247" s="895"/>
      <c r="E247" s="896"/>
    </row>
    <row r="248" spans="1:5" ht="13.5" thickBot="1" x14ac:dyDescent="0.25">
      <c r="A248" s="196" t="s">
        <v>20</v>
      </c>
      <c r="B248" s="894" t="s">
        <v>808</v>
      </c>
      <c r="C248" s="895"/>
      <c r="D248" s="895"/>
      <c r="E248" s="896"/>
    </row>
    <row r="249" spans="1:5" ht="13.5" thickBot="1" x14ac:dyDescent="0.25">
      <c r="A249" s="196" t="s">
        <v>21</v>
      </c>
      <c r="B249" s="900" t="s">
        <v>224</v>
      </c>
      <c r="C249" s="901"/>
      <c r="D249" s="901"/>
      <c r="E249" s="902"/>
    </row>
    <row r="250" spans="1:5" x14ac:dyDescent="0.2">
      <c r="A250" s="890"/>
      <c r="B250" s="198">
        <v>2018</v>
      </c>
      <c r="C250" s="198">
        <v>2019</v>
      </c>
      <c r="D250" s="198">
        <v>2020</v>
      </c>
      <c r="E250" s="198">
        <v>2021</v>
      </c>
    </row>
    <row r="251" spans="1:5" ht="13.5" thickBot="1" x14ac:dyDescent="0.25">
      <c r="A251" s="891"/>
      <c r="B251" s="200" t="s">
        <v>10</v>
      </c>
      <c r="C251" s="200" t="s">
        <v>11</v>
      </c>
      <c r="D251" s="200" t="s">
        <v>11</v>
      </c>
      <c r="E251" s="200" t="s">
        <v>11</v>
      </c>
    </row>
    <row r="252" spans="1:5" ht="13.5" thickBot="1" x14ac:dyDescent="0.25">
      <c r="A252" s="196" t="s">
        <v>23</v>
      </c>
      <c r="B252" s="195">
        <v>1</v>
      </c>
      <c r="C252" s="195">
        <v>1</v>
      </c>
      <c r="D252" s="195">
        <v>1</v>
      </c>
      <c r="E252" s="195">
        <v>1</v>
      </c>
    </row>
    <row r="253" spans="1:5" ht="13.5" thickBot="1" x14ac:dyDescent="0.25">
      <c r="A253" s="196" t="s">
        <v>24</v>
      </c>
      <c r="B253" s="195">
        <v>1000</v>
      </c>
      <c r="C253" s="195">
        <v>2500</v>
      </c>
      <c r="D253" s="195">
        <v>2500</v>
      </c>
      <c r="E253" s="195">
        <v>2500</v>
      </c>
    </row>
    <row r="254" spans="1:5" ht="13.5" thickBot="1" x14ac:dyDescent="0.25">
      <c r="A254" s="196" t="s">
        <v>25</v>
      </c>
      <c r="B254" s="195">
        <f>B253/B252</f>
        <v>1000</v>
      </c>
      <c r="C254" s="195">
        <f>C253/C252</f>
        <v>2500</v>
      </c>
      <c r="D254" s="195">
        <f>D253/D252</f>
        <v>2500</v>
      </c>
      <c r="E254" s="195">
        <f>E253/E252</f>
        <v>2500</v>
      </c>
    </row>
    <row r="255" spans="1:5" ht="13.5" thickBot="1" x14ac:dyDescent="0.25">
      <c r="A255" s="196" t="s">
        <v>26</v>
      </c>
      <c r="B255" s="199">
        <v>0</v>
      </c>
      <c r="C255" s="201">
        <f t="shared" ref="C255:E257" si="12">C252/B252-1</f>
        <v>0</v>
      </c>
      <c r="D255" s="201">
        <f t="shared" si="12"/>
        <v>0</v>
      </c>
      <c r="E255" s="201">
        <f t="shared" si="12"/>
        <v>0</v>
      </c>
    </row>
    <row r="256" spans="1:5" ht="13.5" thickBot="1" x14ac:dyDescent="0.25">
      <c r="A256" s="196" t="s">
        <v>28</v>
      </c>
      <c r="B256" s="199">
        <v>0</v>
      </c>
      <c r="C256" s="201">
        <f t="shared" si="12"/>
        <v>1.5</v>
      </c>
      <c r="D256" s="201">
        <f t="shared" si="12"/>
        <v>0</v>
      </c>
      <c r="E256" s="201">
        <f t="shared" si="12"/>
        <v>0</v>
      </c>
    </row>
    <row r="257" spans="1:5" ht="13.5" thickBot="1" x14ac:dyDescent="0.25">
      <c r="A257" s="196" t="s">
        <v>29</v>
      </c>
      <c r="B257" s="199">
        <v>0</v>
      </c>
      <c r="C257" s="201">
        <f t="shared" si="12"/>
        <v>1.5</v>
      </c>
      <c r="D257" s="201">
        <f t="shared" si="12"/>
        <v>0</v>
      </c>
      <c r="E257" s="201">
        <f t="shared" si="12"/>
        <v>0</v>
      </c>
    </row>
    <row r="258" spans="1:5" ht="13.5" thickBot="1" x14ac:dyDescent="0.25">
      <c r="A258" s="903"/>
      <c r="B258" s="904"/>
      <c r="C258" s="904"/>
      <c r="D258" s="904"/>
      <c r="E258" s="905"/>
    </row>
    <row r="259" spans="1:5" x14ac:dyDescent="0.2">
      <c r="A259" s="890"/>
      <c r="B259" s="198">
        <v>2018</v>
      </c>
      <c r="C259" s="198">
        <v>2019</v>
      </c>
      <c r="D259" s="198">
        <v>2020</v>
      </c>
      <c r="E259" s="198">
        <v>2021</v>
      </c>
    </row>
    <row r="260" spans="1:5" ht="13.5" thickBot="1" x14ac:dyDescent="0.25">
      <c r="A260" s="891"/>
      <c r="B260" s="200" t="s">
        <v>10</v>
      </c>
      <c r="C260" s="200" t="s">
        <v>11</v>
      </c>
      <c r="D260" s="200" t="s">
        <v>11</v>
      </c>
      <c r="E260" s="200" t="s">
        <v>11</v>
      </c>
    </row>
    <row r="261" spans="1:5" ht="13.5" thickBot="1" x14ac:dyDescent="0.25">
      <c r="A261" s="205" t="s">
        <v>31</v>
      </c>
      <c r="B261" s="206">
        <v>0</v>
      </c>
      <c r="C261" s="206">
        <v>0</v>
      </c>
      <c r="D261" s="206">
        <v>0</v>
      </c>
      <c r="E261" s="206">
        <v>0</v>
      </c>
    </row>
    <row r="262" spans="1:5" ht="13.5" thickBot="1" x14ac:dyDescent="0.25">
      <c r="A262" s="205" t="s">
        <v>32</v>
      </c>
      <c r="B262" s="207">
        <v>0</v>
      </c>
      <c r="C262" s="195">
        <f>C253</f>
        <v>2500</v>
      </c>
      <c r="D262" s="206">
        <f>D253</f>
        <v>2500</v>
      </c>
      <c r="E262" s="206">
        <v>0</v>
      </c>
    </row>
    <row r="263" spans="1:5" ht="13.5" thickBot="1" x14ac:dyDescent="0.25">
      <c r="A263" s="208" t="s">
        <v>174</v>
      </c>
      <c r="B263" s="207">
        <v>0</v>
      </c>
      <c r="C263" s="207">
        <f>C262+C261</f>
        <v>2500</v>
      </c>
      <c r="D263" s="207">
        <f>D262+D261</f>
        <v>2500</v>
      </c>
      <c r="E263" s="207">
        <f>E262+E261</f>
        <v>0</v>
      </c>
    </row>
  </sheetData>
  <mergeCells count="90">
    <mergeCell ref="A259:A260"/>
    <mergeCell ref="B230:E230"/>
    <mergeCell ref="B231:E231"/>
    <mergeCell ref="B232:E232"/>
    <mergeCell ref="A233:A234"/>
    <mergeCell ref="A241:E241"/>
    <mergeCell ref="A242:A243"/>
    <mergeCell ref="B247:E247"/>
    <mergeCell ref="B248:E248"/>
    <mergeCell ref="B249:E249"/>
    <mergeCell ref="A250:A251"/>
    <mergeCell ref="A258:E258"/>
    <mergeCell ref="A225:A226"/>
    <mergeCell ref="B196:E196"/>
    <mergeCell ref="B197:E197"/>
    <mergeCell ref="B198:E198"/>
    <mergeCell ref="A199:A200"/>
    <mergeCell ref="A207:E207"/>
    <mergeCell ref="A208:A209"/>
    <mergeCell ref="B213:E213"/>
    <mergeCell ref="B214:E214"/>
    <mergeCell ref="B215:E215"/>
    <mergeCell ref="A216:A217"/>
    <mergeCell ref="A224:E224"/>
    <mergeCell ref="A191:A192"/>
    <mergeCell ref="B162:E162"/>
    <mergeCell ref="B163:E163"/>
    <mergeCell ref="B164:E164"/>
    <mergeCell ref="A165:A166"/>
    <mergeCell ref="A173:E173"/>
    <mergeCell ref="A174:A175"/>
    <mergeCell ref="B179:E179"/>
    <mergeCell ref="B180:E180"/>
    <mergeCell ref="B181:E181"/>
    <mergeCell ref="A182:A183"/>
    <mergeCell ref="A190:E190"/>
    <mergeCell ref="B161:E161"/>
    <mergeCell ref="B128:E128"/>
    <mergeCell ref="A129:A130"/>
    <mergeCell ref="A137:E137"/>
    <mergeCell ref="A138:A139"/>
    <mergeCell ref="B143:E143"/>
    <mergeCell ref="B144:E144"/>
    <mergeCell ref="B145:E145"/>
    <mergeCell ref="B146:E146"/>
    <mergeCell ref="A147:A148"/>
    <mergeCell ref="A155:E155"/>
    <mergeCell ref="A156:A157"/>
    <mergeCell ref="B127:E127"/>
    <mergeCell ref="A95:A97"/>
    <mergeCell ref="B95:E97"/>
    <mergeCell ref="B107:E107"/>
    <mergeCell ref="B108:E108"/>
    <mergeCell ref="B109:E109"/>
    <mergeCell ref="B110:E110"/>
    <mergeCell ref="A111:A112"/>
    <mergeCell ref="A119:E119"/>
    <mergeCell ref="A120:A121"/>
    <mergeCell ref="B125:E125"/>
    <mergeCell ref="B126:E126"/>
    <mergeCell ref="A90:A91"/>
    <mergeCell ref="B56:E56"/>
    <mergeCell ref="B57:E57"/>
    <mergeCell ref="B58:E58"/>
    <mergeCell ref="A67:E67"/>
    <mergeCell ref="A76:E76"/>
    <mergeCell ref="B77:E77"/>
    <mergeCell ref="B78:E78"/>
    <mergeCell ref="B79:E79"/>
    <mergeCell ref="B80:E80"/>
    <mergeCell ref="A81:A82"/>
    <mergeCell ref="A89:E89"/>
    <mergeCell ref="B55:E55"/>
    <mergeCell ref="A10:E10"/>
    <mergeCell ref="A11:E11"/>
    <mergeCell ref="B12:E12"/>
    <mergeCell ref="B13:E13"/>
    <mergeCell ref="B14:E14"/>
    <mergeCell ref="A23:E23"/>
    <mergeCell ref="B33:E33"/>
    <mergeCell ref="B34:E34"/>
    <mergeCell ref="B35:E35"/>
    <mergeCell ref="A52:A54"/>
    <mergeCell ref="B52:E54"/>
    <mergeCell ref="B9:E9"/>
    <mergeCell ref="A3:E3"/>
    <mergeCell ref="A4:E4"/>
    <mergeCell ref="B6:E6"/>
    <mergeCell ref="B7:E7"/>
    <mergeCell ref="B8:E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Formati 1 Misioni</vt:lpstr>
      <vt:lpstr>PMA</vt:lpstr>
      <vt:lpstr>Transporti Rrugor</vt:lpstr>
      <vt:lpstr>Transporti Detar</vt:lpstr>
      <vt:lpstr>Transporti Ajror</vt:lpstr>
      <vt:lpstr>Transporti Hekurudhor</vt:lpstr>
      <vt:lpstr>Ujesjelles dhe Kanalizime</vt:lpstr>
      <vt:lpstr>Burimet Natyrore</vt:lpstr>
      <vt:lpstr>Industria</vt:lpstr>
      <vt:lpstr>Mbetjet Urbane</vt:lpstr>
      <vt:lpstr>Planifikimi Urban</vt:lpstr>
      <vt:lpstr>Energjia</vt:lpstr>
      <vt:lpstr>Industria!Print_Area</vt:lpstr>
      <vt:lpstr>'Mbetjet Urbane'!Print_Area</vt:lpstr>
      <vt:lpstr>'Planifikimi Urban'!Print_Area</vt:lpstr>
      <vt:lpstr>PMA!Print_Area</vt:lpstr>
      <vt:lpstr>'Transporti Ajror'!Print_Area</vt:lpstr>
      <vt:lpstr>'Transporti Detar'!Print_Area</vt:lpstr>
      <vt:lpstr>'Ujesjelles dhe Kanalizime'!Print_Area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2018-10-23T08:37:30Z</dcterms:modified>
</cp:coreProperties>
</file>