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4240" windowHeight="11835" activeTab="6"/>
  </bookViews>
  <sheets>
    <sheet name="Misioni" sheetId="10" r:id="rId1"/>
    <sheet name="PMA" sheetId="8" r:id="rId2"/>
    <sheet name="Arsimi Baze" sheetId="14" r:id="rId3"/>
    <sheet name="Arsimi Pergjithshme" sheetId="17" r:id="rId4"/>
    <sheet name="Arsimi i Larte" sheetId="18" r:id="rId5"/>
    <sheet name="Fonde per Shkencen" sheetId="20" r:id="rId6"/>
    <sheet name="Zhvillimi i Sportit" sheetId="29" r:id="rId7"/>
  </sheets>
  <externalReferences>
    <externalReference r:id="rId8"/>
  </externalReferences>
  <definedNames>
    <definedName name="_xlnm._FilterDatabase" localSheetId="6" hidden="1">'Zhvillimi i Sportit'!$A$1:$E$1</definedName>
    <definedName name="kapitulli">'[1]Formulari 3'!#REF!</definedName>
    <definedName name="_xlnm.Print_Area" localSheetId="2">'Arsimi Baze'!$A$1:$E$450</definedName>
    <definedName name="_xlnm.Print_Area" localSheetId="3">'Arsimi Pergjithshme'!$A$1:$E$404</definedName>
    <definedName name="_xlnm.Print_Area" localSheetId="0">Misioni!$A$3:$J$37</definedName>
    <definedName name="_xlnm.Print_Area" localSheetId="1">PMA!$A$1:$E$327</definedName>
    <definedName name="_xlnm.Print_Area" localSheetId="6">'Zhvillimi i Sportit'!$A$1:$E$453</definedName>
    <definedName name="Tavani_Vjetor">#REF!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71" i="8" l="1"/>
  <c r="C71" i="8"/>
  <c r="D71" i="8"/>
  <c r="E71" i="8"/>
  <c r="B74" i="8"/>
  <c r="C74" i="8"/>
  <c r="D74" i="8"/>
  <c r="E74" i="8"/>
  <c r="B76" i="8"/>
  <c r="C76" i="8"/>
  <c r="D76" i="8"/>
  <c r="E76" i="8"/>
  <c r="B79" i="8"/>
  <c r="B78" i="8" s="1"/>
  <c r="C79" i="8"/>
  <c r="C78" i="8" s="1"/>
  <c r="D79" i="8"/>
  <c r="D78" i="8" s="1"/>
  <c r="E79" i="8"/>
  <c r="E78" i="8" s="1"/>
  <c r="B81" i="8"/>
  <c r="C81" i="8"/>
  <c r="D81" i="8"/>
  <c r="E81" i="8"/>
  <c r="B89" i="8"/>
  <c r="C89" i="8"/>
  <c r="D89" i="8"/>
  <c r="E89" i="8"/>
  <c r="B93" i="8"/>
  <c r="C93" i="8"/>
  <c r="D93" i="8"/>
  <c r="E93" i="8"/>
  <c r="B104" i="8"/>
  <c r="C104" i="8"/>
  <c r="D104" i="8"/>
  <c r="D107" i="8" s="1"/>
  <c r="E104" i="8"/>
  <c r="C105" i="8"/>
  <c r="D105" i="8"/>
  <c r="E105" i="8"/>
  <c r="C106" i="8"/>
  <c r="D106" i="8"/>
  <c r="E106" i="8"/>
  <c r="C107" i="8"/>
  <c r="E317" i="8"/>
  <c r="D317" i="8"/>
  <c r="C317" i="8"/>
  <c r="B317" i="8"/>
  <c r="E307" i="8"/>
  <c r="D307" i="8"/>
  <c r="C307" i="8"/>
  <c r="B307" i="8"/>
  <c r="E305" i="8"/>
  <c r="D305" i="8"/>
  <c r="C305" i="8"/>
  <c r="B305" i="8"/>
  <c r="E302" i="8"/>
  <c r="D302" i="8"/>
  <c r="B302" i="8"/>
  <c r="E299" i="8"/>
  <c r="E300" i="8" s="1"/>
  <c r="D299" i="8"/>
  <c r="D300" i="8" s="1"/>
  <c r="C299" i="8"/>
  <c r="C300" i="8" s="1"/>
  <c r="B299" i="8"/>
  <c r="B300" i="8" s="1"/>
  <c r="E293" i="8"/>
  <c r="D293" i="8"/>
  <c r="C293" i="8"/>
  <c r="E292" i="8"/>
  <c r="D292" i="8"/>
  <c r="C292" i="8"/>
  <c r="E291" i="8"/>
  <c r="D291" i="8"/>
  <c r="C291" i="8"/>
  <c r="B291" i="8"/>
  <c r="E281" i="8"/>
  <c r="E282" i="8" s="1"/>
  <c r="D281" i="8"/>
  <c r="D282" i="8" s="1"/>
  <c r="C281" i="8"/>
  <c r="C282" i="8" s="1"/>
  <c r="B281" i="8"/>
  <c r="B282" i="8" s="1"/>
  <c r="E276" i="8"/>
  <c r="E275" i="8"/>
  <c r="D275" i="8"/>
  <c r="C275" i="8"/>
  <c r="E274" i="8"/>
  <c r="D274" i="8"/>
  <c r="C274" i="8"/>
  <c r="C273" i="8"/>
  <c r="D276" i="8" s="1"/>
  <c r="B273" i="8"/>
  <c r="E261" i="8"/>
  <c r="E262" i="8" s="1"/>
  <c r="D261" i="8"/>
  <c r="C261" i="8"/>
  <c r="C262" i="8" s="1"/>
  <c r="B261" i="8"/>
  <c r="E255" i="8"/>
  <c r="D255" i="8"/>
  <c r="C255" i="8"/>
  <c r="E254" i="8"/>
  <c r="D254" i="8"/>
  <c r="C254" i="8"/>
  <c r="E253" i="8"/>
  <c r="D253" i="8"/>
  <c r="C253" i="8"/>
  <c r="B253" i="8"/>
  <c r="E240" i="8"/>
  <c r="E241" i="8" s="1"/>
  <c r="D240" i="8"/>
  <c r="D241" i="8" s="1"/>
  <c r="C240" i="8"/>
  <c r="B240" i="8"/>
  <c r="B241" i="8" s="1"/>
  <c r="E228" i="8"/>
  <c r="E227" i="8"/>
  <c r="D227" i="8"/>
  <c r="C227" i="8"/>
  <c r="E226" i="8"/>
  <c r="D226" i="8"/>
  <c r="B226" i="8"/>
  <c r="C225" i="8"/>
  <c r="C302" i="8" s="1"/>
  <c r="E210" i="8"/>
  <c r="E215" i="8" s="1"/>
  <c r="E216" i="8" s="1"/>
  <c r="D210" i="8"/>
  <c r="D215" i="8" s="1"/>
  <c r="D216" i="8" s="1"/>
  <c r="C210" i="8"/>
  <c r="C215" i="8" s="1"/>
  <c r="C216" i="8" s="1"/>
  <c r="B210" i="8"/>
  <c r="B215" i="8" s="1"/>
  <c r="B216" i="8" s="1"/>
  <c r="E203" i="8"/>
  <c r="D203" i="8"/>
  <c r="C203" i="8"/>
  <c r="E202" i="8"/>
  <c r="D202" i="8"/>
  <c r="C202" i="8"/>
  <c r="E201" i="8"/>
  <c r="D201" i="8"/>
  <c r="C201" i="8"/>
  <c r="B201" i="8"/>
  <c r="E189" i="8"/>
  <c r="D189" i="8"/>
  <c r="C189" i="8"/>
  <c r="B189" i="8"/>
  <c r="E186" i="8"/>
  <c r="D186" i="8"/>
  <c r="C186" i="8"/>
  <c r="B186" i="8"/>
  <c r="E182" i="8"/>
  <c r="E183" i="8" s="1"/>
  <c r="D182" i="8"/>
  <c r="D183" i="8" s="1"/>
  <c r="C182" i="8"/>
  <c r="C183" i="8" s="1"/>
  <c r="B182" i="8"/>
  <c r="B183" i="8" s="1"/>
  <c r="E171" i="8"/>
  <c r="D171" i="8"/>
  <c r="C171" i="8"/>
  <c r="E170" i="8"/>
  <c r="D170" i="8"/>
  <c r="C170" i="8"/>
  <c r="E169" i="8"/>
  <c r="D169" i="8"/>
  <c r="C169" i="8"/>
  <c r="E156" i="8"/>
  <c r="D156" i="8"/>
  <c r="C156" i="8"/>
  <c r="B156" i="8"/>
  <c r="E154" i="8"/>
  <c r="D154" i="8"/>
  <c r="C154" i="8"/>
  <c r="B154" i="8"/>
  <c r="E150" i="8"/>
  <c r="E151" i="8" s="1"/>
  <c r="D150" i="8"/>
  <c r="D151" i="8" s="1"/>
  <c r="C150" i="8"/>
  <c r="C151" i="8" s="1"/>
  <c r="B150" i="8"/>
  <c r="B151" i="8" s="1"/>
  <c r="E139" i="8"/>
  <c r="D139" i="8"/>
  <c r="C139" i="8"/>
  <c r="E138" i="8"/>
  <c r="D138" i="8"/>
  <c r="C138" i="8"/>
  <c r="E137" i="8"/>
  <c r="D137" i="8"/>
  <c r="C137" i="8"/>
  <c r="E125" i="8"/>
  <c r="D125" i="8"/>
  <c r="C125" i="8"/>
  <c r="B125" i="8"/>
  <c r="E124" i="8"/>
  <c r="D124" i="8"/>
  <c r="C124" i="8"/>
  <c r="B124" i="8"/>
  <c r="E122" i="8"/>
  <c r="D122" i="8"/>
  <c r="C122" i="8"/>
  <c r="B122" i="8"/>
  <c r="E113" i="8"/>
  <c r="E309" i="8" s="1"/>
  <c r="D113" i="8"/>
  <c r="D309" i="8" s="1"/>
  <c r="C113" i="8"/>
  <c r="C309" i="8" s="1"/>
  <c r="B113" i="8"/>
  <c r="B309" i="8" s="1"/>
  <c r="E325" i="8"/>
  <c r="D325" i="8"/>
  <c r="C325" i="8"/>
  <c r="B325" i="8"/>
  <c r="B321" i="8" l="1"/>
  <c r="B323" i="8" s="1"/>
  <c r="B324" i="8" s="1"/>
  <c r="D321" i="8"/>
  <c r="E107" i="8"/>
  <c r="E229" i="8"/>
  <c r="C256" i="8"/>
  <c r="E256" i="8"/>
  <c r="D294" i="8"/>
  <c r="E308" i="8"/>
  <c r="D310" i="8"/>
  <c r="D204" i="8"/>
  <c r="D256" i="8"/>
  <c r="C294" i="8"/>
  <c r="E294" i="8"/>
  <c r="D308" i="8"/>
  <c r="C204" i="8"/>
  <c r="E204" i="8"/>
  <c r="C308" i="8"/>
  <c r="D323" i="8"/>
  <c r="D324" i="8" s="1"/>
  <c r="C310" i="8"/>
  <c r="E310" i="8"/>
  <c r="B118" i="8"/>
  <c r="D118" i="8"/>
  <c r="D228" i="8"/>
  <c r="C241" i="8"/>
  <c r="B262" i="8"/>
  <c r="D262" i="8"/>
  <c r="C276" i="8"/>
  <c r="C321" i="8"/>
  <c r="E321" i="8"/>
  <c r="E322" i="8" s="1"/>
  <c r="C118" i="8"/>
  <c r="E118" i="8"/>
  <c r="C226" i="8"/>
  <c r="C229" i="8" s="1"/>
  <c r="C228" i="8"/>
  <c r="C322" i="8" l="1"/>
  <c r="C323" i="8"/>
  <c r="C324" i="8" s="1"/>
  <c r="D229" i="8"/>
  <c r="E303" i="8"/>
  <c r="E119" i="8"/>
  <c r="C303" i="8"/>
  <c r="C119" i="8"/>
  <c r="D303" i="8"/>
  <c r="D119" i="8"/>
  <c r="E323" i="8"/>
  <c r="E324" i="8" s="1"/>
  <c r="D322" i="8"/>
  <c r="B303" i="8"/>
  <c r="B119" i="8"/>
  <c r="D304" i="8" l="1"/>
  <c r="E304" i="8"/>
  <c r="C304" i="8"/>
  <c r="C159" i="29" l="1"/>
  <c r="C433" i="29"/>
  <c r="E114" i="20" l="1"/>
  <c r="E102" i="20"/>
  <c r="D114" i="20"/>
  <c r="D102" i="20"/>
  <c r="C102" i="20"/>
  <c r="C114" i="20"/>
  <c r="C162" i="20"/>
  <c r="C188" i="14" l="1"/>
  <c r="D188" i="14"/>
  <c r="E188" i="14"/>
  <c r="B188" i="14"/>
  <c r="E105" i="17" l="1"/>
  <c r="E95" i="17"/>
  <c r="D278" i="17"/>
  <c r="D284" i="17"/>
  <c r="E230" i="14"/>
  <c r="E220" i="14"/>
  <c r="D230" i="14"/>
  <c r="D384" i="14"/>
  <c r="C384" i="14"/>
  <c r="C89" i="20" l="1"/>
  <c r="D89" i="20"/>
  <c r="E89" i="20"/>
  <c r="B89" i="20"/>
  <c r="E86" i="20"/>
  <c r="D86" i="20"/>
  <c r="C86" i="20"/>
  <c r="B86" i="20"/>
  <c r="C83" i="18"/>
  <c r="D83" i="18"/>
  <c r="E83" i="18"/>
  <c r="B83" i="18"/>
  <c r="E88" i="14" l="1"/>
  <c r="C230" i="14" l="1"/>
  <c r="B258" i="14"/>
  <c r="B259" i="14" s="1"/>
  <c r="C158" i="14"/>
  <c r="E221" i="14"/>
  <c r="D221" i="14"/>
  <c r="C221" i="14"/>
  <c r="D244" i="14"/>
  <c r="E244" i="14"/>
  <c r="C244" i="14"/>
  <c r="E277" i="14"/>
  <c r="D277" i="14"/>
  <c r="C277" i="14"/>
  <c r="D311" i="14"/>
  <c r="E311" i="14"/>
  <c r="C311" i="14"/>
  <c r="B311" i="14"/>
  <c r="E336" i="14"/>
  <c r="D336" i="14"/>
  <c r="C336" i="14"/>
  <c r="B336" i="14"/>
  <c r="E356" i="14"/>
  <c r="D356" i="14"/>
  <c r="C356" i="14"/>
  <c r="B356" i="14"/>
  <c r="E376" i="14"/>
  <c r="D376" i="14"/>
  <c r="E395" i="14"/>
  <c r="D395" i="14"/>
  <c r="C395" i="14"/>
  <c r="C414" i="14"/>
  <c r="D414" i="14"/>
  <c r="E414" i="14"/>
  <c r="B414" i="14"/>
  <c r="B277" i="14"/>
  <c r="B100" i="14"/>
  <c r="C135" i="14"/>
  <c r="D135" i="14"/>
  <c r="E135" i="14"/>
  <c r="B135" i="14"/>
  <c r="B87" i="29" l="1"/>
  <c r="C87" i="29"/>
  <c r="D87" i="29"/>
  <c r="E87" i="29"/>
  <c r="B99" i="29"/>
  <c r="C99" i="29"/>
  <c r="D99" i="29"/>
  <c r="E99" i="29"/>
  <c r="C100" i="29"/>
  <c r="D100" i="29"/>
  <c r="E100" i="29"/>
  <c r="C101" i="29"/>
  <c r="D101" i="29"/>
  <c r="E101" i="29"/>
  <c r="B113" i="29"/>
  <c r="C113" i="29"/>
  <c r="C114" i="29" s="1"/>
  <c r="D113" i="29"/>
  <c r="E113" i="29"/>
  <c r="E114" i="29" s="1"/>
  <c r="D114" i="29"/>
  <c r="B123" i="29"/>
  <c r="C123" i="29"/>
  <c r="D123" i="29"/>
  <c r="E123" i="29"/>
  <c r="C124" i="29"/>
  <c r="D124" i="29"/>
  <c r="E124" i="29"/>
  <c r="C125" i="29"/>
  <c r="D125" i="29"/>
  <c r="E125" i="29"/>
  <c r="B137" i="29"/>
  <c r="B138" i="29" s="1"/>
  <c r="C137" i="29"/>
  <c r="C138" i="29" s="1"/>
  <c r="D137" i="29"/>
  <c r="D138" i="29" s="1"/>
  <c r="E137" i="29"/>
  <c r="E138" i="29" s="1"/>
  <c r="B151" i="29"/>
  <c r="C151" i="29"/>
  <c r="D151" i="29"/>
  <c r="E151" i="29"/>
  <c r="C152" i="29"/>
  <c r="D152" i="29"/>
  <c r="E152" i="29"/>
  <c r="C153" i="29"/>
  <c r="D153" i="29"/>
  <c r="E153" i="29"/>
  <c r="B159" i="29"/>
  <c r="D159" i="29"/>
  <c r="E159" i="29"/>
  <c r="B160" i="29"/>
  <c r="C160" i="29"/>
  <c r="D160" i="29"/>
  <c r="E160" i="29"/>
  <c r="B161" i="29"/>
  <c r="C161" i="29"/>
  <c r="D161" i="29"/>
  <c r="E161" i="29"/>
  <c r="B170" i="29"/>
  <c r="C170" i="29"/>
  <c r="D170" i="29"/>
  <c r="E170" i="29"/>
  <c r="C171" i="29"/>
  <c r="D171" i="29"/>
  <c r="E171" i="29"/>
  <c r="C172" i="29"/>
  <c r="D172" i="29"/>
  <c r="E172" i="29"/>
  <c r="B181" i="29"/>
  <c r="C181" i="29"/>
  <c r="D181" i="29"/>
  <c r="E181" i="29"/>
  <c r="B184" i="29"/>
  <c r="C184" i="29"/>
  <c r="D184" i="29"/>
  <c r="E184" i="29"/>
  <c r="B185" i="29"/>
  <c r="C185" i="29"/>
  <c r="D185" i="29"/>
  <c r="E185" i="29"/>
  <c r="B194" i="29"/>
  <c r="C194" i="29"/>
  <c r="D194" i="29"/>
  <c r="E194" i="29"/>
  <c r="C195" i="29"/>
  <c r="D195" i="29"/>
  <c r="E195" i="29"/>
  <c r="C196" i="29"/>
  <c r="D196" i="29"/>
  <c r="E196" i="29"/>
  <c r="B205" i="29"/>
  <c r="C205" i="29"/>
  <c r="D205" i="29"/>
  <c r="E205" i="29"/>
  <c r="B208" i="29"/>
  <c r="C208" i="29"/>
  <c r="D208" i="29"/>
  <c r="E208" i="29"/>
  <c r="B209" i="29"/>
  <c r="C209" i="29"/>
  <c r="D209" i="29"/>
  <c r="E209" i="29"/>
  <c r="B222" i="29"/>
  <c r="C222" i="29"/>
  <c r="D222" i="29"/>
  <c r="D225" i="29" s="1"/>
  <c r="E222" i="29"/>
  <c r="C223" i="29"/>
  <c r="D223" i="29"/>
  <c r="E223" i="29"/>
  <c r="C224" i="29"/>
  <c r="D224" i="29"/>
  <c r="E224" i="29"/>
  <c r="C225" i="29"/>
  <c r="B233" i="29"/>
  <c r="C233" i="29"/>
  <c r="D233" i="29"/>
  <c r="E233" i="29"/>
  <c r="B236" i="29"/>
  <c r="C236" i="29"/>
  <c r="D236" i="29"/>
  <c r="E236" i="29"/>
  <c r="B237" i="29"/>
  <c r="C237" i="29"/>
  <c r="D237" i="29"/>
  <c r="E237" i="29"/>
  <c r="B246" i="29"/>
  <c r="C246" i="29"/>
  <c r="D246" i="29"/>
  <c r="E246" i="29"/>
  <c r="C247" i="29"/>
  <c r="D247" i="29"/>
  <c r="E247" i="29"/>
  <c r="C248" i="29"/>
  <c r="D248" i="29"/>
  <c r="E248" i="29"/>
  <c r="B260" i="29"/>
  <c r="C260" i="29"/>
  <c r="D260" i="29"/>
  <c r="D261" i="29" s="1"/>
  <c r="E260" i="29"/>
  <c r="E261" i="29" s="1"/>
  <c r="B261" i="29"/>
  <c r="B271" i="29"/>
  <c r="C271" i="29"/>
  <c r="D271" i="29"/>
  <c r="E271" i="29"/>
  <c r="E274" i="29" s="1"/>
  <c r="C272" i="29"/>
  <c r="D272" i="29"/>
  <c r="E272" i="29"/>
  <c r="C273" i="29"/>
  <c r="D273" i="29"/>
  <c r="E273" i="29"/>
  <c r="B282" i="29"/>
  <c r="C282" i="29"/>
  <c r="D282" i="29"/>
  <c r="E282" i="29"/>
  <c r="B285" i="29"/>
  <c r="C285" i="29"/>
  <c r="D285" i="29"/>
  <c r="E285" i="29"/>
  <c r="B286" i="29"/>
  <c r="C286" i="29"/>
  <c r="D286" i="29"/>
  <c r="E286" i="29"/>
  <c r="B296" i="29"/>
  <c r="C296" i="29"/>
  <c r="D296" i="29"/>
  <c r="E296" i="29"/>
  <c r="C297" i="29"/>
  <c r="D297" i="29"/>
  <c r="E297" i="29"/>
  <c r="C298" i="29"/>
  <c r="D298" i="29"/>
  <c r="E298" i="29"/>
  <c r="C299" i="29"/>
  <c r="B307" i="29"/>
  <c r="C307" i="29"/>
  <c r="D307" i="29"/>
  <c r="E307" i="29"/>
  <c r="B310" i="29"/>
  <c r="C310" i="29"/>
  <c r="D310" i="29"/>
  <c r="E310" i="29"/>
  <c r="B311" i="29"/>
  <c r="C311" i="29"/>
  <c r="D311" i="29"/>
  <c r="E311" i="29"/>
  <c r="B320" i="29"/>
  <c r="C320" i="29"/>
  <c r="D323" i="29" s="1"/>
  <c r="D320" i="29"/>
  <c r="E320" i="29"/>
  <c r="C321" i="29"/>
  <c r="D321" i="29"/>
  <c r="E321" i="29"/>
  <c r="C322" i="29"/>
  <c r="D322" i="29"/>
  <c r="E322" i="29"/>
  <c r="B331" i="29"/>
  <c r="C331" i="29"/>
  <c r="D331" i="29"/>
  <c r="E331" i="29"/>
  <c r="B334" i="29"/>
  <c r="C334" i="29"/>
  <c r="D334" i="29"/>
  <c r="E334" i="29"/>
  <c r="B335" i="29"/>
  <c r="C335" i="29"/>
  <c r="D335" i="29"/>
  <c r="E335" i="29"/>
  <c r="B344" i="29"/>
  <c r="C344" i="29"/>
  <c r="D344" i="29"/>
  <c r="E344" i="29"/>
  <c r="C345" i="29"/>
  <c r="D345" i="29"/>
  <c r="E345" i="29"/>
  <c r="C346" i="29"/>
  <c r="D346" i="29"/>
  <c r="E346" i="29"/>
  <c r="E347" i="29"/>
  <c r="B353" i="29"/>
  <c r="C353" i="29"/>
  <c r="D353" i="29"/>
  <c r="E353" i="29"/>
  <c r="B358" i="29"/>
  <c r="C358" i="29"/>
  <c r="D358" i="29"/>
  <c r="E358" i="29"/>
  <c r="B359" i="29"/>
  <c r="C359" i="29"/>
  <c r="D359" i="29"/>
  <c r="E359" i="29"/>
  <c r="B368" i="29"/>
  <c r="C368" i="29"/>
  <c r="C371" i="29" s="1"/>
  <c r="D368" i="29"/>
  <c r="E368" i="29"/>
  <c r="E371" i="29" s="1"/>
  <c r="C369" i="29"/>
  <c r="D369" i="29"/>
  <c r="E369" i="29"/>
  <c r="C370" i="29"/>
  <c r="D370" i="29"/>
  <c r="E370" i="29"/>
  <c r="B379" i="29"/>
  <c r="C379" i="29"/>
  <c r="D379" i="29"/>
  <c r="E379" i="29"/>
  <c r="B382" i="29"/>
  <c r="C382" i="29"/>
  <c r="D382" i="29"/>
  <c r="E382" i="29"/>
  <c r="B383" i="29"/>
  <c r="C383" i="29"/>
  <c r="D383" i="29"/>
  <c r="E383" i="29"/>
  <c r="B392" i="29"/>
  <c r="C392" i="29"/>
  <c r="D392" i="29"/>
  <c r="E392" i="29"/>
  <c r="C393" i="29"/>
  <c r="D393" i="29"/>
  <c r="E393" i="29"/>
  <c r="C394" i="29"/>
  <c r="D394" i="29"/>
  <c r="E394" i="29"/>
  <c r="B406" i="29"/>
  <c r="B407" i="29" s="1"/>
  <c r="C406" i="29"/>
  <c r="C407" i="29" s="1"/>
  <c r="D406" i="29"/>
  <c r="D407" i="29" s="1"/>
  <c r="E406" i="29"/>
  <c r="E407" i="29" s="1"/>
  <c r="B418" i="29"/>
  <c r="C418" i="29"/>
  <c r="D418" i="29"/>
  <c r="E421" i="29" s="1"/>
  <c r="E418" i="29"/>
  <c r="C419" i="29"/>
  <c r="D419" i="29"/>
  <c r="E419" i="29"/>
  <c r="C420" i="29"/>
  <c r="D420" i="29"/>
  <c r="E420" i="29"/>
  <c r="D421" i="29"/>
  <c r="B426" i="29"/>
  <c r="C426" i="29"/>
  <c r="D426" i="29"/>
  <c r="E426" i="29"/>
  <c r="B427" i="29"/>
  <c r="C427" i="29"/>
  <c r="D427" i="29"/>
  <c r="E427" i="29"/>
  <c r="B428" i="29"/>
  <c r="C428" i="29"/>
  <c r="D428" i="29"/>
  <c r="E428" i="29"/>
  <c r="B430" i="29"/>
  <c r="C430" i="29"/>
  <c r="D430" i="29"/>
  <c r="E430" i="29"/>
  <c r="B433" i="29"/>
  <c r="D433" i="29"/>
  <c r="E433" i="29"/>
  <c r="B435" i="29"/>
  <c r="C435" i="29"/>
  <c r="D435" i="29"/>
  <c r="E435" i="29"/>
  <c r="B437" i="29"/>
  <c r="C437" i="29"/>
  <c r="D437" i="29"/>
  <c r="E437" i="29"/>
  <c r="B441" i="29"/>
  <c r="C441" i="29"/>
  <c r="D441" i="29"/>
  <c r="E441" i="29"/>
  <c r="B443" i="29"/>
  <c r="C443" i="29"/>
  <c r="D443" i="29"/>
  <c r="E443" i="29"/>
  <c r="B447" i="29"/>
  <c r="C447" i="29"/>
  <c r="D447" i="29"/>
  <c r="E447" i="29"/>
  <c r="B449" i="29"/>
  <c r="C449" i="29"/>
  <c r="D449" i="29"/>
  <c r="E449" i="29"/>
  <c r="E450" i="29" l="1"/>
  <c r="E436" i="29"/>
  <c r="C436" i="29"/>
  <c r="C421" i="29"/>
  <c r="C347" i="29"/>
  <c r="C274" i="29"/>
  <c r="D299" i="29"/>
  <c r="D371" i="29"/>
  <c r="D347" i="29"/>
  <c r="E323" i="29"/>
  <c r="C323" i="29"/>
  <c r="E299" i="29"/>
  <c r="D274" i="29"/>
  <c r="E225" i="29"/>
  <c r="C102" i="29"/>
  <c r="D154" i="29"/>
  <c r="E173" i="29"/>
  <c r="C173" i="29"/>
  <c r="D450" i="29"/>
  <c r="E395" i="29"/>
  <c r="C249" i="29"/>
  <c r="E197" i="29"/>
  <c r="C197" i="29"/>
  <c r="D126" i="29"/>
  <c r="C126" i="29"/>
  <c r="C395" i="29"/>
  <c r="C438" i="29"/>
  <c r="B451" i="29"/>
  <c r="B452" i="29" s="1"/>
  <c r="B431" i="29"/>
  <c r="B114" i="29"/>
  <c r="C450" i="29"/>
  <c r="E102" i="29"/>
  <c r="D451" i="29"/>
  <c r="D452" i="29" s="1"/>
  <c r="D395" i="29"/>
  <c r="E438" i="29"/>
  <c r="C431" i="29"/>
  <c r="E249" i="29"/>
  <c r="D249" i="29"/>
  <c r="E431" i="29"/>
  <c r="E451" i="29"/>
  <c r="E452" i="29" s="1"/>
  <c r="D431" i="29"/>
  <c r="D438" i="29"/>
  <c r="C451" i="29"/>
  <c r="C452" i="29" s="1"/>
  <c r="C261" i="29"/>
  <c r="D436" i="29"/>
  <c r="E154" i="29"/>
  <c r="E126" i="29"/>
  <c r="D102" i="29"/>
  <c r="D197" i="29"/>
  <c r="D173" i="29"/>
  <c r="C154" i="29"/>
  <c r="E87" i="18"/>
  <c r="D87" i="18"/>
  <c r="C87" i="18"/>
  <c r="B87" i="18"/>
  <c r="E84" i="18"/>
  <c r="D84" i="18"/>
  <c r="C84" i="18"/>
  <c r="B84" i="18"/>
  <c r="E79" i="18"/>
  <c r="D79" i="18"/>
  <c r="C79" i="18"/>
  <c r="B79" i="18"/>
  <c r="C432" i="29" l="1"/>
  <c r="E432" i="29"/>
  <c r="D432" i="29"/>
  <c r="B103" i="20"/>
  <c r="C103" i="20"/>
  <c r="C106" i="20" s="1"/>
  <c r="D103" i="20"/>
  <c r="E103" i="20"/>
  <c r="C104" i="20"/>
  <c r="D104" i="20"/>
  <c r="E104" i="20"/>
  <c r="C105" i="20"/>
  <c r="D105" i="20"/>
  <c r="E105" i="20"/>
  <c r="B117" i="20"/>
  <c r="C117" i="20"/>
  <c r="C118" i="20" s="1"/>
  <c r="D117" i="20"/>
  <c r="E117" i="20"/>
  <c r="E118" i="20" s="1"/>
  <c r="B118" i="20"/>
  <c r="D118" i="20"/>
  <c r="B133" i="20"/>
  <c r="C133" i="20"/>
  <c r="D136" i="20" s="1"/>
  <c r="D133" i="20"/>
  <c r="E133" i="20"/>
  <c r="C134" i="20"/>
  <c r="D134" i="20"/>
  <c r="E134" i="20"/>
  <c r="C135" i="20"/>
  <c r="D135" i="20"/>
  <c r="E135" i="20"/>
  <c r="B144" i="20"/>
  <c r="C144" i="20"/>
  <c r="D144" i="20"/>
  <c r="D294" i="20" s="1"/>
  <c r="E144" i="20"/>
  <c r="B147" i="20"/>
  <c r="C147" i="20"/>
  <c r="D147" i="20"/>
  <c r="E147" i="20"/>
  <c r="B148" i="20"/>
  <c r="C148" i="20"/>
  <c r="D148" i="20"/>
  <c r="E148" i="20"/>
  <c r="B162" i="20"/>
  <c r="C165" i="20" s="1"/>
  <c r="D162" i="20"/>
  <c r="D165" i="20" s="1"/>
  <c r="E162" i="20"/>
  <c r="E165" i="20" s="1"/>
  <c r="C163" i="20"/>
  <c r="D163" i="20"/>
  <c r="E163" i="20"/>
  <c r="C164" i="20"/>
  <c r="D164" i="20"/>
  <c r="E164" i="20"/>
  <c r="B170" i="20"/>
  <c r="C170" i="20"/>
  <c r="C302" i="20" s="1"/>
  <c r="D170" i="20"/>
  <c r="D171" i="20" s="1"/>
  <c r="D172" i="20" s="1"/>
  <c r="E170" i="20"/>
  <c r="B171" i="20"/>
  <c r="B172" i="20" s="1"/>
  <c r="E171" i="20"/>
  <c r="E172" i="20" s="1"/>
  <c r="C181" i="20"/>
  <c r="D181" i="20"/>
  <c r="E181" i="20"/>
  <c r="C182" i="20"/>
  <c r="D182" i="20"/>
  <c r="E182" i="20"/>
  <c r="C183" i="20"/>
  <c r="D183" i="20"/>
  <c r="E183" i="20"/>
  <c r="B194" i="20"/>
  <c r="B195" i="20" s="1"/>
  <c r="C194" i="20"/>
  <c r="D194" i="20"/>
  <c r="D195" i="20" s="1"/>
  <c r="E194" i="20"/>
  <c r="C195" i="20"/>
  <c r="E195" i="20"/>
  <c r="B211" i="20"/>
  <c r="C211" i="20"/>
  <c r="D211" i="20"/>
  <c r="E211" i="20"/>
  <c r="C212" i="20"/>
  <c r="D212" i="20"/>
  <c r="E212" i="20"/>
  <c r="C213" i="20"/>
  <c r="D213" i="20"/>
  <c r="E213" i="20"/>
  <c r="E214" i="20"/>
  <c r="B223" i="20"/>
  <c r="C223" i="20"/>
  <c r="D223" i="20"/>
  <c r="D296" i="20" s="1"/>
  <c r="E223" i="20"/>
  <c r="E296" i="20" s="1"/>
  <c r="B225" i="20"/>
  <c r="C225" i="20"/>
  <c r="D225" i="20"/>
  <c r="D226" i="20" s="1"/>
  <c r="E225" i="20"/>
  <c r="E226" i="20" s="1"/>
  <c r="B226" i="20"/>
  <c r="C226" i="20"/>
  <c r="B242" i="20"/>
  <c r="C242" i="20"/>
  <c r="D242" i="20"/>
  <c r="E242" i="20"/>
  <c r="C243" i="20"/>
  <c r="D243" i="20"/>
  <c r="E243" i="20"/>
  <c r="C244" i="20"/>
  <c r="D244" i="20"/>
  <c r="E244" i="20"/>
  <c r="B255" i="20"/>
  <c r="C255" i="20"/>
  <c r="D255" i="20"/>
  <c r="E255" i="20"/>
  <c r="E256" i="20" s="1"/>
  <c r="E257" i="20" s="1"/>
  <c r="B256" i="20"/>
  <c r="C256" i="20"/>
  <c r="C257" i="20" s="1"/>
  <c r="D256" i="20"/>
  <c r="D257" i="20" s="1"/>
  <c r="B257" i="20"/>
  <c r="B268" i="20"/>
  <c r="C268" i="20"/>
  <c r="C271" i="20" s="1"/>
  <c r="D268" i="20"/>
  <c r="E268" i="20"/>
  <c r="E271" i="20" s="1"/>
  <c r="C269" i="20"/>
  <c r="D269" i="20"/>
  <c r="E269" i="20"/>
  <c r="C270" i="20"/>
  <c r="D270" i="20"/>
  <c r="E270" i="20"/>
  <c r="B277" i="20"/>
  <c r="C277" i="20"/>
  <c r="C278" i="20" s="1"/>
  <c r="D277" i="20"/>
  <c r="D278" i="20" s="1"/>
  <c r="E277" i="20"/>
  <c r="E278" i="20" s="1"/>
  <c r="B278" i="20"/>
  <c r="B283" i="20"/>
  <c r="C283" i="20"/>
  <c r="D283" i="20"/>
  <c r="E283" i="20"/>
  <c r="B286" i="20"/>
  <c r="C286" i="20"/>
  <c r="D286" i="20"/>
  <c r="E286" i="20"/>
  <c r="B288" i="20"/>
  <c r="C288" i="20"/>
  <c r="D288" i="20"/>
  <c r="E288" i="20"/>
  <c r="B290" i="20"/>
  <c r="C290" i="20"/>
  <c r="D290" i="20"/>
  <c r="E290" i="20"/>
  <c r="B294" i="20"/>
  <c r="C294" i="20"/>
  <c r="E294" i="20"/>
  <c r="E295" i="20" s="1"/>
  <c r="B296" i="20"/>
  <c r="C296" i="20"/>
  <c r="B298" i="20"/>
  <c r="C298" i="20"/>
  <c r="D298" i="20"/>
  <c r="E298" i="20"/>
  <c r="B300" i="20"/>
  <c r="C300" i="20"/>
  <c r="D300" i="20"/>
  <c r="E300" i="20"/>
  <c r="B302" i="20"/>
  <c r="D302" i="20"/>
  <c r="E302" i="20"/>
  <c r="B94" i="18"/>
  <c r="C94" i="18"/>
  <c r="D94" i="18"/>
  <c r="E94" i="18"/>
  <c r="B97" i="18"/>
  <c r="C97" i="18"/>
  <c r="D97" i="18"/>
  <c r="E97" i="18"/>
  <c r="B108" i="18"/>
  <c r="C108" i="18"/>
  <c r="C111" i="18" s="1"/>
  <c r="D108" i="18"/>
  <c r="E108" i="18"/>
  <c r="C109" i="18"/>
  <c r="D109" i="18"/>
  <c r="E109" i="18"/>
  <c r="C110" i="18"/>
  <c r="D110" i="18"/>
  <c r="E110" i="18"/>
  <c r="D111" i="18"/>
  <c r="B116" i="18"/>
  <c r="B220" i="18" s="1"/>
  <c r="E119" i="18"/>
  <c r="B122" i="18"/>
  <c r="B123" i="18" s="1"/>
  <c r="C122" i="18"/>
  <c r="D122" i="18"/>
  <c r="D123" i="18" s="1"/>
  <c r="E122" i="18"/>
  <c r="E123" i="18" s="1"/>
  <c r="B139" i="18"/>
  <c r="C142" i="18" s="1"/>
  <c r="C139" i="18"/>
  <c r="D139" i="18"/>
  <c r="E139" i="18"/>
  <c r="C140" i="18"/>
  <c r="D140" i="18"/>
  <c r="E140" i="18"/>
  <c r="C141" i="18"/>
  <c r="D141" i="18"/>
  <c r="E141" i="18"/>
  <c r="D142" i="18"/>
  <c r="C150" i="18"/>
  <c r="D150" i="18"/>
  <c r="E150" i="18"/>
  <c r="B153" i="18"/>
  <c r="C153" i="18"/>
  <c r="C154" i="18" s="1"/>
  <c r="D153" i="18"/>
  <c r="D154" i="18" s="1"/>
  <c r="E153" i="18"/>
  <c r="E154" i="18" s="1"/>
  <c r="B154" i="18"/>
  <c r="B171" i="18"/>
  <c r="C171" i="18"/>
  <c r="D171" i="18"/>
  <c r="E171" i="18"/>
  <c r="C172" i="18"/>
  <c r="D172" i="18"/>
  <c r="E172" i="18"/>
  <c r="C173" i="18"/>
  <c r="D173" i="18"/>
  <c r="E173" i="18"/>
  <c r="D174" i="18"/>
  <c r="B179" i="18"/>
  <c r="B234" i="18" s="1"/>
  <c r="C179" i="18"/>
  <c r="C234" i="18" s="1"/>
  <c r="D179" i="18"/>
  <c r="D234" i="18" s="1"/>
  <c r="E179" i="18"/>
  <c r="E234" i="18" s="1"/>
  <c r="B180" i="18"/>
  <c r="B181" i="18" s="1"/>
  <c r="E180" i="18"/>
  <c r="E181" i="18" s="1"/>
  <c r="B197" i="18"/>
  <c r="C197" i="18"/>
  <c r="D197" i="18"/>
  <c r="E197" i="18"/>
  <c r="C198" i="18"/>
  <c r="D198" i="18"/>
  <c r="E198" i="18"/>
  <c r="C199" i="18"/>
  <c r="D199" i="18"/>
  <c r="E199" i="18"/>
  <c r="B208" i="18"/>
  <c r="B226" i="18" s="1"/>
  <c r="C208" i="18"/>
  <c r="D208" i="18"/>
  <c r="E208" i="18"/>
  <c r="B211" i="18"/>
  <c r="C211" i="18"/>
  <c r="C212" i="18" s="1"/>
  <c r="D211" i="18"/>
  <c r="D212" i="18" s="1"/>
  <c r="E211" i="18"/>
  <c r="E212" i="18" s="1"/>
  <c r="B212" i="18"/>
  <c r="B215" i="18"/>
  <c r="C215" i="18"/>
  <c r="D215" i="18"/>
  <c r="E215" i="18"/>
  <c r="B218" i="18"/>
  <c r="C218" i="18"/>
  <c r="D218" i="18"/>
  <c r="E218" i="18"/>
  <c r="C220" i="18"/>
  <c r="D220" i="18"/>
  <c r="E220" i="18"/>
  <c r="B222" i="18"/>
  <c r="C222" i="18"/>
  <c r="D222" i="18"/>
  <c r="E222" i="18"/>
  <c r="C84" i="17"/>
  <c r="C86" i="17" s="1"/>
  <c r="D84" i="17"/>
  <c r="D86" i="17" s="1"/>
  <c r="E84" i="17"/>
  <c r="E86" i="17" s="1"/>
  <c r="B95" i="17"/>
  <c r="B96" i="17" s="1"/>
  <c r="C95" i="17"/>
  <c r="C96" i="17" s="1"/>
  <c r="D95" i="17"/>
  <c r="E98" i="17" s="1"/>
  <c r="C97" i="17"/>
  <c r="D97" i="17"/>
  <c r="E97" i="17"/>
  <c r="B105" i="17"/>
  <c r="B110" i="17" s="1"/>
  <c r="C105" i="17"/>
  <c r="D105" i="17"/>
  <c r="C110" i="17"/>
  <c r="C111" i="17" s="1"/>
  <c r="E110" i="17"/>
  <c r="E111" i="17" s="1"/>
  <c r="B126" i="17"/>
  <c r="C126" i="17"/>
  <c r="D126" i="17"/>
  <c r="E126" i="17"/>
  <c r="C127" i="17"/>
  <c r="D127" i="17"/>
  <c r="E127" i="17"/>
  <c r="C128" i="17"/>
  <c r="D128" i="17"/>
  <c r="E128" i="17"/>
  <c r="B135" i="17"/>
  <c r="C135" i="17"/>
  <c r="D135" i="17"/>
  <c r="E135" i="17"/>
  <c r="B140" i="17"/>
  <c r="C140" i="17"/>
  <c r="C141" i="17" s="1"/>
  <c r="D140" i="17"/>
  <c r="D141" i="17" s="1"/>
  <c r="E140" i="17"/>
  <c r="E141" i="17" s="1"/>
  <c r="C150" i="17"/>
  <c r="D150" i="17"/>
  <c r="E150" i="17"/>
  <c r="C151" i="17"/>
  <c r="D151" i="17"/>
  <c r="E151" i="17"/>
  <c r="C152" i="17"/>
  <c r="D152" i="17"/>
  <c r="E152" i="17"/>
  <c r="B158" i="17"/>
  <c r="C158" i="17"/>
  <c r="D158" i="17"/>
  <c r="E158" i="17"/>
  <c r="B163" i="17"/>
  <c r="B164" i="17" s="1"/>
  <c r="C163" i="17"/>
  <c r="C164" i="17" s="1"/>
  <c r="D163" i="17"/>
  <c r="D164" i="17" s="1"/>
  <c r="E163" i="17"/>
  <c r="E164" i="17" s="1"/>
  <c r="B172" i="17"/>
  <c r="C172" i="17"/>
  <c r="D172" i="17"/>
  <c r="E172" i="17"/>
  <c r="C173" i="17"/>
  <c r="D173" i="17"/>
  <c r="E173" i="17"/>
  <c r="C174" i="17"/>
  <c r="D174" i="17"/>
  <c r="E174" i="17"/>
  <c r="B185" i="17"/>
  <c r="B396" i="17" s="1"/>
  <c r="C185" i="17"/>
  <c r="C396" i="17" s="1"/>
  <c r="D185" i="17"/>
  <c r="E185" i="17"/>
  <c r="E396" i="17" s="1"/>
  <c r="B186" i="17"/>
  <c r="C186" i="17"/>
  <c r="D186" i="17"/>
  <c r="E186" i="17"/>
  <c r="E187" i="17" s="1"/>
  <c r="B187" i="17"/>
  <c r="C187" i="17"/>
  <c r="C194" i="17"/>
  <c r="D194" i="17"/>
  <c r="D197" i="17" s="1"/>
  <c r="E194" i="17"/>
  <c r="E204" i="17" s="1"/>
  <c r="C196" i="17"/>
  <c r="D196" i="17"/>
  <c r="E196" i="17"/>
  <c r="C197" i="17"/>
  <c r="C198" i="17"/>
  <c r="D198" i="17"/>
  <c r="E198" i="17"/>
  <c r="B204" i="17"/>
  <c r="C204" i="17"/>
  <c r="C209" i="17" s="1"/>
  <c r="C210" i="17" s="1"/>
  <c r="B209" i="17"/>
  <c r="B210" i="17" s="1"/>
  <c r="B227" i="17"/>
  <c r="C227" i="17"/>
  <c r="C230" i="17" s="1"/>
  <c r="D227" i="17"/>
  <c r="E227" i="17"/>
  <c r="C228" i="17"/>
  <c r="D228" i="17"/>
  <c r="E228" i="17"/>
  <c r="C229" i="17"/>
  <c r="D229" i="17"/>
  <c r="E229" i="17"/>
  <c r="B235" i="17"/>
  <c r="B386" i="17" s="1"/>
  <c r="C235" i="17"/>
  <c r="C386" i="17" s="1"/>
  <c r="D235" i="17"/>
  <c r="E235" i="17"/>
  <c r="B241" i="17"/>
  <c r="B242" i="17" s="1"/>
  <c r="C241" i="17"/>
  <c r="C242" i="17" s="1"/>
  <c r="D241" i="17"/>
  <c r="E241" i="17"/>
  <c r="E242" i="17" s="1"/>
  <c r="D242" i="17"/>
  <c r="B246" i="17"/>
  <c r="C246" i="17"/>
  <c r="D246" i="17"/>
  <c r="D248" i="17" s="1"/>
  <c r="E246" i="17"/>
  <c r="E248" i="17" s="1"/>
  <c r="B248" i="17"/>
  <c r="C248" i="17"/>
  <c r="B258" i="17"/>
  <c r="C261" i="17" s="1"/>
  <c r="C259" i="17"/>
  <c r="D259" i="17"/>
  <c r="E259" i="17"/>
  <c r="C260" i="17"/>
  <c r="D260" i="17"/>
  <c r="E260" i="17"/>
  <c r="D261" i="17"/>
  <c r="E261" i="17"/>
  <c r="B266" i="17"/>
  <c r="C266" i="17"/>
  <c r="D266" i="17"/>
  <c r="E266" i="17"/>
  <c r="E267" i="17" s="1"/>
  <c r="E268" i="17" s="1"/>
  <c r="B267" i="17"/>
  <c r="C267" i="17"/>
  <c r="C268" i="17" s="1"/>
  <c r="D267" i="17"/>
  <c r="D268" i="17" s="1"/>
  <c r="B268" i="17"/>
  <c r="B276" i="17"/>
  <c r="C276" i="17"/>
  <c r="C279" i="17" s="1"/>
  <c r="D276" i="17"/>
  <c r="E276" i="17"/>
  <c r="C277" i="17"/>
  <c r="D277" i="17"/>
  <c r="E277" i="17"/>
  <c r="C278" i="17"/>
  <c r="E278" i="17"/>
  <c r="B284" i="17"/>
  <c r="C284" i="17"/>
  <c r="D285" i="17"/>
  <c r="D286" i="17" s="1"/>
  <c r="E284" i="17"/>
  <c r="B285" i="17"/>
  <c r="B286" i="17" s="1"/>
  <c r="C285" i="17"/>
  <c r="C286" i="17" s="1"/>
  <c r="E285" i="17"/>
  <c r="E286" i="17" s="1"/>
  <c r="B294" i="17"/>
  <c r="C294" i="17"/>
  <c r="C297" i="17" s="1"/>
  <c r="D294" i="17"/>
  <c r="E294" i="17"/>
  <c r="C295" i="17"/>
  <c r="D295" i="17"/>
  <c r="E295" i="17"/>
  <c r="C296" i="17"/>
  <c r="D296" i="17"/>
  <c r="E296" i="17"/>
  <c r="B302" i="17"/>
  <c r="C302" i="17"/>
  <c r="C303" i="17" s="1"/>
  <c r="C304" i="17" s="1"/>
  <c r="D302" i="17"/>
  <c r="E302" i="17"/>
  <c r="D303" i="17"/>
  <c r="D304" i="17" s="1"/>
  <c r="B319" i="17"/>
  <c r="C319" i="17"/>
  <c r="D319" i="17"/>
  <c r="E319" i="17"/>
  <c r="C320" i="17"/>
  <c r="D320" i="17"/>
  <c r="E320" i="17"/>
  <c r="C321" i="17"/>
  <c r="D321" i="17"/>
  <c r="E321" i="17"/>
  <c r="B327" i="17"/>
  <c r="C327" i="17"/>
  <c r="D327" i="17"/>
  <c r="E327" i="17"/>
  <c r="B328" i="17"/>
  <c r="B329" i="17" s="1"/>
  <c r="C328" i="17"/>
  <c r="C329" i="17" s="1"/>
  <c r="D328" i="17"/>
  <c r="D329" i="17" s="1"/>
  <c r="E328" i="17"/>
  <c r="E329" i="17"/>
  <c r="C344" i="17"/>
  <c r="C345" i="17"/>
  <c r="C346" i="17"/>
  <c r="B351" i="17"/>
  <c r="C351" i="17"/>
  <c r="C352" i="17" s="1"/>
  <c r="C353" i="17" s="1"/>
  <c r="D351" i="17"/>
  <c r="D352" i="17" s="1"/>
  <c r="D353" i="17" s="1"/>
  <c r="E351" i="17"/>
  <c r="E352" i="17" s="1"/>
  <c r="E353" i="17" s="1"/>
  <c r="B352" i="17"/>
  <c r="B353" i="17" s="1"/>
  <c r="E367" i="17"/>
  <c r="E370" i="17" s="1"/>
  <c r="C368" i="17"/>
  <c r="D368" i="17"/>
  <c r="E368" i="17"/>
  <c r="C369" i="17"/>
  <c r="D369" i="17"/>
  <c r="E369" i="17"/>
  <c r="C370" i="17"/>
  <c r="D370" i="17"/>
  <c r="B375" i="17"/>
  <c r="B376" i="17" s="1"/>
  <c r="B377" i="17" s="1"/>
  <c r="C375" i="17"/>
  <c r="C376" i="17" s="1"/>
  <c r="C377" i="17" s="1"/>
  <c r="D375" i="17"/>
  <c r="D376" i="17" s="1"/>
  <c r="D377" i="17" s="1"/>
  <c r="E375" i="17"/>
  <c r="E376" i="17" s="1"/>
  <c r="E377" i="17" s="1"/>
  <c r="C381" i="17"/>
  <c r="E381" i="17"/>
  <c r="B384" i="17"/>
  <c r="C384" i="17"/>
  <c r="D384" i="17"/>
  <c r="E384" i="17"/>
  <c r="D386" i="17"/>
  <c r="D387" i="17" s="1"/>
  <c r="E386" i="17"/>
  <c r="D396" i="17"/>
  <c r="B398" i="17"/>
  <c r="C398" i="17"/>
  <c r="D398" i="17"/>
  <c r="E398" i="17"/>
  <c r="B72" i="14"/>
  <c r="C72" i="14"/>
  <c r="D72" i="14"/>
  <c r="E72" i="14"/>
  <c r="B77" i="14"/>
  <c r="C77" i="14"/>
  <c r="D77" i="14"/>
  <c r="E77" i="14"/>
  <c r="B88" i="14"/>
  <c r="C88" i="14"/>
  <c r="D88" i="14"/>
  <c r="C101" i="14"/>
  <c r="D101" i="14"/>
  <c r="E101" i="14"/>
  <c r="B109" i="14"/>
  <c r="B114" i="14" s="1"/>
  <c r="B115" i="14" s="1"/>
  <c r="B119" i="14"/>
  <c r="C119" i="14"/>
  <c r="D119" i="14"/>
  <c r="E119" i="14"/>
  <c r="E138" i="14"/>
  <c r="C136" i="14"/>
  <c r="D136" i="14"/>
  <c r="E136" i="14"/>
  <c r="C137" i="14"/>
  <c r="D137" i="14"/>
  <c r="E137" i="14"/>
  <c r="C138" i="14"/>
  <c r="D138" i="14"/>
  <c r="B144" i="14"/>
  <c r="C144" i="14"/>
  <c r="D144" i="14"/>
  <c r="E144" i="14"/>
  <c r="B149" i="14"/>
  <c r="B150" i="14" s="1"/>
  <c r="C149" i="14"/>
  <c r="C150" i="14" s="1"/>
  <c r="D149" i="14"/>
  <c r="D150" i="14" s="1"/>
  <c r="E149" i="14"/>
  <c r="E150" i="14" s="1"/>
  <c r="B158" i="14"/>
  <c r="C161" i="14" s="1"/>
  <c r="D158" i="14"/>
  <c r="E158" i="14"/>
  <c r="C159" i="14"/>
  <c r="D159" i="14"/>
  <c r="E159" i="14"/>
  <c r="C160" i="14"/>
  <c r="D160" i="14"/>
  <c r="E160" i="14"/>
  <c r="D161" i="14"/>
  <c r="B172" i="14"/>
  <c r="C172" i="14"/>
  <c r="C173" i="14" s="1"/>
  <c r="D172" i="14"/>
  <c r="D173" i="14" s="1"/>
  <c r="E172" i="14"/>
  <c r="E173" i="14" s="1"/>
  <c r="B173" i="14"/>
  <c r="B176" i="14"/>
  <c r="C178" i="14"/>
  <c r="D178" i="14" s="1"/>
  <c r="E191" i="14"/>
  <c r="C189" i="14"/>
  <c r="D189" i="14"/>
  <c r="E189" i="14"/>
  <c r="C190" i="14"/>
  <c r="D190" i="14"/>
  <c r="E190" i="14"/>
  <c r="C191" i="14"/>
  <c r="D191" i="14"/>
  <c r="B201" i="14"/>
  <c r="B442" i="14" s="1"/>
  <c r="C201" i="14"/>
  <c r="D201" i="14"/>
  <c r="E201" i="14"/>
  <c r="B202" i="14"/>
  <c r="B203" i="14" s="1"/>
  <c r="C202" i="14"/>
  <c r="D202" i="14"/>
  <c r="D203" i="14" s="1"/>
  <c r="E202" i="14"/>
  <c r="E203" i="14" s="1"/>
  <c r="C203" i="14"/>
  <c r="C222" i="14"/>
  <c r="D222" i="14"/>
  <c r="E222" i="14"/>
  <c r="C223" i="14"/>
  <c r="D223" i="14"/>
  <c r="E223" i="14"/>
  <c r="B228" i="14"/>
  <c r="C228" i="14"/>
  <c r="D228" i="14"/>
  <c r="E228" i="14"/>
  <c r="B229" i="14"/>
  <c r="B432" i="14" s="1"/>
  <c r="C229" i="14"/>
  <c r="D229" i="14"/>
  <c r="E229" i="14"/>
  <c r="B235" i="14"/>
  <c r="C235" i="14"/>
  <c r="C236" i="14" s="1"/>
  <c r="D235" i="14"/>
  <c r="D236" i="14" s="1"/>
  <c r="E235" i="14"/>
  <c r="E236" i="14" s="1"/>
  <c r="B236" i="14"/>
  <c r="C246" i="14"/>
  <c r="D246" i="14"/>
  <c r="E246" i="14"/>
  <c r="C258" i="14"/>
  <c r="C259" i="14" s="1"/>
  <c r="D258" i="14"/>
  <c r="E258" i="14"/>
  <c r="E259" i="14" s="1"/>
  <c r="D259" i="14"/>
  <c r="B262" i="14"/>
  <c r="B264" i="14"/>
  <c r="C264" i="14"/>
  <c r="D264" i="14"/>
  <c r="E264" i="14"/>
  <c r="C266" i="14"/>
  <c r="C262" i="14" s="1"/>
  <c r="C278" i="14"/>
  <c r="D278" i="14"/>
  <c r="E278" i="14"/>
  <c r="C279" i="14"/>
  <c r="D279" i="14"/>
  <c r="E279" i="14"/>
  <c r="B286" i="14"/>
  <c r="C286" i="14"/>
  <c r="D286" i="14"/>
  <c r="E286" i="14"/>
  <c r="B291" i="14"/>
  <c r="C291" i="14"/>
  <c r="C292" i="14" s="1"/>
  <c r="D291" i="14"/>
  <c r="E291" i="14"/>
  <c r="E292" i="14" s="1"/>
  <c r="B292" i="14"/>
  <c r="D292" i="14"/>
  <c r="C312" i="14"/>
  <c r="D312" i="14"/>
  <c r="E312" i="14"/>
  <c r="B320" i="14"/>
  <c r="B325" i="14" s="1"/>
  <c r="B326" i="14" s="1"/>
  <c r="C337" i="14"/>
  <c r="D337" i="14"/>
  <c r="E337" i="14"/>
  <c r="C338" i="14"/>
  <c r="D338" i="14"/>
  <c r="E338" i="14"/>
  <c r="C339" i="14"/>
  <c r="D339" i="14"/>
  <c r="E339" i="14"/>
  <c r="B344" i="14"/>
  <c r="B345" i="14" s="1"/>
  <c r="C345" i="14"/>
  <c r="D345" i="14"/>
  <c r="E345" i="14"/>
  <c r="E359" i="14"/>
  <c r="C357" i="14"/>
  <c r="D357" i="14"/>
  <c r="E357" i="14"/>
  <c r="C358" i="14"/>
  <c r="D358" i="14"/>
  <c r="E358" i="14"/>
  <c r="C359" i="14"/>
  <c r="D359" i="14"/>
  <c r="B364" i="14"/>
  <c r="C364" i="14"/>
  <c r="D364" i="14"/>
  <c r="E364" i="14"/>
  <c r="B365" i="14"/>
  <c r="C365" i="14"/>
  <c r="D365" i="14"/>
  <c r="E365" i="14"/>
  <c r="B375" i="14"/>
  <c r="C377" i="14"/>
  <c r="D377" i="14"/>
  <c r="E377" i="14"/>
  <c r="C378" i="14"/>
  <c r="D378" i="14"/>
  <c r="E378" i="14"/>
  <c r="E379" i="14"/>
  <c r="E384" i="14"/>
  <c r="D385" i="14"/>
  <c r="D387" i="14" s="1"/>
  <c r="B395" i="14"/>
  <c r="E398" i="14"/>
  <c r="C396" i="14"/>
  <c r="D396" i="14"/>
  <c r="E396" i="14"/>
  <c r="C397" i="14"/>
  <c r="D397" i="14"/>
  <c r="E397" i="14"/>
  <c r="C398" i="14"/>
  <c r="D398" i="14"/>
  <c r="B403" i="14"/>
  <c r="C403" i="14"/>
  <c r="D403" i="14"/>
  <c r="E403" i="14"/>
  <c r="B404" i="14"/>
  <c r="C404" i="14"/>
  <c r="D404" i="14"/>
  <c r="E404" i="14"/>
  <c r="B406" i="14"/>
  <c r="C406" i="14"/>
  <c r="D406" i="14"/>
  <c r="E406" i="14"/>
  <c r="C415" i="14"/>
  <c r="D415" i="14"/>
  <c r="E415" i="14"/>
  <c r="C416" i="14"/>
  <c r="D416" i="14"/>
  <c r="E416" i="14"/>
  <c r="C417" i="14"/>
  <c r="D417" i="14"/>
  <c r="E417" i="14"/>
  <c r="B422" i="14"/>
  <c r="C422" i="14"/>
  <c r="D422" i="14"/>
  <c r="E422" i="14"/>
  <c r="B423" i="14"/>
  <c r="C423" i="14"/>
  <c r="C425" i="14" s="1"/>
  <c r="D423" i="14"/>
  <c r="D425" i="14" s="1"/>
  <c r="E423" i="14"/>
  <c r="E425" i="14" s="1"/>
  <c r="B425" i="14"/>
  <c r="B427" i="14"/>
  <c r="C430" i="14"/>
  <c r="C432" i="14"/>
  <c r="C433" i="14" s="1"/>
  <c r="B436" i="14"/>
  <c r="C436" i="14"/>
  <c r="D436" i="14"/>
  <c r="E436" i="14"/>
  <c r="B438" i="14"/>
  <c r="C438" i="14"/>
  <c r="D438" i="14"/>
  <c r="E438" i="14"/>
  <c r="B440" i="14"/>
  <c r="C440" i="14"/>
  <c r="D440" i="14"/>
  <c r="E440" i="14"/>
  <c r="C442" i="14"/>
  <c r="C443" i="14" s="1"/>
  <c r="D442" i="14"/>
  <c r="E442" i="14"/>
  <c r="B444" i="14"/>
  <c r="C444" i="14"/>
  <c r="D444" i="14"/>
  <c r="E444" i="14"/>
  <c r="E289" i="20" l="1"/>
  <c r="C289" i="20"/>
  <c r="E287" i="20"/>
  <c r="C214" i="20"/>
  <c r="B304" i="20"/>
  <c r="D271" i="20"/>
  <c r="C99" i="17"/>
  <c r="E322" i="17"/>
  <c r="C397" i="17"/>
  <c r="E175" i="17"/>
  <c r="C136" i="20"/>
  <c r="C299" i="20"/>
  <c r="C287" i="20"/>
  <c r="E136" i="20"/>
  <c r="E174" i="18"/>
  <c r="E111" i="18"/>
  <c r="C174" i="18"/>
  <c r="E387" i="17"/>
  <c r="D204" i="17"/>
  <c r="D209" i="17" s="1"/>
  <c r="D210" i="17" s="1"/>
  <c r="D297" i="17"/>
  <c r="D279" i="17"/>
  <c r="C98" i="17"/>
  <c r="E400" i="17"/>
  <c r="C400" i="17"/>
  <c r="C175" i="17"/>
  <c r="E388" i="17"/>
  <c r="E129" i="17"/>
  <c r="C129" i="17"/>
  <c r="C322" i="17"/>
  <c r="D230" i="17"/>
  <c r="E443" i="14"/>
  <c r="E446" i="14"/>
  <c r="D266" i="14"/>
  <c r="C176" i="14"/>
  <c r="E161" i="14"/>
  <c r="E106" i="20"/>
  <c r="D295" i="20"/>
  <c r="C295" i="20"/>
  <c r="D289" i="20"/>
  <c r="E303" i="20"/>
  <c r="E297" i="20"/>
  <c r="D304" i="20"/>
  <c r="D245" i="20"/>
  <c r="E245" i="20"/>
  <c r="D284" i="20"/>
  <c r="D282" i="20" s="1"/>
  <c r="E284" i="20"/>
  <c r="E282" i="20" s="1"/>
  <c r="D299" i="20"/>
  <c r="C304" i="20"/>
  <c r="C245" i="20"/>
  <c r="E279" i="17"/>
  <c r="D397" i="17"/>
  <c r="B303" i="17"/>
  <c r="B304" i="17" s="1"/>
  <c r="D110" i="17"/>
  <c r="D111" i="17" s="1"/>
  <c r="B381" i="17"/>
  <c r="B400" i="17"/>
  <c r="D175" i="17"/>
  <c r="B111" i="17"/>
  <c r="E209" i="17"/>
  <c r="B388" i="17"/>
  <c r="E397" i="17"/>
  <c r="E303" i="17"/>
  <c r="E304" i="17" s="1"/>
  <c r="D388" i="17"/>
  <c r="C388" i="17"/>
  <c r="D96" i="17"/>
  <c r="E96" i="17" s="1"/>
  <c r="E99" i="17" s="1"/>
  <c r="D176" i="14"/>
  <c r="E178" i="14"/>
  <c r="E176" i="14" s="1"/>
  <c r="D432" i="14"/>
  <c r="C376" i="14"/>
  <c r="D379" i="14" s="1"/>
  <c r="B434" i="14"/>
  <c r="D430" i="14"/>
  <c r="E385" i="14"/>
  <c r="E387" i="14" s="1"/>
  <c r="B384" i="14"/>
  <c r="B376" i="14"/>
  <c r="B430" i="14"/>
  <c r="C431" i="14" s="1"/>
  <c r="D446" i="14"/>
  <c r="D443" i="14"/>
  <c r="E432" i="14"/>
  <c r="E430" i="14"/>
  <c r="E431" i="14" s="1"/>
  <c r="C180" i="18"/>
  <c r="C181" i="18" s="1"/>
  <c r="D226" i="18"/>
  <c r="D236" i="18" s="1"/>
  <c r="D235" i="18"/>
  <c r="C226" i="18"/>
  <c r="E200" i="18"/>
  <c r="E142" i="18"/>
  <c r="E226" i="18"/>
  <c r="E227" i="18" s="1"/>
  <c r="D180" i="18"/>
  <c r="C200" i="18"/>
  <c r="E235" i="18"/>
  <c r="C123" i="18"/>
  <c r="D200" i="18"/>
  <c r="E216" i="18"/>
  <c r="E214" i="18" s="1"/>
  <c r="C235" i="18"/>
  <c r="C303" i="20"/>
  <c r="D303" i="20"/>
  <c r="E299" i="20"/>
  <c r="E304" i="20"/>
  <c r="C297" i="20"/>
  <c r="D287" i="20"/>
  <c r="B284" i="20"/>
  <c r="B282" i="20" s="1"/>
  <c r="D214" i="20"/>
  <c r="D106" i="20"/>
  <c r="C171" i="20"/>
  <c r="D297" i="20"/>
  <c r="C227" i="18"/>
  <c r="C236" i="18"/>
  <c r="B236" i="18"/>
  <c r="B216" i="18"/>
  <c r="B214" i="18" s="1"/>
  <c r="E382" i="17"/>
  <c r="C382" i="17"/>
  <c r="B402" i="17"/>
  <c r="C387" i="17"/>
  <c r="D187" i="17"/>
  <c r="B141" i="17"/>
  <c r="D400" i="17"/>
  <c r="D401" i="17" s="1"/>
  <c r="D381" i="17"/>
  <c r="D322" i="17"/>
  <c r="E297" i="17"/>
  <c r="E230" i="17"/>
  <c r="E197" i="17"/>
  <c r="D129" i="17"/>
  <c r="D98" i="17"/>
  <c r="E210" i="17"/>
  <c r="E447" i="14"/>
  <c r="C224" i="14"/>
  <c r="D433" i="14"/>
  <c r="D431" i="14"/>
  <c r="C280" i="14"/>
  <c r="C247" i="14"/>
  <c r="C216" i="18" l="1"/>
  <c r="C214" i="18" s="1"/>
  <c r="D227" i="18"/>
  <c r="D99" i="17"/>
  <c r="D382" i="17"/>
  <c r="E383" i="17" s="1"/>
  <c r="C379" i="14"/>
  <c r="E433" i="14"/>
  <c r="E266" i="14"/>
  <c r="E262" i="14" s="1"/>
  <c r="D262" i="14"/>
  <c r="E285" i="20"/>
  <c r="D402" i="17"/>
  <c r="C389" i="17"/>
  <c r="D389" i="17"/>
  <c r="C401" i="17"/>
  <c r="C402" i="17"/>
  <c r="B382" i="17"/>
  <c r="C383" i="17" s="1"/>
  <c r="B385" i="14"/>
  <c r="B446" i="14"/>
  <c r="E236" i="18"/>
  <c r="D181" i="18"/>
  <c r="D216" i="18"/>
  <c r="E217" i="18" s="1"/>
  <c r="C217" i="18"/>
  <c r="C284" i="20"/>
  <c r="C172" i="20"/>
  <c r="D383" i="17"/>
  <c r="E389" i="17"/>
  <c r="E402" i="17"/>
  <c r="E401" i="17"/>
  <c r="C385" i="14"/>
  <c r="C387" i="14" s="1"/>
  <c r="C446" i="14"/>
  <c r="E247" i="14"/>
  <c r="D247" i="14"/>
  <c r="E224" i="14"/>
  <c r="D224" i="14"/>
  <c r="D280" i="14"/>
  <c r="E280" i="14"/>
  <c r="B448" i="14" l="1"/>
  <c r="B387" i="14"/>
  <c r="B428" i="14"/>
  <c r="D214" i="18"/>
  <c r="D217" i="18"/>
  <c r="C285" i="20"/>
  <c r="C282" i="20"/>
  <c r="D285" i="20"/>
  <c r="D447" i="14"/>
  <c r="C447" i="14"/>
  <c r="C313" i="14" l="1"/>
  <c r="D313" i="14"/>
  <c r="E313" i="14"/>
  <c r="E314" i="14"/>
  <c r="C314" i="14"/>
  <c r="C320" i="14"/>
  <c r="C325" i="14" s="1"/>
  <c r="C326" i="14" s="1"/>
  <c r="E320" i="14"/>
  <c r="E325" i="14" s="1"/>
  <c r="E326" i="14" s="1"/>
  <c r="D314" i="14"/>
  <c r="D320" i="14"/>
  <c r="D325" i="14" s="1"/>
  <c r="D326" i="14" s="1"/>
  <c r="D102" i="14"/>
  <c r="E102" i="14"/>
  <c r="D427" i="14"/>
  <c r="C102" i="14"/>
  <c r="C427" i="14"/>
  <c r="C100" i="14"/>
  <c r="C103" i="14" s="1"/>
  <c r="C109" i="14"/>
  <c r="C114" i="14" s="1"/>
  <c r="C115" i="14" s="1"/>
  <c r="D100" i="14"/>
  <c r="D103" i="14" s="1"/>
  <c r="D109" i="14"/>
  <c r="E109" i="14"/>
  <c r="E114" i="14" s="1"/>
  <c r="E115" i="14" s="1"/>
  <c r="E100" i="14"/>
  <c r="E427" i="14"/>
  <c r="E434" i="14" l="1"/>
  <c r="E448" i="14" s="1"/>
  <c r="E103" i="14"/>
  <c r="D114" i="14"/>
  <c r="D115" i="14" s="1"/>
  <c r="D434" i="14"/>
  <c r="C428" i="14"/>
  <c r="C434" i="14"/>
  <c r="E428" i="14"/>
  <c r="D428" i="14" l="1"/>
  <c r="D429" i="14" s="1"/>
  <c r="D448" i="14"/>
  <c r="E435" i="14"/>
  <c r="D435" i="14"/>
  <c r="C429" i="14"/>
  <c r="C435" i="14"/>
  <c r="C448" i="14"/>
  <c r="E429" i="14" l="1"/>
</calcChain>
</file>

<file path=xl/sharedStrings.xml><?xml version="1.0" encoding="utf-8"?>
<sst xmlns="http://schemas.openxmlformats.org/spreadsheetml/2006/main" count="2502" uniqueCount="573">
  <si>
    <t xml:space="preserve">600. Pagat </t>
  </si>
  <si>
    <t xml:space="preserve">602. Mallrat dhe shërbimet </t>
  </si>
  <si>
    <t xml:space="preserve">603. Subvencionet </t>
  </si>
  <si>
    <t xml:space="preserve">606. Transferta për familjet dhe individët </t>
  </si>
  <si>
    <t>Kodi i Programit</t>
  </si>
  <si>
    <t>2019-2021</t>
  </si>
  <si>
    <t>Buxheti</t>
  </si>
  <si>
    <t>Parashikimi</t>
  </si>
  <si>
    <t>Përshkrimi i Programit</t>
  </si>
  <si>
    <t>Sasia</t>
  </si>
  <si>
    <t>Përshkrimi i Produktit:</t>
  </si>
  <si>
    <t>Qëllimet e Politikës së Programit</t>
  </si>
  <si>
    <t>Objektivi 1 i Politikës së Programit</t>
  </si>
  <si>
    <t>Njësia Matëse</t>
  </si>
  <si>
    <t>Kosto totale (në mijë lekë)</t>
  </si>
  <si>
    <t xml:space="preserve">Ndryshimi në % i Sasisë  </t>
  </si>
  <si>
    <t xml:space="preserve">Ndryshimi në % i kostos totale  </t>
  </si>
  <si>
    <t>Ndryshimi në % i kostos për njësi</t>
  </si>
  <si>
    <t>230. Aktivet e patrupëzuara</t>
  </si>
  <si>
    <t>231. Aktivet e trupëzuara</t>
  </si>
  <si>
    <t>Emërtimi i Programit Buxhetor</t>
  </si>
  <si>
    <t>…</t>
  </si>
  <si>
    <t>Objektivi 2 i Politikës së Programit</t>
  </si>
  <si>
    <t>Kosto për njësi (në mijë lekë)</t>
  </si>
  <si>
    <t>Ndryshimi në % i totalit të shpenzimeve të Programit</t>
  </si>
  <si>
    <t>Ndryshimi në % i Pagave</t>
  </si>
  <si>
    <t>Ndryshimi në % i Mallrave dhe Shërbimeve</t>
  </si>
  <si>
    <t>Ndryshimi në % i Subvencioneve</t>
  </si>
  <si>
    <t>604. Transferta të brendshme</t>
  </si>
  <si>
    <t>Ndryshimi në % i Transfertave të brendshme</t>
  </si>
  <si>
    <t>605. Transferta të jashtme</t>
  </si>
  <si>
    <t>Ndryshimi në % i Transfertave të jashtme</t>
  </si>
  <si>
    <t>Ndryshimi në % i Transfertave për familjet dhe individët</t>
  </si>
  <si>
    <t>Ndryshimi në % i Aktiveve të Patrupëzuara</t>
  </si>
  <si>
    <t>Ndryshimi në % i Aktiveve të Trupëzuara</t>
  </si>
  <si>
    <t>Programi Buxhetor Afatmesëm</t>
  </si>
  <si>
    <t>Vlera e Synuar</t>
  </si>
  <si>
    <t>Produkti 1</t>
  </si>
  <si>
    <t>Emërtimi i Projektit të Investimeve</t>
  </si>
  <si>
    <t>Kodi i Projektit të Investimeve</t>
  </si>
  <si>
    <t>Vlera Bazë</t>
  </si>
  <si>
    <t>601. Sigurimet Shoqërore dhe Shendetësore</t>
  </si>
  <si>
    <t>Ndryshimi në % i Sigurimeve Shoqërore dhe Shëndetësore</t>
  </si>
  <si>
    <t>Numri i Punonjësve Organik të Programit Buxhetor</t>
  </si>
  <si>
    <t>Numri i Punonjësve me Kontratë të Programit Buxhetor</t>
  </si>
  <si>
    <t>Produktet për Objektivin 1</t>
  </si>
  <si>
    <t>Produktet për Objektivin 2</t>
  </si>
  <si>
    <t>Kosto totale e produktit 1</t>
  </si>
  <si>
    <r>
      <t xml:space="preserve">Detajimi i Kostos Totale të </t>
    </r>
    <r>
      <rPr>
        <b/>
        <sz val="8"/>
        <color rgb="FFFF0000"/>
        <rFont val="Garamond"/>
        <family val="1"/>
      </rPr>
      <t>Produktit 1</t>
    </r>
    <r>
      <rPr>
        <b/>
        <sz val="8"/>
        <color theme="1"/>
        <rFont val="Garamond"/>
        <family val="1"/>
      </rPr>
      <t xml:space="preserve"> sipas Artikujve Ekonomikë</t>
    </r>
  </si>
  <si>
    <t>Kontroll</t>
  </si>
  <si>
    <t>Kosto totale e produktit X</t>
  </si>
  <si>
    <t>Kosto totale e produktit sipas artikujve ekonomikë</t>
  </si>
  <si>
    <t>Emri</t>
  </si>
  <si>
    <t xml:space="preserve">FORMAT 2: FORMATI STANDARD I PËRGATITJES SË KËRKESAVE BUXHETORE PBA 2019-2021 </t>
  </si>
  <si>
    <t>Kodi i Grupit</t>
  </si>
  <si>
    <t>Emri i Grupit</t>
  </si>
  <si>
    <t>Emri i Programit</t>
  </si>
  <si>
    <t xml:space="preserve">Shpenzimet Korrente </t>
  </si>
  <si>
    <t>Shpenzimet Kapitale</t>
  </si>
  <si>
    <t>Kategoria 1: Shpenzimet Administrative Kapitale</t>
  </si>
  <si>
    <t xml:space="preserve">Shënim: Shpjegoni supozimet dhe llogaritjet për Produktin 1 </t>
  </si>
  <si>
    <t>Produkti X (shto produkte sipas rastit)</t>
  </si>
  <si>
    <t xml:space="preserve">230. Aktive të patrupëzuara </t>
  </si>
  <si>
    <t xml:space="preserve">231. Aktive të trupëzuara </t>
  </si>
  <si>
    <t>Kategoria 2: Shpenzimet për projekte investimesh</t>
  </si>
  <si>
    <t>Kodi i Projektit të Investimeve****</t>
  </si>
  <si>
    <t>Totali i shpenzimeve të Programit sipas produkteve*****</t>
  </si>
  <si>
    <t>Totali i shpenzimeve të Programit sipas artikujve*****</t>
  </si>
  <si>
    <t>Treguesit e Performancës në nivel Qëllimi*</t>
  </si>
  <si>
    <t>Treguesit e Performancës për Objektivin 1**</t>
  </si>
  <si>
    <t>Shpenzimet Korrente</t>
  </si>
  <si>
    <t>Politikat Ekzistuese në Përputhje me Tavanet Indikative Buxhetore</t>
  </si>
  <si>
    <t xml:space="preserve">FORMAT 2.1 : FORMATI STANDARD I PËRGATITJES SË KËRKESAVE BUXHETORE PBA 2019-2021 </t>
  </si>
  <si>
    <t>Ministria e Arsimit Sportit dhe Rinise</t>
  </si>
  <si>
    <t xml:space="preserve">Programi Buxhetor Afatmesëm </t>
  </si>
  <si>
    <t>Qellimi i Politikes se Programit</t>
  </si>
  <si>
    <r>
      <t xml:space="preserve">Detajimi i Kostos Totale të </t>
    </r>
    <r>
      <rPr>
        <b/>
        <sz val="10"/>
        <color rgb="FFFF0000"/>
        <rFont val="Garamond"/>
        <family val="1"/>
      </rPr>
      <t>Produktit 1</t>
    </r>
    <r>
      <rPr>
        <b/>
        <sz val="10"/>
        <color theme="1"/>
        <rFont val="Garamond"/>
        <family val="1"/>
      </rPr>
      <t xml:space="preserve"> sipas Artikujve Ekonomikë</t>
    </r>
  </si>
  <si>
    <r>
      <t>Detajimi i Kostos Totale të</t>
    </r>
    <r>
      <rPr>
        <b/>
        <sz val="10"/>
        <color rgb="FFFF0000"/>
        <rFont val="Garamond"/>
        <family val="1"/>
      </rPr>
      <t xml:space="preserve"> Produktit X </t>
    </r>
    <r>
      <rPr>
        <b/>
        <sz val="10"/>
        <color theme="1"/>
        <rFont val="Garamond"/>
        <family val="1"/>
      </rPr>
      <t>sipas Artikujve Ekonomikë</t>
    </r>
  </si>
  <si>
    <r>
      <t xml:space="preserve">Detajimi i Kostos Totale të </t>
    </r>
    <r>
      <rPr>
        <b/>
        <sz val="10"/>
        <color rgb="FFFF0000"/>
        <rFont val="Garamond"/>
        <family val="1"/>
      </rPr>
      <t>Produktit X</t>
    </r>
    <r>
      <rPr>
        <b/>
        <sz val="10"/>
        <color theme="1"/>
        <rFont val="Garamond"/>
        <family val="1"/>
      </rPr>
      <t xml:space="preserve"> sipas Artikujve Ekonomikë</t>
    </r>
  </si>
  <si>
    <t>Produkti A</t>
  </si>
  <si>
    <t>08140</t>
  </si>
  <si>
    <t>01110</t>
  </si>
  <si>
    <t>Programi zhvillon politika dhe strategji ministeriale. Realizimi i funksionit menaxhues të sistemit arsimor në nivelin qëndror dhe lokal, në funksion të implementimit të suksesshem të planeve strategjike dhe objektivave kombëtare të zhvillimit të arsimit.  Përgatitja e akteve ligjore e nënligjore të sistemit arsimor në përputhje me legjislacionin shqiptar e zhvillimin e tij sipas vlerave të përbashkëtata të sistemeve bashkohore.  Planifikimi dhe përdorimi me dobi, frytshmëri dhe transparence të fondeve publike në përputhje me programin e qeverisë dhe strategjisë kombëtare pë zhvillim dhe integrim. (SKZHI). Maksimizimin, efektivitet dhe efiçiencë të burimeve burimeve njerëzore, financiare dhe materiale në arsim. Mekanizmat e përgjegjshmërisë së shërbimit arsimor ndaj klientëve të drejtpërdrejt dhe shoqërisë civile në tërësi.</t>
  </si>
  <si>
    <t>Planifikimi, Menaxhimi dhe Administrimi</t>
  </si>
  <si>
    <t>Krijimin e një sistemi të përshtatshëm, efektiv dhe efiçient të MFK-së konform standardet ligjore, nëpërmjet menaxhimit me bazë performance.  Eficenca  në përdorim e burimeve financiare e materiale në arsim; efektiviteti në përdorimin e burimeve njerëzore: rritja e  kapaciteteve e aftësive menaxhuese në nivelin qendror (MAS), rajonal (DAR/ ZA), lokal (institucionet arsimore); Vendosja e  mekanizmave  transparente te monitorimit e llogaridhenie. Përgatitja e akteve ligjore e nënligjore të sistemit arsimor në përputhje me legjislacionin shqiptar e zhvillimin e tij sipas vlerave të përbashkëtata të sistemeve bashkohore. Implementimi i stategjive kombëtare.</t>
  </si>
  <si>
    <t>M112408</t>
  </si>
  <si>
    <t>09120</t>
  </si>
  <si>
    <t>09230</t>
  </si>
  <si>
    <t>09450</t>
  </si>
  <si>
    <t>09770</t>
  </si>
  <si>
    <t>Arsimi Baze (perfshire parashkollorin)</t>
  </si>
  <si>
    <t>Arsimi i Mesem (i pergjithshem)</t>
  </si>
  <si>
    <t>Arsimi Universitar</t>
  </si>
  <si>
    <t>Objektivi 1</t>
  </si>
  <si>
    <t xml:space="preserve">Produkti </t>
  </si>
  <si>
    <t>Pershkrimi i Programit</t>
  </si>
  <si>
    <t>Numri i institucioneve arsimore (Aparati+38 DAR/Za +ISHA + 3 Institu  +13 IAL + 4 Ins ne IAL +AKKSHI instit+25 Instituc/ Federata</t>
  </si>
  <si>
    <t>Treguesit e Performancës për Objektivin 2**</t>
  </si>
  <si>
    <t xml:space="preserve">Krijimin e një sistemi të përshtatshëm, efektiv dhe efiçient të MFK-së konform standardet ligjore , përgatitja e akteve ligjore dhe nënligjore, për implement të planeve strategjike të arsimit me synim përdorimin me eficensë dhe efektivitetit në punë të burimeve njerëzore. Auditimi  i  30% dhe inspektimi në 10-12% të  institucioneve  arsimore, mbështetur në praktikat më të mira ndërkombëtare. </t>
  </si>
  <si>
    <t>Objektivi 3 i Politikës së Programit</t>
  </si>
  <si>
    <t xml:space="preserve"> Rritja dhe zhvillimi i kapaciteteve planifikuese dhe menaxhuese, nëpërmjet programeve trajnuese dhe zhvilluese  me 15 deri 18 %  në vit e punonjësve në MASR, njësive arsimore vendore dhe institucioneve arsimore për 100 -120 punonjë në vit.</t>
  </si>
  <si>
    <t>Numri i punonësve  gjithesej në PM</t>
  </si>
  <si>
    <t>Numri i punonjesve të trajnuar</t>
  </si>
  <si>
    <t>% e institucione te audituara ne formë të plotë apo me plane tematike.</t>
  </si>
  <si>
    <t xml:space="preserve"> Numri i institucioneve te audituara ne formë të plotë/apo auditime tematike dhe inspektimi në 10-12% të  institucioneve  arsimore, mbështetur në praktikat më të mira ndërkombëtare. </t>
  </si>
  <si>
    <r>
      <t>Detajimi i Kostos Totale të</t>
    </r>
    <r>
      <rPr>
        <b/>
        <sz val="10"/>
        <color rgb="FFFF0000"/>
        <rFont val="Garamond"/>
        <family val="1"/>
      </rPr>
      <t xml:space="preserve"> Produktit 2 </t>
    </r>
    <r>
      <rPr>
        <b/>
        <sz val="10"/>
        <color theme="1"/>
        <rFont val="Garamond"/>
        <family val="1"/>
      </rPr>
      <t>sipas Artikujve Ekonomikë</t>
    </r>
  </si>
  <si>
    <t xml:space="preserve">Trajnimi  i punonjësve/specialistëve me qëllim zhvillimi i kapaciteteve planifikuese dhe menaxhuese, nëpërmjet programeve trajnuese dhe zhvilluese  me 15-17%  të punonjësve në MAS, njësive arsimore vendore dhe institucioneve arsimore për 100-120 punonjës. </t>
  </si>
  <si>
    <t xml:space="preserve"> Auditimi  i  30% të  institucioneve  arsimore dhe inspektimi në 10-12% të  institucioneve  arsimore, mbështetur në praktikat më të mira ndërkombëtare. .</t>
  </si>
  <si>
    <t>Treguesit e Performancës për Objektivin 3**</t>
  </si>
  <si>
    <t xml:space="preserve"> % e drejtuesve  të institucioneve arsimore (Shkollave) të trajnuar si menaxhere te institucionit</t>
  </si>
  <si>
    <t xml:space="preserve"> Totali i drejtuesve  të institucioneve arsimore (shkollave te AP), Arsimi  9 vjecar   941 drejtor, Arsimi I mesem 144 drejtor, Shkollat e mesme te bashkuara 204 drejtore= 1289 
 </t>
  </si>
  <si>
    <t xml:space="preserve"> % e  drejtuesve  të institucioneve arsimore (shkollave te AP), ndaj numrit te punonjesve te AP. (Arsimi  9 vjecar   941 drejtor, Arsimi I mesem 144 drejtor, Shkollat e mesme te bashkuara 204 drejtore)</t>
  </si>
  <si>
    <t>Drejtuesve  të institucioneve arsimore si menaxhere te shkolles. Trajnim cdo vit per 80-100 Drejtore te shkolles   për realizimin e autonomisë së institucioneve arsimore/shkollës në funksion të decentralizimi i shërbimit arsimor, si dhe rritjes të autonomisë së shkollave duke fuqizuar kapacitetet planifikuese dhe menaxhuese në shkollë,  në përputhje me parimet e barazise gjinore.</t>
  </si>
  <si>
    <t>Drejtuesve  të institucioneve arsimore si menaxhere te shkolles. Trajnim cdo vit per 80-100 drejtore te shkolles   për realizimin e autonomisë së institucioneve arsimore/shkollës në funksion të decentralizimi i shërbimit arsimor, si dhe rritjes të autonomisë së shkollave duke fuqizuar kapacitetet planifikuese dhe menaxhuese në shkollë,  në përputhje me parimet e barazise gjinore.</t>
  </si>
  <si>
    <t>Objektivi 4 i Politikës së Programit</t>
  </si>
  <si>
    <t>Numri drejtuesve te trajnuar</t>
  </si>
  <si>
    <t>Krijimin e një sistemi të përshtatshëm, efektiv dhe efiçient të MFK-së konform standardet ligjore , përgatitja e akteve ligjore dhe nënligjore, për implement të planeve strategjike të arsimit me synim përdorimin me eficensë dhe efektivitetit në punë të burimeve njerëzore, nëpërmjet përmirësimit të kushteve të punës, rinovimit të paisjeve e aseteve të qëndrueshme  me 10% në vit, pajisjeve të zyrave, pajisje teknollogjike, rikonstruksionin/zgjerimit e objekteve ekzistuese.</t>
  </si>
  <si>
    <t xml:space="preserve">Numri  auditimeve dhe inspektimeve </t>
  </si>
  <si>
    <r>
      <t xml:space="preserve">Trajnimi çdo vit për  80-100 drejtuesve  të institucioneve </t>
    </r>
    <r>
      <rPr>
        <b/>
        <sz val="10"/>
        <color theme="1"/>
        <rFont val="Garamond"/>
        <family val="1"/>
      </rPr>
      <t>arsimore si menaxher i shkolles,</t>
    </r>
    <r>
      <rPr>
        <sz val="10"/>
        <color theme="1"/>
        <rFont val="Garamond"/>
        <family val="1"/>
      </rPr>
      <t xml:space="preserve">  për realizimin e autonomisë së institucioneve arsimore/shkollës në funksion të decentralizimi i shërbimit arsimor, si dhe rritjes të autonomisë së shkollave duke fuqizuar kapacitetet planifikuese dhe menaxhuese në shkollë,  në përputhje me parimet e barazise gjinore.</t>
    </r>
  </si>
  <si>
    <t>Numri total I punonjësve te  MASR</t>
  </si>
  <si>
    <t xml:space="preserve"> % e numri të punonjësve të trajnuar</t>
  </si>
  <si>
    <t xml:space="preserve"> % e numrit të punonjësve në Programin  Planifikim Menaxhim</t>
  </si>
  <si>
    <t>Numri total i punonjësve  të MASR</t>
  </si>
  <si>
    <t>Numri i Auditimeve plota dhe tematike te parashikuara</t>
  </si>
  <si>
    <t>Numri i institucioneve arsimore (Aparati+38 DAR/Za +ISHA + 3 Institu  +13 IAL + 4 Ins ne IAL +AKKSHI instit+25 Instituc/ Federata)</t>
  </si>
  <si>
    <t xml:space="preserve"> % e numrit te punonjësve ne Planifikim Menaxhim, ndaj numri te punonjesve te sistemit te arsimit</t>
  </si>
  <si>
    <t>Numri i punonjësve  gjithësej MASR</t>
  </si>
  <si>
    <t xml:space="preserve">% e fondeve te parashikuara per Prog PMA , ndaj totalit te fondeve te MASR </t>
  </si>
  <si>
    <t xml:space="preserve">Fondet e parshikuara Programin Planifikimi Menaxhim Administrim, ne 000 leke </t>
  </si>
  <si>
    <t>Punonjës dhe specialistëve të trajnuar me qëllim zhvillimi i kapaciteteve planifikuese dhe menaxhuese, nëpërmjet programeve trajnuese dhe zhvilluese  me 15-17%  të punonjësve në MAS, njësive arsimore vendore dhe institucioneve arsimore për 100-120 punonjës.</t>
  </si>
  <si>
    <t>%  institucioneve  të Inspektuara në arsimin parauniversitar</t>
  </si>
  <si>
    <t>Numri i punonjësve në Programin Planifikimi Menaxhim Administrim (Pa punonjësit e ISHA-s)</t>
  </si>
  <si>
    <t>Fondet e parshikuara në total për MASR , ne 000 leke</t>
  </si>
  <si>
    <t xml:space="preserve">Numri punonjesve  </t>
  </si>
  <si>
    <t xml:space="preserve">Vleresimi i punes se punonjesve ne MAS,DAR/ZA mbeshtetur ne pershkrimin e punes dhe performancen e vleresimit, pagesa e pagave te punes mbeshtetur dhe ne vleresimin vjetor.
</t>
  </si>
  <si>
    <t>Krijimi i kushteve te punes per punonjesit ne MAS,DAR/ZA, për rishikimin e akteve ligjore dhe nënligjor per implementimin e reformes ne arsim, me synim përdorimin me eficensë dhe efektivitetit në punë të burimeve njerëzore, nëpërmjet përmirësimit të kushteve të punës dhe krijimin e një sistemi të përshtatshëm, efektiv dhe efiçient të MFK-së pwr realizimin e kwrkesave ligjore dhe implementimin e strategjive nw arsim.</t>
  </si>
  <si>
    <t xml:space="preserve">Krijimi i kushteve të punes për punonjesit ne MAS,DAR/ZA, për rishikimin e akteve ligjore dhe nënligjor per implementimin e reformes ne arsim. 
</t>
  </si>
  <si>
    <t>Produktet për Objektivin 4</t>
  </si>
  <si>
    <t>Produktet për Objektivin 3</t>
  </si>
  <si>
    <t>Treguesit e Performancës për Objektivin 4**</t>
  </si>
  <si>
    <t>Shpenzimet Korrente per objektivin 4</t>
  </si>
  <si>
    <t>Vleresimi i punes se punonjesve ne MAS,DAR/ZA mbeshtetur ne pershkrimin e punes dhe performancen e vleresimit, pagesa e pagave te punes mbeshtetur dhe ne vleresimin vjetor. me synim përdorimin me eficensë dhe efektivitetit në punë të burimeve njerëzore, dhe krijimin e një sistemi të përshtatshëm, efektiv dhe efiçient të MFK-së pwr realizimin e kwrkesave ligjore d.</t>
  </si>
  <si>
    <t xml:space="preserve">Produkti X </t>
  </si>
  <si>
    <t>Rikonstruksioni  dhe zgjerimi i mjediseve ekzistuese ne  DAR/ZA, per krijimin e kushteve te punes ne masen 8-10% e institucioneve  MASR,DAR/ZA</t>
  </si>
  <si>
    <r>
      <rPr>
        <b/>
        <sz val="10"/>
        <color theme="1"/>
        <rFont val="Garamond"/>
        <family val="1"/>
      </rPr>
      <t>Rikonstruksioni  dhe zgjerimi i mjediseve ekzistuese ne  DAR/ZA</t>
    </r>
    <r>
      <rPr>
        <sz val="10"/>
        <color theme="1"/>
        <rFont val="Garamond"/>
        <family val="1"/>
      </rPr>
      <t>, per krijimin e kushteve te punes ne masen 8-10% e institucioneve  MASR,DAR/ZA</t>
    </r>
  </si>
  <si>
    <t>Blerja e pajisjeve informatike, profesionale per sherbimet ne MAS,DAR/ZA, per te realizuar ne standarte ciklin e menaxhimit te shpenzimeve, prokurimeve, monitorimit  dhe raportimit financiar te institucioneve te sistemit te MAS, DAR/ZA.</t>
  </si>
  <si>
    <t>Blerja e pajisjeve te mobilierise, per sherbimet ne MAS,DAR/ZA, per te realizuar ne standarte ciklin e menaxhimit te shpenzimeve, prokurimeve, monitorimit  dhe raportimit financiar te institucioneve te sistemit te MAS, DAR/ZA.</t>
  </si>
  <si>
    <t>Blerja e  pajisjeve e mobileri zyre per krijimin e kushteve te punes ne 8-105 e institucineve te MAS,DAR/ZA, per rritjen e cillesise se punes.</t>
  </si>
  <si>
    <t>Numri i zyrave/ posteve te punes te pajisur</t>
  </si>
  <si>
    <t>Numri i zyrave/ posteve te punes te pajisur me mobilieri</t>
  </si>
  <si>
    <t xml:space="preserve">Numri i zyrave /mjediseve te ristruktuara </t>
  </si>
  <si>
    <t>Totali I programit sipas artikujve</t>
  </si>
  <si>
    <t xml:space="preserve"> Numri i Institucioneve arsimore (Totali i drejtuesve  të institucioneve arsimore (shkollave te AP), Arsimi  9 vjecar   941 drejtor, Arsimi I mesem 144 drejtor, Shkollat e mesme te bashkuara 204 drejtore= 1289 
 </t>
  </si>
  <si>
    <t xml:space="preserve"> Numri i Institucioneve arsimore ne AP (Totali i drejtuesve  të institucioneve arsimore (shkollave te AP), Arsimi  9 vjecar   941 drejtor, Arsimi I mesem 144 drejtor, Shkollat e mesme te bashkuara 204 drejtore= 1289 
 </t>
  </si>
  <si>
    <t>Programi për Kërkimin Fondamental dhe Fondin e Ekselencës synon të mbeshtese kërkimin shkencor sipas  prioriteteve kombëtare të zhvillimit shoqëror, ekonomik dhe kulturor të vendit, si dhe tendencave të zhvillimeve globale në shërbim të IAL-ve e komunitetit shkencor. Në këtë kuadër kërkohet që puna kërkimore-shkencore të vihet në funksion të zgjidhjes së problemeve dhe ofrimit të alternativave për zhvillimin e vendit.</t>
  </si>
  <si>
    <t>Fonde per Shkencen</t>
  </si>
  <si>
    <t>Programi i Arsimit Universitar synon zhvillimin e Arsimit të Lartë në përputhje me kërkesat e procesit të Bolonjës dhe të Hapsirës Evropiane të Arsimit të Lartë (HEAL) në funksion të progresit të vendit dhe integrimit  evropian. Sistemi i financimit të arsimit të lartë reformohet për të optimizuar burimet financiare që në nivel kombëtar shkojnë në mbështetje të Arsimit të Lartë. Kjo reformë i përgjigjet kërkesës së lartë për shkollim, krijon hapësirën reale për nxitjen e partneritetit publik privat (PPP) dhe rrit autonominë qeverisëse  të IAL. Ofrimi i studimeve universitare në të tre ciklet e studimit synohet nëpërmjet sigurimit të standarteve duke integruar në mënyrë më efektive mësimdhënien me kërkimin shkencor.</t>
  </si>
  <si>
    <t>Programi synon krijimin e mundësive që nxënësit që përfundojnë arsimin bazë të përfitojnë këtë shërbim arsimor në përputhje me format e përcaktuara në ligjin për sistemin parauniversitar. Përmirësimin e cilësisë së shërbimit arsimor të ofruar në këtë cikël të edukimit.</t>
  </si>
  <si>
    <t>Programi synon krijimin e shanseve të barabarta për të gjithë nxënësit për një arsim cilësor, masiv dhe bashkëkohor; mirë menaxhim të burimeve njerëzore; fuqizimin dhe rritjen e autonomisë shkollore;  shtrirjen dhe zgjerimin e arsimit të mesëm të përgjithshëm;  për rritjen e   nivelit të arsimimit të popullsisë, për ta përafruar atë me standardet evropiane, për të përgatitur qytetarë më të aftë për një shoqëri demokratike.</t>
  </si>
  <si>
    <t>Zhvillimi i Sportit dhe Rinise</t>
  </si>
  <si>
    <t xml:space="preserve">Fuqizimi i funksionit menaxhues të sistemit arsimor në nivelin qëndror dhe lokal, në funksion të implementimit të suksesshem të planeve strategjike dhe objektivave kombëtare të zhvillimit të arsimit.  Përgatitja e akteve ligjore e nënligjore të sistemit arsimor në përputhje me legjislacionin shqiptar e zhvillimin e tij sipas vlerave të përbashkëtata të sistemeve bashkohore.  Planifikimi dhe përdorimi me dobi, frytshmëri dhe transparence të fondeve publike në përputhje me programin e qeverisë dhe strategjisë kombëtare pë zhvillim dhe integrim. (SKZHI). Maksimizimin, efektivitet dhe efiçiencë të burimeve burimeve njerëzore, financiare dhe materiale në arsim. Mekanizmat e përgjegjshmërisë së shërbimit arsimor ndaj klientëve të drejtpërdrejt dhe shoqërisë civile në tërësi.
</t>
  </si>
  <si>
    <t>Pershkrimi</t>
  </si>
  <si>
    <t>Titulli</t>
  </si>
  <si>
    <t>v</t>
  </si>
  <si>
    <t>Programet</t>
  </si>
  <si>
    <t>Misioni</t>
  </si>
  <si>
    <t>Ministria e Arsimit  Sportit dhe Rinise</t>
  </si>
  <si>
    <t>2019- 2021</t>
  </si>
  <si>
    <t>Programi Buxhetor Afatmesem</t>
  </si>
  <si>
    <t>Standardet e Politikes se Programit</t>
  </si>
  <si>
    <r>
      <t xml:space="preserve"> 1). Rritja dhe zhvillimi i kapaciteteve planifikuese dhe menaxhuese, nëpërmjet programeve trajnuese dhe zhvilluese  me 16-18%  të punonjësve në MAS, njësive arsimore vendore dhe institucioneve arsimore për 110-130 punonjës.  2). Krijimin e një sistemi të përshtatshëm, efektiv dhe efiçient të MFK-së konform standardet ligjore , përgatitja e akteve ligjore dhe nënligjore, për implement të planeve strategjike të arsimit me synim përdorimin me eficensë dhe efektivitetit në punë të burimeve njerëzore, nëpërmjet përmirësimit të kushteve të punës, rinovimit të paisjeve e aseteve të qëndrueshme  me 10% në vit, pajisjeve të zyrave, pajisje teknollogjike, rikonstruksionin/zgjerimit e objekteve ekzistuese.   3). Vlerësimi i cilësisë së shërbimit arsimor mbi bazën e treguesve, duke ndërtuar një sistem të qëndrueshëm e transparent monitorimi, në planifikimin dhe përdorim e burimeve njerëzore, financiare dhe materiale në arsim.  4). Auditimi  i  30% dhe inspektimi në 10-12% të  institucioneve  arsimore, mbështetur në praktikat më të mira ndërkombëtare.  5). Trajnimi çdo vit për 100-110 drejtuesve  të institucioneve arsimore  për realizimin e autonomisë së institucioneve arsimore/shkollës në funksion të decentralizimi i shërbimit arsimor, si dhe rritjes të autonomisë së shkollave duke fuqizuar kapacitetet planifikuese dhe menaxhuese në shkollë, në përputhje me parimet e barazise gjinore.</t>
    </r>
    <r>
      <rPr>
        <b/>
        <sz val="10"/>
        <rFont val="Times New Roman"/>
        <family val="1"/>
      </rPr>
      <t xml:space="preserve">  </t>
    </r>
  </si>
  <si>
    <t>Viti 3_2021</t>
  </si>
  <si>
    <t>1). Rritja dhe zhvillimi i kapaciteteve planifikuese dhe menaxhuese, nëpërmjet programeve trajnuese dhe zhvilluese  me 15-17%  të punonjësve në MAS, njësive arsimore vendore dhe institucioneve arsimore për 100-120 punonjës.  2). Krijimin e një sistemi të përshtatshëm, efektiv dhe efiçient të MFK-së konform standardet ligjore , përgatitja e akteve ligjore dhe nënligjore, për implement të planeve strategjike të arsimit me synim përdorimin me eficensë dhe efektivitetit në punë të burimeve njerëzore, nëpërmjet përmirësimit të kushteve të punës, rinovimit të paisjeve e aseteve të qëndrueshme  me 10% në vit, pajisjeve të zyrave, pajisje teknollogjike, rikonstruksionin/zgjerimit e objekteve ekzistuese.  3). Vlerësimi i cilësisë së shërbimit arsimor mbi bazën e treguesve, duke ndërtuar një sistem të qëndrueshëm e transparent monitorimi, në planifikimin dhe përdorim e burimeve njerëzore, financiare dhe materiale në arsim. 4). Auditimi  i  30% dhe inspektimi në 10-12% të  institucioneve  arsimore, mbështetur në praktikat më të mira ndërkombëtare.  5). Trajnimi çdo vit për  100 drejtuesve  të institucioneve arsimore  për realizimin e autonomisë së institucioneve arsimore/shkollës në funksion të decentralizimi i shërbimit arsimor, si dhe rritjes të autonomisë së shkollave duke fuqizuar kapacitetet planifikuese dhe menaxhuese në shkollë, në përputhje me parimet e barazise gjinore.</t>
  </si>
  <si>
    <t>Viti 2_2020</t>
  </si>
  <si>
    <t xml:space="preserve"> 1). Rritja dhe zhvillimi i kapaciteteve planifikuese dhe menaxhuese, nëpërmjet programeve trajnuese dhe zhvilluese  me 15-17%  të punonjësve në MAS, njësive arsimore vendore dhe institucioneve arsimore për 100-120 punonjës.  2). Krijimin e një sistemi të përshtatshëm, efektiv dhe efiçient të MFK-së konform standardet ligjore , përgatitja e akteve ligjore dhe nënligjore, për implement të planeve strategjike të arsimit me synim përdorimin me eficensë dhe efektivitetit në punë të burimeve njerëzore, nëpërmjet përmirësimit të kushteve të punës, rinovimit të paisjeve e aseteve të qëndrueshme  me 10% në vit, pajisjeve të zyrave, pajisje teknollogjike, rikonstruksionin/zgjerimit e objekteve ekzistuese. 3). Vlerësimi i cilësisë së shërbimit arsimor mbi bazën e treguesve, duke ndërtuar një sistem të qëndrueshëm e transparent monitorimi, në planifikimin dhe përdorim e burimeve njerëzore, financiare dhe materiale në arsim. 4). Auditimi  i  30% dhe inspektimi në 10-12% të  institucioneve  arsimore, mbështetur në praktikat më të mira ndërkombëtare. 5). Trajnimi çdo vit për  100 drejtuesve  të institucioneve arsimore  për realizimin e autonomisë së institucioneve arsimore/shkollës në funksion të decentralizimi i shërbimit arsimor, si dhe rritjes të autonomisë së shkollave duke fuqizuar kapacitetet planifikuese dhe menaxhuese në shkollë, në përputhje me parimet e barazise gjinore.  </t>
  </si>
  <si>
    <t>Viti 1_2019</t>
  </si>
  <si>
    <t xml:space="preserve"> 1). Rritja dhe zhvillimi i kapaciteteve planifikuese dhe menaxhuese, nëpërmjet programeve trajnuese dhe zhvilluese  me 15%  të punonjësve në MAS, njësive arsimore vendore dhe institucioneve arsimore për 80-100 punonjës.  2). Krijimin e një sistemi të përshtatshëm, efektiv dhe efiçient të MFK-së konform standardet ligjore , përgatitja e akteve ligjore dhe nënligjore, për implement të planeve strategjike të arsimit me synim përdorimin me eficensë dhe efektivitetit në punë të burimeve njerëzore, nëpërmjet përmirësimit të kushteve të punës, rinovimit të paisjeve e aseteve të qëndrueshme  me 10% në vit, pajisjeve të zyrave, pajisje teknollogjike, rikonstruksionin/zgjerimit e objekteve ekzistuese.  3). Vlerësimi i cilësisë së shërbimit arsimor mbi bazën e treguesve, duke ndërtuar një sistem të qëndrueshëm e transparent monitorimi, në planifikimin dhe përdorim e burimeve njerëzore, financiare dhe materiale në arsim.  4). Auditimi  i  30% dhe inspektimi në 10-12% të  institucioneve  arsimore, mbështetur në praktikat më të mira ndërkombëtare. 5). Trajnimi çdo vit për  80-100 drejtuesve  të institucioneve arsimore  për realizimin e autonomisë së institucioneve arsimore/shkollës në funksion të decentralizimi i shërbimit arsimor, si dhe rritjes të autonomisë së shkollave duke fuqizuar kapacitetet planifikuese dhe menaxhuese në shkollë,  në përputhje me parimet e barazise gjinore.  </t>
  </si>
  <si>
    <t>Viti 0_2018</t>
  </si>
  <si>
    <t>Objektivat e Politikes se Programit</t>
  </si>
  <si>
    <t>Pershkrimi I Programit</t>
  </si>
  <si>
    <t>Viti Fiskal</t>
  </si>
  <si>
    <t>Deklarata e Politikes se Programit</t>
  </si>
  <si>
    <t>Viti 2021</t>
  </si>
  <si>
    <t>Viti |_2020</t>
  </si>
  <si>
    <t>Viti 2018</t>
  </si>
  <si>
    <t>Siguron një shërbim më cilësor në  arsimin  parashkollor dhe  bazë. Siguron arsim të mbështetur në të drejtat e njeriut në përgjithësi dhe të fëmijëve në veçanti; krijimin e shanseve dhe kushteve të barabarta arsimimi  për  të gjithë fëmijët; përmirësimin e metodave didaktike  bazuar në  kompetenca, reformimin e  kurrikulës; reduktimin drejt zeros të  braktisjes shkollore dhe përfshirjen e të gjithë fëmijëve 5 vjeçarë në klasa përgatitore. Në bashkëpunim me njësitë bazë të qeverisjes vendore, përgatit kushtet e nevojshme që të gjithë fëmijët të ndjekin arsimin bazë dhe parashkollor.</t>
  </si>
  <si>
    <t>Arsimi Baze (perfshire arsimin parashkollor)</t>
  </si>
  <si>
    <t>Numri i Punonjësve me Kontratë të Programit Buxhetor (Praktika profesionale )</t>
  </si>
  <si>
    <r>
      <t xml:space="preserve">Detajimi i Kostos Totale të </t>
    </r>
    <r>
      <rPr>
        <b/>
        <sz val="8"/>
        <color rgb="FFFF0000"/>
        <rFont val="Garamond"/>
        <family val="1"/>
      </rPr>
      <t>Produktit 6</t>
    </r>
    <r>
      <rPr>
        <b/>
        <sz val="8"/>
        <color theme="1"/>
        <rFont val="Garamond"/>
        <family val="1"/>
      </rPr>
      <t xml:space="preserve"> sipas Artikujve Ekonomikë</t>
    </r>
  </si>
  <si>
    <t>Nr. nxenes perfitues</t>
  </si>
  <si>
    <t>Bibloteka  shkollore te krijuara sipas standardeve</t>
  </si>
  <si>
    <t>Produkti 6 i Objektivit 7</t>
  </si>
  <si>
    <r>
      <t xml:space="preserve">Detajimi i Kostos Totale të </t>
    </r>
    <r>
      <rPr>
        <b/>
        <sz val="8"/>
        <color rgb="FFFF0000"/>
        <rFont val="Garamond"/>
        <family val="1"/>
      </rPr>
      <t>Produktit 5</t>
    </r>
    <r>
      <rPr>
        <b/>
        <sz val="8"/>
        <color theme="1"/>
        <rFont val="Garamond"/>
        <family val="1"/>
      </rPr>
      <t xml:space="preserve"> sipas Artikujve Ekonomikë</t>
    </r>
  </si>
  <si>
    <t>Nurmri i klasave te pajisura</t>
  </si>
  <si>
    <t>Furnizimi me pajisje mobilierie i shkollave dhe kopshteve te reja dhe te rehabilituara</t>
  </si>
  <si>
    <t>Produkti 5 i Objektivit 7</t>
  </si>
  <si>
    <t xml:space="preserve">Gjendja e amortizuar  e godinave ekzistuese  e cila kërkon domosdoshmërinë e ndërhyrjes me  investim, për të mos cënuar  standardet e sigurisë së nxënësve në shkolla si dhe mbarëvajtjen në procesin mësimor . 
1- Rehabilitimi i kapaciteteve  ekzistuese  dhe transformimi i tyre në standardet e kërkuara bashkëkohore
2- Rritja e nivelit të sigurisë së nxënësvë gjatë procesit mësimor
3- Rritja e cilësisë së  mësimdhënies dhe mësimnxënies në shkollat  9-vjecare dhe kopshte.
Rikonstruksioni i mjediseve ekzistuese për krijimin e kushteve optimale për rritjen e cilësisë në mësimdhënie në kopshte/shkollat 9-vjecare të vendit. 
</t>
  </si>
  <si>
    <r>
      <t xml:space="preserve">Detajimi i Kostos Totale të </t>
    </r>
    <r>
      <rPr>
        <b/>
        <sz val="8"/>
        <color rgb="FFFF0000"/>
        <rFont val="Garamond"/>
        <family val="1"/>
      </rPr>
      <t>Produktit 4</t>
    </r>
    <r>
      <rPr>
        <b/>
        <sz val="8"/>
        <color theme="1"/>
        <rFont val="Garamond"/>
        <family val="1"/>
      </rPr>
      <t xml:space="preserve"> sipas Artikujve Ekonomikë</t>
    </r>
  </si>
  <si>
    <t>Nr. klasave te rehabilituara</t>
  </si>
  <si>
    <t xml:space="preserve">Reabilitimi i kopshteve dhe shkollave  per rritjen e aksesit të fëmijëve 5 vjeçar me 10% dhe fëmijëve 3-4 vjeçarë. Rritja e kapaciteteve infrastrukturore në shkollat 9-vjecare duke qenë se në këtë nivel arsimimimi është i detyrueshëm si dhe për të krijuar mundësinë e frekuentimit dhe edukimit për gjithë nxënësit me njohuri arsimore bazë </t>
  </si>
  <si>
    <t>Produkti 4 i Objektivit 7</t>
  </si>
  <si>
    <t xml:space="preserve">Kalimi në sistemin 9-vjeçar të arsimit bazë  ka krijuar vështirësi lidhur me mungesën e mjediseve dhe kapaciteteve ekzistuese për zhvillimin normal të mësimit. Gjithashtu  rritja numrit të nxënësve që frekuentojnë shkollat 9-vjecare dikton domosdoshmërinë e  krijimit të infrastrukturës së nevojshme  me ndërtimin e kapaciteteve të reja, në funksion të arritjes së objektivit për rritjen e cilësisë së mësimdhënies dhe mësimnxënies, për uljen e numrit të nxënësve për klasë etj  .  
Rritja e kapaciteteve infrastrukturore në shkollat 9-vjecare duke qenë se në këtë nivel arsimimimi është i detyrueshëm si dhe për të krijuar mundësinë e frekuentimit dhe edukimit për gjithë nxënësit me njohuri arsimore bazë </t>
  </si>
  <si>
    <t>Numri i klasave të ndërtuara</t>
  </si>
  <si>
    <t>Ndertimi i shkollave/kopshteve te reja</t>
  </si>
  <si>
    <t>Produkti 3 i Objektivit 7</t>
  </si>
  <si>
    <r>
      <t xml:space="preserve">Gjendja aktuale jo e mirë dhe e amortizuar  përsa i takon pajisjeve ekzistuese  laboratorike si dhe ne disa raste mungesa e plote e tyre, kërkon kryerjen e investimit për përmirësimin e kushteve në procesin mësimor për pasojë  motivimin si të stafit mësimor në mësimdhënie ashtu edhe të nxënësve në procesin e mësimnxënies ne shkollat  9-vjecare ne te gjithe vendin.
</t>
    </r>
    <r>
      <rPr>
        <sz val="8"/>
        <color theme="1"/>
        <rFont val="Garamond"/>
        <family val="1"/>
      </rPr>
      <t xml:space="preserve">Zëvendësimi i pajisjeve të amortizuara ekzistuese si dhe krijimi i laboratorëve te rinj te pajisur për krijimin e kushteve optimale si për mësuesit dhe për nxënësit, për rritjen e cilësisë në procesin mësimor .
</t>
    </r>
  </si>
  <si>
    <t>Numri i shkollave / klasave te pajisura me laboratore K_F_B</t>
  </si>
  <si>
    <t>Laboratorë  kimie, fizike, biologjie të pajisur dhe funksionalë</t>
  </si>
  <si>
    <t>Produkti 2 i Objektivit 7</t>
  </si>
  <si>
    <t xml:space="preserve">Shpenzimet KAPITALE  </t>
  </si>
  <si>
    <t>Produktet për Objektivin 7</t>
  </si>
  <si>
    <t>Numri i mësuesve të trajnuar</t>
  </si>
  <si>
    <t>Trajnimi i mësuesve të arsimit bazë për përdorimin e sistemit e-learning. Trajnimi i 400 mësuesve të arsimit bazë për amzën digjitale.</t>
  </si>
  <si>
    <t>Produkti 1 i Objektivit 7</t>
  </si>
  <si>
    <t>Treguesit e Performancës për Objektivin 7**</t>
  </si>
  <si>
    <t>Arsimi cilësor e gjithëpërfshirës me synim plotesimin e standardeve  Europiane: ndërtime të reja, rehabilitim e pershtatje te objekteve shkollore per femijet me AK, 850-950 klasa e sigurimi i pajisjes së tyre. Pajisja e  20-25% të shkollave të AB me laborator shkencorë, IT  synimi  një kompjuter për dy nxënës në orë mësimi,  laboratorë virtual  e biblioteka dixhitale  në AB (të paktën 2 set laptop-projektor për çdo  shkollë).Shtimi i investimeve në arsimin bazë me synim përmiresimin e treguesit nxënës/kompjuter; Pajisja e 500 klasa me kompjuter dhe printer. Trajnimi i 500 mësuesve të arsimit bazë për përdorimin e sistemit e-learning. Trajnimi i 2500 mësuesve të arsimit bazë për amzën digjitale.</t>
  </si>
  <si>
    <t>Objektivi 7 i Politikës së Programit</t>
  </si>
  <si>
    <t>Nr i kabineteve të shërbimit psiko-social të modernizuara/rehabilituara</t>
  </si>
  <si>
    <t>Numri i psikologëve dhe punonjësve socialë të trajnuar</t>
  </si>
  <si>
    <t>Treguesit e Performancës për Objektivin 6**</t>
  </si>
  <si>
    <t>Konsolidimi i shërbimit psikolo-social nëpërmjet ngritjes dhe funksionimit të njësisë së shërbimit psiko-social në njësitë arsimore vendore.  Trajnimi i vazhdueshëm i psikologëve (150) dhe punonjësve socialë (150). Ngritja e mekanizmit të supervizimit të shërbimit psiko-social dhe e kapaciteteve të tyre. Modernizimi i kabineteve të shërbimit psiko-social (kompjuter, printer, telefon) dhe pajisja me instrumentet e punes (teste vlerësimi, dosje individuale për çdo nxënës, manuale pune).</t>
  </si>
  <si>
    <t>Objektivi 6 i Politikës së Programit</t>
  </si>
  <si>
    <t>Numri i mësuesve dhe nxënësve</t>
  </si>
  <si>
    <t>Sherbim transporti per nxenes e mesues qe punojne mbi 5 km nga vend banimi i tyre dhe të nxënësve që punojnë e mësojnë mbi 2km  jashtë vendbanimit,</t>
  </si>
  <si>
    <t>Produkti 1 i Objektivit 5</t>
  </si>
  <si>
    <t>Produktet për Objektivin 5</t>
  </si>
  <si>
    <t xml:space="preserve">Numri I mesuesve gjithsej ne arsimin 9-vjecar </t>
  </si>
  <si>
    <t>Numri total i mësuesve ne arsimin 9-vjecar</t>
  </si>
  <si>
    <t>% e  mësuesve të cilëve ju sigurohet transporti</t>
  </si>
  <si>
    <t>Numri I  nxënësve të cilëve ju sigurohet transporti</t>
  </si>
  <si>
    <t>Treguesit e Performancës për Objektivin 5**</t>
  </si>
  <si>
    <t>Sigurimi i transportit të nxënësve për ndjekjen e arsimit parashkollor dhe baze  që mësojnë në një distancë prej më shumë se 2 km nga vendbanimi i përhershëm i tyre si dhe mësuesve që punojnë e banojnë më shumë se rreth 5 km nga vendbanimi i tyre.</t>
  </si>
  <si>
    <t>Objektivi 5 i Politikës së Programit</t>
  </si>
  <si>
    <t>Kosto totale e produktit 2</t>
  </si>
  <si>
    <r>
      <t xml:space="preserve">Detajimi i Kostos Totale të </t>
    </r>
    <r>
      <rPr>
        <b/>
        <sz val="8"/>
        <color rgb="FFFF0000"/>
        <rFont val="Garamond"/>
        <family val="1"/>
      </rPr>
      <t>Produktit 2</t>
    </r>
    <r>
      <rPr>
        <b/>
        <sz val="8"/>
        <color theme="1"/>
        <rFont val="Garamond"/>
        <family val="1"/>
      </rPr>
      <t xml:space="preserve"> sipas Artikujve Ekonomikë</t>
    </r>
  </si>
  <si>
    <t xml:space="preserve">Numri i fëmijëve </t>
  </si>
  <si>
    <t>Sigurimi i një arsimi cilësor për fëmijët në nevojë, (rritja e treguesit të regjistrimit me 20% ose 400 fëmijë për nxënësit romë dhe egjiptianë, 2% për nxënësit me  AK.</t>
  </si>
  <si>
    <t>Produkti 2 i Objektivit 4</t>
  </si>
  <si>
    <t>Numri i nxënësve qe perfitojne sherbim arsimor</t>
  </si>
  <si>
    <t>Realizimi i sherbimit arsimor ne sistemin 9 vjecar, per permbushjen e funksioneve te edukimit dhe realizimin e misionit te edukimit.</t>
  </si>
  <si>
    <t>Produkti 1 i Objektivit 4</t>
  </si>
  <si>
    <t>Përqindja e rritjes së mësuesve ndihmës për nxënësit me AK</t>
  </si>
  <si>
    <t>Numri I mesuesve ndihmes per personat me AK</t>
  </si>
  <si>
    <t>Numri I nxenesve te rregjistruar me AK</t>
  </si>
  <si>
    <t>Numri I nxenesve te rregjistruar  rome e egjiptiane</t>
  </si>
  <si>
    <t xml:space="preserve">Sigurimi i një arsimi cilësor dhe gjitheperfshires. Rritja e treguesit të regjistrimit me 25%  për nxënësit romë egjiptianë, 10% për nxënësit me  AK, si dhe nga familje me te ardhura  në nivelin e varfërisë. Rritja me 20 % e numrit të mësuesve ndihmes për nxënësit me AK.Ngritja dhe fuksionimi  prane DAR/ZA i Komisioneve Multidisiplinare per femijet me AK. </t>
  </si>
  <si>
    <t>Kosto totale e produktit A</t>
  </si>
  <si>
    <t>Numri i nxënësve përfitues</t>
  </si>
  <si>
    <t xml:space="preserve">Zhvillim i reformes se  teksteve shkollore për  AB, si dhe kompesimi  inxenesve te shtresat sociale ne nevoje  per nxenes me kerkesa te vecanta, nxenes qe nuk shikojne , nxenes nuk degjojne, nxenes me PLM, rome, egjiptiane etj, dhënia falas e teksteve shkollore të fëmijëve që ndjekin studimet në klasën parë deri në klasën pestë. </t>
  </si>
  <si>
    <t xml:space="preserve">Zhvillim i reformes se  teksteve shkollore për  AB, si dhe kompesimi  inxenesve te shtresat sociale ne nevoje  per nxenes me kerkesa te vecanta, nxenes qe nuk shikojne , nxenes nuk degjojne, nxenes me PLM, rome, egjiptiane, dhënia falas e teksteve shkollore të fëmijëve që ndjekin studimet në klasën parë deri në klasën pestë. </t>
  </si>
  <si>
    <t>Produkti 1 i Objektivit 3</t>
  </si>
  <si>
    <t>Numri I nxnesve për nxënësit e kategorive të përcaktuara në Objektivin 3 për klasat I-IX (Klsa 1-4 si dhe kategorite sociale qe marin tekste falas).</t>
  </si>
  <si>
    <t xml:space="preserve"> %  e nxenesve qe perfitojne tekste shkollore falas</t>
  </si>
  <si>
    <t xml:space="preserve">Zhvillimi i reformës së teksteve shkollore, përmirësimi i cilësisë së teksteve shkollore si dhe kompensimi i cmimit të  teksteve shkollore nga klasa I-IX, në masën 100 % fëmijëve që vijnë nga familje të cilat trajtohen me ndihmë ekonomike dhe pagesë papunësie, fëmijëve që gëzojnë statusin ligjor të jetimit, fëmijëve që gëzojnë statusin e të verbrit, fëmijëve të pakicave kombëtare, për nxënësit romë, egjiptianë,  fëmijëve të familjeve të emigrantëve që jetojnë jashtë territorit të Republikës së Shqipërisë, fëmijët që vijnë nga familje të cilat trajtohen me ndihmë ekonomike dhe pagesë papunësie; fëmijë të familjeve që kanë në përbërjen e tyre anëtarë me aftësi të kufizuar, fëmijë që vijnë nga familje ku kryefamiljari përfiton pension pleqërie shteti dhe kanë fëmijë në ngarkim, të cilët janë pa të ardhura; familje në nevojë, viktimave te trafikimit, si dhe dhënia falas e teksteve shkollore të fëmijëve që ndjekin studimet në klasën parë deri në klasën pestë. </t>
  </si>
  <si>
    <t xml:space="preserve">Buxheti </t>
  </si>
  <si>
    <t>Numri i programeve/kurrikulave</t>
  </si>
  <si>
    <t>Hartimi i kurrikulës lëndore  (kl 2 dhe kl 7). Përgatitja e 40 moduleve trajnuese për kurrikulën e re, si  dhe 8 moduleve për punën me nxënësit me  aftësi të kufizuara</t>
  </si>
  <si>
    <t>Produkti 2 i Objektivit 2</t>
  </si>
  <si>
    <t>Zbatimi/implementimi i kurrikulës së re klasa 1-5 dhe klasa 6-9,  përgatitja e 25 programeve kualifikues, 12 module trajnimi, 40 teste  trajnuese për kurrikulën e re. Trajnimi i 12.000 mësuesve te klasa 4 dhe klasës 9 ( trajnimi 25% te mësueseve të AB) per kurrikulen e re. Në trajnimin për kurrikulën e re përfshihet dhe trajnimi i 40 mësuesve të minoriteteve,  si dhe 200 mesues ndihmes per fëmijët me AK. Trajnimi i 80 mësuesve të diasporës në seminarin mbarëkombëtar për mësuesit e diasporës.</t>
  </si>
  <si>
    <t>Produkti 1 i Objektivit 2</t>
  </si>
  <si>
    <t>Mesues te diaspores te trajnuar</t>
  </si>
  <si>
    <t>Nr i mësuesve të minoriteteve dhe diasporës të tjanuar.</t>
  </si>
  <si>
    <t>Nr. i mësuesve të trajnuar</t>
  </si>
  <si>
    <t>Nr. i mësuesve të trajnuar(edhe në përqindje)</t>
  </si>
  <si>
    <t>Programe kualifikuese, module trajnimi, teste trajnuese të përgatitura</t>
  </si>
  <si>
    <t>Numri i fëmijëve në parashkollor</t>
  </si>
  <si>
    <t>Të sigurohet rritja e aksesit të fëmijëve në arsimin parashkollor në nivelin 86% e grupmoshës 3-6 vjeç, me synim që grupmosha 5-6 vjec të arrijnë në 95%..Zhvillimi dhe konsolidimi i sherbimit arsimor ne sistemin PARASHKOLLOR , per permbushjen e funksioneve te edukimit dhe realizimin e misionit te edukimit.</t>
  </si>
  <si>
    <t>Të sigurohet rritja e aksesit të fëmijëve në arsimin parashkollor në nivelin 86% e grupmoshës 3-6 vjeç, me synim që grupmosha 5-6 vjec të arrijnë në 95%. Zhvillimi dhe konsolidimi i sherbimit arsimor ne sistemin PARASHKOLLOR , per permbushjen e funksioneve te edukimit dhe realizimin e misionit te edukimit.</t>
  </si>
  <si>
    <t>Produkti 1 i Objektivit 1</t>
  </si>
  <si>
    <t>Numri gjeesej I femijeve te grupmoshes3-6 vjec :INSTAT</t>
  </si>
  <si>
    <t>Numri gjithesej I femijeve te grupmoshes3-6 vjec qe ndjekin arsimin parashkollor</t>
  </si>
  <si>
    <t>Përqindja e aksesit të fëmijëve në arsimin parashkollor</t>
  </si>
  <si>
    <t>Ne % ndaj shpenz publike</t>
  </si>
  <si>
    <t>Ne % ndaj GDP</t>
  </si>
  <si>
    <t>Strukt ndaj totalit buxh MASR</t>
  </si>
  <si>
    <t>%. i mësuesve të trajnuar te arsimit 9-vjecar, në përqindje ndaj totalit.</t>
  </si>
  <si>
    <t>Nr. i mësuesve të trajnuar kl 2 dhe 7</t>
  </si>
  <si>
    <t>Nr. i mësuesve të trajnuar kl 2 dhe 7(edhe në përqindje)</t>
  </si>
  <si>
    <t>Numri gjithesej I femijeve te grupmoshes 3-6 vjec :INSTAT</t>
  </si>
  <si>
    <t xml:space="preserve">1. 100% e IAL të sigurojnë akreditimi Institucional e akreditim për të gjitha programet e studimit në vitin 2021
2.  100% të IAL- me kurrikula dhe programe të reformuara në 2021;
3. Të sigurohet standardi një vend pune për dy studentë në laborator kërkimorë shkencorë ;
4. Të sigurohet standardi 5-8 m2 për student sipas natyrës së programit të studimeve në vitin 2021;
3. Fonde publike të arrijnë në 2.26% ndaj PBB në vitin 2021 
4. Hartimi i kurrikulave në përputhje me rezultatet e të mësuarit 100% në 2020
5. 100% e të dhënave të stafit akademik, të studentëve, të karrierës akademike, diplomimit, janë në regjistrin EK
6.  95% e doktorantëve janë pjesë e stafeve me kohë të plotë e departamenteve në 2021
7.  30% e financimit për kërkimin shkencor në IAL vjen nga ente private në 2021;
8.  Rritja e mobilitetit të stafit dhe studentëve me 20% në 2018 dhe 40% në 2019 dhe 60% në vitin 2021
9.  100% e studenteve ekselente, studente ne nevoje të perfitojnë bursa e kredi studentore në 2021
</t>
  </si>
  <si>
    <t xml:space="preserve">1) Akreditimi i 100% i programeve të studimit konform kërkesave ligjore. Përmrësimi i instrumentave të llogaridhënies publike të universiteteve dhe transparencës në linjë me rritjen e autonomisë. Përmirësimi në vijimësi i standardeve infrastrukturore 
2) Implementimi i kuadrit ligjor dhe institucional e reformës financiare  në IAL. Financimi i IAL-ve sipas renditjes së tyre. 
3) Rivlerësim i KSHK dhe i ligjit për KSHK dhe përgatitja e manualit përkatës përshkruesit e niveleve dhe për Komiettet Sektoriale. Përgatitja e kuadrit nënligjor për kodifikimin e programeve të studimit dhe përmbajtjes së tyre në nivel kombëtar duke parashikuar aty rezultatet e të nxënit, si dhe mbështetur dhe në KSHK dhe standardet evropiane, 
4) Rritja e kapaciteteve akademike dhe stafit të IAL  sipas standardeve të  ligjin e ri të arsimit të lartë në RSH; Rishikim i skemës së promovimit për tituj e grada konform praktikave perëndimore dhe duke i dhënë rëndësi vec të tjerave dhe pjesëmarrjes në projekte ndërkombëtare dhe të ardhurave të siguruara nga projektet për IAL-në. 
5) Rritja e standardeve dhe kapaciteteve për mësimdhënie dhe kerkim shkencor. Implementimin i DB kombëtar për regjistrin e studentëve, të dhënat e karrierës akademike, diplomimit, provimet e shtetit, të dhënat e stafit akademik, etj. Realizimi i ofrimit të një shërbimi cilësor, si dhe krijimi i DB kombëtar të titujve dhe gradave shkencore.
6) Implementimi i skemës së re të të pranimit në IAL përmes vendosjes së prioriteteve kombëtare për pranimin e studenteve.  Aksesi në arsimin e lartë, sipas meritës, pavarësisht nga mundësitë financiare të individëve. Mbështetje e mobilitetit të studentëve dhe pedagogëve dhe ndërkombëtarizimit të arsimit të lartë. 
7) Realizimi i politikave të përfshirjes sociale dhe aksesit të gjërë në AL nëpërmjet skemës së kredidhënies studentore dhe mbështetjes financiare me bursa për kategoritë në nevojë, si dhe heqjen e barrierave arkitektonike në IAL.
</t>
  </si>
  <si>
    <t xml:space="preserve">1) Akreditimi i 100% i programeve të studimit konform kërkesave ligjore. Përmrësimi i instrumentave të llogaridhënies publike të universiteteve dhe transparencës në linjë me rritjen e autonomisë. Përmirësimi në vijimësi i standardeve infrastrukturore 
2) Implementimi i kuadrit ligjor dhe institucional e reformës financiare  në IAL. Rivlerësim i KSHK dhe i ligjit për KSHK dhe përgatitja e manualit përkatës përshkruesit e niveleve dhe për Komiettet Sektoriale. Përgatitja e kuadrit nënligjor për kodifikimin e programeve të studimit dhe përmbajtjes së tyre në nivel kombëtar duke parashikuar aty rezultatet e të nxënit, si dhe mbështetur dhe në KSHK dhe standardet evropiane, 
3) Rritja e kapaciteteve akademike dhe stafit të IAL  sipas standardeve të  ligjin e ri të arsimit të lartë në RSH; Rishikim i skemës së promovimit për tituj e grada konform praktikave perëndimore dhe duke i dhënë rëndësi vec të tjerave dhe pjesëmarrjes në projekte ndërkombëtare dhe të ardhurave të siguruara nga projektet për IAL-në. 
4) Rritja e standardeve dhe kapaciteteve për mësimdhënie dhe kerkim shkencor. Implementimin i DB kombëtar për regjistrin e studentëve, të dhënat e karrierës akademike, diplomimit, provimet e shtetit, të dhënat e stafit akademik, etj. Realizimi i ofrimit të një shërbimi cilësor, si dhe krijimi i DB kombëtar të titujve dhe gradave shkencore.
5) Implementimi i skemës së re të të pranimit në IAL përmes vendosjes së prioriteteve kombëtare për pranimin e studenteve.  Aksesi në arsimin e lartë, sipas meritës, pavarësisht nga mundësitë financiare të individëve. Mbështetje e mobilitetit të studentëve dhe pedagogëve dhe ndërkombëtarizimit të arsimit të lartë. 
6) Realizimi i politikave të përfshirjes sociale dhe aksesit të gjërë në AL nëpërmjet skemës së kredidhënies studentore dhe mbështetjes financiare me bursa për kategoritë në nevojë, si dhe heqjen e barrierave arkitektonike në IAL.
</t>
  </si>
  <si>
    <t xml:space="preserve">1) Akreditimi i 100% i programeve të studimit konform kërkesave ligjore. Përmrësimi i instrumentave të llogaridhënies publike të universiteteve dhe transparencës në linjë me rritjen e autonomisë. Përmirësimi në vijimësi i standardeve infrastrukturore. 
2) Implementimi i kuadrit ligjor dhe institucional e reformës financiare  në IAL. Kryerja e renditjes së IAL-ve me qëllim financimin e tyre. 
3) Rivlerësim i KSHK dhe i ligjit për KSHK dhe përgatitja e manualit përkatës përshkrusit e niveleve dhe për Komiettet Sektoriale. Përgatitja e kuadrit nënligjor për kodifikimin e programeve të studimit dhe përmbajtjes së tyre në nivel kombëtar duke parashikuar aty rezultatet e të nxënit, si dhe mbështetur dhe në KSHK dhe standardet evropiane, 
4) Rritja e kapaciteteve akademike dhe stafit të IAL  sipas standardeve të  ligjin e ri të arsimit të lartë në RSH; Rishikim i skemës së promovimit për tituj e grada konform praktikave perëndimore dhe duke i dhënë rëndësi vec të tjerave dhe pjesëmarrjes në projekte ndërkombëtare dhe të ardhurave të siguruara nga projektet për IAL-në. 
5) Rritja e standardeve dhe kapaciteteve për mësimdhënie dhe kerkim shkencor. Implementimin i DB kombëtar për regjistrin e studentëve, të dhënat e karrierës akademike, diplomimit, provimet e shtetit, të dhënat e stafit akademik, etj. Realizimi i ofrimit të një shërbimi cilësor, si dhe krijimi i DB kombëtar të titujve dhe gradave shkencore.
6) Implementimi i skemës së re të të pranimit në IAL përmes vendosjes së prioriteteve kombëtare për pranimin e studenteve.  Aksesi në arsimin e lartë, sipas meritës, pavarësisht nga mundësitë financiare të individëve. Mbështetje e mobilitetit të studentëve dhe pedagogëve dhe ndërkombëtarizimit të arsimit të lartë. 
7) Realizimi i politikave të përfshirjes sociale dhe aksesit të gjërë në AL nëpërmjet skemës së kredidhënies studentore dhe mbështetjes financiare me bursa për kategoritë në nevojë, si dhe heqjen e barrierave arkitektonike në IAL.
</t>
  </si>
  <si>
    <t xml:space="preserve">1) Akreditimi institucional i 100% të IAL-ve nga një agjenci e huaj, anëtare e ENQA-s. Akreditimi i të gjithë programeve të studimit brenda afatit për akreditim. Reformim  i mekanizmave të kontrollit të cilësisë: rishikim i standardeve shtetërore të cilësisë konform atyre të HEAL, Ndërtimi i instrumentave të llogaridhënies publike të universiteteve dhe transparencës në linjë me rritjen e autonomisë. Përgatitja e kuadrit nënligjor dhe atij institucional të reformës finaciare dhe institucionale në AL bazuar në standardet dhe kriteret e EHEA. Përafrimi i kurrikulave të programve të studimit të mësuesisë dhe pilotimi i këtij procesi.
2) Sigurimi i cilësisë në AL në nivel institucional e të programeve të studimit sipas kritereve e standardeve ndërkombëtare të HEAL-it,  në përputhje me kërkesat e tregut lokal dhe kombëtar të punës. Akreditimi institucional në 100% të IAL-ve nga një agjenci e huaj. Implementimi i kuadrit ligjor dhe institucional e reformës financiare  në IAL. Fillimi i procesit të renditjes së IAL-ve më qëllim financimin e tyre. Rivlerësim i KSHK dhe i ligjit të ri për KSHK dhe përgatitja e manualit përkatës. Përgatitja e kuadrit nënligjor për kodifikimin e programeve të studimit dhe përmbajtjes së tyre në nivel kombëtar duke parashikuar aty rezultatet e të nxënit, si dhe mbështetur dhe në KSHK dhe standardet evropiane, 
3) Rritja e kapaciteteve akademiko-kërkimore dhe stafit të IAL-ve në përmbushje të standardeve akademike të parashikuara në  ligjin e ri të arsimit të lartë në RSH; Rishikim i skemës së promovimit për tituj e grada konform praktikave perëndimore dhe duke i dhënë rëndësi veç të tjerave dhe pjesëmarrjes në projekte ndërkombëtare dhe të ardhurave të siguruara nga projektet për IAL-në. 
4) Rritja e standardeve dhe kapaciteteve për mësimdhënie dhe kërkim shkencor. Implementimi i regjistrit elektronik kombëtar të diplomave universitare, si dhe i një DB kombëtar për regjistrin e studentëve, të dhënat e karrierës akademike, diplomimit, provimet e shtetit, të dhënat e stafit akademik, etj. Realizimi i aplikimit online për njohjen e diplomave dhe ofrimit të një shërbimi cilësor, si dhe krijimi i DB kombëtar të titujve dhe gradave shkencore. Ofrimi i gjuhëve të hauja falas për studentët.
5) Implementimi i skemës së re të të pranimit në IAL, dhe vendosja e prioriteteve kombëtare për pranimin e studenteve, përfshirë programet e studimit STEM dhe ato profesionale 2-vjeçare.  Aksesin në arsimin e lartë, sipas meritës, pavarësisht nga mundësitë financiare të individëve. Mbështetje e mobilitetit të studentëve dhe pedagogëve dhe ndërkombëtarizimit të arsimit të lartë. Plotësimi i kuadrit ligjor dhe institucional i reformës financiare  në IAL.
6 ) Realizimi i politikave të përfshirjes sociale dhe aksesit të gjërë në AL nëpërmjet skemës së kredidhënies studentore dhe mbështetjes financiare me bursa për kategoritë në nevojë, si dhe heqjen e barrierave arkitektonike në IAL. Krijimi i këshillave studentore dhe Këshillit Kombëtar Studentor.
</t>
  </si>
  <si>
    <t xml:space="preserve">Sigurimi i cilësisë në AL në nivel institucional e të programeve të studimit sipas kritereve e standardeve ndërkombëtare të HEAL-it,  në përputhje me kërkesat e tregut lokal dhe kombëtar të punës. Akreditimi institucional në 100% të IAL-ve nga një agjenci e huaj. Akreditimi, brenda afatit të akreditimit, në masën 100% të programeve të studimit. Të garantojë mundësi të barabarta, mbi bazën e meritës, për të gjithë individët që duan të ndjekin studimet në arsimin e lartë. Rritja e dimensionit social në AL. Të bazojë sistemin e arsimit të lartë mbi parimin e konkurrencës së lirë mes institucioneve të arsimit të lartë, personelit akademik dhe studentëve. Për të garantuar aksesin në arsimin e lartë, sipas meritës, pavarësisht nga mundësitë financiare të individëve. Rritja e transparencës dhe krijimi i mekanizmave të kontrollit dhe llogaridhënies në kuadrin e luftës ndaj korrupsionit. Ofrimi i kurrikulave universitare konform nevojave të tregut të punës. Krijimi i mekanizmave mbështetës dhe promovues të pjesmarrjes në projekte kërkimore ndërkombëtare përmes promovimit akademik. Sigurimi i kualifikimit të vazhdueshëm profesional bazuar në konceptin e të mësuarit gjatë gjithë jetës. Ndërkombëtarizimi i AL dhe rritja e mobilitetit dhe shkëmbimeve të ndryshme.
</t>
  </si>
  <si>
    <t xml:space="preserve">Reforma në arsimin e lartë bazohet në parimet e Deklaratës së Bolonjës për arritjen e standarteve europiane. Rritja e cilësisë në arsimin e lartë, si dhe ofrimi i programeve të studimit cilësorë kërkohet të arrihet në përputhje me nevojat lokale dhe kombëtare si dhe konform standardeve të HEAL dhe eksperiencave më të mira evropiane. Ndërkombëtarizimi i arsimit të lartë dhe rritja e kontributit të ekselencave shqiptare në tregun e punës. Ofrimi i arsimimit profesional pas të mesmes dhe më gjerë, sipas nevojave të zonave të vecanta në vend. Mbështetja dhe nxitja e ofrimit të programeve të studimit në përputhje me tregun e punës e tendencave të zhvillimeve rajonale, si dhe të orientuara drejt studentit. Rritja e lirisë akademike, autonomisë financiare dhe organizative, si dhe të vetëqeverisjes së IAL-ve. </t>
  </si>
  <si>
    <t>Pershkrimi i Politikes se Programit</t>
  </si>
  <si>
    <t>Programi i Arsimit të Lartë synon zhvillimin e Arsimit të Lartë në funksion të mbështetjes së prioriteteve strategjike, interesave të zhvillimit të vendit dhe integrimit  evropian, në përputhje me kërkesat e procesit të Bolonjës dhe të Hapsirës Evropiane të Arsimit të Lartë (HEAL). Sistemi i financimit të arsimit të lartë vijon të reformohet në funksion të sigurimit të cilësisë, dhe për t'iu përshtatur kërkesave reale të tregut të punës për specialistë të fushave të ndryshme. Financimi i IAL-ve të bëhet sipas renditjes së tyre. Ajo garanton burimet financiare që në nivel kombëtar shkojnë në mbështetje të arsimit të lartë, si dhe rritjen e autonomisë financiare, organizative, përzgjedhjes së personelit dhe qeverisëse  të IAL. Ofrimi i studimeve universitare në të tre ciklet e studimit synohet nëpërmjet sigurimit të standarteve duke integruar në mënyrë më efektive mësimdhënien me kërkimin shkencor.</t>
  </si>
  <si>
    <t>Arsimi i Lartë</t>
  </si>
  <si>
    <t>Arsimi i mesëm i lartë synon zhvillimin e mëtejshëm të kompetencave të fituara nga arsimi bazë, konsolidimin e individualitetit të çdo nxënësi dhe tërësinë e vlerave e të qëndrimeve, zgjerimin dhe thellimin në fusha të caktuara të dijes, përgatitjen për arsimin tretësor ose për tregun e punës. Hartimi dhe zbatimi i kurrikules së re në arsimin e mesëm. Mbështetja e zhvillimit profesional të mësuesve. Promovimi dhe zgjerimi i teknologjisë së informacionit dhe komunikimit në edukim. Zgjerimi i kapaciteteve infrastrukturore në institucionet shkollore të arsimit të mesëm.</t>
  </si>
  <si>
    <t>Numri i Punonjësve me Kontratë të Programit Buxhetor (Numri i praktikanteve qe zhvillojne praktiken mesimore si mesues.</t>
  </si>
  <si>
    <r>
      <t xml:space="preserve">Detajimi i Kostos Totale të </t>
    </r>
    <r>
      <rPr>
        <b/>
        <sz val="9"/>
        <color indexed="10"/>
        <rFont val="Times New Roman"/>
        <family val="1"/>
      </rPr>
      <t>Produktit X</t>
    </r>
    <r>
      <rPr>
        <b/>
        <sz val="9"/>
        <color indexed="8"/>
        <rFont val="Times New Roman"/>
        <family val="1"/>
      </rPr>
      <t xml:space="preserve"> sipas Artikujve Ekonomikë</t>
    </r>
  </si>
  <si>
    <r>
      <t xml:space="preserve">Detajimi i Kostos Totale të </t>
    </r>
    <r>
      <rPr>
        <b/>
        <sz val="9"/>
        <color indexed="10"/>
        <rFont val="Times New Roman"/>
        <family val="1"/>
      </rPr>
      <t>Produktit 1</t>
    </r>
    <r>
      <rPr>
        <b/>
        <sz val="9"/>
        <color indexed="8"/>
        <rFont val="Times New Roman"/>
        <family val="1"/>
      </rPr>
      <t xml:space="preserve"> sipas Artikujve Ekonomikë</t>
    </r>
  </si>
  <si>
    <t>Numri i nxenësve</t>
  </si>
  <si>
    <t>Krijimi i biblotekave ne arsimin e mesem te pergjithshem,nepermjet blerjes se librave te miratuara nga MASH,  me qellim rrijten e cilesi se mesimdhenies dhe sigurimin e aksesit per te gjithe nxenesit ne shkollat e mesme ne qytet apo ne zonen rurale.</t>
  </si>
  <si>
    <t>Biblioteka te pasuruara me literature bashkekohore</t>
  </si>
  <si>
    <t>Numri i nxensve që përfitojnë fondit shtesë në bilioteka</t>
  </si>
  <si>
    <t xml:space="preserve"> Pasurimi i bibliotekave në të gjitha shkollat me 10% te fondit ekzistues te bibliotekave.(çdo vit)</t>
  </si>
  <si>
    <t>Numri i kabineteve klasave inteligjente</t>
  </si>
  <si>
    <t>Krijimi I kabineteve informatikes_ intelegjente</t>
  </si>
  <si>
    <t>Produktet për Objektivin 6</t>
  </si>
  <si>
    <t>Numri i Klasave të reja mësimore inteligjente/dixhitale</t>
  </si>
  <si>
    <t>Pajisja i 100 klasave/shkollave me klasa mësimore inteligjente/ digjitale (çdo vit)</t>
  </si>
  <si>
    <t>Numri i  laboratoreve te pajisur me pajisje laboratorike, kimie, fizike. biologjie per shkollat e mesme te pergjithshme</t>
  </si>
  <si>
    <t>Furnizimi me pajisje laboratorike, kimie, fizike. biologjie per shkollat e mesme te pergjithshme dhe te bashkuara ne funksion te rritjes se cilesise se sherbimit arsimor.</t>
  </si>
  <si>
    <t>Shkolla te pajisura me laboratore shkencore kimie, fizike. Biologjie</t>
  </si>
  <si>
    <t>Përqindja e laboratorëve të rinj</t>
  </si>
  <si>
    <t>Numri i laboratorëve të rinj</t>
  </si>
  <si>
    <t>Pajisja me laborator shkencor Fizikë-Kimi-Biologji  për 5-8 % në vit te shkollave të mesme.</t>
  </si>
  <si>
    <r>
      <t xml:space="preserve">Detajimi i Kostos Totale të </t>
    </r>
    <r>
      <rPr>
        <b/>
        <sz val="9"/>
        <color indexed="10"/>
        <rFont val="Times New Roman"/>
        <family val="1"/>
      </rPr>
      <t>Produktit 3</t>
    </r>
    <r>
      <rPr>
        <b/>
        <sz val="9"/>
        <color indexed="8"/>
        <rFont val="Times New Roman"/>
        <family val="1"/>
      </rPr>
      <t xml:space="preserve"> sipas Artikujve Ekonomikë</t>
    </r>
  </si>
  <si>
    <t>Numri i klasave te reabilitura</t>
  </si>
  <si>
    <t>Furnizimi me mobileri ( karrike, tavolina, rafte etj), per krijimin e kushteve optimale  per mesimdhenie e mesimnxenie, ne perundim te ndertimit  te objekteve te reja/rehabilituara.</t>
  </si>
  <si>
    <t>Institucione arsimore, klasa te pajisura me mobileri</t>
  </si>
  <si>
    <t>Produkti 3 i Objektivit 4</t>
  </si>
  <si>
    <r>
      <t xml:space="preserve">Detajimi i Kostos Totale të </t>
    </r>
    <r>
      <rPr>
        <b/>
        <sz val="9"/>
        <color indexed="10"/>
        <rFont val="Times New Roman"/>
        <family val="1"/>
      </rPr>
      <t>Produktit 2</t>
    </r>
    <r>
      <rPr>
        <b/>
        <sz val="9"/>
        <color indexed="8"/>
        <rFont val="Times New Roman"/>
        <family val="1"/>
      </rPr>
      <t xml:space="preserve"> sipas Artikujve Ekonomikë</t>
    </r>
  </si>
  <si>
    <t>Rehabilitimi dhe zgjerimi i  shkollave ne arsimin mesem, me synim plotesimin e standarteve Europiane, 30-32 nxenes per klase.</t>
  </si>
  <si>
    <t>Shkolla  te reabilituara/zgjeruara konform standardeve europiane</t>
  </si>
  <si>
    <t>Numri i klasave te ndertuar</t>
  </si>
  <si>
    <t>Ndertimi i  shkollave te reja  te mesme te  pergjithshme ne synim te plotesimit te standarteve europine, 30 -32 nxenes per klase.</t>
  </si>
  <si>
    <t>Shkolla me klasa te reja te ndertuara sipas standardeve europiane</t>
  </si>
  <si>
    <t>Përqindja e klasave të rehabilituara</t>
  </si>
  <si>
    <t>Numri I klasave  gjithsej Arsimi mesem (gjimnaze + gjimnaze te orientuara)</t>
  </si>
  <si>
    <t>Numri total i klasave të rehabilituara.</t>
  </si>
  <si>
    <t>Rehabilitimi infrastrukturor i 10-12% të klasave në gjimnazeve, rindërtimi apo shtesa  me 5%-8% i klasave të reja në zonat urbane. (çdo vit)</t>
  </si>
  <si>
    <t xml:space="preserve">Numri nxenesve ne maturë </t>
  </si>
  <si>
    <t>Krijimi i kushteve per realizimin e matures shteterore për afro 38-40 mijë maturanë, hartimi i testeve per provimeve, procesi i dhënies së provimeve, vlerësimeve të provimeve, provimeve kombetare e teste nderkombetare.</t>
  </si>
  <si>
    <t>Krijimi i kushteve per realizimin e matures shteterore për afro 38-40 mijë maturantë, hartimi i testeve per provimeve, procesi i dhënies së provimeve, vlerësimeve të provimeve, provimeve kombetare e teste nderkombetare.</t>
  </si>
  <si>
    <t>Numri i nxenesve ne Maturen Shteterore</t>
  </si>
  <si>
    <t>Numri i mësueve që punësohen nga portali  "Mësues për Shqipërinë"</t>
  </si>
  <si>
    <t>Numri i mësueve që realzojnë  testimin "Mësues për Shqipërinë"</t>
  </si>
  <si>
    <t>Numri i vlerësuesve të trajnuar dhe certifikuar</t>
  </si>
  <si>
    <t>Realizimi i Maturës Shtetërore 2019,2020,2021. Sigurimi i testeve të një cilësie të lartë. Përzgjedhja, trajnimi dhe certifikimi i vlerësuesve të testeve. Vlerësimi i testeve të maturës saktë dhe duke respektuar të gjitha rregullat e parashikuara; Organizimin e testimit të informatizuar të kandidatëve, për t'u punësuar në institucionet arsimore publike të arsimit parauniversitar. Realizimi i testimit "Mësues për Shqipërinë", në 40 profile të kandidatëve për ushtrimin e profesionit të mësuesit, .</t>
  </si>
  <si>
    <t>Kosto totale e produktit 4</t>
  </si>
  <si>
    <r>
      <t xml:space="preserve">Detajimi i Kostos Totale të </t>
    </r>
    <r>
      <rPr>
        <b/>
        <sz val="9"/>
        <color indexed="10"/>
        <rFont val="Times New Roman"/>
        <family val="1"/>
      </rPr>
      <t>Produktit 4</t>
    </r>
    <r>
      <rPr>
        <b/>
        <sz val="9"/>
        <color indexed="8"/>
        <rFont val="Times New Roman"/>
        <family val="1"/>
      </rPr>
      <t xml:space="preserve"> sipas Artikujve Ekonomikë</t>
    </r>
  </si>
  <si>
    <t>Numri i punonjese perfitues</t>
  </si>
  <si>
    <t xml:space="preserve">Mbulimi  shpenzimeve te transportit per mesuesit dhe drejtuesit AMP, qe udhetojne cdo dite mbi 5 KM nga vendbanimi ne institucionin arsimor. </t>
  </si>
  <si>
    <t>Sigurimi i sherbimit te transportit te mesuesve te AMP</t>
  </si>
  <si>
    <t>Produkti 4 i Objektivit 2</t>
  </si>
  <si>
    <t>Numri i nxenesve qe perfitojne tekste falas</t>
  </si>
  <si>
    <t>Pajisja e 100 % të nxënësve me tekste mësimore në përputhje me kurikulat e reja dhe sipas standardeve europiane. Mbështetja e grupeve në nevojë duke rimbursuar 100% koston e teksteve shkollore nga buxheti i shtetit.</t>
  </si>
  <si>
    <t>Produkti 3 i Objektivit 2</t>
  </si>
  <si>
    <t>Numri i programeve -kurrikulave</t>
  </si>
  <si>
    <t>Zbatimi i kurrikules se re, dokumentacioni kurrikular ne gjimnaze dhe shkollat social-kulturore. Trajnimi  drejtuesve dhe mësuesve te gjimnazeve dhe shkollave sosc-kultutro per reformen dhe zbatimin e kurrikulave të reja</t>
  </si>
  <si>
    <t>Numri i mesuesve te trajnuar</t>
  </si>
  <si>
    <t>Trajnimi i  mesuesve te klasave 10,11,12 te arsimit te mesem qe do realizojne kurrikulen e kl.10_kl 11_kl 12 gjate vitit shkollor 2017-2021.</t>
  </si>
  <si>
    <t>Përqindja e mësuesve të trajnuar</t>
  </si>
  <si>
    <t>Numri i Drejtuesve dhe mësuesve të trajnuar</t>
  </si>
  <si>
    <t xml:space="preserve">Zbatimi dhe konsolidimi  i kurrikules se re te klases 10-11- 12, nëpërmjet trajnimi  të drejtuesve dhe mësuesve te gjimnazeve dhe shkollave soc-kulturo per reformen dhe zbatimin e kurrikulave të reja. Ngritja ekipeve me  drejtues dhe mesues qe do te zhvillojne dhe kryejne trajnimin e mesuesve dhe drejtuesve te istitucioneve arsimore. </t>
  </si>
  <si>
    <t>Kosto totale e produktit B</t>
  </si>
  <si>
    <r>
      <t xml:space="preserve">Detajimi i Kostos Totale të </t>
    </r>
    <r>
      <rPr>
        <b/>
        <sz val="9"/>
        <color indexed="10"/>
        <rFont val="Times New Roman"/>
        <family val="1"/>
      </rPr>
      <t>Produktit B</t>
    </r>
    <r>
      <rPr>
        <b/>
        <sz val="9"/>
        <color indexed="8"/>
        <rFont val="Times New Roman"/>
        <family val="1"/>
      </rPr>
      <t xml:space="preserve"> sipas Artikujve Ekonomikë</t>
    </r>
  </si>
  <si>
    <t>Numri i nxenësve në gjimnaze</t>
  </si>
  <si>
    <t xml:space="preserve">Rritja e tërheqjes së nxënësve që mbarojnë arsimin bazë në gjimnaze, gjimnaze të orientuara dhe arsim profesional </t>
  </si>
  <si>
    <t>Numri I  nxënësve që ndjekin arsimin profesional.</t>
  </si>
  <si>
    <t>Përqindja e nxënësve që ndjekin arsimin profesional kundrejt totalit ne AM.</t>
  </si>
  <si>
    <t>Numri I nxenesve të rregjistrar ne gjimnaze</t>
  </si>
  <si>
    <t>Përqindja e nxënësve që ndjekin AM Gjimnaze kundrejt totalit</t>
  </si>
  <si>
    <t>Numri I nxënësve të rregjistruar ne arsimin e mesëm</t>
  </si>
  <si>
    <t>Përqindja e nxënësve që përfundojnë arsimin bazë të cilët regjistrohen në arsimin e mesëm</t>
  </si>
  <si>
    <t>Nxënës që regjistrohet dhe ndjekin arsimin e mesëm të lartë të arrijë në 96-98% e nxënësve që përfundojnë arsimin bazë,</t>
  </si>
  <si>
    <t>Mësues në arsimin e mesëm (gjimnaze + gjimnaze të orientuara)</t>
  </si>
  <si>
    <t>Arsimi i Mesëm I Përgjithshëm "Gjimnazet".</t>
  </si>
  <si>
    <t xml:space="preserve">Numri i Punonjësve Organik të Programit Buxhetor </t>
  </si>
  <si>
    <r>
      <t xml:space="preserve">Detajimi i Kostos Totale të </t>
    </r>
    <r>
      <rPr>
        <b/>
        <sz val="10"/>
        <color indexed="10"/>
        <rFont val="Times New Roman"/>
        <family val="1"/>
      </rPr>
      <t>Produktit 1</t>
    </r>
    <r>
      <rPr>
        <b/>
        <sz val="10"/>
        <color indexed="8"/>
        <rFont val="Times New Roman"/>
        <family val="1"/>
      </rPr>
      <t xml:space="preserve"> sipas Artikujve Ekonomikë</t>
    </r>
  </si>
  <si>
    <t xml:space="preserve">Numri studenteve </t>
  </si>
  <si>
    <t>Numri total i studentëve që ndjekin ciklin e parë të studimeve që përfitojnë bursë financiare dhe akomodim ne  IAL publike.</t>
  </si>
  <si>
    <t>Implementimi i skemës së re të të pranimit në IAL përmes vendosjes së prioriteteve kombëtare për pranimin e studenteve.  Aksesi në arsimin e lartë, sipas meritës, pavarësisht nga mundësitë financiare të individëve. Mbështetje e mobilitetit të studentëve dhe pedagogëve dhe ndërkombëtarizimit të arsimit të lartë.  Realizimi i politikave të përfshirjes sociale dhe aksesit të gjërë në AL nëpërmjet skemës së kredidhënies studentore dhe mbështetjes financiare me bursa për kategoritë në nevojë, si dhe heqjen e barrierave arkitektonike në IAL.</t>
  </si>
  <si>
    <t>Numri i projekteve</t>
  </si>
  <si>
    <t xml:space="preserve">Granti i politikave të zhvillimit për institucionet publike të arsimit të lartë përfshin;
a) fondin për mbështetjen e institucionit dhe infrastrukturës akademike;
b) fondin e projekteve konkurruese për zhvillimin e institucioneve të arsimit të lartë.
Fondi për mbështetjen e institucionit dhe infrastrukturës akademike shpërndahet mbi bazën e renditjes së institucioneve publike të arsimit të lartë, të kryer nga Agjencia Kombëtare e Kërkimit Shkencor dhe Inovacionit (AKKSHI). Treguesit kryesorë që do të përcaktojnë renditjen e universiteteve publike.
Fondi i projekteve konkurruese për zhvillimin e institucioneve të arsimit të lartë shpërndahet mbi bazën e projekteve që IAL paraqesin, sipas kritereve të përcaktuara në strategjitë sektoriale dhe në ligjin vjetor të buxhetit. Ministria përgjegjëse për arsimin miraton me udhëzim prioritetet, termat e shpërndarjes, formën e aplikimit për grantin. Ministria përgjegjëse për arsimin, miraton grantin e politikave të zhvillimit të institucioneve publike të arsimit të lartë, mbi bazën e aplikimit apo të prioriteteve strategjike të zhvillimit të vendit.
</t>
  </si>
  <si>
    <t xml:space="preserve">Rritja e kapaciteteve akademiko-kërkimore dhe stafit të IAL-ve në përmbushje të standardeve akademike të mbështetura me fonde grant. 
Fondi për mbështetjen e institucionit dhe infrastrukturës akademike shpërndahet mbi bazën e renditjes së institucioneve publike të arsimit të lartë, të kryer nga Agjencia Kombëtare e Kërkimit Shkencor dhe Inovacionit (AKKSHI). Treguesit kryesorë që do të përcaktojnë renditjen e universiteteve publike.
Fondi i projekteve konkurruese për zhvillimin e institucioneve të arsimit të lartë shpërndahet mbi bazën e projekteve që IAL paraqesin, sipas kritereve të përcaktuara në strategjitë sektoriale dhe në ligjin vjetor të buxhetit. Ministria përgjegjëse për arsimin miraton me udhëzim prioritetet, termat e shpërndarjes, formën e aplikimit për grantin. Ministria përgjegjëse për arsimin, miraton grantin e politikave të zhvillimit të institucioneve publike të arsimit të lartë, mbi bazën e aplikimit apo të prioriteteve strategjike të zhvillimit të vendit.
</t>
  </si>
  <si>
    <t xml:space="preserve">Shpenzimet Kapitale </t>
  </si>
  <si>
    <t>Fonde grant per politike  zhvillimi ne IAL publike ne 000/ lekë</t>
  </si>
  <si>
    <t>Numri i projekteve të mbështetura me fonde grant</t>
  </si>
  <si>
    <t>Numri I studenteve në ciklin e parë të studimeve në IAL publike</t>
  </si>
  <si>
    <t xml:space="preserve">Rritja e kapaciteteve akademiko-kërkimore dhe stafit të IAL-ve në përmbushje të standardeve akademike. Mbështetje finaciare me fonde grand për zhvillimit për institucionet publike të arsimit të lartë të parashikuara në  ligjin e ri të arsimit të lartë në RSH. 
</t>
  </si>
  <si>
    <t xml:space="preserve">Sasia </t>
  </si>
  <si>
    <t>Numri i programeve të akreditura</t>
  </si>
  <si>
    <t xml:space="preserve">Akreditimi institucional i 100% të IAL-ve nga një agjenci e huaj, anëtare e ENQA-s. Akreditimi i të gjithë programeve të studimit brenda afatit për akreditim. Reformim  i mekanizmave të kontrollit të cilësisë: rishikim i standardeve shtetërore të cilësisë konform atyre të HEAL, Ndërtimi i instrumentave të llogaridhënies publike të universiteteve dhe transparencës në linjë me rritjen e autonomisë. </t>
  </si>
  <si>
    <t xml:space="preserve">Numri I programeve te studimit ne tre ciklet e studimit ne IAL publike dhe private </t>
  </si>
  <si>
    <t xml:space="preserve">Numri I programeve te akredituara ne tre ciklet e studimit ne IAL publike dhe private </t>
  </si>
  <si>
    <t xml:space="preserve">Numri I Institucioneve te IAL publike dhe private aktive  </t>
  </si>
  <si>
    <t>Numri I Institucioneve te IAL publike dhe private te akredituara</t>
  </si>
  <si>
    <t>Akreditimi i 100% i programeve të studimit konform kërkesave ligjore. Përmrësimi i instrumentave të llogaridhënies publike të universiteteve dhe transparencës në linjë me rritjen e autonomisë.  Reformim  i mekanizmave të kontrollit të cilësisë: rishikim i standardeve shtetërore të cilësisë konform atyre të HEAL. Ndërtimi i instrumentave të llogaridhënies publike të universiteteve dhe transparencës në linjë me rritjen e autonomisë.</t>
  </si>
  <si>
    <r>
      <t xml:space="preserve">Detajimi i Kostos Totale të </t>
    </r>
    <r>
      <rPr>
        <b/>
        <sz val="10"/>
        <color indexed="10"/>
        <rFont val="Times New Roman"/>
        <family val="1"/>
      </rPr>
      <t>Produktit B</t>
    </r>
    <r>
      <rPr>
        <b/>
        <sz val="10"/>
        <color indexed="8"/>
        <rFont val="Times New Roman"/>
        <family val="1"/>
      </rPr>
      <t xml:space="preserve"> sipas Artikujve Ekonomikë</t>
    </r>
  </si>
  <si>
    <t>Numri i studentëve përfituesve</t>
  </si>
  <si>
    <t>Sigurimi i cilësisë në AL në nivel institucional e të programeve të studimit sipas kritereve e standardeve ndërkombëtare të HEAL-it,  në përputhje me kërkesat e tregut lokal dhe kombëtar të punës. Rritja e kapaciteteve akademiko-kërkimore dhe stafit të IAL-ve në përmbushje të standardeve akademike të parashikuara në  ligjin e ri të arsimit të lartë në RSH;</t>
  </si>
  <si>
    <t xml:space="preserve">Totali I fondeve Grant per IAL Publike +Te ardhurat dytesore </t>
  </si>
  <si>
    <t xml:space="preserve">Fondet Grant ne Programit  09450 ne 000 leke </t>
  </si>
  <si>
    <t>Numri total i trupës akademike, pedagogë të brendshëm dhe pedagogë të jashtëm në IAL publike.</t>
  </si>
  <si>
    <t>Numri I trupës akademike, pedagogë të brendshëm në IAL publike.</t>
  </si>
  <si>
    <t>Fonde per student 000 leke ne tre ciklet (Fonde grant +Te ardhurat)</t>
  </si>
  <si>
    <t>Numri Total I studenteve në tre ciklet të studimeve në IAL publike</t>
  </si>
  <si>
    <t>Numri I studenteve në ciklin e dytë e të tretë të studimeve në IAL publike</t>
  </si>
  <si>
    <t xml:space="preserve">Fonde grant për student ne ciklin e pare nga buxheti I shteti ne 000 leke </t>
  </si>
  <si>
    <t>Sigurimi i cilësisë në AL në nivel institucional e të programeve të studimit sipas kritereve e standardeve ndërkombëtare të HEAL-it,  në përputhje me kërkesat e tregut lokal dhe kombëtar të punës. Rritja e kapaciteteve akademiko-kërkimore dhe stafit të IAL-ve në përmbushje të standardeve akademike të parashikuara në  ligjin e ri të arsimit të lartë në RSH.</t>
  </si>
  <si>
    <t>Total , Fondeve Grant per IAL publike+te ardhurat +Fondet per kerkim shkencor  ne 000 lekë.</t>
  </si>
  <si>
    <t xml:space="preserve">%  Fonde Grant per IAL publike+te ardhurat +Fondet per kerkim shkencor  ne 000 lekë. ndaj totalit buxh MASR </t>
  </si>
  <si>
    <t xml:space="preserve">% e fondeve te IAL Publike +Te ardhurat dytesore ndaj totalit buxh MASR </t>
  </si>
  <si>
    <t xml:space="preserve">% e fondeve grant te IAL Publike  ndaj totalit buxh MASR </t>
  </si>
  <si>
    <t xml:space="preserve">Fonde Grant te IAL Publike ndaj totalit buxh MASR </t>
  </si>
  <si>
    <t xml:space="preserve">Fonde për Arsimin e Larte </t>
  </si>
  <si>
    <t>1.  Numrit të kërkuesve në deri në vitin 2021 të arrijë treguesit mesatare për kërkues në OECD;
2.  Të arrihet standardi 7 kërkues për cdo 1,000 të punësuar në vitin 2021; 
3.  40% e personelit në kërkim dhe zhvillim të jenë nga IAL;
4.  (30% e kërkuesve shkencore të jenë  femra me synim që pas vitit 2021) - Rritja me 30 % e financimit të projekteve kombëtare të kërkim zhvillimit që drejtohen nga kërkuese femra dhe Doktoratave të fushave prioritare të kërkimit, me synim që pas vitit 2021të sigurohet barazi gjinore në  projektet fitues ;
5.  Të rritet me 10%-15%  në vit numri i aplikimeve nga programet bilaterale dhe Programin Horizon 2020; 
6.  Financim për  punen kerkimore shkencore per 3,500- 4,000 kërkuesve në vit  në IAL publike në periudhen  2018-2021;
7.  Synohet që fondet per kërkim ekselencë dhe inovacion në vitin 2021  të arrijnë  1% të PBB-së.;</t>
  </si>
  <si>
    <t xml:space="preserve"> 1). Rritja dhe zgjerimi i kërkimit shkencor në Shqipëri bazuar në treguesit e OECD; ku pjesa e shpenzimeve publike në vitin 2021 të arrijë 1 % të GDP (e përllogaritur për IAL publike e private, ministritë e linjës, institucione të tjera kerkimore shteterore, Akademia e Shkencave si  dhe nga bizneset ).  
2). Nxitja e punës kërkimore në IAL publike nëpërmjet financimit të drejtpërdrejte të 4,000 kërkuesve, ku prioritet kane femrat në përputhje me parimet e barazise gjinore , si dhe mbështetje financiare për kërkim fondamental në IAL publike me fonde nga buxheti  i shtetit.
 3). Zgjerimi i bashkëpunimit  të Universiteteve me biznesin privat në Programet Kombëtare të Kërkimit dhe Zhvillimit nëpërmjet organizimit të seminareve dhe takimeve informuese në IAL mbi Programet Kombëtare dhe Ndërkombëtare, rritja me 10-15% më shumë ndaj viti paraardhës  
4). Rritja e aplikimeve me 20% me shume në programin Horizon 2020, program  për Kërkimin dhe Inovacionin (2014 - 2020). "Horizon 2020"  do të bashkojë kërkimin me inovacionin dhe do të ketë një akses më të thjeshtë se programet paraardhëse për kompanitë dhe universitetet.  "Horizon 2020" do të ketë tri shtylla kryesore: i) Shkencë -Ekselence, ii) Lidership industrial, iii) Sfidat shoqërore. 
 5). Promovim i  Fondin e Ekselencës, rritjen efektivitetit të financimit, rikthimin e shpejtë të përfitimit të Shqipërisë, mbështetja financiare për 100 studentet në 15 universitetet me të mira të botës (Lista  Shangai, ose FT) dhe doktorantë ekselentë, si dhe ekselentë apo të punësuar  në kuadër të programit  "Brain Gain", prioritet rritjen me 10-20% të mbeshtetjes financiare për kërkueset vajzat studjueset femra, në përputhje me parimet e barazise gjinore.</t>
  </si>
  <si>
    <t xml:space="preserve"> 1). Rritja dhe zgjerimi i kërkimit shkencor në Shqipëri bazuar në treguesit e OECD; ku pjesa e shpenzimeve publike në vitin 2019 të arrijë 0,08 % të GDP (e përllogaritur për IAL publike e private, ministritë e linjës, institucione të tjera kerkimore shteterore, Akademia e Shkencave si  dhe nga bizneset ).
 2). Nxitja e punës kërkimore në IAL publike nëpërmjet financimit të drejtpërdrejte të 3,700 kërkuesve, ku prioritet kane femrat , si dhe mbështetje financiare për kërkim fondamental në IAL publike me fonde nga buxheti  i shtetit.
 3). Zgjerimi i bashkëpunimit  të Universiteteve me biznesin privat në Programet Kombëtare të Kërkimit dhe Zhvillimit nëpërmjet organizimit të seminareve dhe takimeve informuese në IAL mbi Programet Kombëtare dhe Ndërkombëtare, rritja me 10-15% më shumë ndaj viti paraardhës 
 4). Rritja e aplikimeve me 18-20% me shume në programin Horizon 2020, program  për Kërkimin dhe Inovacionin (2014 - 2020). "Horizon 2020"  do të bashkojë kërkimin me inovacionin dhe do të ketë një akses më të thjeshtë se programet paraardhëse për kompanitë dhe universitetet.  "Horizon 2020" do të ketë tri shtylla kryesore: i) Shkencë -Ekselence, ii) Lidership industrial, iii) Sfidat shoqërore. 
 5). Promovim i  Fondin e Ekselencës, rritjen efektivitetit të financimit, rikthimin e shpejtë të përfitimit të Shqipërisë, mbështetja financiare për 70-100 studentet në 15 universitetet me të mira të botës (Lista  Shangai, ose FT) dhe doktorantë ekselentë, si dhe ekselentë apo të punësuar  në kuadër të programit  "Brain Gain", prioritet rritjen me 10-20% të mbeshtetjes financiare për kërkueset vajzat studjueset femra,  në përputhje me parimet e barazise gjinore.</t>
  </si>
  <si>
    <t xml:space="preserve"> 1). Rritja dhe zgjerimi i kërkimit shkencor në Shqipëri bazuar në treguesit e OECD; ku pjesa e shpenzimeve publike në vitin 2018 të arrijë 0,06 % të GDP (e përllogaritur për IAL publike e private, ministritë e linjës, institucione të tjera kerkimore shteterore, Akademia e Shkencave si  dhe nga bizneset ).  
2). Nxitja e punës kërkimore në IAL publike nëpërmjet financimit të drejtpërdrejte të 3,500 kërkuesve, ku prioritet kane femrat në përputhje me parimet e barazise gjinore , si dhe mbështetje financiare për kërkim fondamental në IAL publike me fonde nga buxheti  i shtetit.
 3). Zgjerimi i bashkëpunimit  të Universiteteve me biznesin privat në Programet Kombëtare të Kërkimit dhe Zhvillimit nëpërmjet organizimit të seminareve dhe takimeve informuese në IAL mbi Programet Kombëtare dhe Ndërkombëtare, rritja me 10-15% më shumë ndaj viti paraardhës  
4). Rritja e aplikimeve me 15-20% me shume në programin Horizon 2020, program  për Kërkimin dhe Inovacionin (2014 - 2020). "Horizon 2020"  do të bashkojë kërkimin me inovacionin dhe do të ketë një akses më të thjeshtë se programet paraardhëse për kompanitë dhe universitetet.  "Horizon 2020" do të ketë tri shtylla kryesore: i) Shkencë -Ekselence, ii) Lidership industrial, iii) Sfidat shoqërore  
5). Promovim i  Fondin e Ekselencës, rritjen efektivitetit të financimit, rikthimin e shpejtë të përfitimit të Shqipërisë, mbështetja financiare për 70 studentet në 15 universitetet me të mira të botës (Lista  Shangai, ose FT) dhe doktorantë ekselentë, si dhe ekselentë apo të punësuar  në kuadër të programit  "Brain Gain", prioritet rritjen me 10-20% të mbeshtetjes financiare për kërkueset vajzat studjueset femra, në përputhje me parimet e barazise gjinore.</t>
  </si>
  <si>
    <t>Synimi kryesor politik i programit është që sistemi i kërkimit shkencor t'i përgjigjet me besim të lartë sfidave të së ardhmes si çështjeve të mjedisit, mungesës së burimeve, cështjeve të shëndetit publik, të kohesionit social si dhe drejt zhvillimeve globale dhe integrimit të Shqipërisë në Bashkimin Evropian. Rritja e investimeve për SHTI bazuar në fondet publike dhe burime të tjera alternative deri në 1% të GDP. Programi synon zgjerimin dhe rritjen e cilësisë së kërkimit shkencor në Shqipëri, për të arritur në raportin 7 kërkues për cdo 1000 të punësuar në vitin 2020. Integrimi i kërkimin shkencor shqiptar në Hapësirën Evropiane të Kërkimit (ERA) numri i aplikimeve nga programet bilaterale dhe Programin Horizon 2020  të rritet me 10% në vit, dhe orientuar kërkimin shkencor kah nevojave të tregut nëpërmjet forcimit të lidhjeve të Programeve Kombëtarë dhe Ndërkombëtarë me biznesin privat.</t>
  </si>
  <si>
    <t>Programi KSH synon të rrisë kapacitetet e kompetencat për menaxhimin e kërkimit fondamental dhe të aplikuar, mbështetur studiuesit shqiptarë në punën  kërkimore shkencore; të rrisë efektivitetin e bashkëpunimit midis kombetar e nderkombetar; të përmirësojë infrastrukturën e KSH në universitete dhe qendrat kërkimore shkencore;të mbështesë grupimet e kërkuesve shkencorë, me synim institucionalizimin e ndikimit të tyre në politikat e shtetit për shkencën; të integrojë Shqipërinë në Hapësirën Europiane të Kërkimit Shkencor dhe të  rrisë volumin e bashkëpunimit shkencor e teknologjik ndërkombëtar; të nxisë bashkëpunimin mes komunitetit të kërkimit shkencor e biznesit në vend për të ofruar produkte e zgjidhje innovative  që kanë dobi publike e kanë vlerë të shtuar në treg,  ; të nxisë pjesëmarrjen e biznesit në investime për kërkim e zhvillim; të realizojë vlerësimin e vazhdueshëm të cilësisë së kërkimit shkencor bazuar mbi treguesit ndërkombëtarë cilësor dhe sasior</t>
  </si>
  <si>
    <t>Fonde për Shkencen</t>
  </si>
  <si>
    <t xml:space="preserve">Ministria e Arsimit  Sportit dhe Rinise </t>
  </si>
  <si>
    <r>
      <t xml:space="preserve">Detajimi i Kostos Totale të </t>
    </r>
    <r>
      <rPr>
        <b/>
        <sz val="10"/>
        <color indexed="10"/>
        <rFont val="Garamond"/>
        <family val="1"/>
      </rPr>
      <t>Produktit 1</t>
    </r>
    <r>
      <rPr>
        <b/>
        <sz val="10"/>
        <color indexed="8"/>
        <rFont val="Garamond"/>
        <family val="1"/>
      </rPr>
      <t xml:space="preserve"> sipas Artikujve Ekonomikë</t>
    </r>
  </si>
  <si>
    <t xml:space="preserve">Numri I projekteve fitues </t>
  </si>
  <si>
    <t>Financimi i Programe Kombetare/Nderkombetare te Bashkepunimit Shkencor e Teknologjik te mbeshtetura financiarisht.</t>
  </si>
  <si>
    <t>Nxitja e punës kërkimore në IAL publike nëpërmjet financimit të drejtpërdrejte të 3,500 kërkuesve, ku prioritet kane femrat në përputhje me parimet e barazise gjinore , si dhe mbështetje financiare për kërkim fondamental në IAL publike me fonde nga buxheti  i shtetit.</t>
  </si>
  <si>
    <t>Kategoria 1: Shpenzimet  Kapitale_Për financim të Projekteve Kerkimore Shkencore</t>
  </si>
  <si>
    <t>Numri i studentëve</t>
  </si>
  <si>
    <t>Mbështetja financiare për 50 studentet në 15 universitetet me të mira të botës (Lista  FT) dhe doktorantë ekselentë, prioritet rritjen me 10-20% të mbeshtetjes financiare për kërkueset vajzat studjueset femra.</t>
  </si>
  <si>
    <t>Promovim i  Fondin e Ekselencës, rritjen efektivitetit të financimit, rikthimin e shpejtë të përfitimit të Shqipërisë,</t>
  </si>
  <si>
    <t>Rritja(në %) e studenteve femra të mbështetura me fond ekselence</t>
  </si>
  <si>
    <t>Numri i studenteve femra të mbështetura me fond ekselence</t>
  </si>
  <si>
    <t>Numri i studentëve të mbështetur me fond ekselence</t>
  </si>
  <si>
    <t>Promovim i  Fondin e Ekselencës, rritjen efektivitetit të financimit, rikthimin e shpejtë të përfitimit të Shqipërisë, mbështetja financiare për 50 studentet në 15 universitetet me të mira të botës (Lista FT) dhe doktorantë ekselentë, si dhe ekselentë apo të punësuar në kuadër të programit  "Brain Gain", prioritet rritjen me 10-20% të mbeshtetjes financiare për kërkueset vajzat studjueset femra, në përputhje me parimet e barazise gjinore.</t>
  </si>
  <si>
    <t>Numri projekteve të rëndësishme</t>
  </si>
  <si>
    <t>"Horizon 2020" do të ketë tri shtylla kryesore: i) Shkencë -Ekselence, ii) Lidership industrial, iii) Sfidat shoqërore.</t>
  </si>
  <si>
    <t>Pjesëmarrja në programin Horizon 2020, program  për Kërkimin dhe Inovacionin (2014 - 2020)</t>
  </si>
  <si>
    <t>Raporti aplikime fituese/total</t>
  </si>
  <si>
    <t xml:space="preserve">Numri total i aplikimeve të pranuara/fituese </t>
  </si>
  <si>
    <t>Numri total i aplikimeve për projekteve në kuadër të Horizon 2020</t>
  </si>
  <si>
    <t xml:space="preserve"> Pjesëmarrja në programin Horizon 2020, program  për Kërkimin dhe Inovacionin (2014 - 2020). "Horizon 2020"  do të bashkojë kërkimin me inovacionin dhe do të ketë një akses më të thjeshtë se programet paraardhëse për kompanitë dhe universitetet.  "Horizon 2020" do të ketë tri shtylla kryesore: i) Shkencë -Ekselence, ii) Lidership industrial, iii) Sfidat shoqërore.</t>
  </si>
  <si>
    <r>
      <t xml:space="preserve">Detajimi i Kostos Totale të </t>
    </r>
    <r>
      <rPr>
        <b/>
        <sz val="10"/>
        <color indexed="10"/>
        <rFont val="Garamond"/>
        <family val="1"/>
      </rPr>
      <t>Produktit 2</t>
    </r>
    <r>
      <rPr>
        <b/>
        <sz val="10"/>
        <color indexed="8"/>
        <rFont val="Garamond"/>
        <family val="1"/>
      </rPr>
      <t xml:space="preserve"> sipas Artikujve Ekonomikë</t>
    </r>
  </si>
  <si>
    <t>Numri i takimeve informuese</t>
  </si>
  <si>
    <t>Konferenca dhe Seminareve dhe takimeve informuese në IAL mbi Programet Kombëtare dhe Ndërkombëtare</t>
  </si>
  <si>
    <t>Produkti 2 i Objektivit 3</t>
  </si>
  <si>
    <t xml:space="preserve">Granti i punës kërkimore-shkencore dhe veprimtarive krijuese, përfshin fondet për kërkimin shkencor. Ky grant është i hapur, për konkurimim/aplikim për të gjitha institucionet e arsimit të lartë të akredituara që zhvillojnë kërkim shkencor. </t>
  </si>
  <si>
    <t>Zgjerimi i bashkëpunimit  të Universiteteve me biznesin privat në Programet Kombëtare të Kërkimit dhe Zhvillimit nëpërmjet organizimit të seminareve dhe takimeve informuese në IAL mbi Programet Kombëtare dhe Ndërkombëtare</t>
  </si>
  <si>
    <t>Seminare/takime informuese të organizuara</t>
  </si>
  <si>
    <t xml:space="preserve">Zgjerimi i bashkëpunimit  të Universiteteve me biznesin privat në Programet Kombëtare të Kërkimit dhe Zhvillimit nëpërmjet organizimit të seminareve dhe takimeve informuese në IAL mbi Programet Kombëtare dhe Ndërkombëtare </t>
  </si>
  <si>
    <t>Numri i Projekteve te financuara</t>
  </si>
  <si>
    <t>Numri i kerkuesve qe kane perfituar financim</t>
  </si>
  <si>
    <t>Nxitja e punës kërkimore në IAL publike nëpërmjet financimit të drejtpërdrejte të 3200-3800 kërkuesve, ku prioritet kanë kërkueset femrat, si dhe mbështetje financiare për kërkim fondamental në IAL publike me fonde nga buxheti  i shtetit.</t>
  </si>
  <si>
    <r>
      <t xml:space="preserve">Detajimi i Kostos Totale të </t>
    </r>
    <r>
      <rPr>
        <b/>
        <sz val="10"/>
        <color indexed="10"/>
        <rFont val="Garamond"/>
        <family val="1"/>
      </rPr>
      <t>Produktit B</t>
    </r>
    <r>
      <rPr>
        <b/>
        <sz val="10"/>
        <color indexed="8"/>
        <rFont val="Garamond"/>
        <family val="1"/>
      </rPr>
      <t xml:space="preserve"> sipas Artikujve Ekonomikë</t>
    </r>
  </si>
  <si>
    <t>Numri i projekteve/ Kerkuesve përfituesve</t>
  </si>
  <si>
    <t>Nxitja e punës kërkimore në IAL publike e private e institutet shkencore. Mbështetje financiare për Programet Kombëtare  të  Kërkim- Zhvillimit  në  IAL  dhe institutet shkencore</t>
  </si>
  <si>
    <t xml:space="preserve">Fondet e Programit  09770 ne 000 leke </t>
  </si>
  <si>
    <t xml:space="preserve">% e fondeve te KSHE  ndaj totalit buxh MASR </t>
  </si>
  <si>
    <t xml:space="preserve"> Rritja dhe zgjerimi i kërkimit shkencor në Shqipëri bazuar në treguesit e OECD.</t>
  </si>
  <si>
    <t xml:space="preserve">%  ndaj totalit buxh MASR </t>
  </si>
  <si>
    <t>Total , Fonde per IAL publike+te ardhurat +Fondet per kerkim shkencor  ne 000 lekë.</t>
  </si>
  <si>
    <t>Fonde për Shkencën</t>
  </si>
  <si>
    <t xml:space="preserve">A) trajnime cdo vit per 20-25% e stafet teknike të sistemit sportiv kombëtar (732 teknike-trainerë,specialistë, instruktorë, mjekë etj, në përputhje me parimet e barazise gjinore.). 
B) mbështetje financiare për 20-25 sportistë elitarë në vit, 
C) përmirësimin e infrastrukturës së objekteve sportive të futbollit, baskëtboll, volejboll, peshëngritje, mundje, arte marciale etj; 
D) rritje e numrit të sportistëve të licensuar në federata shqiptare të sportit, ( 29161 sportistë ) 
E) numri i pjesëmarrjeve në aktivitetet kombëtare:( 328 aktivitete kombetare )
F) numri i pjesëmarrjeve në aktivitetet ndërkombëtare: ( 258 aktivitete nderkombetare )
G) numri i medaljeve  në aktivitetet ndërkombëtare:
H) numri i te rinjve perfitues nga programet e trajnimit;
I) numri i te rinjeve te punesuar pas trajnimit;
J) numri i aktiviteteve te zhvilluara me perfitues te rinjte;
</t>
  </si>
  <si>
    <r>
      <t xml:space="preserve">1. Mbeshtetja financiare e Federatave  Olimpike dhe jo olimpike ne aktivitete nderkombetare, ne sportet elitare si dhe analiza antidoping perpara cdo aktivitetit.
2. Rritja e mbështetjes financiare  për aktiviteteve kombëtare dhe ndërkombëtare për Federatat Sportive për të gjitha disilpinat sportive, sipas kalendarëve të aktiviteteve në 42 Kampionate Kombëtare dhe 42 Kupa Shqiperisë,  42 Kampionate Europiane , si dhe 42 Kampionate Botërore, në përputhje me parimet e barazise gjinore.  
3. Mbështetje financiare të sportisteve elitarë, shpërblimi i tyrene baze te  rezultate në aktivitetet ndërkombëtare. ( medalje e fituara, mbështetje financiare për 20-25 sportistë elitarë në vit.
4. Mbështetja finaciare me investime për ristrukturimin/ ndërtimin dhe pajisjen e objekteve sportive në funksion të përmirësimit të kushteve, për nxitjen  rritjen  e nummirt të ushturesve në sport.  
5. Mbështetja e programeve trainuese në sisitemin sportiv kombëtar në funksion të rrijes së kapaciteteve në fushën e sporti, trajnime cdo vit per 20-25% e stafet teknike të sistemit sportiv kombëtar (732 teknike-trainerë,specialistë, instruktorë, mjekë etj, </t>
    </r>
    <r>
      <rPr>
        <b/>
        <i/>
        <sz val="9"/>
        <rFont val="Times New Roman"/>
        <family val="1"/>
      </rPr>
      <t>ku përparësi kanë sportistet dhe trajneret femra</t>
    </r>
    <r>
      <rPr>
        <sz val="9"/>
        <rFont val="Times New Roman"/>
        <family val="1"/>
      </rPr>
      <t>), mbështetja financiare e programeve për kërkimin shkencor dhe kualifikimin shkencor në sport, .Mbeshtetje financiare për aktivitete sportive promovuese dhe garuese ne institucionet arsimore te arsimit parauniversitar dhe universitar .
6. Të përmirësojmë cilësinë e jetës së të rinjve, përmes  rritjes së pjesëmarrjes së tyre, në punësim, në informim, në edukim dhe në vendimarrje.
7. Të përmirësojmë cilësinë e jetës së të rinjve, përmes  rritjes së pjesëmarrjes së tyre, në punësim, në informim, në edukim dhe në vendimarrje.</t>
    </r>
  </si>
  <si>
    <r>
      <t xml:space="preserve">1. Mbeshtetja financiare e Federatave Olimpike në aktivitetet Kualifikuese për Lojrat Olimpike Japoni 2020, realizimi i 30 analizave antidopin per sportistet elitar si dhe ato kandidat per Lojërat Olimpike Japoni 2020;
2. Rritja e mbështetjes financiare  për aktiviteteve kombëtare dhe ndërkombëtare për Federatat Sportive për të gjitha disilpinat sportive, sipas kalendarëve të aktiviteteve në 42 Kampionate Kombëtare dhe 42 Kupa Shqiperisë,  42 Kampionate Europiane, si dhe 42 Kampionate Botërore, në përputhje me parimet e barazise gjinore.
3. Mbështetje financiare të sportisteve elitarë, shpërblimi i tyre ne bazë të  rezultate në aktivitetet ndërkombëtare. ( medalje e fituara për 20-25 sportistë elitarë në vit       
4. Realizimi i 30 analizave antidoping ne te gjitha disiplinat sportive, si dhe organizimi i Seminareve mbi luften kunder dopingut ne sport ne funksion te Lojrave Olimpike Japoni 2020.
5. Mbështetja financiare e programeve për kërkimin shkencor dhe kualifikimin shkencor në sport, si dhe programeve trainuese në sisitemin sportiv kombëtar në funksion të rrijes së kapaciteteve në fushën e sporti, trajnime cdo vit per 20-25% e stafet teknike të sistemit sportiv kombëtar (732 teknike-trainerë,specialistë, instruktorë, mjekë etj, </t>
    </r>
    <r>
      <rPr>
        <b/>
        <i/>
        <sz val="9"/>
        <rFont val="Times New Roman"/>
        <family val="1"/>
      </rPr>
      <t>ku përparësi kanë sportistet dhe trajneret femra</t>
    </r>
    <r>
      <rPr>
        <sz val="9"/>
        <rFont val="Times New Roman"/>
        <family val="1"/>
      </rPr>
      <t>). 
6. Mbeshtetje financiare për aktivitete sportive promovuese dhe garuese ne institucionet arsimore te arsimit parauniversitar dhe universitar.
7.Të përmirësojmë cilësinë e jetës së të rinjve, përmes  rritjes së pjesëmarrjes së tyre, në punësim, në informim, në edukim dhe në vendimarrje.</t>
    </r>
  </si>
  <si>
    <t>Viti 2  2020</t>
  </si>
  <si>
    <t>1. Sigurimi i mbështetjes financiare për federatat Olimpike në aktivitete, Evropiane, Botërore në funksion të kualifikimeve për Lojrat Olimpike Japoni 2020, realizimi i 30 analizave antidopin per sportistet elitar si dhe ato kandidat per Lojërat Olimpike Japoni 2020 .
2. Mbështetja financiare  për Ekipin Kombetar Mesdhetar pjesemarres ne Lojrat e Mesdheut Taragona 2018, Spanje si dhe aktivitetet kombëtare dhe ndërkombetare për Federatat Sportive, në të gjithat disiplinat sportive, sipas kalendarëve të aktiviteteve në 42 Kampionate Kombetare, 42 Kupa Shqiperisë,  42 Kampionate Europiane, si dhe 42 Kampionate Botërore, në përputhje me parimet e barazise gjinore. 
3. Mbështetja financiare me investime në sport, për ndërtimin/rindërtimin e objekteve sportive, pasije me bazë materiale të tyre në funksion të ekipeve kombetare.
4. Zhvillimi i programeve trainuese në sistemin sportiv kombëtar në funksion të rrijes së kapaciteteve në fushën e sportit, trajnime cdo vit per 20-25% e stafet teknike të sistemit sportiv kombëtar (732 teknike-trainerë,specialistë, instruktorë, mjekë etj, ku përparësi kanë sportistet dhe trajneret femra). 
5. Rritja e mbështetjes financiare për shpërblimn e sportisteve elitar, fitues në aktivitete ndërkombetare, mbështetje financiare për 20-25 sportistë elitarë në vit, si dhe mbështetje financiare për aktivitete sportive promovuese dhe garuese ne institucionet arsimore te arsimit parauniversitar dhe universitar.
6. Të përmirësojmë cilësinë e jetës së të rinjve, përmes  rritjes së pjesëmarrjes së tyre, në punësim, në informim, në edukim dhe në vendimarrje.
7. Mbështetja financiare me investime për ristrukturimin/ ndërtimin dhe pajisjen e objekteve për rininë, në funksion të përmirësimit të kushteve për argëtim.</t>
  </si>
  <si>
    <t xml:space="preserve">1. Sigurimi i mbështetjes financiare  për federatat Olimpike dhe jo Olimpike në aktivitete, Evropiane, Boterore dhe Ballkanike, në përputhje me parimet e barazise gjinore.
2. Rritja e mbështetjes financiare për aktiviteteve kombëtare dhe ndërkombetare për Federatat Sportive, rritja e % për sportin  në fondin kombëtar të zhvillimit të Sportit, në të gjithat disiplinat sportive, sipas kalendarëve të aktiviteteve në 42 Kampionate Kombetare dhe 42 Kupa Shqiperisë,  42 Kampionate Europiane , si dhe 42 Kampionate Botërore , 42 Kampionate Ballkanike ne te gjitha kategorite e moshave, në përputhje me parimet e barazise gjinore. 
3. Mbështetja financiare me investime për ristrukturimin/ ndërtimin dhe pajisjen e objekteve sportive, në funksion të përmirësimit të kushteve, për nxitjen rritjen e numrit të ushtruesve në sport.  Implementimi i marveshjeve  në kuadër të kthimit të shkollës në qendër komunitare në disa disiplina sportive;                                          
4. Mbështetje financiare për 20-25 sportistë elitarë në vit,  reformimi i Komisionit Kombëtar Antidoping me qëllim përshtatjes se direktivave të organizave nderkombetar WADA, si dhe realizimi i 30 analizave antidopin në të gjitha disiplinat sportive.                                                                                                                                       
5. Mbështetja e programeve trainuese në sistemin sportiv kombëtar në funksion të rrijes së kapaciteteve në fushën e sportit, trajnime cdo vit per 20-25% e stafet teknike të sistemit sportiv kombëtar (732 teknike-trainerë,specialistë, instruktorë, mjekë etj ). 
6. Të përmirësojmë cilësinë e jetës së të rinjve, përmes  rritjes së pjesëmarrjes së tyre, në punësim, në informim, në edukim dhe në vendimarrje.
7. Mbështetja financiare me investime për ristrukturimin/ ndërtimin dhe pajisjen e objekteve për rininë, në funksion të përmirësimit të kushteve për argëtim, përmirësimin e infrastrukturës të qendrave rinore rajonale, nëpërmjet ngritjes dhe funksionimit të tre qendrave rinore rajonale etj
</t>
  </si>
  <si>
    <r>
      <t xml:space="preserve">Zhvillimi dhe ristrukturimi i infrastrukturës sportive, në nivel qendror, lokal dhe në institucione arsimore me synim arritjen e standarteve ndërkombëtare.  Zhvillimi i programeve arsimore për sportin si pjesë përbërëse e programit të edukimit të nxënësve dhe studentëve në institucionet arsimore. Organizimi,  inkurajimi dhe mbështetja financiare e veprimtarive të përbashkëta sportive në nivel qendror dhe lokal, </t>
    </r>
    <r>
      <rPr>
        <i/>
        <sz val="9"/>
        <color theme="1"/>
        <rFont val="Times New Roman"/>
        <family val="1"/>
      </rPr>
      <t>në përputhje me parimet e barazise gjinore</t>
    </r>
    <r>
      <rPr>
        <sz val="9"/>
        <color theme="1"/>
        <rFont val="Times New Roman"/>
        <family val="1"/>
      </rPr>
      <t xml:space="preserve">. Mbështetja financiare e Federatave Sportive të disiplinave të ndryshme, për të krijuar kushtet e nevojshme për zhvillimin e sporteve elitare, masivizimin si dhe përfshirjen e nxënësve dhe studentëve. Thellimi i reformës institucionale në fushën e menaxhimit, sportit në institucionet arsimore dhe sportit elitar. 
Rritja e pjesëmarrjes se të rinjve në programin e praktikave të punës 600-800 në vit;(punësimi në institucione me VKM), rritja e pjesëmarrjes se të rinjve në aktivitete me karakter social-kulturor dhe edukativ; rritja e pjesëmarrjes/ mbështetjes financiare  të organizatave rinore në projekteve rajonale dhe të BE (RYCO, ERAZMUS +, etj),  përmirësimin e infrastrukturës të qendrave rinore rajonale, nëpërmjet ngritjes dhe funksionimit të tre qendrave rinore rajonale etj; 
</t>
    </r>
  </si>
  <si>
    <t>Sigurimi dhe mbrojtja e të drejtave të shtetasve, që merren me edukim fizik dhe sport, në përputhje me Kartën Evropiane të Sportit dhe me rekomandimet e organizatave ndërkombëtare në këtë fushë. Fuqizimi dhe mbështetja e të rinjve dhe organizatave rinore në organizim, pjesëmarrje, aktivizim social dhe zhvillimin e potencialit të tyre. Ridimensionimi i edukimit fizik dhe sportiv si pjesë përbërëse e programit të edukimit të nxënësve dhe studentëve në institucionet arsimore. 
Rishikimi dhe zbatimi i politikave në fushën e  sportit dhe rinisë me qëllim sigurimin e  një shërbimi cilësor nëpërmjet sportit elitar dhe sportit në institucionet arsimore dhe   forcimin e statusit të të rinjve shqiptarë në të gjitha fushat e jetës si; edukim, punësim, familje, shëndetsi, mjedis, mbrojtje sociale, drejtësi  Edukimi nëpërmjet sportit si një faktor efikas në përmirësimin e shëndetit e të mirqënies për qytetaret. Mbrojtja stimulimi dhe promovimi i arritjeve sportive duke pasur si synim masivizimin  dhe  përmirsimin cilësor të sportit.  Krijimin e shanseve të barabarta dhe kushteve për  pjesmarrjen në aktivitete sportive të të gjithë shtetasve shqiptar mbështetur në të drejtat e njeriut për të ushtruar aktivitet fizik e sportiv, duke krijuar infrastrukturën e duhur ligjore, financiare dhe fizike, rregullimin e mardhenieve shtet-institucione sportive.</t>
  </si>
  <si>
    <t xml:space="preserve">Zhvillimi i Sportit dhe Rinise </t>
  </si>
  <si>
    <t>Ministria e Arsimit dhe Sportit</t>
  </si>
  <si>
    <t>Të ofrojë mbështetje ligjore, financiare, organizative dhe funksionale për individët që merren me edukim fizik dhe sport, organizatatat sportive publike dhe private si edhe sigurimin dhe mbrojtjen e të drejtave të shtetasve, që merren me edukim fizik dhe sport, në përputhje me Kartën Europiane të Sportit dhe me rekomandimet e organizatave ndërkombëtare në këtë fushë si dhe fuqizimin  e të rinjve dhe organizatave rinore në organizim, pjesëmarrje, aktivizim social dhe zhvillimin e potencialit të tyre.Zbatimi i politikave në fushën e  sportit dhe rinisë me qëllim sigurimin e  një shërbimi cilësor nëpërmjet sportit elitar dhe sportit në institucionet arsimore dhe   forcimin e statusit të të rinjve shqiptarë në të gjitha fushat e jetës si; edukim, punësim, familje, shëndetësi, mjedis, mbrojtje sociale, drejtësi. Edukimi nëpërmjet sportit si një faktor efikas në përmirësimin e shëndetit e të mirëqënies për qytetaret. Mbrojtja stimulimi dhe promovimi i arritjeve sportive duke pasur si synim masivizimin  dhe  përmirësimin cilësor të sportit.  Krijimin e shanseve të barabarta dhe kushteve për  pjesëmarrjen në aktivitete sportive të të gjithë shtetasve shqiptar mbështetur në të drejtat e njeriut për të ushtruar aktivitet fizik e sportiv, duke krijuar infrastrukturën e duhur ligjore, financiare dhe fizike, rregullimin e marrëdhënieve shtet-institucione sportive.</t>
  </si>
  <si>
    <t>Qëllimi i Politikës së Programit</t>
  </si>
  <si>
    <t>Numri i federatat të mbështetura financiarisht.</t>
  </si>
  <si>
    <t>Numri i federatat gjithësej</t>
  </si>
  <si>
    <t>Numri i sportistëve të federuar/licensuar</t>
  </si>
  <si>
    <t>Numri aktiviteteve kombëtare/ ndërkombëtare</t>
  </si>
  <si>
    <t xml:space="preserve">Nr. I medalje te fituara Sportisteve elitarë te mbeshtetur fianciarisht per rezultate në aktivitetet kombetare e ndërkombëtare ne te gjitha kategorite e moshave ( medalje e fituara Medalje te fituar ne te gjitha disiplinat sportive gjate viti 2017 si ne ballkanike , Aktivitete Open , Evropiane Boterore : 304 total Ari 75 ; argjendi 154; bronzi 75 ,  rekorde kombëtare 29 
</t>
  </si>
  <si>
    <t>Numri i te rinjve  i përfshire në programin e praktikave të punës.</t>
  </si>
  <si>
    <t>Numri i te rinjve  i përfshire në programin e praktikave të punësuar në Institucione të administratë shtetërore. ku 20praktikante punesohen ne MASR dhe pjesa tjeter ne Min Linjes.</t>
  </si>
  <si>
    <t>20/200</t>
  </si>
  <si>
    <r>
      <t xml:space="preserve">Nr.pjesëmarrja e organizatave rinore në </t>
    </r>
    <r>
      <rPr>
        <b/>
        <i/>
        <sz val="9"/>
        <color indexed="8"/>
        <rFont val="Times New Roman"/>
        <family val="1"/>
      </rPr>
      <t xml:space="preserve">projekteve rajonale, kombetare  RYCO, etj dhe të BE (ERAZMUS +, etj), </t>
    </r>
  </si>
  <si>
    <t>Ngritja e Qendrave rinore në projekteve rajonale.(aktualisht jane 3 qendra rinore , Tirane, Korçe dhe ne Vlore duke synuar ne vitin 2021 te kemi 12 qendra rajonale rinore.</t>
  </si>
  <si>
    <t>Rritja dhe zhvillimi i kapaciteteve planifikuese dhe menaxhuese, nëpërmjet programeve trajnuese dhe zhvilluese  me 15%  të punonjësve në MAS</t>
  </si>
  <si>
    <t>Numri i sportistëve të licensuar federuar</t>
  </si>
  <si>
    <t>Federatave Olimpike dhe jo-Olimpike që marrin pjesë në aktivitete Evropiane, Ballkanike, Botërore</t>
  </si>
  <si>
    <t>Sigurimi i mbështetjes financiare  për federatat Olimpike dhe jo Olimpike në aktivitete , Evropiane, Botërore dhe Ballkanike me synim kualifikim për lojërat Olimpike Japoni 2020.</t>
  </si>
  <si>
    <t>Numri i federatave përfituese</t>
  </si>
  <si>
    <t>Produkti 2</t>
  </si>
  <si>
    <t>Aktiviteteve Kombëtare dhe Ndërkombëtare për të gjitha disiplinave.</t>
  </si>
  <si>
    <t>Mbeshtetje financiare për aktiviteteve kombëtare dhe ndërkombëtare për Federatat Sportive për të gjitha disiplinat sportive, sipas kalendarëve të aktiviteteve në 42 Kampionate Kombëtare dhe 42 Kupa Shqipërisë,  42 Kampionate Europiane , si dhe 42 Kampionate Botërore</t>
  </si>
  <si>
    <r>
      <t>Detajimi i Kostos Totale të</t>
    </r>
    <r>
      <rPr>
        <b/>
        <sz val="9"/>
        <color indexed="10"/>
        <rFont val="Times New Roman"/>
        <family val="1"/>
      </rPr>
      <t xml:space="preserve"> Produktit X </t>
    </r>
    <r>
      <rPr>
        <b/>
        <sz val="9"/>
        <color indexed="8"/>
        <rFont val="Times New Roman"/>
        <family val="1"/>
      </rPr>
      <t>sipas Artikujve Ekonomikë</t>
    </r>
  </si>
  <si>
    <t>Produkti 3</t>
  </si>
  <si>
    <t>Investime në sport , nr i godinave të reja per sportit, nr godinave të rikonstruktuar dhe pajisja me objekte sportive</t>
  </si>
  <si>
    <t>Investime në sport , rritja e fondit të investime për ristrukturimin/ ndërtimin dhe pajisjen e objekteve sportive</t>
  </si>
  <si>
    <t>Nr. objekteve të ndërtuara dedikuar sportit</t>
  </si>
  <si>
    <t>Fushatave sensibilizuese për rëndësinë e sportit në përmirësimin e jetës së qytetarëve</t>
  </si>
  <si>
    <t>Sigurimi i mbështetjes financiare për organizimin e fushatave sensibilizuese për rëndësinë e sportit në shoqëri</t>
  </si>
  <si>
    <t>Nr. fushatave sensibilizuese</t>
  </si>
  <si>
    <t xml:space="preserve"> Aktivitete sportive promovuese garuese në institucionet arsimore të arsimit parauniversitar dhe universitar</t>
  </si>
  <si>
    <t>Sigurimi i mbështetjes financiare për organizimin e aktiviteteve sportive promovuese garuese, në nivelet e arsimit parauniversitar dhe Universitar</t>
  </si>
  <si>
    <t>Numri aktiviteteve garuese promovuese</t>
  </si>
  <si>
    <t>Sportistëve elitar që kanë fituar medalje.</t>
  </si>
  <si>
    <t>Sportisteve elitarë te mbeshtetur fianciarisht per rezultate në aktivitetet ndërkombëtare. ( medalje e fituara, mbështetje financiare për 20-25 sportistë elitarë në vit</t>
  </si>
  <si>
    <t xml:space="preserve">Medaljet e fituara </t>
  </si>
  <si>
    <t>Produkti 4</t>
  </si>
  <si>
    <t xml:space="preserve">Aktiviteteve sportive kombëtare dhe ndërkombëtare, mesdhetare, evropiane, botërore, si dhe lojrat olimpike verore dimerore, të cilat shërbejnë për të promovuar sportin </t>
  </si>
  <si>
    <t>Sigurimi i mbështetjes financiare për organizimin e aktiviteteve kombëtare dhe ndërkombëtare të cilat shërbejnë për të promovuar sportin</t>
  </si>
  <si>
    <t>Numri aktiviteteve kombëtare/ ndërkombëtare për të promovuar sportin</t>
  </si>
  <si>
    <t>Zhvillimi i programeve trajnuese në sistemin sportiv kombëtar në funksion të rrijtes së kapaciteteve në fushën e sporti</t>
  </si>
  <si>
    <t>Nr i personave të trajnuar</t>
  </si>
  <si>
    <t>Programi Kombëtar i praktikave të punës</t>
  </si>
  <si>
    <t>Të  aftësojë studentët me përvojë pune, përmes pjesëmarrjes në programin kombëtar të praktikave të punës në Institucionet e administratës shtetërore</t>
  </si>
  <si>
    <t>Numri i të rinjve pjesëmarrës</t>
  </si>
  <si>
    <t xml:space="preserve">Fushata informuese për programin e praktikave </t>
  </si>
  <si>
    <t>Realizimi i Fushatave Informuese në universitete për pjesëmarrjen e të rinjve në program</t>
  </si>
  <si>
    <t>Nr. i fushatave informuese</t>
  </si>
  <si>
    <t>Krijimi i platformës ëëë.praktika.gov.al</t>
  </si>
  <si>
    <t>Platforma e krijuar</t>
  </si>
  <si>
    <t>Kosto totale e produktit 3</t>
  </si>
  <si>
    <t>Miratimi dhe zbatimi  ligjit për rininë</t>
  </si>
  <si>
    <t>Përgatitja e ligjit për rininë me qëllim mbështetjen e organizatave rinore dhe të rinjve. Do të organizohen takime konsutative në 12 qarqe.</t>
  </si>
  <si>
    <t>Numri i projekteve të financuara</t>
  </si>
  <si>
    <r>
      <t xml:space="preserve">Detajimi i Kostos Totale të </t>
    </r>
    <r>
      <rPr>
        <b/>
        <sz val="9"/>
        <color indexed="10"/>
        <rFont val="Times New Roman"/>
        <family val="1"/>
      </rPr>
      <t xml:space="preserve">Produktit 4 </t>
    </r>
    <r>
      <rPr>
        <b/>
        <sz val="9"/>
        <color indexed="8"/>
        <rFont val="Times New Roman"/>
        <family val="1"/>
      </rPr>
      <t>sipas Artikujve Ekonomikë</t>
    </r>
  </si>
  <si>
    <t>Produkti 5</t>
  </si>
  <si>
    <t xml:space="preserve">Zbatimit të Planit Kombëtar të Veprimit për Rininë 2015-2021                   </t>
  </si>
  <si>
    <t xml:space="preserve">Realizimi i aktiviteve mbi lidershipin rinor, pjesëmarrjen në vendimmarrje, punësimin, kreativitetin dhe vullnetarizimin  informimin e të rinjve, shkëmbimin e  informacionit dhe pjesmarrjen ne zbatim te planit kombëtar të Veprimit për Rininë </t>
  </si>
  <si>
    <t>Numri i aktiviteteve</t>
  </si>
  <si>
    <t>Ngritja e qendrave Rinore</t>
  </si>
  <si>
    <t>Ngritja  e Qendrave Rinore, për realizimin e aktiviteteve social kulturore në nivel lokal për të rinjtë,  si dhe ofrimin e hapësirave publike për zhvillimin e potencialit të tyre krijues.</t>
  </si>
  <si>
    <t>Numri i qendrave</t>
  </si>
  <si>
    <t>Viti |_2019</t>
  </si>
  <si>
    <t xml:space="preserve">1.Të sigurohet që mbi 90% e fëmijëve 3-6 vjeçarë të ndjekin te paskten nje vit te arsimit parashkollor. 
2.Të realizohet trajnim çdo vit i 20-25% i mësuesve në AB dhe rreth 80 mësuesve nga diaspora si dhe 200 mësues mdihmes per femijet me AK;  
3. Të sigurohet standardi 3.5 - 5m2   për nxënës dhe sigurimi i të gjitha standardeve; Te pershtaten mjediset ekzistuese  shkollore per femijet me AK, te pajisen te gjitha ndertesat shkollore me rampen.  
4. Të sigurohet  që numri i femijeve në institucionet e arsimit parashkollor  në zonat urbane  të jetë 20-25 fëmijë për klasë/ grup;   
5. Të sigurohet që raporti  nxënës për mësues  në zonat urbane të jetë 20:1,  Të sigurohet që numri i nxënësve për klasë në zonat urbane të jetë  jo më shumë se 30; 
6. Të sigurohet 100% tërheqja e të gjithë  fëmijëve romë dhe egjiptiane dhe femijeve me aftesi te kufizuar në AB;  Të rritet kalueshmëria pa mbetje nga klasa 1-9 me 2%;  
7. Të rritet kalueshmëria  në provimet e lirimit me 1%, si dhe te permiresohen ne vijimesi rezultatet e nxenesve te arsimit fillor ne vleresimin e arritjeve;
8. Të rritet nota mesatare  në provimet e lirimit me 0.6; Të përmiresohet rezulati dhe renditja ne vleresimin PISA;  
9. Të sigurohet akses në internet për të gjithë nxënësit; 
10. Të sigurohen një kompjuter  për çdo dy nxënës në çdo shkollë për lëndët e përgjithshme të ketë jo më pak se një laborator kimie e fizike, biologjie;  
11. Të sigurohen në çdo shkollë të ketë laborator informatike sipas kategorive: me 6 PC, 11 PC dhe 16 PC sipas numrit te nxënesve  për klasë
 </t>
  </si>
  <si>
    <t xml:space="preserve">Arsimi cilësor dhe gjithëpërfshirës me synim plotësimin e standardeve  europiane. Rritja e aksesit në arsimin bazë(përfshirë parashkollorin) për të gjithë dhe me përparësi grupet vulnerabël, si dhe ulja e numrit të nxënësve që braktisin shkollën në AB.    Rritja e cilësisë së mësimdhënies, nëpërmjet trajnimit të përvitshëm të mësuesve. Reformimi i kurrikulës, si dhe përmirësimi i standardeve infrastrukturore dhe akademike (përfshirë shërbimin psiko-social) në AB. </t>
  </si>
  <si>
    <t xml:space="preserve">1). Të sigurohet rritja e aksesit të fëmijëve në arsimi parashkollor 84%, ndjekja e arsimit bazë (nga 100% e moshës 6-16), si dhe përfshirja me përparësi e grupeve vulnerabël. Rritja e treguesit të regjistrimit me 10-15% ose 350-500 fëmijë për nxënësit romë dhe egjiptianë, 10% për nxënësit me  AK.  Reformimi  i arsimit parashkollor dhe bazë, përmes miratimit te korrnizes se re kurrikulare dhe programeve per cdo grupmoshe per arsimin parashkollor, bazë, trajnimit të përvitshëm të  mësuesve/ edukatorëve dhe punonjësve të shërbimit psikosocial (150 psikologë dhe 150 punonjës social)  dhe pajisjes me materiale didaktike të kopështeve dhe shkollave.
2).  Zbatimi i kurrikulës së re (kl 1-4 dhe kl 6-9),  përgatitja e 25 programeve kualifikues, 12 module trajnimi, 40 teste trajnuese për kurrikulën e re. Trajnimi i 12.000 mësuesve te  klases 3 dhe klasës 8 (25% te mësueseve të AB) per kurrikulen e re, përfshirw  edhe  40 mësues të pakicave kombwtare, si dhe 200 mesues ndihmes per fëmijët me AK. Trajnimi i 80 mësuesve të diasporës në seminarin mbarëkombëtar për mësuesit e diasporës. Zhvillimi i vlerësimit të arritjeve të nxënësve të arsimit fillor dhe i provimeve kombëtare të lirimit.Pilotimi i PISA-s. 
3). Zhvillimi i reformës së teksteve shkollore, përmirësimi i cilësisë së teksteve shkollore si dhe kompensimi i cmimit të  teksteve shkollore nga klasa I-IX, që  vijnë nga familje të cilat trajtohen me ndihmë ekonomike dhe pagesë papunësie, fëmijëve që gëzojnë statusin ligjor të jetimit, fëmijëve që gëzojnë statusin e të verbrit, fëmijëve të pakicave kombëtare, për nxënësit romë, egjiptianë,  fëmijëve të familjeve të emigrantëvefëmijë të familjeve që kanë në përbërjen e tyre anëtarë me aftësi të kufizuar, fëmijë që vijnë nga familje ku kryefamiljari përfiton pension pleqërie shteti dhe kanë fëmijë në ngarkim, të cilët janë pa të ardhura; familje në nevojë, viktima te trafikimit, si dhe dhënia falas e teksteve shkollore të fëmijëve që ndjekin studimet në klasën parë deri në klasën katër. 
4). Sigurimi i transportit të nxënësve për ndjekjen e arsimit parashkollor dhe bazë që mësojnë në një distancë prej më shumë se 2 km nga vendbanimi i përhershëm i tyre si dhe mësuesve që punojnë e banojnë më shumë se rreth 5 km nga vendbanimi i tyre dhe mbulimi 100% i shpenzimeve të transporti me fonde të buxhetit.
</t>
  </si>
  <si>
    <t xml:space="preserve">1). Të sigurohet rritja e aksesit të fëmijëve në arsimi parashkollor 86%, ndjekja e arsimit bazë (nga 100% e moshës 6-16), si dhe përfshirja me përparësi e grupeve vulnerabël. Rritja e treguesit të regjistrimit me 10-15% ose 350-500 fëmijë për nxënësit romë dhe egjiptianë, 10% për nxënësit me  AK.  Reformimi  i arsimit parashkollor dhe bazë, përmes miratimit te korrnizes se re kurrikulare dhe programeve per cdo grupmoshe per arsimin parashkollor, bazë, trajnimit të përvitshëm të  mësuesve/ edukatorëve dhe punonjësve të shërbimit psikosocial (150 psikologë dhe 150 punonjës social)  dhe pajisjes me materiale didaktike të kopështeve dhe shkollave. 
2) Zbatimi/implementimi i kurrikulës së re klasa 1-5 dhe klasa 6-9,  përgatitja e 25 programeve kualifikues, 12 module trajnimi, 40 teste  trajnuese për kurrikulën e re. Trajnimi i 12.000 mësuesve te klasa 4 dhe klasës 9 ( trajnimi 25% te mësueseve të AB) per kurrikulen e re, përfshirw  edhe  40 mësues të pakicave kombwtare, si dhe 200 mesues ndihmes per fëmijët me AK. Trajnimi i 80 mësuesve të diasporës në seminarin mbarëkombëtar për mësuesit e diasporës.
3). Zhvillimi i reformës së teksteve shkollore, përmirësimi i cilësisë së teksteve shkollore si dhe kompensimi i cmimit të  teksteve shkollore nga klasa I-IX, në masën 100 % fëmijëve që vijnë nga familje të cilat trajtohen me ndihmë ekonomike dhe pagesë papunësie, fëmijëve që gëzojnë statusin ligjor të jetimit, fëmijëve që gëzojnë statusin e të verbrit, fëmijëve të pakicave kombëtare, për nxënësit romë, egjiptianë,  fëmijëve të familjeve të emigrantëve që jetojnë jashtë territorit të Republikës së Shqipërisë, fëmijët që vijnë nga familje të cilat trajtohen me ndihmë ekonomike dhe pagesë papunësie; fëmijë të familjeve që kanë në përbërjen e tyre anëtarë me aftësi të kufizuar, fëmijë që vijnë nga familje ku kryefamiljari përfiton pension pleqërie shteti dhe kanë fëmijë në ngarkim, të cilët janë pa të ardhura; familje në nevojë, viktimave te trafikimit, si dhe dhënia falas e teksteve shkollore të fëmijëve që ndjekin studimet në klasën parë deri në klasën pestë. 
4). Sigurimi i transportit të nxënësve për ndjekjen e arsimit parashkollor dhe bazë që mësojnë në një distancë prej më shumë se 2 km nga vendbanimi i përhershëm i tyre si dhe mësuesve që punojnë e banojnë më shumë se rreth 5 km nga vendbanimi i tyre dhe mbulimi 100% i shpenzimeve të transporti me fonde të buxhetit. 
</t>
  </si>
  <si>
    <t xml:space="preserve"> 1). Të sigurohet rritja e aksesit të fëmijëve në arsimi parashkollor 88%, ndjekja e arsimit bazë (nga 100% e moshës 6-16), si dhe përfshirja me përparësi e grupeve vulnerabël. Rritja e treguesit të regjistrimit me 10-15% ose 350-500 fëmijë për nxënësit romë dhe egjiptianë, 10% për nxënësit me  AK.  Reformimi  i arsimit parashkollor dhe bazë, përmes miratimit te korrnizes se re kurrikulare dhe programeve per cdo grupmoshe per arsimin parashkollor, bazë, trajnimit të përvitshëm të  mësuesve/ edukatorëve dhe punonjësve të shërbimit psikosocial (150 psikologë dhe 150 punonjës social)  dhe pajisjes me materiale didaktike të kopështeve dhe shkollave. 
2). Zbatimi/implementimi i kurrikulës së re (kl 1-3 dhe kl 6-8 ), hartimi i kurrikules se re ( kl 4 dhe kl 9) përgatitja e 25 programeve kualifikues, 12 module trajnimi, 40 teste  trajnuese për kurrikulën e re. Trajnimi i 12.000 mësuesve te kl 2 dhe 7 (25% te mësueseve të AB) per kurrikulen e re, përfshirw  edhe  40 mësues të pakicave kombwtare, si dhe 200 mesues ndihmes per fëmijët me AK. Trajnimi i 80 mësuesve të diasporës në seminarin mbarëkombëtar për mësuesit e diasporës.
 3). Zhvillimi i reformës së teksteve shkollore, përmirësimi i cilësisë së teksteve shkollore si dhe kompensimi i cmimit të  teksteve shkollore nga klasa I-IX, në masën 100 % fëmijëve që vijnë nga familje të cilat trajtohen me ndihmë ekonomike dhe pagesë papunësie, fëmijëve që gëzojnë statusin ligjor të jetimit, fëmijëve që gëzojnë statusin e të verbrit, fëmijëve të pakicave kombëtare, për nxënësit romë, egjiptianë,  fëmijëve të familjeve të emigrantëvefëmijë të familjeve që kanë në përbërjen e tyre anëtarë me aftësi të kufizuar, fëmijë që vijnë nga familje ku kryefamiljari përfiton pension pleqërie shteti dhe kanë fëmijë në ngarkim, të cilët janë pa të ardhura; familje në nevojë, viktima te trafikimit, si dhe dhënia falas e teksteve shkollore të fëmijëve që ndjekin studimet në klasën parë deri në klasën pestë. 
4). Sigurimi i transportit të nxënësve për ndjekjen e arsimit parashkollor dhe bazë që mësojnë në një distancë prej më shumë se 2 km nga vendbanimi i përhershëm i tyre si dhe mësuesve që punojnë e banojnë më shumë se rreth 5 km nga vendbanimi i tyre dhe mbulimi 100% i shpenzimeve të transporti me fonde të buxhetit. 
</t>
  </si>
  <si>
    <t xml:space="preserve">1). Të sigurohet rritja e aksesit të fëmijëve në arsimi parashkollor 90%+, ndjekja e arsimit bazë (nga 100% e moshës 6-16), si dhe përfshirja me përparësi e grupeve vulnerabël. Rritja e treguesit të regjistrimit me 10-15% ose 350-500 fëmijë për nxënësit romë dhe egjiptianë, 10% për nxënësit me  AK.  Reformimi  i arsimit parashkollor dhe bazë, përmes miratimit te korrnizes se re kurrikulare dhe programeve per cdo grupmoshe per arsimin parashkollor, bazë, trajnimit të përvitshëm të  mësuesve/ edukatorëve dhe punonjësve të shërbimit psikosocial (150 psikologë dhe 150 punonjës social)  dhe pajisjes me materiale didaktike të kopështeve dhe shkollave. 
2). Zbatimi kurrikulës së re (kl 1--9 ),  si dhe trajnimi nw vijimwsi i mwsuesve tw arsimit bazw pwrfshirw dhe mwsuesit e pakicave kombwtare, si dhe mwsuesit ndihmws pwr fwmijwt me AK. Trajnimi i 80 mësuesve të diasporës në seminarin mbarëkombëtar për mësuesit e diasporës
3). Përmirësimi i cilësisë së teksteve shkollore dhe kompensimi  100% nga klasa I-IX për nxënësit rome, egjiptiane,  fëmijët me statusin ligjor të jetimit, fëmijët që gëzojnë statusin e të verbrit, fëmijë  të pakicave kombëtare, fëmijë  të familjeve të emigrantëve që jetojnë jashtë territorit të Republikës së Shqipërisë, femijë  që vijnë nga familje të cilat trajtohen me ndihmë ekonomike dhe pagesë papunësie; fëmijë të familjeve që kanë në përbërjen e tyre anëtarë me aftësi të kufizuar, fëmijë që vijnë nga familje ku kryefamiljari përfiton pension pleqërie shteti dhe kanë fëmijë në ngarkim, të cilët janë pa të ardhura; familje në nevojë, viktimave te trafikimit, si dhe dhënia falas e teksteve shkollore të fëmijëve që ndjekin studimet në klasën parë deri në klasën pestë.
4). Sigurimi i transportit të nxënësve për ndjekjen e arsimit parashkollor dhe baze  që mësojnë në një distancë prej më shumë se 2 km nga vendbanimi i përhershëm i tyre si dhe mësuesve që punojnë e banojnë më shumë se rreth 5 km nga vendbanimi i tyre.
</t>
  </si>
  <si>
    <t xml:space="preserve">Krijimi i mundësive për çdo nxënës që përfundon arsimin bazë të regjistrohet në arsimin e mesëm të lartë, përfshirë dhe arsimin profesional.  Reformimi dhe zbatimi i kurrikulës së re (me kompetenca). Rritja e cilësisë së mësimdhënies, nëpërmjet trajnimit të përvitshëm të mësuesve, si dhe zhvillimit profesional të tyre, sipas sistemit te ri për zhvillimin e vazhdueshme profesional. Përmirësimi i standardeve infrastrukturore dhe akademike. Realizimi çdo vit i Maturës Shtetërore dhe portalit "Mësues për Shqipërinë". </t>
  </si>
  <si>
    <t xml:space="preserve">1). Nxënës që regjistrohen dhe ndjekin arsimin e mesëm të lartë të arrijë në 95-97% e nxënësve që përfundojnë arsimin bazë.                            2). Zbatimi i kurrikules se re dhe trajnimi i mësuesve të  klases se 11 ne gjimnaze dhe shkollat social-kulturore, si dhe zbatimi i sistemit te ri te zhvillimit profesional.                                                                                                                                                                                                         3). Realizimi i Maturës Shtetërore 2018. Realizimi i testimit "Mësues për Shqipërinë", në formë elektronike.                                                         4). Përmirësimi i infrastrukturës ekzistuese në arsimin e mesëm (rehabilitimi i 9% të klasave në gjimnazeve në zonat urbane, shtimi me 5%-8% i klasave të reja në zonat urbane,pajisja me mjete didaktike për Fizikë-Kimi-Biologji  per  8 % ne vit te shkollave të mesme,  pajisja i klasave/shkollave me klasa mësimore inteligjente/ digjitale, si dhe pasurimi i bibliotekave në të gjitha shkollat me 10% te fondit ekzistues te bibliotekave). </t>
  </si>
  <si>
    <t xml:space="preserve">  1).  Nxënës që regjistrohet dhe ndjekin arsimin e mesëm të lartë të arrijë në 96-98% e nxënësve që përfundojnë arsimin bazë, nga te cilet 65% te ndjekin AM Gjimaze dhe 35% ne arsimin profesional..                                                                                                                                        2). Zbatimi i kurrikules se re dhe trajnimi i mësuesve të  klases se 12 ne gjimnaze dhe shkollat social-kulturore, si dhe zbatimi i sistemit te ri te zhvillimit profesional.                                                                                                                                                                                                          3).  Realizimi i Maturës Shtetërore 2019 sipas kurrikulës së re (tri provime të detyruara dhe vetëm një provim me zgjedhje).  Realizimi i testimit "Mësues për Shqipërinë".                                                                                                                                                                                       4). Përmirësimi i infrastrukturës ekzistuese në arsimin e mesëm (rehabilitimi i 10% të klasave në gjimnazeve në zonat urbane, shtimi me 5%-8% i klasave të reja në zonat urbane,pajisja me mjete didaktike për Fizikë-Kimi-Biologji  per  8 % ne vit te shkollave të mesme,  pajisja i klasave/shkollave me klasa mësimore inteligjente/ digjitale, si dhe pasurimi i bibliotekave në të gjitha shkollat me 10% te fondit ekzistues te bibliotekave). </t>
  </si>
  <si>
    <t xml:space="preserve">  1).  Nxënës që regjistrohet dhe ndjekin arsimin e mesëm të lartë të arrijë në 98-100% e nxënësve që përfundojnë arsimin bazë, nga te cilet 65% te ndjekin AM Gjimaze dhe 35% ne arsimin profesional.                                                                                                                                          2. Konsolidimi  i kurrikules se re te klases 10-11- 12, nëpërmjet trajnimit  të drejtuesve dhe mësuesve te gjimnazeve dhe shkollave social-kulturore, si dhe zbatimi i sistemit te ri te zhvillimit profesional.                                                                                                                                       3).  Realizimi i Maturës Shtetërore 2020.  Realizimi i testimit "Mësues për Shqipërinë".                                                                                                 4).Përmirësimi i infrastrukturës ekzistuese në arsimin e mesëm (rehabilitimi i 10-12% të klasave në gjimnazeve në zonat urbane, shtimi me 5%-8% i klasave të reja në zonat urbane,pajisja me mjete didaktike për Fizikë-Kimi-Biologji  per  5-8 % ne vit te shkollave të mesme,  pajisja i klasave/shkollave me klasa mësimore inteligjente/ digjitale, si dhe pasurimi i bibliotekave në të gjitha shkollat me 10% te fondit ekzistues te bibliotekave). </t>
  </si>
  <si>
    <t xml:space="preserve">  1).  Nxënës që regjistrohet dhe ndjekin arsimin e mesëm të lartë të arrijë në 98-100% e nxënësve që përfundojnë arsimin bazë, nga te cilet 65% te ndjekin AM Gjimaze dhe 35% ne arsimin profesional.                                                                                                                                          2. Konsolidimi  i kurrikules se re te klases 10-11- 12, nëpërmjet trajnimit  të drejtuesve dhe mësuesve te gjimnazeve dhe shkollave social-kulturore, si dhe zbatimi i sistemit te ri te zhvillimit profesional.                                                                                                                                       3).  Realizimi i Maturës Shtetërore 2021.  Realizimi i testimit "Mësues për Shqipërinë".                                                                                                 4).Përmirësimi i infrastrukturës ekzistuese në arsimin e mesëm (rehabilitimi i 10-12% të klasave në gjimnazeve në zonat urbane, shtimi me 5%-8% i klasave të reja në zonat urbane,pajisja me mjete didaktike për Fizikë-Kimi-Biologji  per  5-8 % ne vit te shkollave të mesme,  pajisja i klasave/shkollave me klasa mësimore inteligjente/ digjitale, si dhe pasurimi i bibliotekave në të gjitha shkollat me 10% te fondit ekzistues te bibliotekave). </t>
  </si>
  <si>
    <r>
      <t xml:space="preserve">1 - Në vitin 2021, kurrikulat e arsimit tw meswm, janë të njëjta me kurrikulat analoge të BE.  
2 - Në vitin 2021, arritja e standardit evropian, jo më shumë se 28 - 30 nxënës për klasë në zonën urbane. 
 3 - Në vitit 2021,  98-100% e nxënësve që mbarojnë arsimin bazë të regjistrohen në një nga format/ llojet e arsimit të mesëm. 
4 - 100% shërbimit arsimor realizohet vetëm me një turn (08.00-15.30).
 5- 100% të shkollave/ klasave kanë akses në internet.
 6 - Mësimdhënie në klasa mësimore inteligjente/ digjitale (sipas kurikulës lëndore).    
 7 - </t>
    </r>
    <r>
      <rPr>
        <b/>
        <sz val="10"/>
        <rFont val="Times New Roman"/>
        <family val="1"/>
      </rPr>
      <t>Raportit nxënës /kompjuter,</t>
    </r>
    <r>
      <rPr>
        <sz val="10"/>
        <rFont val="Times New Roman"/>
        <family val="1"/>
      </rPr>
      <t xml:space="preserve"> me 1 kompjuter për 2 nxënës në orën e mësimit (sipas kurikulës lëndore).       
8-  Pajisja e 100 % të nxënësve me tekste mësimore në përputhje me kurikulat e reja. 
 9- Rimbursim 100%  për fëmijët e kategorive socile në nevojë për koston/çmimin e teksteve shkollore me fonde nga buxheti i shtetit.  
 10- Trajnimi i 10% - 15 % për çdo vit  të punonjësve mësimore.
</t>
    </r>
  </si>
  <si>
    <t>Programi i Arsimit të Lartë synon zhvillimin e Arsimit të Lartë në funksion të mbështetjes së prioriteteve strategjike, interesave të zhvillimit të vendit dhe integrimit  evropian, në përputhje me kërkesat e procesit të Bolonjës dhe të Hapsirës Evropiane të Arsimit të Lartë (HEAL). Ofrimi i studimeve universitare në të tre ciklet e studimit synohet nëpërmjet sigurimit të standarteve duke integruar në mënyrë më efektive mësimdhënien me kërkimin shkencor. Financimi i IAL-ve, garanton burime financiare që në nivel kombëtar në mbështetje të arsimit të lartë, rritjen e autonomisë financiare, organizative, përzgjedhjes së personelit dhe qeverisëse  të IAL. Ofrimi i studimeve universitare në të tre ciklet e studimit synohet nëpërmjet sigurimit të standarteve duke integruar në mënyrë më efektive mësimdhënien me kërkimin shkencor.</t>
  </si>
  <si>
    <t xml:space="preserve">% Fondet Grant nga buxheti I shtetit, ndaj totalit te fondeve ne IAL  </t>
  </si>
  <si>
    <t xml:space="preserve">Studentë që përfitojnë bursa financiare si dhe mbështetje financiare për SH Trajtim Studenti për uljen e tarifës së akomodimit të studentëve. Studentë që përfitojnë nga Implementimi i skemës së re të të pranimit në IAL përmes vendosjes së prioriteteve kombëtare për pranimin e studenteve.  Aksesi në arsimin e lartë, sipas meritës, pavarësisht nga mundësitë financiare të individëve. Mbështetje e mobilitetit të studentëve dhe pedagogëve dhe ndërkombëtarizimit të arsimit të lartë. </t>
  </si>
  <si>
    <t xml:space="preserve">Realizimi i politikave të përfshirjes sociale dhe aksesit të gjërë në AL nëpërmjet skemës së mbështetjes financiare me bursa për kategoritë në nevojë, si dhe heqjen e barrierave arkitektonike në IAL. Fonde për mbështetjen e studenteve, janë parashikuar fonde për të mbuluar shpenzimet për bursat e studentëve nga  shtresat sociale në nevojë si dhe studentëve ekselencë në IAL publike në këtë grup shpenzimesh në shumën e parashikuar prej 400 milion lekë në vit. Ky fond u jep mundësinë 5000-6000 studentëve  për të ndjekur studimet në institucionet publike të arsimit të lartë, në një program të ciklit të parë, në një program të integruar të studimeve ose në një program të studimeve profesionale, kategori të caktuara të studentëve, të cilët nuk kanë mundësi financiare për të përballuar kostot e shkollimit.  Po kështu në vijim janë parashikuar fonde për të mbuluar shpenzimet e studentëve për akomodimin e studentëve në tetë “Shoqëritë e Trajtimit të studentëve në Tiranë dhe në Rrethe”, ku parashikohet të akomodohet rreth 8 mijë studentë, janë parashikuar 300 milion lekë në vit
</t>
  </si>
  <si>
    <r>
      <t xml:space="preserve">Synimi kryesor politik i programit është që sistemi i kërkimit shkencor t'i përgjigjet me besim të lartë sfidave të së ardhmes si çështjeve të mjedisit, mungesës së burimeve, cështjeve të shëndetit publik, të kohesionit social si dhe drejt zhvillimeve globale dhe integrimit të Shqipërisë në Bashkimin Evropian. Rritja e investimeve për SHTI bazuar në fondet publike dhe burime të tjera alternative deri në 1% të GDP. Programi synon zgjerimin dhe rritjen e cilësisë së kërkimit shkencor në Shqipëri, </t>
    </r>
    <r>
      <rPr>
        <b/>
        <sz val="10"/>
        <color theme="1"/>
        <rFont val="Garamond"/>
        <family val="1"/>
      </rPr>
      <t>për të arritur në raportin 7 kërkues për cdo 1000 të punësuar në vitin 2020</t>
    </r>
    <r>
      <rPr>
        <sz val="10"/>
        <color theme="1"/>
        <rFont val="Garamond"/>
        <family val="1"/>
      </rPr>
      <t>. Integrimi i kërkimin shkencor shqiptar në Hapësirën Evropiane të Kërkimit (ERA) numri i aplikimeve nga programet bilaterale dhe Programin Horizon 2020  të rritet me 10% në vit, dhe orientuar kërkimin shkencor kah nevojave të tregut nëpërmjet forcimit të lidhjeve të Programeve Kombëtarë dhe Ndërkombëtarë me biznesin privat.</t>
    </r>
  </si>
  <si>
    <t>Platforma  www.praktikat.gov.al  te jetë praktike dhe e aksesueshme, ku të rinjtë do të aplikojnë për praktikë</t>
  </si>
  <si>
    <t>Zhvillimi i programeve trainuese në sistemin sportiv kombëtar në funksion të rrijes së kapaciteteve në fushën e sportit, trajnime çdo vit për 20-25% e stafet teknike të sistemit sportiv kombëtar (732 teknike-trainerë,specialistë, instruktorë, mjekë etj)</t>
  </si>
  <si>
    <t>Të sigurohet rritja e aksesit të fëmijëve në arsimin parashkollor në nivelin 86% e grupmoshës 3-6 vjeç, me synim që grupmosha 5-6 vjec të arrijnë në 95%.  Reformimi  i arsimit parashkollor, përmes miratimit te korrnizes se re kurrikulare dhe programeve per cdo grupmoshe per arsimin parashkollor, trajnimit të 900-1000 mësuesve/ edukatorëve (15-20% në vit), rikonstruksionit dhe ndërtimit (100-120 klasa në vit) të kopshteve dhe pajisjes me materiale didaktike.</t>
  </si>
  <si>
    <t>Sigurimi dhe mbrojtja e të drejtave të shtetasve, që merren me edukim fizik dhe sport, në përputhje me Kartën Evropiane të Sportit dhe me rekomandimet e organizatave ndërkombëtare në këtë fushë. Ridimensionimi i edukimit fizik dhe sportiv si pjesë përbërëse e programit të edukimit të nxënësve, studentëve në institucionet arsimore. 
Të përmirësojmë cilësinë e jetës së të rinjve, përmes  rritjes së pjesëmarrjes të të rinjve në aktivitete rinore, në punësim, në informim, në edukim dhe në vendimarrje.</t>
  </si>
  <si>
    <r>
      <rPr>
        <sz val="10"/>
        <color rgb="FF0070C0"/>
        <rFont val="Times New Roman"/>
        <family val="1"/>
      </rPr>
      <t xml:space="preserve">1. Trajnim cdo vit për afro 15-17% të punonjësve  të MAS dhe DAR/ZA. Numri i punonjësve të trajnuar cdo vit 100-120 punonjës, </t>
    </r>
    <r>
      <rPr>
        <b/>
        <sz val="10"/>
        <color rgb="FF0070C0"/>
        <rFont val="Times New Roman"/>
        <family val="1"/>
      </rPr>
      <t xml:space="preserve">në përputhje me parimet e barazise gjinore). </t>
    </r>
    <r>
      <rPr>
        <sz val="10"/>
        <rFont val="Times New Roman"/>
        <family val="1"/>
      </rPr>
      <t xml:space="preserve">
2. Në 100% e  institucioneve  të MAS  të implementohet dhe funksionojë sistemi EMIS.   
3. Investime në aktiveve të qëndrueshme të trupëzuara me afro 10-12% në vit.   
4. Auditimi  në 30% e  Instituc arsimore në vit;   
5. Inspektimi  në 10-12% e  Instituci  arsimore në vit;  
6. Numri i akteve ligjore dhe nënligjore të miratuara (Rishikimi akteve ligjor/nëligjore, sistemi efektiv dhe efiçient të MFK-së,  përafrimi i aktet ligjor kombëtar me atë të BE ( acquis communautaire). 
7. Publikimi 3-herë raporteve të monitorimit të strategjive të MAS, si dhe raportimet për nënkomitet e BE.  
8. Trajnim cdo vit i  NA dhe NZ  të institucioneve arsimore, në funksion të menaxhimit.</t>
    </r>
  </si>
  <si>
    <t>Numri I punonjësve dhe specialistëve të trajnuar me qëllim zhvillimi i kapaciteteve planifikuese dhe menaxhuese</t>
  </si>
  <si>
    <t>Numri të punonjësve, speciliste arsimore gra, të trajnuar</t>
  </si>
  <si>
    <t>Raste te diskriminimit ne punesim dhe ose ngritje ne detyre</t>
  </si>
  <si>
    <t xml:space="preserve">Për nje Arsimi cilësor dhe gjithëpërfshirës me synim plotësimin e standardeve  europiane. </t>
  </si>
  <si>
    <t xml:space="preserve">FORMAT 2 : FORMATI STANDARD I PËRGATITJES SË KËRKESAVE BUXHETORE PBA 2019-2021 </t>
  </si>
  <si>
    <t xml:space="preserve">Numri I nxenesve ne arsimin 9-vjecar </t>
  </si>
  <si>
    <t xml:space="preserve">% e  nxenesve ne arsimin 9-vjecar ne zonat rurale </t>
  </si>
  <si>
    <t xml:space="preserve">% e  nxenesve  vajzave ne arsimin 9-vjecar ne zonat rurale </t>
  </si>
  <si>
    <t>% e  nxenesve  vajzave ne arsimin 9-vjecar ne zonat urbane/qytete</t>
  </si>
  <si>
    <t>Numri i mësuesve ndihmës për AK të trajnuar</t>
  </si>
  <si>
    <t>Numri I parashikuar I nxënesve për nxënësit e gjithesej ne arsimin 9 vjecar Kl 1 -Kl 9</t>
  </si>
  <si>
    <t>Numri I mësuesve ndihmës për AK të emëruar</t>
  </si>
  <si>
    <t>% e nxënësve të cilëve ju sigurohet transporti</t>
  </si>
  <si>
    <t>Trajnimi i 12.000 mësuesve te klasa 4 dhe klasës 9 ( trajnimi 25% te mësueseve të AB) per kurrikulen e re. Në trajnimin për kurrikulën e re përfshihet dhe trajnimi i 40 mësuesve të minoriteteve,  si dhe 200 mesues ndihmes per fëmijët me AK. Trajnimi i 80 mësuesve të diasporës në seminarin mbarëkombëtar për mësuesit e diasporës.</t>
  </si>
  <si>
    <t xml:space="preserve">Zhvillon politika që synojnë krijimin e mundësisë për çdo nxënës që përfundon arsimin bazë të regjistrohet në arsimin e mesëm të lartë. </t>
  </si>
  <si>
    <t xml:space="preserve">Nxënës në arsimin e mesëm te larte publik </t>
  </si>
  <si>
    <t xml:space="preserve">Numri i nxenesve, Vajza qe ndjekin  mesëm te larte publik </t>
  </si>
  <si>
    <t>Tërheqja në përqindje e nxenesve qe rregjitrohen ne arsimin e mesem te larte publik, kundrejt numrit te nxenesve qe perfundojne arsimin e  mesëm të ulët publik (klasën e 9-të)</t>
  </si>
  <si>
    <t>Numri Total I studenteve vajza në tre ciklet të studimeve në IAL publike</t>
  </si>
  <si>
    <t>% e studenteve vajza në tre ciklet të studimeve në IAL publike</t>
  </si>
  <si>
    <t xml:space="preserve">% e nxenesve, Vajza që ndjekin arsimin e mesëm të lartë publik në zonat rurale. </t>
  </si>
  <si>
    <t>Tërheqja në përqindje e nxënësve vajza që rregjistrohen ne arsimin e mesëm të lartë publik, kundrejt numrit te nxenesve vajza qe perfundojne arsimin e  mesëm të ulët publik (klasën e 9-të)</t>
  </si>
  <si>
    <t>Numri studenteve në cikle  e TRETE të studimeve në IAL publike</t>
  </si>
  <si>
    <t>Numri studenteve  Vajza/ Gra në cikle  e TRETE të studimeve në IAL publike</t>
  </si>
  <si>
    <t>% e  studenteve  Vajza/ Gra në cikle  e TRETE të studimeve në IAL publike</t>
  </si>
  <si>
    <r>
      <rPr>
        <b/>
        <i/>
        <sz val="10"/>
        <color theme="1"/>
        <rFont val="Garamond"/>
        <family val="1"/>
      </rPr>
      <t xml:space="preserve"> % e drejtuesve gra/femra  të </t>
    </r>
    <r>
      <rPr>
        <i/>
        <sz val="10"/>
        <color theme="1"/>
        <rFont val="Garamond"/>
        <family val="1"/>
      </rPr>
      <t xml:space="preserve">institucioneve arsimore (shkollave te AP), Arsimi  9 vjecar   941 drejtor, Arsimi I mesem 144 drejtor, Shkollat e mesme te bashkuara 204 drejtore= 1289 
 </t>
    </r>
  </si>
  <si>
    <t>Krijimin e një sistemi të përshtatshëm, efektiv dhe efiçient të MFK-së konform standardet ligjore, nëpërmjet menaxhimit me bazë performance.  Eficenca  në përdorim e burimeve financiare e materiale në arsim; efektiviteti në përdorimin e burimeve njerëzore: rritja e  kapaciteteve e aftësive menaxhuese në nivelin qendror (MAS), rajonal (DAR/ ZA), lokal (institucionet arsimore). Përgatitja e akteve ligjore e nënligjore të sistemit arsimor në përputhje me legjislacionin shqiptar e zhvillimin e tij sipas vlerave të përbashkëtata të sistemeve bashkohore. Implementimi i stategjive kombëtare.</t>
  </si>
  <si>
    <r>
      <rPr>
        <b/>
        <sz val="10"/>
        <rFont val="Times New Roman"/>
        <family val="1"/>
      </rPr>
      <t>Misioni i Ministrisë së Arsimit Sportit dhe Rinisë është të sigurojë:</t>
    </r>
    <r>
      <rPr>
        <sz val="10"/>
        <rFont val="Times New Roman"/>
        <family val="1"/>
      </rPr>
      <t xml:space="preserve"> 
Krijimin e një sistemi arsimor që ka në qendër nxënësit me nevojat dhe interesat e tyre,  të krijojë kushte dhe mundësi që nxënësit të ndërtojnë dhe zhvillojnë njohuri, shkathtësi, qëndrime dhe vlera që kërkon shoqëria. Nxënësit të zhvillohen në mënyrë të pavarur e të gjithanshme, të kontribuojnë në ndërtimin e mirëqenies vetjake dhe të shoqërisë shqiptare dhe të përballen në mënyrë të përshtatshme dhe konstruktive me sfidat e jetës dhe mjedisit global. Edukimin e vlerave demokratike e kombëtare dhe zotërimin e njohurive dhe shprehive për ekonominë moderne të tregut;  Edukim të mbështetur në të drejtat e njeriut në përgjithësi dhe të fëmijëve në veçanti;  edukim cilësor;  sipas nevojave dhe interesave të individit, komunitetit dhe shoqërisë në përgjithësi. Sipas standardeve evropiane; Arsimim bazë për të gjithë;  Barazi të shanseve për arsimim për të gjithë qytetarët e Republikës së Shqipërisë;  Mekanizmat e përgjegjshmërisë së shërbimit arsimor ndaj klientëve të drejtpërdrejt dhe shoqërisë civile në tërësi;
Sigurimi dhe mbrojtja e të drejtave të shtetasve, që merren me edukim fizik dhe sport, në përputhje me Kartën Evropiane të Sportit dhe me rekomandimet e organizatave ndërkombëtare në këtë fushë. Ridimensionimi i edukimit fizik dhe sportiv si pjesë përbërëse e programit të edukimit të nxënësve dhe studentëve në institucionet arsimore.  Të përmirsojmë cilësinë e jetës së të rinjve, përmes  rritjes së pjesëmarrjes së tyre aktivitete rinore, në punësim, në informim, në edukim dhe në vendimarrje.
</t>
    </r>
    <r>
      <rPr>
        <b/>
        <sz val="10"/>
        <rFont val="Times New Roman"/>
        <family val="1"/>
      </rPr>
      <t>Arsimi i lartë është e mirë dhe përgjegjësi publike dhe ka për mision</t>
    </r>
    <r>
      <rPr>
        <sz val="10"/>
        <rFont val="Times New Roman"/>
        <family val="1"/>
      </rPr>
      <t xml:space="preserve">, a) të krijojë, të zhvillojë, të përcjellë dhe të mbrojë dijet përmes mësimdhënies, kërkimit shkencor, si dhe të nxisë e të zhvillojë artet, edukimin fizik dhe sportet; b) të formojë specialistë të lartë dhe të përgatisë shkencëtarë të rinj, në përputhje me prioritetet e zhvillimit të vendit, duke kontribuar në rritjen e standardeve të demokracisë në vend; c) të ofrojë mundësi të barabarta për të përfituar nga arsimi i lartë dhe të mësuarit gjatë të gjithë jetës; ç) të kontribuojë në zhvillimin ekonomik, social dhe kulturor në nivel kombëtar dhe rajonal, si dhe në forcimin e sigurisë publike dhe kombëtare; d) të mbështesë prioritetet strategjike dhe interesat e zhvillimit të vendit; dh) të integrojë mësimdhënien me kërkimin shkencor; e) të nxisë bashkëpunimin ndërkombëtar në fushën e arsimit të lartë.
Efektivitetin e administratës arsimore qendrore dhe të njësive të saj vartëse;  Efektivitetin dhe efiçencën e burimeve njerëzore në arsim;  Maksimizimin, efektivitetin dhe efiçiencën e burimeve financiare dhe materiale në arsim.
</t>
    </r>
  </si>
  <si>
    <t xml:space="preserve">Planifikimi dhe përdorimi me dobi, frytshmëri dhe transparence i fondeve publike në përputhje me programin e qeverisë dhe strategjisë kombëtare pë zhvillim dhe integrim. (SKZHI). Maksimizimin, efektivitet dhe efiçiencë të burimeve burimeve njerëzore, financiare dhe materiale në arsim. Përgatitja e akteve ligjore e nënligjore të sistemit arsimor në përputhje me legjislacionin shqiptar e zhvillimin e tij sipas vlerave të përbashkëtata të sistemeve bashkohore.  </t>
  </si>
  <si>
    <t xml:space="preserve">FORMAT 2 FORMATI STANDARD I PËRGATITJES SË KËRKESAVE BUXHETORE PBA 2019-2021 </t>
  </si>
  <si>
    <t xml:space="preserve">Zhvillimi dhe ristrukturimi i infrastrukturës sportive, në nivel qendror, lokal dhe në institucione arsimore me synim arritjen e standarteve ndërkombëtare.  Organizimi,  inkurajimi dhe mbështetja financiare e veprimtarive të përbashkëta sportive në nivel qendror dhe lokal, në përputhje me parimet e barazise gjinore. Mbështetja financiare e Federatave Sportive të disiplinave të ndryshme, për të krijuar kushtet e nevojshme për zhvillimin e sporteve elitare, masivizimin si dhe përfshirjen e nxënësve dhe studentëve. 
Rritja e pjesëmarrjes se të rinjve  në aktivitete me karakter social-kulturor dhe edukativ; rritja e pjesëmarrj  të organizatave rinore në projekteve rajonale dhe të BE (RYCO, ERAZMUS +, etj),  përmirësimin e infrastrukturës të qendrave rinore rajonale, nëpërmjet ngritjes dhe funksionimit të tre qendrave rinore rajonale etj; </t>
  </si>
  <si>
    <r>
      <rPr>
        <b/>
        <sz val="9"/>
        <color indexed="8"/>
        <rFont val="Times New Roman"/>
        <family val="1"/>
      </rPr>
      <t xml:space="preserve">Sigurimi i cilësisë në AL </t>
    </r>
    <r>
      <rPr>
        <sz val="9"/>
        <color indexed="8"/>
        <rFont val="Times New Roman"/>
        <family val="1"/>
      </rPr>
      <t xml:space="preserve">në nivel institucional e të programeve të studimit sipas kritereve e standardeve ndërkombëtare të HEAL-it,  në përputhje me kërkesat e tregut lokal dhe kombëtar të punës. Akreditimi institucional në 100% të IAL-ve  të programeve të studimit. </t>
    </r>
    <r>
      <rPr>
        <b/>
        <sz val="9"/>
        <color indexed="8"/>
        <rFont val="Times New Roman"/>
        <family val="1"/>
      </rPr>
      <t>Të garantojë mundësi të barabarta</t>
    </r>
    <r>
      <rPr>
        <sz val="9"/>
        <color indexed="8"/>
        <rFont val="Times New Roman"/>
        <family val="1"/>
      </rPr>
      <t>, mbi bazën e meritës, për të gjithë individët që duan të ndjekin studimet në arsimin e lartë. Të bazojë sistemin e arsimit të lartë mbi parimin e konkurrencës së lirë mes institucioneve të arsimit të lartë, personelit akademik dhe studentëve. Për të garantuar aksesin në arsimin e lartë, sipas meritës, pavarësisht nga mundësitë financiare të individëve.</t>
    </r>
  </si>
  <si>
    <r>
      <t xml:space="preserve"> 1). Rritja dhe zgjerimi i kërkimit shkencor në Shqipëri bazuar në treguesit e OECD; ku pjesa e shpenzimeve publike në vitin 2017 të arrijë 0,04 % të GDP (e përllogaritur për IAL publike e private, ministritë e linjës, institucione të tjera kerkimore shteterore, Akademia e Shkencave si  dhe nga bizneset ).  
2). Nxitja e punës kërkimore në IAL publike nëpërmjet financimit të drejtpërdrejte të 3200-3500 kërkuesve,</t>
    </r>
    <r>
      <rPr>
        <b/>
        <sz val="9"/>
        <rFont val="Times New Roman"/>
        <family val="1"/>
      </rPr>
      <t xml:space="preserve"> ku prioritet kanë kërkueset femrat, si dhe mbështetje financiare për kërkim fondamental në IAL publike</t>
    </r>
    <r>
      <rPr>
        <sz val="9"/>
        <rFont val="Times New Roman"/>
        <family val="1"/>
      </rPr>
      <t xml:space="preserve"> me fonde nga buxheti  i shtetit.
3). Zgjerimi i bashkëpunimit  të Universiteteve me biznesin privat në Programet Kombëtare të Kërkimit dhe Zhvillimit nëpërmjet organizimit të seminareve dhe takimeve informuese në IAL mbi Programet Kombëtare dhe Ndërkombëtare 
 4). Pjesëmarrja në programin Horizon 2020, program  për Kërkimin dhe Inovacionin (2014 - 2020). "Horizon 2020"  do të bashkojë kërkimin me inovacionin dhe do të ketë një akses më të thjeshtë se programet paraardhëse për kompanitë dhe universitetet.  "Horizon 2020" do të ketë tri shtylla kryesore: i) Shkencë -Ekselence, ii) Lidership industrial, iii) Sfidat shoqërore.  
5).  Promovim i  Fondin e Ekselencës, rritjen efektivitetit të financimit, rikthimin e shpejtë të përfitimit të Shqipërisë, mbështetja financiare për 50 studentet në 15 universitetet me të mira të botës (Lista  FT) dhe doktorantë ekselentë, si dhe ekselentë apo të punësuar në kuadër të programit  "Brain Gain", prioritet rritjen me 10-20% të mbeshtetjes financiare për kërkueset vajzat studjueset femra, </t>
    </r>
    <r>
      <rPr>
        <b/>
        <sz val="9"/>
        <rFont val="Times New Roman"/>
        <family val="1"/>
      </rPr>
      <t>në përputhje me parimet e barazise gjinore</t>
    </r>
    <r>
      <rPr>
        <sz val="9"/>
        <rFont val="Times New Roman"/>
        <family val="1"/>
      </rPr>
      <t>.</t>
    </r>
  </si>
</sst>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_);_(* \(#,##0.00\);_(* &quot;-&quot;??_);_(@_)"/>
    <numFmt numFmtId="164" formatCode="_-* #,##0.00_-;\-* #,##0.00_-;_-* &quot;-&quot;??_-;_-@_-"/>
    <numFmt numFmtId="165" formatCode="0.0%"/>
    <numFmt numFmtId="166" formatCode="#,##0.0"/>
    <numFmt numFmtId="167" formatCode="_-* #,##0_-;\-* #,##0_-;_-* &quot;-&quot;??_-;_-@_-"/>
    <numFmt numFmtId="168" formatCode="_-* #,##0.0_-;\-* #,##0.0_-;_-* &quot;-&quot;??_-;_-@_-"/>
    <numFmt numFmtId="169" formatCode="0.0"/>
    <numFmt numFmtId="170" formatCode="#,##0.0#"/>
  </numFmts>
  <fonts count="10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Garamond"/>
      <family val="1"/>
    </font>
    <font>
      <sz val="8"/>
      <color theme="1"/>
      <name val="Garamond"/>
      <family val="1"/>
    </font>
    <font>
      <b/>
      <sz val="9"/>
      <color theme="1"/>
      <name val="Garamond"/>
      <family val="1"/>
    </font>
    <font>
      <i/>
      <sz val="8"/>
      <color theme="1"/>
      <name val="Garamond"/>
      <family val="1"/>
    </font>
    <font>
      <sz val="9"/>
      <color theme="1"/>
      <name val="Garamond"/>
      <family val="1"/>
    </font>
    <font>
      <b/>
      <sz val="8"/>
      <color theme="1"/>
      <name val="Garamond"/>
      <family val="1"/>
    </font>
    <font>
      <sz val="10"/>
      <name val="Arial"/>
      <family val="2"/>
    </font>
    <font>
      <i/>
      <sz val="9"/>
      <color theme="1"/>
      <name val="Garamond"/>
      <family val="1"/>
    </font>
    <font>
      <b/>
      <i/>
      <sz val="9"/>
      <color theme="1"/>
      <name val="Garamond"/>
      <family val="1"/>
    </font>
    <font>
      <b/>
      <i/>
      <sz val="8"/>
      <color theme="1"/>
      <name val="Garamond"/>
      <family val="1"/>
    </font>
    <font>
      <b/>
      <sz val="10"/>
      <color theme="1"/>
      <name val="Garamond"/>
      <family val="1"/>
    </font>
    <font>
      <b/>
      <sz val="8"/>
      <color rgb="FFFF0000"/>
      <name val="Garamond"/>
      <family val="1"/>
    </font>
    <font>
      <b/>
      <i/>
      <sz val="9"/>
      <color rgb="FFFF0000"/>
      <name val="Garamond"/>
      <family val="1"/>
    </font>
    <font>
      <b/>
      <sz val="9"/>
      <color rgb="FFFF0000"/>
      <name val="Garamond"/>
      <family val="1"/>
    </font>
    <font>
      <sz val="8"/>
      <name val="Arial"/>
      <family val="2"/>
    </font>
    <font>
      <b/>
      <sz val="9"/>
      <name val="Garamond"/>
      <family val="1"/>
    </font>
    <font>
      <sz val="12"/>
      <color theme="1"/>
      <name val="Calibri"/>
      <family val="2"/>
      <scheme val="minor"/>
    </font>
    <font>
      <sz val="12"/>
      <color theme="1"/>
      <name val="Garamond"/>
      <family val="1"/>
    </font>
    <font>
      <b/>
      <sz val="10"/>
      <color rgb="FFFF0000"/>
      <name val="Garamond"/>
      <family val="1"/>
    </font>
    <font>
      <b/>
      <sz val="10"/>
      <name val="Times New Roman"/>
      <family val="1"/>
    </font>
    <font>
      <sz val="10"/>
      <name val="Times New Roman"/>
      <family val="1"/>
    </font>
    <font>
      <sz val="10"/>
      <color theme="1"/>
      <name val="Calibri"/>
      <family val="2"/>
      <scheme val="minor"/>
    </font>
    <font>
      <b/>
      <sz val="10"/>
      <color theme="1"/>
      <name val="Calibri"/>
      <family val="2"/>
      <scheme val="minor"/>
    </font>
    <font>
      <i/>
      <sz val="10"/>
      <color theme="1"/>
      <name val="Garamond"/>
      <family val="1"/>
    </font>
    <font>
      <b/>
      <i/>
      <sz val="10"/>
      <color rgb="FFFF0000"/>
      <name val="Garamond"/>
      <family val="1"/>
    </font>
    <font>
      <b/>
      <sz val="10"/>
      <name val="Garamond"/>
      <family val="1"/>
    </font>
    <font>
      <b/>
      <i/>
      <sz val="10"/>
      <color theme="1"/>
      <name val="Garamond"/>
      <family val="1"/>
    </font>
    <font>
      <b/>
      <sz val="10"/>
      <name val="Calibri"/>
      <family val="2"/>
      <scheme val="minor"/>
    </font>
    <font>
      <b/>
      <sz val="10"/>
      <name val="Arial"/>
      <family val="2"/>
    </font>
    <font>
      <b/>
      <sz val="8"/>
      <name val="Times New Roman"/>
      <family val="1"/>
    </font>
    <font>
      <sz val="8"/>
      <color theme="1"/>
      <name val="Times New Roman"/>
      <family val="1"/>
    </font>
    <font>
      <sz val="12"/>
      <name val="Times New Roman"/>
      <family val="1"/>
    </font>
    <font>
      <b/>
      <sz val="8"/>
      <name val="Garamond"/>
      <family val="1"/>
    </font>
    <font>
      <sz val="11"/>
      <name val="Times New Roman"/>
      <family val="1"/>
    </font>
    <font>
      <b/>
      <sz val="11"/>
      <name val="Times New Roman"/>
      <family val="1"/>
    </font>
    <font>
      <sz val="9"/>
      <name val="Times New Roman"/>
      <family val="1"/>
    </font>
    <font>
      <b/>
      <sz val="9"/>
      <name val="Times New Roman"/>
      <family val="1"/>
    </font>
    <font>
      <sz val="12"/>
      <name val="Arial"/>
      <family val="2"/>
    </font>
    <font>
      <b/>
      <sz val="11"/>
      <name val="Arial"/>
      <family val="2"/>
    </font>
    <font>
      <sz val="11"/>
      <name val="Arial"/>
      <family val="2"/>
    </font>
    <font>
      <b/>
      <sz val="7"/>
      <name val="Times New Roman"/>
      <family val="1"/>
    </font>
    <font>
      <b/>
      <sz val="11"/>
      <color theme="1"/>
      <name val="Garamond"/>
      <family val="1"/>
    </font>
    <font>
      <b/>
      <sz val="12"/>
      <color theme="1"/>
      <name val="Garamond"/>
      <family val="1"/>
    </font>
    <font>
      <b/>
      <sz val="11"/>
      <name val="Calibri"/>
      <family val="2"/>
      <scheme val="minor"/>
    </font>
    <font>
      <b/>
      <sz val="12"/>
      <name val="Times New Roman"/>
      <family val="1"/>
    </font>
    <font>
      <sz val="9"/>
      <color theme="1"/>
      <name val="Times New Roman"/>
      <family val="1"/>
    </font>
    <font>
      <i/>
      <sz val="9"/>
      <color theme="1"/>
      <name val="Times New Roman"/>
      <family val="1"/>
    </font>
    <font>
      <b/>
      <i/>
      <sz val="9"/>
      <color rgb="FFFF0000"/>
      <name val="Times New Roman"/>
      <family val="1"/>
    </font>
    <font>
      <i/>
      <sz val="9"/>
      <name val="Times New Roman"/>
      <family val="1"/>
    </font>
    <font>
      <b/>
      <sz val="9"/>
      <color theme="1"/>
      <name val="Times New Roman"/>
      <family val="1"/>
    </font>
    <font>
      <b/>
      <sz val="9"/>
      <color rgb="FFFF0000"/>
      <name val="Times New Roman"/>
      <family val="1"/>
    </font>
    <font>
      <b/>
      <i/>
      <sz val="9"/>
      <color theme="1"/>
      <name val="Times New Roman"/>
      <family val="1"/>
    </font>
    <font>
      <b/>
      <sz val="9"/>
      <color indexed="10"/>
      <name val="Times New Roman"/>
      <family val="1"/>
    </font>
    <font>
      <b/>
      <sz val="9"/>
      <color indexed="8"/>
      <name val="Times New Roman"/>
      <family val="1"/>
    </font>
    <font>
      <sz val="10"/>
      <color theme="1"/>
      <name val="Times New Roman"/>
      <family val="1"/>
    </font>
    <font>
      <i/>
      <sz val="10"/>
      <color theme="1"/>
      <name val="Times New Roman"/>
      <family val="1"/>
    </font>
    <font>
      <b/>
      <i/>
      <sz val="10"/>
      <color rgb="FFFF0000"/>
      <name val="Times New Roman"/>
      <family val="1"/>
    </font>
    <font>
      <b/>
      <sz val="10"/>
      <color theme="1"/>
      <name val="Times New Roman"/>
      <family val="1"/>
    </font>
    <font>
      <b/>
      <sz val="10"/>
      <color rgb="FFFF0000"/>
      <name val="Times New Roman"/>
      <family val="1"/>
    </font>
    <font>
      <sz val="7"/>
      <name val="Times New Roman"/>
      <family val="1"/>
    </font>
    <font>
      <b/>
      <i/>
      <sz val="10"/>
      <color theme="1"/>
      <name val="Times New Roman"/>
      <family val="1"/>
    </font>
    <font>
      <b/>
      <sz val="10"/>
      <color indexed="10"/>
      <name val="Times New Roman"/>
      <family val="1"/>
    </font>
    <font>
      <b/>
      <sz val="10"/>
      <color indexed="8"/>
      <name val="Times New Roman"/>
      <family val="1"/>
    </font>
    <font>
      <b/>
      <sz val="10"/>
      <color indexed="10"/>
      <name val="Garamond"/>
      <family val="1"/>
    </font>
    <font>
      <b/>
      <sz val="10"/>
      <color indexed="8"/>
      <name val="Garamond"/>
      <family val="1"/>
    </font>
    <font>
      <b/>
      <sz val="10"/>
      <color rgb="FFFF0000"/>
      <name val="Calibri"/>
      <family val="2"/>
      <scheme val="minor"/>
    </font>
    <font>
      <b/>
      <i/>
      <sz val="9"/>
      <name val="Times New Roman"/>
      <family val="1"/>
    </font>
    <font>
      <b/>
      <i/>
      <sz val="9"/>
      <color indexed="8"/>
      <name val="Times New Roman"/>
      <family val="1"/>
    </font>
    <font>
      <b/>
      <sz val="9"/>
      <color indexed="9"/>
      <name val="Times New Roman"/>
      <family val="1"/>
    </font>
    <font>
      <sz val="9"/>
      <color rgb="FF1F497D"/>
      <name val="Times New Roman"/>
      <family val="1"/>
    </font>
    <font>
      <i/>
      <sz val="8"/>
      <color theme="1"/>
      <name val="Times New Roman"/>
      <family val="1"/>
    </font>
    <font>
      <b/>
      <i/>
      <sz val="8"/>
      <color theme="1"/>
      <name val="Times New Roman"/>
      <family val="1"/>
    </font>
    <font>
      <i/>
      <sz val="8"/>
      <name val="Times New Roman"/>
      <family val="1"/>
    </font>
    <font>
      <b/>
      <i/>
      <sz val="8"/>
      <name val="Times New Roman"/>
      <family val="1"/>
    </font>
    <font>
      <i/>
      <sz val="10"/>
      <name val="Arial"/>
      <family val="2"/>
    </font>
    <font>
      <b/>
      <i/>
      <sz val="7"/>
      <name val="Times New Roman"/>
      <family val="1"/>
    </font>
    <font>
      <sz val="10"/>
      <color rgb="FF0070C0"/>
      <name val="Times New Roman"/>
      <family val="1"/>
    </font>
    <font>
      <b/>
      <sz val="10"/>
      <color rgb="FF0070C0"/>
      <name val="Times New Roman"/>
      <family val="1"/>
    </font>
    <font>
      <i/>
      <sz val="10"/>
      <color theme="4" tint="-0.499984740745262"/>
      <name val="Arial"/>
      <family val="2"/>
    </font>
    <font>
      <b/>
      <i/>
      <sz val="8"/>
      <color theme="4" tint="-0.499984740745262"/>
      <name val="Garamond"/>
      <family val="1"/>
    </font>
    <font>
      <b/>
      <i/>
      <sz val="8"/>
      <name val="Arial Narrow"/>
      <family val="2"/>
    </font>
    <font>
      <sz val="9"/>
      <color indexed="8"/>
      <name val="Times New Roman"/>
      <family val="1"/>
    </font>
  </fonts>
  <fills count="5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rgb="FFC0C0C0"/>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indexed="9"/>
        <bgColor indexed="64"/>
      </patternFill>
    </fill>
    <fill>
      <patternFill patternType="solid">
        <fgColor theme="8" tint="0.79998168889431442"/>
        <bgColor indexed="64"/>
      </patternFill>
    </fill>
    <fill>
      <patternFill patternType="solid">
        <fgColor rgb="FFEBF1DE"/>
        <bgColor indexed="64"/>
      </patternFill>
    </fill>
    <fill>
      <patternFill patternType="solid">
        <fgColor theme="2" tint="-9.9978637043366805E-2"/>
        <bgColor indexed="64"/>
      </patternFill>
    </fill>
    <fill>
      <patternFill patternType="solid">
        <fgColor indexed="22"/>
        <bgColor indexed="64"/>
      </patternFill>
    </fill>
    <fill>
      <patternFill patternType="solid">
        <fgColor theme="5" tint="0.39997558519241921"/>
        <bgColor indexed="64"/>
      </patternFill>
    </fill>
    <fill>
      <patternFill patternType="solid">
        <fgColor rgb="FFF2DCDB"/>
        <bgColor indexed="64"/>
      </patternFill>
    </fill>
    <fill>
      <patternFill patternType="solid">
        <fgColor theme="5"/>
        <bgColor indexed="64"/>
      </patternFill>
    </fill>
    <fill>
      <patternFill patternType="solid">
        <fgColor theme="8" tint="0.39997558519241921"/>
        <bgColor indexed="64"/>
      </patternFill>
    </fill>
  </fills>
  <borders count="9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2E74B5"/>
      </left>
      <right/>
      <top style="medium">
        <color rgb="FF2E74B5"/>
      </top>
      <bottom style="medium">
        <color rgb="FF2E74B5"/>
      </bottom>
      <diagonal/>
    </border>
    <border>
      <left/>
      <right/>
      <top style="medium">
        <color rgb="FF2E74B5"/>
      </top>
      <bottom style="medium">
        <color rgb="FF2E74B5"/>
      </bottom>
      <diagonal/>
    </border>
    <border>
      <left/>
      <right/>
      <top style="medium">
        <color rgb="FF2E74B5"/>
      </top>
      <bottom/>
      <diagonal/>
    </border>
    <border>
      <left/>
      <right/>
      <top/>
      <bottom style="medium">
        <color rgb="FF2E74B5"/>
      </bottom>
      <diagonal/>
    </border>
    <border>
      <left/>
      <right style="medium">
        <color rgb="FF2E74B5"/>
      </right>
      <top style="medium">
        <color rgb="FF2E74B5"/>
      </top>
      <bottom style="medium">
        <color rgb="FF2E74B5"/>
      </bottom>
      <diagonal/>
    </border>
    <border>
      <left/>
      <right style="medium">
        <color rgb="FF2E74B5"/>
      </right>
      <top style="medium">
        <color rgb="FF2E74B5"/>
      </top>
      <bottom/>
      <diagonal/>
    </border>
    <border>
      <left/>
      <right style="medium">
        <color rgb="FF2E74B5"/>
      </right>
      <top/>
      <bottom style="medium">
        <color rgb="FF2E74B5"/>
      </bottom>
      <diagonal/>
    </border>
    <border>
      <left style="medium">
        <color rgb="FF2E74B5"/>
      </left>
      <right style="medium">
        <color rgb="FF2E74B5"/>
      </right>
      <top/>
      <bottom style="medium">
        <color rgb="FF2E74B5"/>
      </bottom>
      <diagonal/>
    </border>
    <border>
      <left/>
      <right style="medium">
        <color rgb="FF2E74B5"/>
      </right>
      <top/>
      <bottom/>
      <diagonal/>
    </border>
    <border>
      <left style="medium">
        <color rgb="FF2E74B5"/>
      </left>
      <right style="medium">
        <color rgb="FF2E74B5"/>
      </right>
      <top style="medium">
        <color rgb="FF2E74B5"/>
      </top>
      <bottom/>
      <diagonal/>
    </border>
    <border>
      <left style="medium">
        <color rgb="FF2E74B5"/>
      </left>
      <right style="medium">
        <color rgb="FF2E74B5"/>
      </right>
      <top style="medium">
        <color rgb="FF2E74B5"/>
      </top>
      <bottom style="medium">
        <color rgb="FF2E74B5"/>
      </bottom>
      <diagonal/>
    </border>
    <border>
      <left style="medium">
        <color rgb="FF2E74B5"/>
      </left>
      <right style="medium">
        <color rgb="FF2E74B5"/>
      </right>
      <top/>
      <bottom/>
      <diagonal/>
    </border>
    <border>
      <left style="medium">
        <color rgb="FF2E74B5"/>
      </left>
      <right/>
      <top/>
      <bottom style="medium">
        <color rgb="FF2E74B5"/>
      </bottom>
      <diagonal/>
    </border>
    <border>
      <left style="medium">
        <color rgb="FF2E74B5"/>
      </left>
      <right/>
      <top style="medium">
        <color rgb="FF2E74B5"/>
      </top>
      <bottom/>
      <diagonal/>
    </border>
    <border>
      <left style="medium">
        <color rgb="FF2E74B5"/>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right/>
      <top style="thin">
        <color indexed="0"/>
      </top>
      <bottom style="thin">
        <color indexed="0"/>
      </bottom>
      <diagonal/>
    </border>
    <border>
      <left style="thin">
        <color indexed="0"/>
      </left>
      <right/>
      <top style="thin">
        <color indexed="0"/>
      </top>
      <bottom style="thin">
        <color indexed="0"/>
      </bottom>
      <diagonal/>
    </border>
    <border>
      <left style="thin">
        <color indexed="0"/>
      </left>
      <right/>
      <top style="thin">
        <color indexed="0"/>
      </top>
      <bottom/>
      <diagonal/>
    </border>
    <border>
      <left style="thin">
        <color indexed="0"/>
      </left>
      <right style="thin">
        <color indexed="0"/>
      </right>
      <top style="thin">
        <color indexed="0"/>
      </top>
      <bottom style="thin">
        <color indexed="0"/>
      </bottom>
      <diagonal/>
    </border>
    <border>
      <left/>
      <right/>
      <top style="thin">
        <color indexed="0"/>
      </top>
      <bottom/>
      <diagonal/>
    </border>
    <border>
      <left style="thin">
        <color indexed="0"/>
      </left>
      <right/>
      <top/>
      <bottom style="thin">
        <color indexed="0"/>
      </bottom>
      <diagonal/>
    </border>
    <border>
      <left/>
      <right/>
      <top/>
      <bottom style="thin">
        <color indexed="0"/>
      </bottom>
      <diagonal/>
    </border>
    <border>
      <left style="thin">
        <color indexed="0"/>
      </left>
      <right/>
      <top/>
      <bottom/>
      <diagonal/>
    </border>
    <border>
      <left style="thin">
        <color indexed="64"/>
      </left>
      <right/>
      <top/>
      <bottom/>
      <diagonal/>
    </border>
    <border>
      <left/>
      <right/>
      <top/>
      <bottom style="thin">
        <color indexed="64"/>
      </bottom>
      <diagonal/>
    </border>
    <border>
      <left/>
      <right style="thin">
        <color indexed="64"/>
      </right>
      <top/>
      <bottom/>
      <diagonal/>
    </border>
    <border>
      <left style="medium">
        <color indexed="64"/>
      </left>
      <right style="medium">
        <color rgb="FF2E74B5"/>
      </right>
      <top style="medium">
        <color indexed="64"/>
      </top>
      <bottom/>
      <diagonal/>
    </border>
    <border>
      <left/>
      <right style="medium">
        <color rgb="FF2E74B5"/>
      </right>
      <top style="medium">
        <color indexed="64"/>
      </top>
      <bottom/>
      <diagonal/>
    </border>
    <border>
      <left style="medium">
        <color indexed="64"/>
      </left>
      <right style="medium">
        <color rgb="FF2E74B5"/>
      </right>
      <top/>
      <bottom style="medium">
        <color indexed="64"/>
      </bottom>
      <diagonal/>
    </border>
    <border>
      <left/>
      <right style="medium">
        <color rgb="FF2E74B5"/>
      </right>
      <top/>
      <bottom style="medium">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0"/>
      </right>
      <top/>
      <bottom style="thin">
        <color indexed="0"/>
      </bottom>
      <diagonal/>
    </border>
    <border>
      <left/>
      <right style="medium">
        <color rgb="FF2E74B5"/>
      </right>
      <top style="thin">
        <color indexed="0"/>
      </top>
      <bottom style="medium">
        <color rgb="FF2E74B5"/>
      </bottom>
      <diagonal/>
    </border>
    <border>
      <left/>
      <right/>
      <top style="thin">
        <color indexed="0"/>
      </top>
      <bottom style="medium">
        <color rgb="FF2E74B5"/>
      </bottom>
      <diagonal/>
    </border>
    <border>
      <left style="medium">
        <color rgb="FF2E74B5"/>
      </left>
      <right/>
      <top style="thin">
        <color indexed="0"/>
      </top>
      <bottom style="medium">
        <color rgb="FF2E74B5"/>
      </bottom>
      <diagonal/>
    </border>
    <border>
      <left/>
      <right/>
      <top style="medium">
        <color rgb="FF2E74B5"/>
      </top>
      <bottom style="thin">
        <color indexed="0"/>
      </bottom>
      <diagonal/>
    </border>
    <border>
      <left style="thin">
        <color indexed="0"/>
      </left>
      <right/>
      <top style="medium">
        <color rgb="FF2E74B5"/>
      </top>
      <bottom style="thin">
        <color indexed="0"/>
      </bottom>
      <diagonal/>
    </border>
    <border>
      <left style="thin">
        <color indexed="0"/>
      </left>
      <right style="medium">
        <color indexed="64"/>
      </right>
      <top style="thin">
        <color indexed="0"/>
      </top>
      <bottom style="medium">
        <color indexed="64"/>
      </bottom>
      <diagonal/>
    </border>
    <border>
      <left style="thin">
        <color indexed="0"/>
      </left>
      <right/>
      <top style="thin">
        <color indexed="0"/>
      </top>
      <bottom style="medium">
        <color indexed="64"/>
      </bottom>
      <diagonal/>
    </border>
    <border>
      <left style="medium">
        <color indexed="64"/>
      </left>
      <right/>
      <top style="thin">
        <color indexed="0"/>
      </top>
      <bottom style="medium">
        <color indexed="64"/>
      </bottom>
      <diagonal/>
    </border>
    <border>
      <left style="thin">
        <color indexed="0"/>
      </left>
      <right style="medium">
        <color indexed="64"/>
      </right>
      <top style="thin">
        <color indexed="0"/>
      </top>
      <bottom style="thin">
        <color indexed="0"/>
      </bottom>
      <diagonal/>
    </border>
    <border>
      <left style="medium">
        <color indexed="64"/>
      </left>
      <right/>
      <top style="thin">
        <color indexed="0"/>
      </top>
      <bottom style="thin">
        <color indexed="0"/>
      </bottom>
      <diagonal/>
    </border>
    <border>
      <left style="thin">
        <color indexed="0"/>
      </left>
      <right style="medium">
        <color indexed="64"/>
      </right>
      <top style="medium">
        <color indexed="64"/>
      </top>
      <bottom style="thin">
        <color indexed="0"/>
      </bottom>
      <diagonal/>
    </border>
    <border>
      <left style="thin">
        <color indexed="0"/>
      </left>
      <right/>
      <top style="medium">
        <color indexed="64"/>
      </top>
      <bottom style="thin">
        <color indexed="0"/>
      </bottom>
      <diagonal/>
    </border>
    <border>
      <left style="medium">
        <color indexed="64"/>
      </left>
      <right/>
      <top style="medium">
        <color indexed="64"/>
      </top>
      <bottom style="thin">
        <color indexed="0"/>
      </bottom>
      <diagonal/>
    </border>
    <border>
      <left style="thin">
        <color indexed="0"/>
      </left>
      <right style="medium">
        <color indexed="64"/>
      </right>
      <top style="medium">
        <color indexed="64"/>
      </top>
      <bottom style="medium">
        <color indexed="64"/>
      </bottom>
      <diagonal/>
    </border>
    <border>
      <left style="thin">
        <color indexed="0"/>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rgb="FF2E74B5"/>
      </right>
      <top/>
      <bottom style="medium">
        <color rgb="FF2E74B5"/>
      </bottom>
      <diagonal/>
    </border>
    <border>
      <left style="medium">
        <color indexed="64"/>
      </left>
      <right style="medium">
        <color rgb="FF2E74B5"/>
      </right>
      <top style="medium">
        <color indexed="64"/>
      </top>
      <bottom style="medium">
        <color rgb="FF2E74B5"/>
      </bottom>
      <diagonal/>
    </border>
    <border>
      <left style="thin">
        <color indexed="0"/>
      </left>
      <right style="thin">
        <color indexed="0"/>
      </right>
      <top style="medium">
        <color indexed="64"/>
      </top>
      <bottom style="thin">
        <color indexed="0"/>
      </bottom>
      <diagonal/>
    </border>
    <border>
      <left style="medium">
        <color rgb="FF2E74B5"/>
      </left>
      <right style="thin">
        <color indexed="64"/>
      </right>
      <top style="medium">
        <color rgb="FF2E74B5"/>
      </top>
      <bottom/>
      <diagonal/>
    </border>
    <border>
      <left style="medium">
        <color rgb="FF2E74B5"/>
      </left>
      <right style="thin">
        <color indexed="64"/>
      </right>
      <top/>
      <bottom style="medium">
        <color rgb="FF2E74B5"/>
      </bottom>
      <diagonal/>
    </border>
    <border>
      <left/>
      <right style="thin">
        <color indexed="64"/>
      </right>
      <top style="medium">
        <color rgb="FF2E74B5"/>
      </top>
      <bottom/>
      <diagonal/>
    </border>
    <border>
      <left/>
      <right style="thin">
        <color indexed="64"/>
      </right>
      <top style="thin">
        <color indexed="0"/>
      </top>
      <bottom/>
      <diagonal/>
    </border>
    <border>
      <left/>
      <right style="thin">
        <color indexed="64"/>
      </right>
      <top/>
      <bottom style="thin">
        <color indexed="0"/>
      </bottom>
      <diagonal/>
    </border>
    <border>
      <left style="thin">
        <color indexed="0"/>
      </left>
      <right/>
      <top/>
      <bottom style="medium">
        <color indexed="64"/>
      </bottom>
      <diagonal/>
    </border>
    <border>
      <left style="thin">
        <color indexed="64"/>
      </left>
      <right/>
      <top style="medium">
        <color rgb="FF2E74B5"/>
      </top>
      <bottom style="thin">
        <color indexed="64"/>
      </bottom>
      <diagonal/>
    </border>
    <border>
      <left/>
      <right/>
      <top style="medium">
        <color rgb="FF2E74B5"/>
      </top>
      <bottom style="thin">
        <color indexed="64"/>
      </bottom>
      <diagonal/>
    </border>
    <border>
      <left/>
      <right style="thin">
        <color indexed="64"/>
      </right>
      <top style="medium">
        <color rgb="FF2E74B5"/>
      </top>
      <bottom style="thin">
        <color indexed="64"/>
      </bottom>
      <diagonal/>
    </border>
  </borders>
  <cellStyleXfs count="5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4" fillId="0" borderId="0"/>
    <xf numFmtId="9" fontId="1" fillId="0" borderId="0" applyFont="0" applyFill="0" applyBorder="0" applyAlignment="0" applyProtection="0"/>
    <xf numFmtId="0" fontId="34" fillId="0" borderId="0"/>
    <xf numFmtId="164" fontId="1" fillId="0" borderId="0" applyFont="0" applyFill="0" applyBorder="0" applyAlignment="0" applyProtection="0"/>
    <xf numFmtId="43" fontId="1" fillId="0" borderId="0" applyFont="0" applyFill="0" applyBorder="0" applyAlignment="0" applyProtection="0"/>
    <xf numFmtId="0" fontId="1" fillId="0" borderId="0"/>
    <xf numFmtId="0" fontId="24" fillId="0" borderId="0"/>
    <xf numFmtId="166" fontId="24" fillId="0" borderId="0" applyFill="0" applyBorder="0" applyAlignment="0" applyProtection="0"/>
    <xf numFmtId="0" fontId="24" fillId="0" borderId="0">
      <alignment vertical="top"/>
    </xf>
    <xf numFmtId="164" fontId="1" fillId="0" borderId="0" applyFont="0" applyFill="0" applyBorder="0" applyAlignment="0" applyProtection="0"/>
    <xf numFmtId="9" fontId="24" fillId="0" borderId="0" applyFont="0" applyFill="0" applyBorder="0" applyAlignment="0" applyProtection="0"/>
    <xf numFmtId="43" fontId="24" fillId="0" borderId="0" applyFont="0" applyFill="0" applyBorder="0" applyAlignment="0" applyProtection="0"/>
  </cellStyleXfs>
  <cellXfs count="1132">
    <xf numFmtId="0" fontId="0" fillId="0" borderId="0" xfId="0"/>
    <xf numFmtId="0" fontId="22" fillId="0" borderId="17" xfId="0" applyFont="1" applyBorder="1" applyAlignment="1">
      <alignment horizontal="left" vertical="center" wrapText="1" indent="1"/>
    </xf>
    <xf numFmtId="3" fontId="19" fillId="0" borderId="16" xfId="0" applyNumberFormat="1" applyFont="1" applyBorder="1" applyAlignment="1">
      <alignment horizontal="center" vertical="center"/>
    </xf>
    <xf numFmtId="0" fontId="30" fillId="0" borderId="21" xfId="0" applyFont="1" applyBorder="1" applyAlignment="1">
      <alignment horizontal="left" vertical="center" wrapText="1" indent="1"/>
    </xf>
    <xf numFmtId="3" fontId="47" fillId="38" borderId="25" xfId="0" applyNumberFormat="1" applyFont="1" applyFill="1" applyBorder="1" applyAlignment="1">
      <alignment vertical="center"/>
    </xf>
    <xf numFmtId="0" fontId="39" fillId="0" borderId="0" xfId="0" applyFont="1" applyAlignment="1">
      <alignment vertical="top"/>
    </xf>
    <xf numFmtId="0" fontId="39" fillId="0" borderId="41" xfId="0" applyFont="1" applyBorder="1" applyAlignment="1">
      <alignment vertical="top"/>
    </xf>
    <xf numFmtId="0" fontId="28" fillId="38" borderId="17" xfId="0" applyFont="1" applyFill="1" applyBorder="1" applyAlignment="1">
      <alignment vertical="top" wrapText="1"/>
    </xf>
    <xf numFmtId="4" fontId="39" fillId="0" borderId="0" xfId="0" applyNumberFormat="1" applyFont="1" applyAlignment="1">
      <alignment vertical="top"/>
    </xf>
    <xf numFmtId="0" fontId="18" fillId="33" borderId="17" xfId="0" applyFont="1" applyFill="1" applyBorder="1" applyAlignment="1">
      <alignment vertical="top" wrapText="1"/>
    </xf>
    <xf numFmtId="165" fontId="18" fillId="38" borderId="16" xfId="43" applyNumberFormat="1" applyFont="1" applyFill="1" applyBorder="1" applyAlignment="1">
      <alignment horizontal="center" vertical="top"/>
    </xf>
    <xf numFmtId="1" fontId="18" fillId="33" borderId="16" xfId="0" applyNumberFormat="1" applyFont="1" applyFill="1" applyBorder="1" applyAlignment="1">
      <alignment horizontal="center" vertical="top"/>
    </xf>
    <xf numFmtId="165" fontId="18" fillId="33" borderId="16" xfId="43" applyNumberFormat="1" applyFont="1" applyFill="1" applyBorder="1" applyAlignment="1">
      <alignment horizontal="center" vertical="top"/>
    </xf>
    <xf numFmtId="0" fontId="43" fillId="38" borderId="17" xfId="0" applyFont="1" applyFill="1" applyBorder="1" applyAlignment="1">
      <alignment horizontal="left" vertical="top" wrapText="1"/>
    </xf>
    <xf numFmtId="0" fontId="18" fillId="33" borderId="17" xfId="0" applyFont="1" applyFill="1" applyBorder="1" applyAlignment="1">
      <alignment horizontal="left" vertical="top" wrapText="1"/>
    </xf>
    <xf numFmtId="0" fontId="18" fillId="38" borderId="17" xfId="0" applyFont="1" applyFill="1" applyBorder="1" applyAlignment="1">
      <alignment horizontal="left" vertical="top" wrapText="1"/>
    </xf>
    <xf numFmtId="0" fontId="28" fillId="33" borderId="18" xfId="0" applyFont="1" applyFill="1" applyBorder="1" applyAlignment="1">
      <alignment horizontal="center" vertical="top" wrapText="1"/>
    </xf>
    <xf numFmtId="0" fontId="28" fillId="33" borderId="16" xfId="0" applyFont="1" applyFill="1" applyBorder="1" applyAlignment="1">
      <alignment horizontal="center" vertical="top" wrapText="1"/>
    </xf>
    <xf numFmtId="3" fontId="18" fillId="38" borderId="17" xfId="0" applyNumberFormat="1" applyFont="1" applyFill="1" applyBorder="1" applyAlignment="1">
      <alignment horizontal="center" vertical="top" wrapText="1"/>
    </xf>
    <xf numFmtId="3" fontId="18" fillId="33" borderId="17" xfId="0" applyNumberFormat="1" applyFont="1" applyFill="1" applyBorder="1" applyAlignment="1">
      <alignment horizontal="center" vertical="top" wrapText="1"/>
    </xf>
    <xf numFmtId="0" fontId="18" fillId="33" borderId="17" xfId="0" applyFont="1" applyFill="1" applyBorder="1" applyAlignment="1">
      <alignment horizontal="center" vertical="top" wrapText="1"/>
    </xf>
    <xf numFmtId="165" fontId="18" fillId="33" borderId="16" xfId="0" applyNumberFormat="1" applyFont="1" applyFill="1" applyBorder="1" applyAlignment="1">
      <alignment horizontal="center" vertical="top"/>
    </xf>
    <xf numFmtId="3" fontId="39" fillId="0" borderId="0" xfId="0" applyNumberFormat="1" applyFont="1" applyAlignment="1">
      <alignment vertical="top"/>
    </xf>
    <xf numFmtId="0" fontId="18" fillId="0" borderId="17" xfId="0" applyFont="1" applyBorder="1" applyAlignment="1">
      <alignment horizontal="left" vertical="top" wrapText="1"/>
    </xf>
    <xf numFmtId="3" fontId="18" fillId="0" borderId="16" xfId="0" applyNumberFormat="1" applyFont="1" applyBorder="1" applyAlignment="1">
      <alignment horizontal="center" vertical="top"/>
    </xf>
    <xf numFmtId="3" fontId="41" fillId="0" borderId="16" xfId="0" applyNumberFormat="1" applyFont="1" applyBorder="1" applyAlignment="1">
      <alignment horizontal="center" vertical="top"/>
    </xf>
    <xf numFmtId="3" fontId="41" fillId="38" borderId="16" xfId="0" applyNumberFormat="1" applyFont="1" applyFill="1" applyBorder="1" applyAlignment="1">
      <alignment horizontal="center" vertical="top"/>
    </xf>
    <xf numFmtId="0" fontId="42" fillId="0" borderId="21" xfId="0" applyFont="1" applyBorder="1" applyAlignment="1">
      <alignment horizontal="left" vertical="top" wrapText="1"/>
    </xf>
    <xf numFmtId="0" fontId="36" fillId="35" borderId="17" xfId="0" applyFont="1" applyFill="1" applyBorder="1" applyAlignment="1">
      <alignment vertical="top" wrapText="1"/>
    </xf>
    <xf numFmtId="3" fontId="28" fillId="35" borderId="16" xfId="0" applyNumberFormat="1" applyFont="1" applyFill="1" applyBorder="1" applyAlignment="1">
      <alignment horizontal="center" vertical="top"/>
    </xf>
    <xf numFmtId="1" fontId="18" fillId="33" borderId="16" xfId="43" applyNumberFormat="1" applyFont="1" applyFill="1" applyBorder="1" applyAlignment="1">
      <alignment horizontal="center" vertical="top"/>
    </xf>
    <xf numFmtId="0" fontId="36" fillId="38" borderId="17" xfId="0" applyFont="1" applyFill="1" applyBorder="1" applyAlignment="1">
      <alignment vertical="top" wrapText="1"/>
    </xf>
    <xf numFmtId="0" fontId="36" fillId="0" borderId="21" xfId="0" applyFont="1" applyBorder="1" applyAlignment="1">
      <alignment horizontal="left" vertical="top" wrapText="1"/>
    </xf>
    <xf numFmtId="1" fontId="28" fillId="33" borderId="16" xfId="0" applyNumberFormat="1" applyFont="1" applyFill="1" applyBorder="1" applyAlignment="1">
      <alignment horizontal="center" vertical="top"/>
    </xf>
    <xf numFmtId="167" fontId="28" fillId="38" borderId="16" xfId="45" applyNumberFormat="1" applyFont="1" applyFill="1" applyBorder="1" applyAlignment="1">
      <alignment horizontal="left" vertical="top" wrapText="1"/>
    </xf>
    <xf numFmtId="0" fontId="18" fillId="34" borderId="17" xfId="0" applyFont="1" applyFill="1" applyBorder="1" applyAlignment="1">
      <alignment horizontal="left" vertical="top" wrapText="1"/>
    </xf>
    <xf numFmtId="0" fontId="36" fillId="34" borderId="17" xfId="0" applyFont="1" applyFill="1" applyBorder="1" applyAlignment="1">
      <alignment horizontal="left" vertical="top" wrapText="1"/>
    </xf>
    <xf numFmtId="0" fontId="18" fillId="34" borderId="20" xfId="0" applyFont="1" applyFill="1" applyBorder="1" applyAlignment="1">
      <alignment horizontal="left" vertical="top" wrapText="1"/>
    </xf>
    <xf numFmtId="0" fontId="36" fillId="36" borderId="17" xfId="0" applyFont="1" applyFill="1" applyBorder="1" applyAlignment="1">
      <alignment vertical="top" wrapText="1"/>
    </xf>
    <xf numFmtId="3" fontId="28" fillId="36" borderId="16" xfId="0" applyNumberFormat="1" applyFont="1" applyFill="1" applyBorder="1" applyAlignment="1">
      <alignment horizontal="center" vertical="top"/>
    </xf>
    <xf numFmtId="0" fontId="28" fillId="34" borderId="17" xfId="0" applyFont="1" applyFill="1" applyBorder="1" applyAlignment="1">
      <alignment vertical="top" wrapText="1"/>
    </xf>
    <xf numFmtId="3" fontId="28" fillId="34" borderId="16" xfId="0" applyNumberFormat="1" applyFont="1" applyFill="1" applyBorder="1" applyAlignment="1">
      <alignment horizontal="center" vertical="top"/>
    </xf>
    <xf numFmtId="0" fontId="44" fillId="33" borderId="17" xfId="0" applyFont="1" applyFill="1" applyBorder="1" applyAlignment="1">
      <alignment vertical="top" wrapText="1"/>
    </xf>
    <xf numFmtId="3" fontId="44" fillId="33" borderId="16" xfId="0" applyNumberFormat="1" applyFont="1" applyFill="1" applyBorder="1" applyAlignment="1">
      <alignment horizontal="center" vertical="top"/>
    </xf>
    <xf numFmtId="165" fontId="44" fillId="0" borderId="16" xfId="0" applyNumberFormat="1" applyFont="1" applyBorder="1" applyAlignment="1">
      <alignment horizontal="center" vertical="top"/>
    </xf>
    <xf numFmtId="0" fontId="41" fillId="0" borderId="17" xfId="0" applyFont="1" applyBorder="1" applyAlignment="1">
      <alignment horizontal="left" vertical="top" wrapText="1"/>
    </xf>
    <xf numFmtId="165" fontId="41" fillId="0" borderId="16" xfId="0" applyNumberFormat="1" applyFont="1" applyBorder="1" applyAlignment="1">
      <alignment horizontal="center" vertical="top"/>
    </xf>
    <xf numFmtId="0" fontId="28" fillId="0" borderId="17" xfId="0" applyFont="1" applyBorder="1" applyAlignment="1">
      <alignment horizontal="left" vertical="top" wrapText="1"/>
    </xf>
    <xf numFmtId="0" fontId="28" fillId="0" borderId="0" xfId="0" applyFont="1" applyBorder="1" applyAlignment="1">
      <alignment horizontal="left" vertical="top" wrapText="1"/>
    </xf>
    <xf numFmtId="3" fontId="18" fillId="0" borderId="0" xfId="0" applyNumberFormat="1" applyFont="1" applyBorder="1" applyAlignment="1">
      <alignment horizontal="center" vertical="top"/>
    </xf>
    <xf numFmtId="0" fontId="18" fillId="38" borderId="17" xfId="0" applyFont="1" applyFill="1" applyBorder="1" applyAlignment="1">
      <alignment vertical="top" wrapText="1"/>
    </xf>
    <xf numFmtId="9" fontId="18" fillId="38" borderId="16" xfId="43" applyFont="1" applyFill="1" applyBorder="1" applyAlignment="1">
      <alignment horizontal="center" vertical="top"/>
    </xf>
    <xf numFmtId="1" fontId="18" fillId="38" borderId="16" xfId="43" applyNumberFormat="1" applyFont="1" applyFill="1" applyBorder="1" applyAlignment="1">
      <alignment horizontal="center" vertical="top"/>
    </xf>
    <xf numFmtId="0" fontId="43" fillId="35" borderId="17" xfId="0" applyFont="1" applyFill="1" applyBorder="1" applyAlignment="1">
      <alignment vertical="top" wrapText="1"/>
    </xf>
    <xf numFmtId="167" fontId="18" fillId="33" borderId="16" xfId="45" applyNumberFormat="1" applyFont="1" applyFill="1" applyBorder="1" applyAlignment="1">
      <alignment horizontal="center" vertical="top"/>
    </xf>
    <xf numFmtId="167" fontId="18" fillId="38" borderId="16" xfId="45" applyNumberFormat="1" applyFont="1" applyFill="1" applyBorder="1" applyAlignment="1">
      <alignment horizontal="center" vertical="top"/>
    </xf>
    <xf numFmtId="165" fontId="18" fillId="42" borderId="16" xfId="43" applyNumberFormat="1" applyFont="1" applyFill="1" applyBorder="1" applyAlignment="1">
      <alignment horizontal="center" vertical="top"/>
    </xf>
    <xf numFmtId="0" fontId="18" fillId="42" borderId="17" xfId="0" applyFont="1" applyFill="1" applyBorder="1" applyAlignment="1">
      <alignment vertical="top" wrapText="1"/>
    </xf>
    <xf numFmtId="1" fontId="18" fillId="38" borderId="16" xfId="0" applyNumberFormat="1" applyFont="1" applyFill="1" applyBorder="1" applyAlignment="1">
      <alignment horizontal="center" vertical="top"/>
    </xf>
    <xf numFmtId="0" fontId="39" fillId="0" borderId="0" xfId="0" applyFont="1" applyAlignment="1">
      <alignment vertical="top" wrapText="1"/>
    </xf>
    <xf numFmtId="0" fontId="37" fillId="0" borderId="36" xfId="0" applyFont="1" applyFill="1" applyBorder="1" applyAlignment="1">
      <alignment vertical="top" wrapText="1"/>
    </xf>
    <xf numFmtId="0" fontId="37" fillId="0" borderId="34" xfId="0" applyFont="1" applyFill="1" applyBorder="1" applyAlignment="1">
      <alignment vertical="top" wrapText="1"/>
    </xf>
    <xf numFmtId="0" fontId="37" fillId="0" borderId="38" xfId="0" applyFont="1" applyFill="1" applyBorder="1" applyAlignment="1">
      <alignment vertical="top" wrapText="1"/>
    </xf>
    <xf numFmtId="3" fontId="28" fillId="35" borderId="13" xfId="0" applyNumberFormat="1" applyFont="1" applyFill="1" applyBorder="1" applyAlignment="1">
      <alignment horizontal="center" vertical="top"/>
    </xf>
    <xf numFmtId="0" fontId="28" fillId="42" borderId="17" xfId="0" applyFont="1" applyFill="1" applyBorder="1" applyAlignment="1">
      <alignment horizontal="left" vertical="top" wrapText="1"/>
    </xf>
    <xf numFmtId="0" fontId="42" fillId="38" borderId="21" xfId="0" applyFont="1" applyFill="1" applyBorder="1" applyAlignment="1">
      <alignment horizontal="left" vertical="top" wrapText="1"/>
    </xf>
    <xf numFmtId="3" fontId="18" fillId="38" borderId="16" xfId="0" applyNumberFormat="1" applyFont="1" applyFill="1" applyBorder="1" applyAlignment="1">
      <alignment horizontal="center" vertical="top"/>
    </xf>
    <xf numFmtId="9" fontId="28" fillId="42" borderId="10" xfId="0" applyNumberFormat="1" applyFont="1" applyFill="1" applyBorder="1" applyAlignment="1">
      <alignment horizontal="center" vertical="top"/>
    </xf>
    <xf numFmtId="9" fontId="28" fillId="42" borderId="11" xfId="0" applyNumberFormat="1" applyFont="1" applyFill="1" applyBorder="1" applyAlignment="1">
      <alignment horizontal="center" vertical="top"/>
    </xf>
    <xf numFmtId="9" fontId="28" fillId="42" borderId="14" xfId="0" applyNumberFormat="1" applyFont="1" applyFill="1" applyBorder="1" applyAlignment="1">
      <alignment horizontal="center" vertical="top"/>
    </xf>
    <xf numFmtId="166" fontId="18" fillId="38" borderId="16" xfId="0" applyNumberFormat="1" applyFont="1" applyFill="1" applyBorder="1" applyAlignment="1">
      <alignment horizontal="center" vertical="top"/>
    </xf>
    <xf numFmtId="0" fontId="28" fillId="38" borderId="18" xfId="0" applyFont="1" applyFill="1" applyBorder="1" applyAlignment="1">
      <alignment horizontal="center" vertical="top" wrapText="1"/>
    </xf>
    <xf numFmtId="167" fontId="39" fillId="0" borderId="0" xfId="0" applyNumberFormat="1" applyFont="1" applyAlignment="1">
      <alignment vertical="top"/>
    </xf>
    <xf numFmtId="164" fontId="39" fillId="0" borderId="0" xfId="0" applyNumberFormat="1" applyFont="1" applyAlignment="1">
      <alignment vertical="top"/>
    </xf>
    <xf numFmtId="169" fontId="18" fillId="38" borderId="16" xfId="0" applyNumberFormat="1" applyFont="1" applyFill="1" applyBorder="1" applyAlignment="1">
      <alignment horizontal="center" vertical="top"/>
    </xf>
    <xf numFmtId="168" fontId="28" fillId="38" borderId="16" xfId="45" applyNumberFormat="1" applyFont="1" applyFill="1" applyBorder="1" applyAlignment="1">
      <alignment horizontal="left" vertical="top" wrapText="1"/>
    </xf>
    <xf numFmtId="166" fontId="18" fillId="0" borderId="16" xfId="0" applyNumberFormat="1" applyFont="1" applyBorder="1" applyAlignment="1">
      <alignment horizontal="center" vertical="top"/>
    </xf>
    <xf numFmtId="166" fontId="41" fillId="0" borderId="16" xfId="0" applyNumberFormat="1" applyFont="1" applyBorder="1" applyAlignment="1">
      <alignment horizontal="center" vertical="top"/>
    </xf>
    <xf numFmtId="0" fontId="24" fillId="0" borderId="0" xfId="48" applyFont="1" applyAlignment="1">
      <alignment vertical="top"/>
    </xf>
    <xf numFmtId="0" fontId="38" fillId="39" borderId="28" xfId="48" applyFont="1" applyFill="1" applyBorder="1" applyAlignment="1">
      <alignment vertical="top"/>
    </xf>
    <xf numFmtId="0" fontId="38" fillId="39" borderId="0" xfId="48" applyFont="1" applyFill="1" applyBorder="1" applyAlignment="1">
      <alignment vertical="top"/>
    </xf>
    <xf numFmtId="0" fontId="37" fillId="39" borderId="0" xfId="48" applyFont="1" applyFill="1" applyBorder="1" applyAlignment="1">
      <alignment vertical="top"/>
    </xf>
    <xf numFmtId="0" fontId="38" fillId="39" borderId="0" xfId="48" applyFont="1" applyFill="1" applyBorder="1" applyAlignment="1">
      <alignment horizontal="left" vertical="top"/>
    </xf>
    <xf numFmtId="0" fontId="38" fillId="0" borderId="59" xfId="48" applyFont="1" applyFill="1" applyBorder="1" applyAlignment="1">
      <alignment horizontal="left" vertical="top"/>
    </xf>
    <xf numFmtId="0" fontId="38" fillId="0" borderId="25" xfId="48" applyFont="1" applyBorder="1" applyAlignment="1">
      <alignment vertical="top"/>
    </xf>
    <xf numFmtId="0" fontId="37" fillId="0" borderId="25" xfId="48" applyFont="1" applyFill="1" applyBorder="1" applyAlignment="1">
      <alignment vertical="top"/>
    </xf>
    <xf numFmtId="0" fontId="38" fillId="0" borderId="64" xfId="48" applyFont="1" applyBorder="1" applyAlignment="1">
      <alignment vertical="top"/>
    </xf>
    <xf numFmtId="0" fontId="38" fillId="0" borderId="65" xfId="48" applyFont="1" applyBorder="1" applyAlignment="1">
      <alignment vertical="top"/>
    </xf>
    <xf numFmtId="0" fontId="37" fillId="0" borderId="65" xfId="48" applyFont="1" applyFill="1" applyBorder="1" applyAlignment="1">
      <alignment vertical="top"/>
    </xf>
    <xf numFmtId="0" fontId="38" fillId="0" borderId="65" xfId="48" applyFont="1" applyFill="1" applyBorder="1" applyAlignment="1">
      <alignment vertical="top"/>
    </xf>
    <xf numFmtId="0" fontId="24" fillId="0" borderId="0" xfId="48" applyFont="1" applyBorder="1" applyAlignment="1">
      <alignment vertical="top"/>
    </xf>
    <xf numFmtId="0" fontId="18" fillId="38" borderId="11" xfId="0" applyFont="1" applyFill="1" applyBorder="1" applyAlignment="1">
      <alignment horizontal="left" vertical="top" wrapText="1"/>
    </xf>
    <xf numFmtId="0" fontId="18" fillId="38" borderId="14" xfId="0" applyFont="1" applyFill="1" applyBorder="1" applyAlignment="1">
      <alignment horizontal="left" vertical="top" wrapText="1"/>
    </xf>
    <xf numFmtId="0" fontId="51" fillId="0" borderId="0" xfId="48" applyFont="1"/>
    <xf numFmtId="0" fontId="38" fillId="0" borderId="0" xfId="48" applyFont="1"/>
    <xf numFmtId="0" fontId="37" fillId="39" borderId="36" xfId="48" applyFont="1" applyFill="1" applyBorder="1"/>
    <xf numFmtId="0" fontId="38" fillId="0" borderId="0" xfId="48" applyFont="1" applyBorder="1"/>
    <xf numFmtId="0" fontId="52" fillId="0" borderId="38" xfId="48" applyFont="1" applyFill="1" applyBorder="1"/>
    <xf numFmtId="0" fontId="52" fillId="0" borderId="34" xfId="48" applyFont="1" applyFill="1" applyBorder="1"/>
    <xf numFmtId="0" fontId="37" fillId="0" borderId="36" xfId="48" applyFont="1" applyFill="1" applyBorder="1"/>
    <xf numFmtId="0" fontId="18" fillId="42" borderId="45" xfId="0" applyFont="1" applyFill="1" applyBorder="1" applyAlignment="1">
      <alignment horizontal="center" vertical="top" wrapText="1"/>
    </xf>
    <xf numFmtId="0" fontId="18" fillId="42" borderId="26" xfId="0" applyFont="1" applyFill="1" applyBorder="1" applyAlignment="1">
      <alignment horizontal="center" vertical="top" wrapText="1"/>
    </xf>
    <xf numFmtId="0" fontId="18" fillId="42" borderId="47" xfId="0" applyFont="1" applyFill="1" applyBorder="1" applyAlignment="1">
      <alignment horizontal="center" vertical="top" wrapText="1"/>
    </xf>
    <xf numFmtId="0" fontId="18" fillId="42" borderId="30" xfId="0" applyFont="1" applyFill="1" applyBorder="1" applyAlignment="1">
      <alignment horizontal="center" vertical="top" wrapText="1"/>
    </xf>
    <xf numFmtId="0" fontId="32" fillId="0" borderId="0" xfId="48" applyFont="1"/>
    <xf numFmtId="0" fontId="53" fillId="0" borderId="0" xfId="48" applyFont="1"/>
    <xf numFmtId="0" fontId="55" fillId="0" borderId="0" xfId="48" applyFont="1"/>
    <xf numFmtId="0" fontId="54" fillId="39" borderId="36" xfId="48" applyFont="1" applyFill="1" applyBorder="1"/>
    <xf numFmtId="0" fontId="53" fillId="0" borderId="0" xfId="48" applyFont="1" applyBorder="1"/>
    <xf numFmtId="0" fontId="53" fillId="0" borderId="33" xfId="48" applyFont="1" applyBorder="1" applyAlignment="1"/>
    <xf numFmtId="0" fontId="54" fillId="0" borderId="34" xfId="48" applyFont="1" applyBorder="1" applyAlignment="1"/>
    <xf numFmtId="0" fontId="0" fillId="0" borderId="0" xfId="0" applyAlignment="1">
      <alignment vertical="top"/>
    </xf>
    <xf numFmtId="3" fontId="35" fillId="46" borderId="16" xfId="0" applyNumberFormat="1" applyFont="1" applyFill="1" applyBorder="1" applyAlignment="1">
      <alignment horizontal="center" vertical="center"/>
    </xf>
    <xf numFmtId="0" fontId="20" fillId="0" borderId="17" xfId="0" applyFont="1" applyBorder="1" applyAlignment="1">
      <alignment horizontal="left" vertical="top" wrapText="1"/>
    </xf>
    <xf numFmtId="3" fontId="23" fillId="35" borderId="16" xfId="0" applyNumberFormat="1" applyFont="1" applyFill="1" applyBorder="1" applyAlignment="1">
      <alignment horizontal="center" vertical="top"/>
    </xf>
    <xf numFmtId="0" fontId="31" fillId="35" borderId="17" xfId="0" applyFont="1" applyFill="1" applyBorder="1" applyAlignment="1">
      <alignment vertical="top" wrapText="1"/>
    </xf>
    <xf numFmtId="3" fontId="21" fillId="0" borderId="16" xfId="0" applyNumberFormat="1" applyFont="1" applyBorder="1" applyAlignment="1">
      <alignment horizontal="center" vertical="top"/>
    </xf>
    <xf numFmtId="0" fontId="25" fillId="0" borderId="17" xfId="0" applyFont="1" applyBorder="1" applyAlignment="1">
      <alignment horizontal="left" vertical="top" wrapText="1"/>
    </xf>
    <xf numFmtId="0" fontId="22" fillId="0" borderId="17" xfId="0" applyFont="1" applyBorder="1" applyAlignment="1">
      <alignment horizontal="left" vertical="top" wrapText="1"/>
    </xf>
    <xf numFmtId="3" fontId="27" fillId="33" borderId="16" xfId="0" applyNumberFormat="1" applyFont="1" applyFill="1" applyBorder="1" applyAlignment="1">
      <alignment horizontal="center" vertical="top"/>
    </xf>
    <xf numFmtId="0" fontId="26" fillId="33" borderId="17" xfId="0" applyFont="1" applyFill="1" applyBorder="1" applyAlignment="1">
      <alignment vertical="top" wrapText="1"/>
    </xf>
    <xf numFmtId="170" fontId="56" fillId="46" borderId="34" xfId="0" applyNumberFormat="1" applyFont="1" applyFill="1" applyBorder="1" applyAlignment="1">
      <alignment vertical="center"/>
    </xf>
    <xf numFmtId="0" fontId="20" fillId="34" borderId="17" xfId="0" applyFont="1" applyFill="1" applyBorder="1" applyAlignment="1">
      <alignment vertical="top" wrapText="1"/>
    </xf>
    <xf numFmtId="3" fontId="23" fillId="36" borderId="16" xfId="0" applyNumberFormat="1" applyFont="1" applyFill="1" applyBorder="1" applyAlignment="1">
      <alignment horizontal="center" vertical="top"/>
    </xf>
    <xf numFmtId="0" fontId="31" fillId="36" borderId="17" xfId="0" applyFont="1" applyFill="1" applyBorder="1" applyAlignment="1">
      <alignment vertical="top" wrapText="1"/>
    </xf>
    <xf numFmtId="170" fontId="57" fillId="46" borderId="34" xfId="0" applyNumberFormat="1" applyFont="1" applyFill="1" applyBorder="1" applyAlignment="1">
      <alignment vertical="center"/>
    </xf>
    <xf numFmtId="0" fontId="33" fillId="0" borderId="17" xfId="0" applyFont="1" applyBorder="1" applyAlignment="1">
      <alignment horizontal="left" vertical="top" wrapText="1"/>
    </xf>
    <xf numFmtId="3" fontId="19" fillId="0" borderId="16" xfId="0" applyNumberFormat="1" applyFont="1" applyBorder="1" applyAlignment="1">
      <alignment horizontal="center" vertical="top"/>
    </xf>
    <xf numFmtId="0" fontId="23" fillId="33" borderId="16" xfId="0" applyFont="1" applyFill="1" applyBorder="1" applyAlignment="1">
      <alignment horizontal="center" vertical="top" wrapText="1"/>
    </xf>
    <xf numFmtId="0" fontId="19" fillId="33" borderId="17" xfId="0" applyFont="1" applyFill="1" applyBorder="1" applyAlignment="1">
      <alignment horizontal="center" vertical="top" wrapText="1"/>
    </xf>
    <xf numFmtId="0" fontId="23" fillId="33" borderId="18" xfId="0" applyFont="1" applyFill="1" applyBorder="1" applyAlignment="1">
      <alignment horizontal="center" vertical="top" wrapText="1"/>
    </xf>
    <xf numFmtId="0" fontId="19" fillId="33" borderId="19" xfId="0" applyFont="1" applyFill="1" applyBorder="1" applyAlignment="1">
      <alignment horizontal="center" vertical="top" wrapText="1"/>
    </xf>
    <xf numFmtId="0" fontId="23" fillId="34" borderId="14" xfId="0" applyFont="1" applyFill="1" applyBorder="1" applyAlignment="1">
      <alignment vertical="top" wrapText="1"/>
    </xf>
    <xf numFmtId="0" fontId="23" fillId="34" borderId="11" xfId="0" applyFont="1" applyFill="1" applyBorder="1" applyAlignment="1">
      <alignment vertical="top" wrapText="1"/>
    </xf>
    <xf numFmtId="0" fontId="23" fillId="34" borderId="10" xfId="0" applyFont="1" applyFill="1" applyBorder="1" applyAlignment="1">
      <alignment vertical="top" wrapText="1"/>
    </xf>
    <xf numFmtId="165" fontId="32" fillId="37" borderId="34" xfId="43" applyNumberFormat="1" applyFont="1" applyFill="1" applyBorder="1" applyAlignment="1">
      <alignment vertical="top"/>
    </xf>
    <xf numFmtId="0" fontId="32" fillId="37" borderId="34" xfId="0" applyFont="1" applyFill="1" applyBorder="1" applyAlignment="1">
      <alignment vertical="top"/>
    </xf>
    <xf numFmtId="0" fontId="19" fillId="33" borderId="17" xfId="0" applyFont="1" applyFill="1" applyBorder="1" applyAlignment="1">
      <alignment horizontal="left" vertical="top" wrapText="1"/>
    </xf>
    <xf numFmtId="4" fontId="35" fillId="46" borderId="16" xfId="0" applyNumberFormat="1" applyFont="1" applyFill="1" applyBorder="1" applyAlignment="1">
      <alignment horizontal="center" vertical="center"/>
    </xf>
    <xf numFmtId="0" fontId="29" fillId="34" borderId="17" xfId="0" applyFont="1" applyFill="1" applyBorder="1" applyAlignment="1">
      <alignment horizontal="left" vertical="top" wrapText="1"/>
    </xf>
    <xf numFmtId="165" fontId="57" fillId="46" borderId="34" xfId="43" applyNumberFormat="1" applyFont="1" applyFill="1" applyBorder="1" applyAlignment="1">
      <alignment vertical="top"/>
    </xf>
    <xf numFmtId="0" fontId="57" fillId="46" borderId="34" xfId="0" applyFont="1" applyFill="1" applyBorder="1" applyAlignment="1">
      <alignment vertical="top"/>
    </xf>
    <xf numFmtId="170" fontId="57" fillId="46" borderId="34" xfId="0" applyNumberFormat="1" applyFont="1" applyFill="1" applyBorder="1" applyAlignment="1">
      <alignment vertical="top"/>
    </xf>
    <xf numFmtId="170" fontId="24" fillId="46" borderId="34" xfId="0" applyNumberFormat="1" applyFont="1" applyFill="1" applyBorder="1" applyAlignment="1">
      <alignment vertical="top"/>
    </xf>
    <xf numFmtId="165" fontId="24" fillId="46" borderId="34" xfId="43" applyNumberFormat="1" applyFont="1" applyFill="1" applyBorder="1" applyAlignment="1">
      <alignment vertical="top"/>
    </xf>
    <xf numFmtId="0" fontId="24" fillId="46" borderId="34" xfId="0" applyFont="1" applyFill="1" applyBorder="1" applyAlignment="1">
      <alignment vertical="top"/>
    </xf>
    <xf numFmtId="167" fontId="51" fillId="0" borderId="25" xfId="45" applyNumberFormat="1" applyFont="1" applyFill="1" applyBorder="1" applyAlignment="1">
      <alignment horizontal="center" vertical="center"/>
    </xf>
    <xf numFmtId="167" fontId="24" fillId="37" borderId="34" xfId="45" applyNumberFormat="1" applyFont="1" applyFill="1" applyBorder="1" applyAlignment="1">
      <alignment horizontal="left" vertical="center"/>
    </xf>
    <xf numFmtId="0" fontId="30" fillId="0" borderId="21" xfId="0" applyFont="1" applyBorder="1" applyAlignment="1">
      <alignment horizontal="left" vertical="top" wrapText="1"/>
    </xf>
    <xf numFmtId="165" fontId="24" fillId="37" borderId="34" xfId="43" applyNumberFormat="1" applyFont="1" applyFill="1" applyBorder="1" applyAlignment="1">
      <alignment horizontal="right" vertical="center"/>
    </xf>
    <xf numFmtId="165" fontId="32" fillId="37" borderId="34" xfId="0" applyNumberFormat="1" applyFont="1" applyFill="1" applyBorder="1" applyAlignment="1">
      <alignment vertical="top"/>
    </xf>
    <xf numFmtId="3" fontId="21" fillId="38" borderId="16" xfId="0" applyNumberFormat="1" applyFont="1" applyFill="1" applyBorder="1" applyAlignment="1">
      <alignment horizontal="center" vertical="top"/>
    </xf>
    <xf numFmtId="165" fontId="24" fillId="37" borderId="34" xfId="0" applyNumberFormat="1" applyFont="1" applyFill="1" applyBorder="1" applyAlignment="1">
      <alignment vertical="top"/>
    </xf>
    <xf numFmtId="165" fontId="24" fillId="37" borderId="34" xfId="43" applyNumberFormat="1" applyFont="1" applyFill="1" applyBorder="1" applyAlignment="1">
      <alignment vertical="top"/>
    </xf>
    <xf numFmtId="168" fontId="24" fillId="37" borderId="34" xfId="45" applyNumberFormat="1" applyFont="1" applyFill="1" applyBorder="1" applyAlignment="1">
      <alignment horizontal="left" vertical="center"/>
    </xf>
    <xf numFmtId="9" fontId="19" fillId="0" borderId="16" xfId="0" applyNumberFormat="1" applyFont="1" applyFill="1" applyBorder="1" applyAlignment="1">
      <alignment horizontal="center" vertical="top"/>
    </xf>
    <xf numFmtId="0" fontId="19" fillId="0" borderId="17" xfId="0" applyFont="1" applyFill="1" applyBorder="1" applyAlignment="1">
      <alignment horizontal="left" vertical="top" wrapText="1"/>
    </xf>
    <xf numFmtId="0" fontId="19" fillId="0" borderId="17" xfId="0" applyFont="1" applyFill="1" applyBorder="1" applyAlignment="1">
      <alignment vertical="top" wrapText="1"/>
    </xf>
    <xf numFmtId="0" fontId="20" fillId="38" borderId="17" xfId="0" applyFont="1" applyFill="1" applyBorder="1" applyAlignment="1">
      <alignment horizontal="left" vertical="top" wrapText="1"/>
    </xf>
    <xf numFmtId="165" fontId="24" fillId="37" borderId="34" xfId="43" applyNumberFormat="1" applyFont="1" applyFill="1" applyBorder="1" applyAlignment="1">
      <alignment horizontal="center"/>
    </xf>
    <xf numFmtId="0" fontId="32" fillId="0" borderId="34" xfId="0" applyFont="1" applyBorder="1" applyAlignment="1">
      <alignment vertical="top"/>
    </xf>
    <xf numFmtId="167" fontId="24" fillId="37" borderId="34" xfId="45" applyNumberFormat="1" applyFont="1" applyFill="1" applyBorder="1" applyAlignment="1">
      <alignment vertical="top"/>
    </xf>
    <xf numFmtId="167" fontId="24" fillId="37" borderId="34" xfId="45" applyNumberFormat="1" applyFont="1" applyFill="1" applyBorder="1" applyAlignment="1">
      <alignment horizontal="left" vertical="top"/>
    </xf>
    <xf numFmtId="167" fontId="24" fillId="44" borderId="34" xfId="45" applyNumberFormat="1" applyFont="1" applyFill="1" applyBorder="1" applyAlignment="1">
      <alignment horizontal="center" vertical="center"/>
    </xf>
    <xf numFmtId="167" fontId="24" fillId="37" borderId="34" xfId="45" applyNumberFormat="1" applyFont="1" applyFill="1" applyBorder="1" applyAlignment="1">
      <alignment horizontal="center"/>
    </xf>
    <xf numFmtId="165" fontId="24" fillId="0" borderId="34" xfId="43" applyNumberFormat="1" applyFont="1" applyBorder="1" applyAlignment="1">
      <alignment vertical="top"/>
    </xf>
    <xf numFmtId="9" fontId="32" fillId="37" borderId="34" xfId="43" applyFont="1" applyFill="1" applyBorder="1" applyAlignment="1">
      <alignment vertical="top"/>
    </xf>
    <xf numFmtId="168" fontId="46" fillId="37" borderId="34" xfId="45" applyNumberFormat="1" applyFont="1" applyFill="1" applyBorder="1" applyAlignment="1">
      <alignment horizontal="center"/>
    </xf>
    <xf numFmtId="168" fontId="24" fillId="37" borderId="34" xfId="45" applyNumberFormat="1" applyFont="1" applyFill="1" applyBorder="1" applyAlignment="1">
      <alignment horizontal="center"/>
    </xf>
    <xf numFmtId="167" fontId="24" fillId="37" borderId="34" xfId="45" applyNumberFormat="1" applyFont="1" applyFill="1" applyBorder="1" applyAlignment="1">
      <alignment horizontal="left"/>
    </xf>
    <xf numFmtId="9" fontId="24" fillId="37" borderId="34" xfId="43" applyFont="1" applyFill="1" applyBorder="1" applyAlignment="1">
      <alignment horizontal="center"/>
    </xf>
    <xf numFmtId="9" fontId="24" fillId="38" borderId="34" xfId="43" applyFont="1" applyFill="1" applyBorder="1" applyAlignment="1">
      <alignment vertical="top"/>
    </xf>
    <xf numFmtId="9" fontId="32" fillId="38" borderId="34" xfId="43" applyFont="1" applyFill="1" applyBorder="1" applyAlignment="1">
      <alignment vertical="top"/>
    </xf>
    <xf numFmtId="164" fontId="24" fillId="37" borderId="34" xfId="45" applyNumberFormat="1" applyFont="1" applyFill="1" applyBorder="1" applyAlignment="1">
      <alignment horizontal="center"/>
    </xf>
    <xf numFmtId="0" fontId="19" fillId="44" borderId="17" xfId="0" applyFont="1" applyFill="1" applyBorder="1" applyAlignment="1">
      <alignment vertical="top" wrapText="1"/>
    </xf>
    <xf numFmtId="9" fontId="24" fillId="44" borderId="34" xfId="43" applyNumberFormat="1" applyFont="1" applyFill="1" applyBorder="1" applyAlignment="1">
      <alignment horizontal="center" vertical="center"/>
    </xf>
    <xf numFmtId="167" fontId="32" fillId="37" borderId="34" xfId="45" applyNumberFormat="1" applyFont="1" applyFill="1" applyBorder="1" applyAlignment="1">
      <alignment vertical="top"/>
    </xf>
    <xf numFmtId="9" fontId="24" fillId="37" borderId="34" xfId="43" applyFont="1" applyFill="1" applyBorder="1" applyAlignment="1">
      <alignment vertical="top"/>
    </xf>
    <xf numFmtId="0" fontId="24" fillId="37" borderId="34" xfId="0" applyFont="1" applyFill="1" applyBorder="1" applyAlignment="1">
      <alignment vertical="top"/>
    </xf>
    <xf numFmtId="170" fontId="24" fillId="37" borderId="34" xfId="0" applyNumberFormat="1" applyFont="1" applyFill="1" applyBorder="1" applyAlignment="1">
      <alignment vertical="top"/>
    </xf>
    <xf numFmtId="167" fontId="32" fillId="37" borderId="0" xfId="45" applyNumberFormat="1" applyFont="1" applyFill="1" applyBorder="1" applyAlignment="1">
      <alignment vertical="top"/>
    </xf>
    <xf numFmtId="0" fontId="19" fillId="48" borderId="22" xfId="0" applyFont="1" applyFill="1" applyBorder="1" applyAlignment="1">
      <alignment horizontal="left" vertical="top" wrapText="1"/>
    </xf>
    <xf numFmtId="0" fontId="19" fillId="48" borderId="17" xfId="0" applyFont="1" applyFill="1" applyBorder="1" applyAlignment="1">
      <alignment horizontal="left" vertical="top" wrapText="1"/>
    </xf>
    <xf numFmtId="167" fontId="32" fillId="38" borderId="34" xfId="45" applyNumberFormat="1" applyFont="1" applyFill="1" applyBorder="1" applyAlignment="1">
      <alignment vertical="top"/>
    </xf>
    <xf numFmtId="0" fontId="19" fillId="38" borderId="17" xfId="0" applyFont="1" applyFill="1" applyBorder="1" applyAlignment="1">
      <alignment horizontal="left" vertical="top" wrapText="1"/>
    </xf>
    <xf numFmtId="1" fontId="19" fillId="40" borderId="16" xfId="0" applyNumberFormat="1" applyFont="1" applyFill="1" applyBorder="1" applyAlignment="1">
      <alignment horizontal="right" vertical="top"/>
    </xf>
    <xf numFmtId="0" fontId="19" fillId="48" borderId="17" xfId="0" applyFont="1" applyFill="1" applyBorder="1" applyAlignment="1">
      <alignment vertical="top" wrapText="1"/>
    </xf>
    <xf numFmtId="0" fontId="16" fillId="0" borderId="0" xfId="0" applyFont="1" applyAlignment="1">
      <alignment vertical="top"/>
    </xf>
    <xf numFmtId="0" fontId="59" fillId="33" borderId="16" xfId="0" applyFont="1" applyFill="1" applyBorder="1" applyAlignment="1">
      <alignment horizontal="center" vertical="top" wrapText="1"/>
    </xf>
    <xf numFmtId="0" fontId="59" fillId="33" borderId="18" xfId="0" applyFont="1" applyFill="1" applyBorder="1" applyAlignment="1">
      <alignment horizontal="center" vertical="top" wrapText="1"/>
    </xf>
    <xf numFmtId="0" fontId="28" fillId="38" borderId="11" xfId="0" applyFont="1" applyFill="1" applyBorder="1" applyAlignment="1">
      <alignment vertical="top"/>
    </xf>
    <xf numFmtId="0" fontId="28" fillId="38" borderId="10" xfId="0" applyFont="1" applyFill="1" applyBorder="1" applyAlignment="1">
      <alignment horizontal="left" vertical="top"/>
    </xf>
    <xf numFmtId="0" fontId="28" fillId="33" borderId="20" xfId="0" applyFont="1" applyFill="1" applyBorder="1" applyAlignment="1">
      <alignment horizontal="left" vertical="top" wrapText="1"/>
    </xf>
    <xf numFmtId="0" fontId="28" fillId="33" borderId="17" xfId="0" applyFont="1" applyFill="1" applyBorder="1" applyAlignment="1">
      <alignment horizontal="left" vertical="top" wrapText="1"/>
    </xf>
    <xf numFmtId="0" fontId="53" fillId="0" borderId="0" xfId="48" applyFont="1" applyAlignment="1">
      <alignment horizontal="left" vertical="center"/>
    </xf>
    <xf numFmtId="0" fontId="53" fillId="0" borderId="49" xfId="48" applyFont="1" applyBorder="1" applyAlignment="1">
      <alignment horizontal="left" vertical="center"/>
    </xf>
    <xf numFmtId="0" fontId="53" fillId="49" borderId="25" xfId="48" applyFont="1" applyFill="1" applyBorder="1" applyAlignment="1">
      <alignment horizontal="left" vertical="center"/>
    </xf>
    <xf numFmtId="0" fontId="54" fillId="49" borderId="25" xfId="48" applyFont="1" applyFill="1" applyBorder="1" applyAlignment="1">
      <alignment horizontal="left" vertical="center"/>
    </xf>
    <xf numFmtId="0" fontId="53" fillId="46" borderId="0" xfId="48" applyFont="1" applyFill="1" applyAlignment="1">
      <alignment horizontal="left" vertical="center"/>
    </xf>
    <xf numFmtId="0" fontId="54" fillId="46" borderId="25" xfId="48" applyFont="1" applyFill="1" applyBorder="1" applyAlignment="1">
      <alignment horizontal="left" vertical="center"/>
    </xf>
    <xf numFmtId="0" fontId="53" fillId="0" borderId="50" xfId="48" applyFont="1" applyBorder="1" applyAlignment="1">
      <alignment horizontal="left" vertical="center"/>
    </xf>
    <xf numFmtId="0" fontId="53" fillId="0" borderId="58" xfId="48" applyFont="1" applyBorder="1" applyAlignment="1">
      <alignment horizontal="left" vertical="center"/>
    </xf>
    <xf numFmtId="0" fontId="53" fillId="50" borderId="58" xfId="48" applyFont="1" applyFill="1" applyBorder="1" applyAlignment="1">
      <alignment horizontal="left" vertical="center"/>
    </xf>
    <xf numFmtId="0" fontId="54" fillId="50" borderId="25" xfId="48" applyFont="1" applyFill="1" applyBorder="1" applyAlignment="1">
      <alignment horizontal="left" vertical="center"/>
    </xf>
    <xf numFmtId="0" fontId="32" fillId="0" borderId="0" xfId="48" applyFont="1" applyAlignment="1">
      <alignment horizontal="center" wrapText="1"/>
    </xf>
    <xf numFmtId="0" fontId="54" fillId="0" borderId="48" xfId="48" applyFont="1" applyBorder="1" applyAlignment="1">
      <alignment horizontal="left" vertical="center"/>
    </xf>
    <xf numFmtId="0" fontId="53" fillId="49" borderId="54" xfId="48" applyFont="1" applyFill="1" applyBorder="1" applyAlignment="1">
      <alignment horizontal="left" vertical="center"/>
    </xf>
    <xf numFmtId="0" fontId="54" fillId="49" borderId="54" xfId="48" applyFont="1" applyFill="1" applyBorder="1" applyAlignment="1">
      <alignment horizontal="left" vertical="center"/>
    </xf>
    <xf numFmtId="0" fontId="54" fillId="38" borderId="51" xfId="48" applyFont="1" applyFill="1" applyBorder="1" applyAlignment="1">
      <alignment horizontal="left" vertical="center"/>
    </xf>
    <xf numFmtId="0" fontId="53" fillId="45" borderId="0" xfId="48" applyFont="1" applyFill="1" applyBorder="1" applyAlignment="1">
      <alignment horizontal="left" vertical="center"/>
    </xf>
    <xf numFmtId="0" fontId="52" fillId="39" borderId="36" xfId="48" applyFont="1" applyFill="1" applyBorder="1"/>
    <xf numFmtId="0" fontId="51" fillId="0" borderId="0" xfId="48" applyFont="1" applyBorder="1"/>
    <xf numFmtId="0" fontId="51" fillId="0" borderId="33" xfId="48" applyFont="1" applyBorder="1" applyAlignment="1"/>
    <xf numFmtId="0" fontId="52" fillId="0" borderId="34" xfId="48" applyFont="1" applyBorder="1" applyAlignment="1"/>
    <xf numFmtId="0" fontId="63" fillId="0" borderId="0" xfId="0" applyFont="1"/>
    <xf numFmtId="3" fontId="64" fillId="38" borderId="16" xfId="0" applyNumberFormat="1" applyFont="1" applyFill="1" applyBorder="1" applyAlignment="1">
      <alignment horizontal="center" vertical="center"/>
    </xf>
    <xf numFmtId="0" fontId="69" fillId="38" borderId="17" xfId="0" applyFont="1" applyFill="1" applyBorder="1" applyAlignment="1">
      <alignment horizontal="left" vertical="center" wrapText="1" indent="1"/>
    </xf>
    <xf numFmtId="3" fontId="67" fillId="35" borderId="16" xfId="0" applyNumberFormat="1" applyFont="1" applyFill="1" applyBorder="1" applyAlignment="1">
      <alignment horizontal="center" vertical="center"/>
    </xf>
    <xf numFmtId="0" fontId="68" fillId="35" borderId="17" xfId="0" applyFont="1" applyFill="1" applyBorder="1" applyAlignment="1">
      <alignment vertical="center" wrapText="1"/>
    </xf>
    <xf numFmtId="165" fontId="64" fillId="0" borderId="16" xfId="0" applyNumberFormat="1" applyFont="1" applyBorder="1" applyAlignment="1">
      <alignment horizontal="center" vertical="center"/>
    </xf>
    <xf numFmtId="3" fontId="64" fillId="0" borderId="16" xfId="0" applyNumberFormat="1" applyFont="1" applyBorder="1" applyAlignment="1">
      <alignment horizontal="center" vertical="center"/>
    </xf>
    <xf numFmtId="0" fontId="64" fillId="0" borderId="17" xfId="0" applyFont="1" applyBorder="1" applyAlignment="1">
      <alignment horizontal="left" vertical="center" wrapText="1" indent="1"/>
    </xf>
    <xf numFmtId="3" fontId="67" fillId="38" borderId="16" xfId="0" applyNumberFormat="1" applyFont="1" applyFill="1" applyBorder="1" applyAlignment="1">
      <alignment horizontal="center" vertical="center"/>
    </xf>
    <xf numFmtId="0" fontId="63" fillId="0" borderId="17" xfId="0" applyFont="1" applyBorder="1" applyAlignment="1">
      <alignment horizontal="left" vertical="center" wrapText="1" indent="1"/>
    </xf>
    <xf numFmtId="3" fontId="63" fillId="38" borderId="16" xfId="0" applyNumberFormat="1" applyFont="1" applyFill="1" applyBorder="1" applyAlignment="1">
      <alignment horizontal="center" vertical="center"/>
    </xf>
    <xf numFmtId="0" fontId="63" fillId="38" borderId="17" xfId="0" applyFont="1" applyFill="1" applyBorder="1" applyAlignment="1">
      <alignment horizontal="left" vertical="center" wrapText="1" indent="1"/>
    </xf>
    <xf numFmtId="3" fontId="63" fillId="0" borderId="16" xfId="0" applyNumberFormat="1" applyFont="1" applyBorder="1" applyAlignment="1">
      <alignment horizontal="center" vertical="center"/>
    </xf>
    <xf numFmtId="165" fontId="69" fillId="0" borderId="16" xfId="0" applyNumberFormat="1" applyFont="1" applyBorder="1" applyAlignment="1">
      <alignment horizontal="center" vertical="center"/>
    </xf>
    <xf numFmtId="3" fontId="69" fillId="33" borderId="16" xfId="0" applyNumberFormat="1" applyFont="1" applyFill="1" applyBorder="1" applyAlignment="1">
      <alignment horizontal="center" vertical="center"/>
    </xf>
    <xf numFmtId="0" fontId="69" fillId="33" borderId="17" xfId="0" applyFont="1" applyFill="1" applyBorder="1" applyAlignment="1">
      <alignment vertical="center" wrapText="1"/>
    </xf>
    <xf numFmtId="3" fontId="67" fillId="34" borderId="16" xfId="0" applyNumberFormat="1" applyFont="1" applyFill="1" applyBorder="1" applyAlignment="1">
      <alignment horizontal="center" vertical="center"/>
    </xf>
    <xf numFmtId="0" fontId="67" fillId="34" borderId="17" xfId="0" applyFont="1" applyFill="1" applyBorder="1" applyAlignment="1">
      <alignment vertical="center" wrapText="1"/>
    </xf>
    <xf numFmtId="0" fontId="67" fillId="33" borderId="16" xfId="0" applyFont="1" applyFill="1" applyBorder="1" applyAlignment="1">
      <alignment horizontal="center" vertical="center" wrapText="1"/>
    </xf>
    <xf numFmtId="0" fontId="67" fillId="33" borderId="18" xfId="0" applyFont="1" applyFill="1" applyBorder="1" applyAlignment="1">
      <alignment horizontal="center" vertical="center" wrapText="1"/>
    </xf>
    <xf numFmtId="0" fontId="65" fillId="0" borderId="21" xfId="0" applyFont="1" applyBorder="1" applyAlignment="1">
      <alignment horizontal="left" vertical="center" wrapText="1" indent="1"/>
    </xf>
    <xf numFmtId="0" fontId="63" fillId="33" borderId="17" xfId="0" applyFont="1" applyFill="1" applyBorder="1" applyAlignment="1">
      <alignment horizontal="center" vertical="center" wrapText="1"/>
    </xf>
    <xf numFmtId="0" fontId="63" fillId="33" borderId="19" xfId="0" applyFont="1" applyFill="1" applyBorder="1" applyAlignment="1">
      <alignment horizontal="center" vertical="center" wrapText="1"/>
    </xf>
    <xf numFmtId="0" fontId="67" fillId="34" borderId="14" xfId="0" applyFont="1" applyFill="1" applyBorder="1" applyAlignment="1">
      <alignment vertical="center" wrapText="1"/>
    </xf>
    <xf numFmtId="0" fontId="67" fillId="34" borderId="11" xfId="0" applyFont="1" applyFill="1" applyBorder="1" applyAlignment="1">
      <alignment vertical="center" wrapText="1"/>
    </xf>
    <xf numFmtId="0" fontId="67" fillId="34" borderId="10" xfId="0" applyFont="1" applyFill="1" applyBorder="1" applyAlignment="1">
      <alignment vertical="center" wrapText="1"/>
    </xf>
    <xf numFmtId="9" fontId="53" fillId="37" borderId="34" xfId="43" applyFont="1" applyFill="1" applyBorder="1" applyAlignment="1">
      <alignment vertical="center"/>
    </xf>
    <xf numFmtId="0" fontId="53" fillId="37" borderId="34" xfId="0" applyFont="1" applyFill="1" applyBorder="1" applyAlignment="1">
      <alignment vertical="center"/>
    </xf>
    <xf numFmtId="0" fontId="63" fillId="33" borderId="17" xfId="0" applyFont="1" applyFill="1" applyBorder="1" applyAlignment="1">
      <alignment horizontal="left" vertical="center" wrapText="1"/>
    </xf>
    <xf numFmtId="170" fontId="53" fillId="37" borderId="34" xfId="0" applyNumberFormat="1" applyFont="1" applyFill="1" applyBorder="1" applyAlignment="1">
      <alignment vertical="center"/>
    </xf>
    <xf numFmtId="170" fontId="53" fillId="0" borderId="34" xfId="0" applyNumberFormat="1" applyFont="1" applyBorder="1" applyAlignment="1">
      <alignment vertical="top"/>
    </xf>
    <xf numFmtId="170" fontId="53" fillId="0" borderId="34" xfId="0" applyNumberFormat="1" applyFont="1" applyBorder="1" applyAlignment="1">
      <alignment horizontal="center" vertical="center"/>
    </xf>
    <xf numFmtId="167" fontId="53" fillId="37" borderId="34" xfId="45" applyNumberFormat="1" applyFont="1" applyFill="1" applyBorder="1" applyAlignment="1">
      <alignment horizontal="center" vertical="center"/>
    </xf>
    <xf numFmtId="167" fontId="53" fillId="0" borderId="34" xfId="45" applyNumberFormat="1" applyFont="1" applyBorder="1" applyAlignment="1">
      <alignment horizontal="center" vertical="center"/>
    </xf>
    <xf numFmtId="0" fontId="68" fillId="34" borderId="17" xfId="0" applyFont="1" applyFill="1" applyBorder="1" applyAlignment="1">
      <alignment horizontal="left" vertical="center" wrapText="1"/>
    </xf>
    <xf numFmtId="167" fontId="53" fillId="37" borderId="34" xfId="45" applyNumberFormat="1" applyFont="1" applyFill="1" applyBorder="1" applyAlignment="1">
      <alignment vertical="center"/>
    </xf>
    <xf numFmtId="167" fontId="53" fillId="0" borderId="34" xfId="45" applyNumberFormat="1" applyFont="1" applyBorder="1" applyAlignment="1">
      <alignment vertical="top"/>
    </xf>
    <xf numFmtId="0" fontId="63" fillId="38" borderId="17" xfId="0" applyFont="1" applyFill="1" applyBorder="1" applyAlignment="1">
      <alignment horizontal="left" vertical="center" wrapText="1"/>
    </xf>
    <xf numFmtId="0" fontId="63" fillId="33" borderId="25" xfId="0" applyFont="1" applyFill="1" applyBorder="1" applyAlignment="1">
      <alignment horizontal="center" vertical="center" wrapText="1"/>
    </xf>
    <xf numFmtId="0" fontId="63" fillId="38" borderId="0" xfId="0" applyFont="1" applyFill="1"/>
    <xf numFmtId="0" fontId="67" fillId="38" borderId="17" xfId="0" applyFont="1" applyFill="1" applyBorder="1" applyAlignment="1">
      <alignment vertical="center" wrapText="1"/>
    </xf>
    <xf numFmtId="9" fontId="53" fillId="38" borderId="34" xfId="43" applyFont="1" applyFill="1" applyBorder="1" applyAlignment="1">
      <alignment vertical="center"/>
    </xf>
    <xf numFmtId="0" fontId="53" fillId="0" borderId="34" xfId="0" applyFont="1" applyBorder="1" applyAlignment="1">
      <alignment vertical="top"/>
    </xf>
    <xf numFmtId="1" fontId="63" fillId="0" borderId="16" xfId="0" applyNumberFormat="1" applyFont="1" applyFill="1" applyBorder="1" applyAlignment="1">
      <alignment horizontal="center" vertical="center"/>
    </xf>
    <xf numFmtId="0" fontId="63" fillId="33" borderId="17" xfId="0" applyFont="1" applyFill="1" applyBorder="1" applyAlignment="1">
      <alignment vertical="center" wrapText="1"/>
    </xf>
    <xf numFmtId="0" fontId="63" fillId="0" borderId="0" xfId="0" applyFont="1" applyFill="1"/>
    <xf numFmtId="0" fontId="67" fillId="0" borderId="17" xfId="0" applyFont="1" applyFill="1" applyBorder="1" applyAlignment="1">
      <alignment vertical="center" wrapText="1"/>
    </xf>
    <xf numFmtId="9" fontId="63" fillId="0" borderId="16" xfId="43" applyFont="1" applyFill="1" applyBorder="1" applyAlignment="1">
      <alignment horizontal="center" vertical="center"/>
    </xf>
    <xf numFmtId="170" fontId="53" fillId="38" borderId="34" xfId="0" applyNumberFormat="1" applyFont="1" applyFill="1" applyBorder="1" applyAlignment="1">
      <alignment vertical="top"/>
    </xf>
    <xf numFmtId="167" fontId="63" fillId="33" borderId="17" xfId="45" applyNumberFormat="1" applyFont="1" applyFill="1" applyBorder="1" applyAlignment="1">
      <alignment horizontal="left" vertical="center" wrapText="1"/>
    </xf>
    <xf numFmtId="9" fontId="63" fillId="0" borderId="16" xfId="0" applyNumberFormat="1" applyFont="1" applyFill="1" applyBorder="1" applyAlignment="1">
      <alignment horizontal="right" vertical="center"/>
    </xf>
    <xf numFmtId="167" fontId="63" fillId="0" borderId="16" xfId="45" applyNumberFormat="1" applyFont="1" applyFill="1" applyBorder="1" applyAlignment="1">
      <alignment horizontal="center" vertical="center"/>
    </xf>
    <xf numFmtId="0" fontId="63" fillId="33" borderId="17" xfId="0" applyFont="1" applyFill="1" applyBorder="1" applyAlignment="1">
      <alignment horizontal="right" vertical="center" wrapText="1"/>
    </xf>
    <xf numFmtId="0" fontId="67" fillId="33" borderId="25" xfId="0" applyFont="1" applyFill="1" applyBorder="1" applyAlignment="1">
      <alignment horizontal="center" vertical="center" wrapText="1"/>
    </xf>
    <xf numFmtId="170" fontId="53" fillId="0" borderId="36" xfId="0" applyNumberFormat="1" applyFont="1" applyBorder="1" applyAlignment="1">
      <alignment vertical="top"/>
    </xf>
    <xf numFmtId="167" fontId="53" fillId="38" borderId="34" xfId="45" applyNumberFormat="1" applyFont="1" applyFill="1" applyBorder="1" applyAlignment="1">
      <alignment vertical="top"/>
    </xf>
    <xf numFmtId="167" fontId="53" fillId="0" borderId="36" xfId="45" applyNumberFormat="1" applyFont="1" applyBorder="1" applyAlignment="1">
      <alignment vertical="top"/>
    </xf>
    <xf numFmtId="3" fontId="53" fillId="38" borderId="34" xfId="0" applyNumberFormat="1" applyFont="1" applyFill="1" applyBorder="1" applyAlignment="1">
      <alignment vertical="top"/>
    </xf>
    <xf numFmtId="0" fontId="53" fillId="38" borderId="34" xfId="0" applyFont="1" applyFill="1" applyBorder="1" applyAlignment="1">
      <alignment vertical="top"/>
    </xf>
    <xf numFmtId="9" fontId="63" fillId="0" borderId="16" xfId="0" applyNumberFormat="1" applyFont="1" applyFill="1" applyBorder="1" applyAlignment="1">
      <alignment horizontal="center" vertical="center"/>
    </xf>
    <xf numFmtId="0" fontId="63" fillId="0" borderId="17" xfId="0" applyFont="1" applyFill="1" applyBorder="1" applyAlignment="1">
      <alignment vertical="center" wrapText="1"/>
    </xf>
    <xf numFmtId="3" fontId="64" fillId="0" borderId="16" xfId="0" applyNumberFormat="1" applyFont="1" applyBorder="1" applyAlignment="1"/>
    <xf numFmtId="3" fontId="64" fillId="38" borderId="16" xfId="0" applyNumberFormat="1" applyFont="1" applyFill="1" applyBorder="1" applyAlignment="1"/>
    <xf numFmtId="3" fontId="63" fillId="0" borderId="16" xfId="0" applyNumberFormat="1" applyFont="1" applyBorder="1" applyAlignment="1"/>
    <xf numFmtId="0" fontId="67" fillId="34" borderId="16" xfId="0" applyFont="1" applyFill="1" applyBorder="1" applyAlignment="1">
      <alignment vertical="center" wrapText="1"/>
    </xf>
    <xf numFmtId="0" fontId="67" fillId="34" borderId="13" xfId="0" applyFont="1" applyFill="1" applyBorder="1" applyAlignment="1">
      <alignment vertical="center" wrapText="1"/>
    </xf>
    <xf numFmtId="9" fontId="53" fillId="37" borderId="73" xfId="43" applyFont="1" applyFill="1" applyBorder="1" applyAlignment="1">
      <alignment vertical="center"/>
    </xf>
    <xf numFmtId="9" fontId="53" fillId="37" borderId="74" xfId="43" applyFont="1" applyFill="1" applyBorder="1" applyAlignment="1">
      <alignment vertical="center"/>
    </xf>
    <xf numFmtId="0" fontId="53" fillId="37" borderId="75" xfId="0" applyFont="1" applyFill="1" applyBorder="1" applyAlignment="1">
      <alignment vertical="center"/>
    </xf>
    <xf numFmtId="0" fontId="63" fillId="33" borderId="22" xfId="0" applyFont="1" applyFill="1" applyBorder="1" applyAlignment="1">
      <alignment horizontal="left" vertical="center" wrapText="1"/>
    </xf>
    <xf numFmtId="9" fontId="53" fillId="37" borderId="76" xfId="43" applyFont="1" applyFill="1" applyBorder="1" applyAlignment="1">
      <alignment vertical="center"/>
    </xf>
    <xf numFmtId="0" fontId="53" fillId="37" borderId="77" xfId="0" applyFont="1" applyFill="1" applyBorder="1" applyAlignment="1">
      <alignment vertical="center"/>
    </xf>
    <xf numFmtId="170" fontId="53" fillId="37" borderId="78" xfId="0" applyNumberFormat="1" applyFont="1" applyFill="1" applyBorder="1" applyAlignment="1">
      <alignment vertical="center"/>
    </xf>
    <xf numFmtId="170" fontId="53" fillId="37" borderId="79" xfId="0" applyNumberFormat="1" applyFont="1" applyFill="1" applyBorder="1" applyAlignment="1">
      <alignment vertical="center"/>
    </xf>
    <xf numFmtId="170" fontId="53" fillId="37" borderId="80" xfId="0" applyNumberFormat="1" applyFont="1" applyFill="1" applyBorder="1" applyAlignment="1">
      <alignment vertical="center"/>
    </xf>
    <xf numFmtId="3" fontId="64" fillId="0" borderId="18" xfId="0" applyNumberFormat="1" applyFont="1" applyBorder="1" applyAlignment="1">
      <alignment horizontal="right" vertical="center"/>
    </xf>
    <xf numFmtId="167" fontId="53" fillId="0" borderId="81" xfId="45" applyNumberFormat="1" applyFont="1" applyFill="1" applyBorder="1" applyAlignment="1">
      <alignment vertical="center"/>
    </xf>
    <xf numFmtId="167" fontId="53" fillId="0" borderId="82" xfId="45" applyNumberFormat="1" applyFont="1" applyFill="1" applyBorder="1" applyAlignment="1">
      <alignment vertical="top"/>
    </xf>
    <xf numFmtId="167" fontId="53" fillId="0" borderId="83" xfId="45" applyNumberFormat="1" applyFont="1" applyFill="1" applyBorder="1" applyAlignment="1">
      <alignment vertical="top"/>
    </xf>
    <xf numFmtId="3" fontId="63" fillId="0" borderId="16" xfId="0" applyNumberFormat="1" applyFont="1" applyFill="1" applyBorder="1" applyAlignment="1"/>
    <xf numFmtId="3" fontId="63" fillId="0" borderId="16" xfId="0" applyNumberFormat="1" applyFont="1" applyFill="1" applyBorder="1" applyAlignment="1">
      <alignment horizontal="center"/>
    </xf>
    <xf numFmtId="0" fontId="63" fillId="33" borderId="16" xfId="0" applyFont="1" applyFill="1" applyBorder="1" applyAlignment="1">
      <alignment horizontal="center" vertical="center" wrapText="1"/>
    </xf>
    <xf numFmtId="0" fontId="63" fillId="33" borderId="18" xfId="0" applyFont="1" applyFill="1" applyBorder="1" applyAlignment="1">
      <alignment horizontal="center" vertical="center" wrapText="1"/>
    </xf>
    <xf numFmtId="0" fontId="67" fillId="38" borderId="20" xfId="0" applyFont="1" applyFill="1" applyBorder="1" applyAlignment="1">
      <alignment horizontal="left" vertical="top" wrapText="1"/>
    </xf>
    <xf numFmtId="0" fontId="67" fillId="33" borderId="20" xfId="0" applyFont="1" applyFill="1" applyBorder="1" applyAlignment="1">
      <alignment horizontal="left" vertical="center" wrapText="1"/>
    </xf>
    <xf numFmtId="0" fontId="72" fillId="0" borderId="0" xfId="0" applyFont="1" applyAlignment="1">
      <alignment horizontal="left" vertical="top"/>
    </xf>
    <xf numFmtId="0" fontId="72" fillId="0" borderId="0" xfId="0" applyFont="1" applyAlignment="1">
      <alignment horizontal="right" vertical="top"/>
    </xf>
    <xf numFmtId="3" fontId="72" fillId="0" borderId="16" xfId="0" applyNumberFormat="1" applyFont="1" applyBorder="1" applyAlignment="1">
      <alignment horizontal="right" vertical="top"/>
    </xf>
    <xf numFmtId="0" fontId="75" fillId="0" borderId="17" xfId="0" applyFont="1" applyBorder="1" applyAlignment="1">
      <alignment horizontal="left" vertical="top" wrapText="1"/>
    </xf>
    <xf numFmtId="3" fontId="72" fillId="38" borderId="16" xfId="0" applyNumberFormat="1" applyFont="1" applyFill="1" applyBorder="1" applyAlignment="1">
      <alignment horizontal="right" vertical="top"/>
    </xf>
    <xf numFmtId="0" fontId="75" fillId="38" borderId="17" xfId="0" applyFont="1" applyFill="1" applyBorder="1" applyAlignment="1">
      <alignment horizontal="left" vertical="top" wrapText="1"/>
    </xf>
    <xf numFmtId="3" fontId="75" fillId="38" borderId="16" xfId="0" applyNumberFormat="1" applyFont="1" applyFill="1" applyBorder="1" applyAlignment="1">
      <alignment horizontal="right" vertical="top"/>
    </xf>
    <xf numFmtId="0" fontId="76" fillId="38" borderId="17" xfId="0" applyFont="1" applyFill="1" applyBorder="1" applyAlignment="1">
      <alignment horizontal="left" vertical="top" wrapText="1"/>
    </xf>
    <xf numFmtId="165" fontId="73" fillId="0" borderId="16" xfId="0" applyNumberFormat="1" applyFont="1" applyBorder="1" applyAlignment="1">
      <alignment horizontal="right" vertical="top"/>
    </xf>
    <xf numFmtId="3" fontId="73" fillId="0" borderId="16" xfId="0" applyNumberFormat="1" applyFont="1" applyBorder="1" applyAlignment="1">
      <alignment horizontal="right" vertical="top"/>
    </xf>
    <xf numFmtId="0" fontId="73" fillId="0" borderId="17" xfId="0" applyFont="1" applyBorder="1" applyAlignment="1">
      <alignment horizontal="left" vertical="top" wrapText="1"/>
    </xf>
    <xf numFmtId="0" fontId="72" fillId="0" borderId="17" xfId="0" applyFont="1" applyBorder="1" applyAlignment="1">
      <alignment horizontal="left" vertical="top" wrapText="1"/>
    </xf>
    <xf numFmtId="3" fontId="73" fillId="38" borderId="16" xfId="0" applyNumberFormat="1" applyFont="1" applyFill="1" applyBorder="1" applyAlignment="1">
      <alignment horizontal="right" vertical="top"/>
    </xf>
    <xf numFmtId="0" fontId="73" fillId="38" borderId="17" xfId="0" applyFont="1" applyFill="1" applyBorder="1" applyAlignment="1">
      <alignment horizontal="left" vertical="top" wrapText="1"/>
    </xf>
    <xf numFmtId="0" fontId="77" fillId="0" borderId="0" xfId="0" applyFont="1" applyFill="1" applyAlignment="1">
      <alignment vertical="center"/>
    </xf>
    <xf numFmtId="165" fontId="78" fillId="0" borderId="16" xfId="0" applyNumberFormat="1" applyFont="1" applyBorder="1" applyAlignment="1">
      <alignment horizontal="right" vertical="top"/>
    </xf>
    <xf numFmtId="3" fontId="78" fillId="33" borderId="16" xfId="0" applyNumberFormat="1" applyFont="1" applyFill="1" applyBorder="1" applyAlignment="1">
      <alignment horizontal="right" vertical="top"/>
    </xf>
    <xf numFmtId="0" fontId="78" fillId="33" borderId="17" xfId="0" applyFont="1" applyFill="1" applyBorder="1" applyAlignment="1">
      <alignment horizontal="left" vertical="top" wrapText="1"/>
    </xf>
    <xf numFmtId="3" fontId="75" fillId="34" borderId="16" xfId="0" applyNumberFormat="1" applyFont="1" applyFill="1" applyBorder="1" applyAlignment="1">
      <alignment horizontal="right" vertical="top"/>
    </xf>
    <xf numFmtId="0" fontId="75" fillId="34" borderId="17" xfId="0" applyFont="1" applyFill="1" applyBorder="1" applyAlignment="1">
      <alignment horizontal="left" vertical="top" wrapText="1"/>
    </xf>
    <xf numFmtId="3" fontId="75" fillId="36" borderId="16" xfId="0" applyNumberFormat="1" applyFont="1" applyFill="1" applyBorder="1" applyAlignment="1">
      <alignment horizontal="right" vertical="top"/>
    </xf>
    <xf numFmtId="0" fontId="76" fillId="36" borderId="17" xfId="0" applyFont="1" applyFill="1" applyBorder="1" applyAlignment="1">
      <alignment horizontal="left" vertical="top" wrapText="1"/>
    </xf>
    <xf numFmtId="0" fontId="72" fillId="33" borderId="17" xfId="0" applyFont="1" applyFill="1" applyBorder="1" applyAlignment="1">
      <alignment horizontal="left" vertical="top" wrapText="1"/>
    </xf>
    <xf numFmtId="3" fontId="75" fillId="35" borderId="16" xfId="0" applyNumberFormat="1" applyFont="1" applyFill="1" applyBorder="1" applyAlignment="1">
      <alignment horizontal="right" vertical="top"/>
    </xf>
    <xf numFmtId="0" fontId="76" fillId="35" borderId="17" xfId="0" applyFont="1" applyFill="1" applyBorder="1" applyAlignment="1">
      <alignment horizontal="left" vertical="top" wrapText="1"/>
    </xf>
    <xf numFmtId="0" fontId="74" fillId="0" borderId="21" xfId="0" applyFont="1" applyBorder="1" applyAlignment="1">
      <alignment horizontal="left" vertical="top" wrapText="1"/>
    </xf>
    <xf numFmtId="0" fontId="75" fillId="33" borderId="16" xfId="0" applyFont="1" applyFill="1" applyBorder="1" applyAlignment="1">
      <alignment horizontal="right" vertical="top" wrapText="1"/>
    </xf>
    <xf numFmtId="0" fontId="75" fillId="33" borderId="18" xfId="0" applyFont="1" applyFill="1" applyBorder="1" applyAlignment="1">
      <alignment horizontal="right" vertical="top" wrapText="1"/>
    </xf>
    <xf numFmtId="9" fontId="38" fillId="38" borderId="34" xfId="43" applyFont="1" applyFill="1" applyBorder="1" applyAlignment="1">
      <alignment horizontal="right" vertical="top"/>
    </xf>
    <xf numFmtId="170" fontId="38" fillId="38" borderId="36" xfId="0" applyNumberFormat="1" applyFont="1" applyFill="1" applyBorder="1" applyAlignment="1">
      <alignment horizontal="right" vertical="top"/>
    </xf>
    <xf numFmtId="167" fontId="38" fillId="38" borderId="36" xfId="45" applyNumberFormat="1" applyFont="1" applyFill="1" applyBorder="1" applyAlignment="1">
      <alignment horizontal="right" vertical="top"/>
    </xf>
    <xf numFmtId="0" fontId="76" fillId="34" borderId="17" xfId="0" applyFont="1" applyFill="1" applyBorder="1" applyAlignment="1">
      <alignment horizontal="left" vertical="top" wrapText="1"/>
    </xf>
    <xf numFmtId="0" fontId="72" fillId="33" borderId="25" xfId="0" applyFont="1" applyFill="1" applyBorder="1" applyAlignment="1">
      <alignment horizontal="right" vertical="top" wrapText="1"/>
    </xf>
    <xf numFmtId="0" fontId="72" fillId="33" borderId="25" xfId="0" applyFont="1" applyFill="1" applyBorder="1" applyAlignment="1">
      <alignment horizontal="left" vertical="top" wrapText="1"/>
    </xf>
    <xf numFmtId="0" fontId="72" fillId="0" borderId="0" xfId="0" applyFont="1" applyFill="1" applyAlignment="1">
      <alignment horizontal="left" vertical="top"/>
    </xf>
    <xf numFmtId="3" fontId="38" fillId="0" borderId="36" xfId="0" applyNumberFormat="1" applyFont="1" applyBorder="1" applyAlignment="1">
      <alignment horizontal="right" vertical="top"/>
    </xf>
    <xf numFmtId="0" fontId="65" fillId="0" borderId="21" xfId="0" applyFont="1" applyBorder="1" applyAlignment="1">
      <alignment horizontal="left" vertical="top" wrapText="1"/>
    </xf>
    <xf numFmtId="0" fontId="63" fillId="0" borderId="17" xfId="0" applyFont="1" applyBorder="1" applyAlignment="1">
      <alignment horizontal="left" vertical="top" wrapText="1"/>
    </xf>
    <xf numFmtId="3" fontId="48" fillId="0" borderId="16" xfId="0" applyNumberFormat="1" applyFont="1" applyBorder="1" applyAlignment="1">
      <alignment horizontal="right" vertical="top"/>
    </xf>
    <xf numFmtId="170" fontId="38" fillId="0" borderId="36" xfId="0" applyNumberFormat="1" applyFont="1" applyBorder="1" applyAlignment="1">
      <alignment horizontal="right" vertical="top"/>
    </xf>
    <xf numFmtId="170" fontId="38" fillId="0" borderId="34" xfId="0" applyNumberFormat="1" applyFont="1" applyBorder="1" applyAlignment="1">
      <alignment horizontal="right" vertical="top"/>
    </xf>
    <xf numFmtId="2" fontId="72" fillId="44" borderId="16" xfId="0" applyNumberFormat="1" applyFont="1" applyFill="1" applyBorder="1" applyAlignment="1">
      <alignment horizontal="right" vertical="top"/>
    </xf>
    <xf numFmtId="167" fontId="72" fillId="44" borderId="16" xfId="45" applyNumberFormat="1" applyFont="1" applyFill="1" applyBorder="1" applyAlignment="1">
      <alignment horizontal="right" vertical="top"/>
    </xf>
    <xf numFmtId="0" fontId="72" fillId="44" borderId="17" xfId="0" applyFont="1" applyFill="1" applyBorder="1" applyAlignment="1">
      <alignment horizontal="left" vertical="top" wrapText="1"/>
    </xf>
    <xf numFmtId="167" fontId="47" fillId="38" borderId="25" xfId="45" applyNumberFormat="1" applyFont="1" applyFill="1" applyBorder="1" applyAlignment="1">
      <alignment horizontal="right" vertical="top"/>
    </xf>
    <xf numFmtId="0" fontId="63" fillId="33" borderId="17" xfId="0" applyFont="1" applyFill="1" applyBorder="1" applyAlignment="1">
      <alignment horizontal="left" vertical="top" wrapText="1"/>
    </xf>
    <xf numFmtId="9" fontId="72" fillId="44" borderId="16" xfId="0" applyNumberFormat="1" applyFont="1" applyFill="1" applyBorder="1" applyAlignment="1">
      <alignment horizontal="right" vertical="top"/>
    </xf>
    <xf numFmtId="0" fontId="72" fillId="33" borderId="19" xfId="0" applyFont="1" applyFill="1" applyBorder="1" applyAlignment="1">
      <alignment horizontal="left" vertical="top" wrapText="1"/>
    </xf>
    <xf numFmtId="0" fontId="75" fillId="34" borderId="16" xfId="0" applyFont="1" applyFill="1" applyBorder="1" applyAlignment="1">
      <alignment horizontal="right" vertical="top" wrapText="1"/>
    </xf>
    <xf numFmtId="0" fontId="75" fillId="34" borderId="13" xfId="0" applyFont="1" applyFill="1" applyBorder="1" applyAlignment="1">
      <alignment horizontal="right" vertical="top" wrapText="1"/>
    </xf>
    <xf numFmtId="0" fontId="75" fillId="34" borderId="22" xfId="0" applyFont="1" applyFill="1" applyBorder="1" applyAlignment="1">
      <alignment horizontal="left" vertical="top" wrapText="1"/>
    </xf>
    <xf numFmtId="9" fontId="38" fillId="37" borderId="73" xfId="43" applyFont="1" applyFill="1" applyBorder="1" applyAlignment="1">
      <alignment horizontal="right" vertical="top"/>
    </xf>
    <xf numFmtId="9" fontId="38" fillId="37" borderId="74" xfId="43" applyFont="1" applyFill="1" applyBorder="1" applyAlignment="1">
      <alignment horizontal="right" vertical="top"/>
    </xf>
    <xf numFmtId="0" fontId="38" fillId="37" borderId="74" xfId="0" applyFont="1" applyFill="1" applyBorder="1" applyAlignment="1">
      <alignment horizontal="right" vertical="top"/>
    </xf>
    <xf numFmtId="0" fontId="72" fillId="33" borderId="46" xfId="0" applyFont="1" applyFill="1" applyBorder="1" applyAlignment="1">
      <alignment horizontal="left" vertical="top" wrapText="1"/>
    </xf>
    <xf numFmtId="9" fontId="38" fillId="37" borderId="76" xfId="43" applyFont="1" applyFill="1" applyBorder="1" applyAlignment="1">
      <alignment horizontal="right" vertical="top"/>
    </xf>
    <xf numFmtId="9" fontId="38" fillId="37" borderId="34" xfId="43" applyFont="1" applyFill="1" applyBorder="1" applyAlignment="1">
      <alignment horizontal="right" vertical="top"/>
    </xf>
    <xf numFmtId="0" fontId="38" fillId="37" borderId="34" xfId="0" applyFont="1" applyFill="1" applyBorder="1" applyAlignment="1">
      <alignment horizontal="right" vertical="top"/>
    </xf>
    <xf numFmtId="0" fontId="72" fillId="33" borderId="84" xfId="0" applyFont="1" applyFill="1" applyBorder="1" applyAlignment="1">
      <alignment horizontal="left" vertical="top" wrapText="1"/>
    </xf>
    <xf numFmtId="3" fontId="38" fillId="38" borderId="76" xfId="0" applyNumberFormat="1" applyFont="1" applyFill="1" applyBorder="1" applyAlignment="1">
      <alignment horizontal="right" vertical="top"/>
    </xf>
    <xf numFmtId="3" fontId="38" fillId="38" borderId="34" xfId="0" applyNumberFormat="1" applyFont="1" applyFill="1" applyBorder="1" applyAlignment="1">
      <alignment horizontal="right" vertical="top"/>
    </xf>
    <xf numFmtId="3" fontId="38" fillId="38" borderId="36" xfId="0" applyNumberFormat="1" applyFont="1" applyFill="1" applyBorder="1" applyAlignment="1">
      <alignment horizontal="right" vertical="top"/>
    </xf>
    <xf numFmtId="167" fontId="47" fillId="44" borderId="25" xfId="45" applyNumberFormat="1" applyFont="1" applyFill="1" applyBorder="1" applyAlignment="1">
      <alignment horizontal="right" vertical="top"/>
    </xf>
    <xf numFmtId="167" fontId="47" fillId="47" borderId="25" xfId="45" applyNumberFormat="1" applyFont="1" applyFill="1" applyBorder="1" applyAlignment="1">
      <alignment horizontal="right" vertical="top"/>
    </xf>
    <xf numFmtId="0" fontId="72" fillId="33" borderId="85" xfId="0" applyFont="1" applyFill="1" applyBorder="1" applyAlignment="1">
      <alignment horizontal="left" vertical="top" wrapText="1"/>
    </xf>
    <xf numFmtId="0" fontId="75" fillId="33" borderId="18" xfId="0" applyFont="1" applyFill="1" applyBorder="1" applyAlignment="1">
      <alignment horizontal="center" vertical="center" wrapText="1"/>
    </xf>
    <xf numFmtId="167" fontId="47" fillId="0" borderId="25" xfId="45" applyNumberFormat="1" applyFont="1" applyFill="1" applyBorder="1" applyAlignment="1">
      <alignment horizontal="right" vertical="top"/>
    </xf>
    <xf numFmtId="0" fontId="58" fillId="0" borderId="25" xfId="0" applyFont="1" applyFill="1" applyBorder="1" applyAlignment="1">
      <alignment horizontal="left" vertical="top"/>
    </xf>
    <xf numFmtId="0" fontId="75" fillId="33" borderId="25" xfId="0" applyFont="1" applyFill="1" applyBorder="1" applyAlignment="1">
      <alignment horizontal="center" vertical="top" wrapText="1"/>
    </xf>
    <xf numFmtId="0" fontId="75" fillId="33" borderId="16" xfId="0" applyFont="1" applyFill="1" applyBorder="1" applyAlignment="1">
      <alignment horizontal="center" vertical="top" wrapText="1"/>
    </xf>
    <xf numFmtId="0" fontId="75" fillId="33" borderId="18" xfId="0" applyFont="1" applyFill="1" applyBorder="1" applyAlignment="1">
      <alignment horizontal="center" vertical="top" wrapText="1"/>
    </xf>
    <xf numFmtId="0" fontId="75" fillId="34" borderId="14" xfId="0" applyFont="1" applyFill="1" applyBorder="1" applyAlignment="1">
      <alignment horizontal="right" vertical="top" wrapText="1"/>
    </xf>
    <xf numFmtId="0" fontId="75" fillId="34" borderId="11" xfId="0" applyFont="1" applyFill="1" applyBorder="1" applyAlignment="1">
      <alignment horizontal="right" vertical="top" wrapText="1"/>
    </xf>
    <xf numFmtId="0" fontId="75" fillId="34" borderId="10" xfId="0" applyFont="1" applyFill="1" applyBorder="1" applyAlignment="1">
      <alignment horizontal="left" vertical="top" wrapText="1"/>
    </xf>
    <xf numFmtId="0" fontId="75" fillId="33" borderId="16" xfId="0" applyFont="1" applyFill="1" applyBorder="1" applyAlignment="1">
      <alignment horizontal="center" vertical="center" wrapText="1"/>
    </xf>
    <xf numFmtId="0" fontId="78" fillId="44" borderId="25" xfId="0" applyFont="1" applyFill="1" applyBorder="1" applyAlignment="1">
      <alignment horizontal="center" vertical="center" wrapText="1"/>
    </xf>
    <xf numFmtId="0" fontId="63" fillId="44" borderId="25" xfId="0" applyFont="1" applyFill="1" applyBorder="1" applyAlignment="1">
      <alignment horizontal="left" vertical="top" wrapText="1"/>
    </xf>
    <xf numFmtId="0" fontId="72" fillId="33" borderId="0" xfId="0" applyFont="1" applyFill="1" applyBorder="1" applyAlignment="1">
      <alignment horizontal="right" vertical="top" wrapText="1"/>
    </xf>
    <xf numFmtId="0" fontId="58" fillId="38" borderId="25" xfId="0" applyFont="1" applyFill="1" applyBorder="1" applyAlignment="1">
      <alignment horizontal="center" vertical="top" wrapText="1"/>
    </xf>
    <xf numFmtId="0" fontId="72" fillId="33" borderId="16" xfId="0" applyFont="1" applyFill="1" applyBorder="1" applyAlignment="1">
      <alignment horizontal="center" vertical="top" wrapText="1"/>
    </xf>
    <xf numFmtId="0" fontId="72" fillId="33" borderId="18" xfId="0" applyFont="1" applyFill="1" applyBorder="1" applyAlignment="1">
      <alignment horizontal="center" vertical="top" wrapText="1"/>
    </xf>
    <xf numFmtId="0" fontId="75" fillId="33" borderId="20" xfId="0" applyFont="1" applyFill="1" applyBorder="1" applyAlignment="1">
      <alignment horizontal="left" vertical="top" wrapText="1"/>
    </xf>
    <xf numFmtId="0" fontId="37" fillId="0" borderId="0" xfId="48" applyFont="1"/>
    <xf numFmtId="0" fontId="37" fillId="0" borderId="33" xfId="48" applyFont="1" applyBorder="1" applyAlignment="1"/>
    <xf numFmtId="0" fontId="37" fillId="0" borderId="34" xfId="48" applyFont="1" applyBorder="1" applyAlignment="1"/>
    <xf numFmtId="0" fontId="53" fillId="0" borderId="0" xfId="48" applyFont="1" applyAlignment="1">
      <alignment vertical="top"/>
    </xf>
    <xf numFmtId="0" fontId="54" fillId="39" borderId="36" xfId="48" applyFont="1" applyFill="1" applyBorder="1" applyAlignment="1">
      <alignment vertical="top"/>
    </xf>
    <xf numFmtId="0" fontId="53" fillId="0" borderId="0" xfId="48" applyFont="1" applyBorder="1" applyAlignment="1">
      <alignment vertical="top"/>
    </xf>
    <xf numFmtId="0" fontId="53" fillId="0" borderId="33" xfId="48" applyFont="1" applyBorder="1" applyAlignment="1">
      <alignment vertical="top"/>
    </xf>
    <xf numFmtId="0" fontId="53" fillId="0" borderId="34" xfId="48" applyFont="1" applyBorder="1" applyAlignment="1">
      <alignment vertical="top"/>
    </xf>
    <xf numFmtId="0" fontId="54" fillId="0" borderId="36" xfId="0" applyFont="1" applyFill="1" applyBorder="1" applyAlignment="1">
      <alignment horizontal="left" vertical="top"/>
    </xf>
    <xf numFmtId="0" fontId="54" fillId="0" borderId="34" xfId="0" applyFont="1" applyFill="1" applyBorder="1" applyAlignment="1">
      <alignment horizontal="left" vertical="top"/>
    </xf>
    <xf numFmtId="0" fontId="54" fillId="0" borderId="38" xfId="0" applyFont="1" applyFill="1" applyBorder="1" applyAlignment="1">
      <alignment horizontal="left" vertical="top"/>
    </xf>
    <xf numFmtId="0" fontId="64" fillId="38" borderId="17" xfId="0" applyFont="1" applyFill="1" applyBorder="1" applyAlignment="1">
      <alignment horizontal="left" vertical="top" wrapText="1"/>
    </xf>
    <xf numFmtId="1" fontId="64" fillId="38" borderId="16" xfId="0" applyNumberFormat="1" applyFont="1" applyFill="1" applyBorder="1" applyAlignment="1">
      <alignment horizontal="center" vertical="center"/>
    </xf>
    <xf numFmtId="167" fontId="64" fillId="38" borderId="16" xfId="45" applyNumberFormat="1" applyFont="1" applyFill="1" applyBorder="1" applyAlignment="1">
      <alignment horizontal="center" vertical="center"/>
    </xf>
    <xf numFmtId="0" fontId="69" fillId="38" borderId="16" xfId="0" applyFont="1" applyFill="1" applyBorder="1" applyAlignment="1">
      <alignment horizontal="center" vertical="center" wrapText="1"/>
    </xf>
    <xf numFmtId="0" fontId="64" fillId="44" borderId="17" xfId="0" applyFont="1" applyFill="1" applyBorder="1" applyAlignment="1">
      <alignment horizontal="left" vertical="top" wrapText="1"/>
    </xf>
    <xf numFmtId="3" fontId="64" fillId="44" borderId="17" xfId="0" applyNumberFormat="1" applyFont="1" applyFill="1" applyBorder="1" applyAlignment="1">
      <alignment horizontal="center" vertical="center" wrapText="1"/>
    </xf>
    <xf numFmtId="49" fontId="64" fillId="44" borderId="17" xfId="0" applyNumberFormat="1" applyFont="1" applyFill="1" applyBorder="1" applyAlignment="1">
      <alignment horizontal="center" vertical="center" wrapText="1"/>
    </xf>
    <xf numFmtId="0" fontId="69" fillId="44" borderId="16" xfId="0" applyFont="1" applyFill="1" applyBorder="1" applyAlignment="1">
      <alignment horizontal="center" vertical="center" wrapText="1"/>
    </xf>
    <xf numFmtId="0" fontId="67" fillId="38" borderId="17" xfId="0" applyFont="1" applyFill="1" applyBorder="1" applyAlignment="1">
      <alignment horizontal="left" vertical="top" wrapText="1"/>
    </xf>
    <xf numFmtId="1" fontId="63" fillId="38" borderId="16" xfId="0" applyNumberFormat="1" applyFont="1" applyFill="1" applyBorder="1" applyAlignment="1">
      <alignment horizontal="center" vertical="center"/>
    </xf>
    <xf numFmtId="1" fontId="63" fillId="33" borderId="16" xfId="0" applyNumberFormat="1" applyFont="1" applyFill="1" applyBorder="1" applyAlignment="1">
      <alignment horizontal="center" vertical="center"/>
    </xf>
    <xf numFmtId="0" fontId="68" fillId="38" borderId="17" xfId="0" applyFont="1" applyFill="1" applyBorder="1" applyAlignment="1">
      <alignment horizontal="left" vertical="top" wrapText="1"/>
    </xf>
    <xf numFmtId="0" fontId="63" fillId="38" borderId="17" xfId="0" applyFont="1" applyFill="1" applyBorder="1" applyAlignment="1">
      <alignment horizontal="left" vertical="top" wrapText="1"/>
    </xf>
    <xf numFmtId="3" fontId="63" fillId="0" borderId="17" xfId="0" applyNumberFormat="1" applyFont="1" applyFill="1" applyBorder="1" applyAlignment="1">
      <alignment horizontal="center" vertical="center" wrapText="1"/>
    </xf>
    <xf numFmtId="3" fontId="63" fillId="38" borderId="17" xfId="0" applyNumberFormat="1" applyFont="1" applyFill="1" applyBorder="1" applyAlignment="1">
      <alignment horizontal="center" vertical="center" wrapText="1"/>
    </xf>
    <xf numFmtId="165" fontId="63" fillId="33" borderId="16" xfId="0" applyNumberFormat="1" applyFont="1" applyFill="1" applyBorder="1" applyAlignment="1">
      <alignment horizontal="center" vertical="center"/>
    </xf>
    <xf numFmtId="0" fontId="68" fillId="35" borderId="17" xfId="0" applyFont="1" applyFill="1" applyBorder="1" applyAlignment="1">
      <alignment horizontal="left" vertical="top" wrapText="1"/>
    </xf>
    <xf numFmtId="0" fontId="67" fillId="38" borderId="16" xfId="0" applyFont="1" applyFill="1" applyBorder="1" applyAlignment="1">
      <alignment horizontal="center" vertical="center" wrapText="1"/>
    </xf>
    <xf numFmtId="3" fontId="63" fillId="33" borderId="17" xfId="0" applyNumberFormat="1" applyFont="1" applyFill="1" applyBorder="1" applyAlignment="1">
      <alignment horizontal="center" vertical="center" wrapText="1"/>
    </xf>
    <xf numFmtId="0" fontId="68" fillId="0" borderId="21" xfId="0" applyFont="1" applyBorder="1" applyAlignment="1">
      <alignment horizontal="left" vertical="top" wrapText="1"/>
    </xf>
    <xf numFmtId="3" fontId="67" fillId="35" borderId="18" xfId="0" applyNumberFormat="1" applyFont="1" applyFill="1" applyBorder="1" applyAlignment="1">
      <alignment horizontal="center" vertical="center"/>
    </xf>
    <xf numFmtId="0" fontId="63" fillId="34" borderId="17" xfId="0" applyFont="1" applyFill="1" applyBorder="1" applyAlignment="1">
      <alignment horizontal="left" vertical="top" wrapText="1"/>
    </xf>
    <xf numFmtId="0" fontId="68" fillId="34" borderId="22" xfId="0" applyFont="1" applyFill="1" applyBorder="1" applyAlignment="1">
      <alignment horizontal="left" vertical="top" wrapText="1"/>
    </xf>
    <xf numFmtId="0" fontId="68" fillId="38" borderId="22" xfId="0" applyFont="1" applyFill="1" applyBorder="1" applyAlignment="1">
      <alignment horizontal="left" vertical="top" wrapText="1"/>
    </xf>
    <xf numFmtId="0" fontId="68" fillId="0" borderId="25" xfId="0" applyFont="1" applyFill="1" applyBorder="1" applyAlignment="1">
      <alignment horizontal="left" vertical="top" wrapText="1"/>
    </xf>
    <xf numFmtId="0" fontId="67" fillId="33" borderId="54" xfId="0" applyFont="1" applyFill="1" applyBorder="1" applyAlignment="1">
      <alignment horizontal="center" vertical="center" wrapText="1"/>
    </xf>
    <xf numFmtId="4" fontId="63" fillId="33" borderId="17" xfId="0" applyNumberFormat="1" applyFont="1" applyFill="1" applyBorder="1" applyAlignment="1">
      <alignment horizontal="center" vertical="center" wrapText="1"/>
    </xf>
    <xf numFmtId="0" fontId="63" fillId="0" borderId="0" xfId="0" applyFont="1" applyAlignment="1">
      <alignment horizontal="left" vertical="top"/>
    </xf>
    <xf numFmtId="3" fontId="67" fillId="38" borderId="17" xfId="0" applyNumberFormat="1" applyFont="1" applyFill="1" applyBorder="1" applyAlignment="1">
      <alignment horizontal="center" vertical="center" wrapText="1"/>
    </xf>
    <xf numFmtId="0" fontId="67" fillId="0" borderId="21" xfId="0" applyFont="1" applyBorder="1" applyAlignment="1">
      <alignment horizontal="left" vertical="top" wrapText="1"/>
    </xf>
    <xf numFmtId="3" fontId="69" fillId="0" borderId="16" xfId="0" applyNumberFormat="1" applyFont="1" applyBorder="1" applyAlignment="1">
      <alignment horizontal="center" vertical="center"/>
    </xf>
    <xf numFmtId="0" fontId="68" fillId="36" borderId="17" xfId="0" applyFont="1" applyFill="1" applyBorder="1" applyAlignment="1">
      <alignment horizontal="left" vertical="top" wrapText="1"/>
    </xf>
    <xf numFmtId="3" fontId="67" fillId="36" borderId="16" xfId="0" applyNumberFormat="1" applyFont="1" applyFill="1" applyBorder="1" applyAlignment="1">
      <alignment horizontal="center" vertical="center"/>
    </xf>
    <xf numFmtId="0" fontId="67" fillId="34" borderId="17" xfId="0" applyFont="1" applyFill="1" applyBorder="1" applyAlignment="1">
      <alignment horizontal="left" vertical="top" wrapText="1"/>
    </xf>
    <xf numFmtId="0" fontId="69" fillId="33" borderId="17" xfId="0" applyFont="1" applyFill="1" applyBorder="1" applyAlignment="1">
      <alignment horizontal="left" vertical="top" wrapText="1"/>
    </xf>
    <xf numFmtId="166" fontId="63" fillId="0" borderId="16" xfId="0" applyNumberFormat="1" applyFont="1" applyBorder="1" applyAlignment="1">
      <alignment horizontal="center" vertical="center"/>
    </xf>
    <xf numFmtId="0" fontId="64" fillId="0" borderId="17" xfId="0" applyFont="1" applyBorder="1" applyAlignment="1">
      <alignment horizontal="left" vertical="top" wrapText="1"/>
    </xf>
    <xf numFmtId="0" fontId="54" fillId="35" borderId="17" xfId="0" applyFont="1" applyFill="1" applyBorder="1" applyAlignment="1">
      <alignment horizontal="left" vertical="top" wrapText="1"/>
    </xf>
    <xf numFmtId="0" fontId="67" fillId="0" borderId="17" xfId="0" applyFont="1" applyBorder="1" applyAlignment="1">
      <alignment horizontal="left" vertical="top" wrapText="1"/>
    </xf>
    <xf numFmtId="0" fontId="87" fillId="0" borderId="0" xfId="0" applyFont="1" applyAlignment="1">
      <alignment horizontal="left" vertical="top"/>
    </xf>
    <xf numFmtId="0" fontId="63" fillId="0" borderId="0" xfId="0" applyFont="1" applyAlignment="1">
      <alignment horizontal="center" vertical="center"/>
    </xf>
    <xf numFmtId="0" fontId="63" fillId="33" borderId="17" xfId="0" applyFont="1" applyFill="1" applyBorder="1" applyAlignment="1">
      <alignment horizontal="left" vertical="top" wrapText="1"/>
    </xf>
    <xf numFmtId="0" fontId="63" fillId="33" borderId="25" xfId="0" applyFont="1" applyFill="1" applyBorder="1" applyAlignment="1">
      <alignment horizontal="left" vertical="top" wrapText="1"/>
    </xf>
    <xf numFmtId="0" fontId="63" fillId="33" borderId="22" xfId="0" applyFont="1" applyFill="1" applyBorder="1" applyAlignment="1">
      <alignment horizontal="left" vertical="top" wrapText="1"/>
    </xf>
    <xf numFmtId="0" fontId="64" fillId="33" borderId="17" xfId="0" applyFont="1" applyFill="1" applyBorder="1" applyAlignment="1">
      <alignment horizontal="left" vertical="top" wrapText="1"/>
    </xf>
    <xf numFmtId="0" fontId="66" fillId="0" borderId="25" xfId="0" applyFont="1" applyFill="1" applyBorder="1" applyAlignment="1">
      <alignment horizontal="left" vertical="top"/>
    </xf>
    <xf numFmtId="0" fontId="88" fillId="33" borderId="17" xfId="0" applyFont="1" applyFill="1" applyBorder="1" applyAlignment="1">
      <alignment horizontal="left" vertical="top" wrapText="1"/>
    </xf>
    <xf numFmtId="0" fontId="88" fillId="0" borderId="0" xfId="0" applyFont="1" applyAlignment="1">
      <alignment horizontal="left" vertical="top"/>
    </xf>
    <xf numFmtId="0" fontId="90" fillId="38" borderId="25" xfId="0" applyFont="1" applyFill="1" applyBorder="1" applyAlignment="1">
      <alignment horizontal="left" vertical="top"/>
    </xf>
    <xf numFmtId="10" fontId="90" fillId="38" borderId="25" xfId="52" applyNumberFormat="1" applyFont="1" applyFill="1" applyBorder="1" applyAlignment="1">
      <alignment horizontal="right" vertical="top"/>
    </xf>
    <xf numFmtId="3" fontId="90" fillId="38" borderId="25" xfId="0" applyNumberFormat="1" applyFont="1" applyFill="1" applyBorder="1" applyAlignment="1">
      <alignment vertical="center"/>
    </xf>
    <xf numFmtId="0" fontId="90" fillId="44" borderId="25" xfId="0" applyFont="1" applyFill="1" applyBorder="1" applyAlignment="1">
      <alignment horizontal="center" vertical="top" wrapText="1"/>
    </xf>
    <xf numFmtId="10" fontId="90" fillId="44" borderId="25" xfId="52" applyNumberFormat="1" applyFont="1" applyFill="1" applyBorder="1" applyAlignment="1">
      <alignment horizontal="right" vertical="top"/>
    </xf>
    <xf numFmtId="0" fontId="90" fillId="44" borderId="25" xfId="0" applyFont="1" applyFill="1" applyBorder="1" applyAlignment="1">
      <alignment horizontal="left" vertical="top"/>
    </xf>
    <xf numFmtId="0" fontId="90" fillId="44" borderId="25" xfId="0" applyFont="1" applyFill="1" applyBorder="1" applyAlignment="1">
      <alignment horizontal="left" vertical="top" wrapText="1"/>
    </xf>
    <xf numFmtId="3" fontId="90" fillId="44" borderId="25" xfId="0" applyNumberFormat="1" applyFont="1" applyFill="1" applyBorder="1" applyAlignment="1">
      <alignment vertical="center"/>
    </xf>
    <xf numFmtId="0" fontId="90" fillId="51" borderId="25" xfId="0" applyFont="1" applyFill="1" applyBorder="1" applyAlignment="1">
      <alignment horizontal="left" vertical="top" wrapText="1"/>
    </xf>
    <xf numFmtId="10" fontId="90" fillId="51" borderId="25" xfId="52" applyNumberFormat="1" applyFont="1" applyFill="1" applyBorder="1" applyAlignment="1">
      <alignment horizontal="right" vertical="top"/>
    </xf>
    <xf numFmtId="0" fontId="90" fillId="51" borderId="25" xfId="0" applyFont="1" applyFill="1" applyBorder="1" applyAlignment="1">
      <alignment horizontal="left" vertical="top"/>
    </xf>
    <xf numFmtId="3" fontId="90" fillId="51" borderId="25" xfId="0" applyNumberFormat="1" applyFont="1" applyFill="1" applyBorder="1" applyAlignment="1">
      <alignment horizontal="right" vertical="top"/>
    </xf>
    <xf numFmtId="3" fontId="90" fillId="44" borderId="25" xfId="0" applyNumberFormat="1" applyFont="1" applyFill="1" applyBorder="1" applyAlignment="1">
      <alignment horizontal="right" vertical="top"/>
    </xf>
    <xf numFmtId="167" fontId="90" fillId="38" borderId="25" xfId="45" applyNumberFormat="1" applyFont="1" applyFill="1" applyBorder="1" applyAlignment="1">
      <alignment horizontal="right" vertical="top"/>
    </xf>
    <xf numFmtId="9" fontId="90" fillId="38" borderId="25" xfId="43" applyFont="1" applyFill="1" applyBorder="1" applyAlignment="1">
      <alignment horizontal="right" vertical="top"/>
    </xf>
    <xf numFmtId="0" fontId="89" fillId="33" borderId="17" xfId="0" applyFont="1" applyFill="1" applyBorder="1" applyAlignment="1">
      <alignment horizontal="left" vertical="top" wrapText="1"/>
    </xf>
    <xf numFmtId="167" fontId="91" fillId="38" borderId="25" xfId="45" applyNumberFormat="1" applyFont="1" applyFill="1" applyBorder="1" applyAlignment="1">
      <alignment horizontal="right" vertical="top"/>
    </xf>
    <xf numFmtId="164" fontId="91" fillId="38" borderId="25" xfId="45" applyNumberFormat="1" applyFont="1" applyFill="1" applyBorder="1" applyAlignment="1">
      <alignment horizontal="right" vertical="top"/>
    </xf>
    <xf numFmtId="0" fontId="91" fillId="38" borderId="25" xfId="0" applyFont="1" applyFill="1" applyBorder="1" applyAlignment="1">
      <alignment horizontal="left" vertical="top"/>
    </xf>
    <xf numFmtId="3" fontId="91" fillId="38" borderId="25" xfId="0" applyNumberFormat="1" applyFont="1" applyFill="1" applyBorder="1" applyAlignment="1">
      <alignment vertical="center"/>
    </xf>
    <xf numFmtId="3" fontId="91" fillId="44" borderId="25" xfId="0" applyNumberFormat="1" applyFont="1" applyFill="1" applyBorder="1" applyAlignment="1">
      <alignment vertical="center"/>
    </xf>
    <xf numFmtId="167" fontId="91" fillId="47" borderId="25" xfId="45" applyNumberFormat="1" applyFont="1" applyFill="1" applyBorder="1" applyAlignment="1">
      <alignment horizontal="right" vertical="top"/>
    </xf>
    <xf numFmtId="167" fontId="91" fillId="44" borderId="25" xfId="45" applyNumberFormat="1" applyFont="1" applyFill="1" applyBorder="1" applyAlignment="1">
      <alignment horizontal="right" vertical="top"/>
    </xf>
    <xf numFmtId="3" fontId="50" fillId="0" borderId="31" xfId="0" applyNumberFormat="1" applyFont="1" applyBorder="1" applyAlignment="1">
      <alignment vertical="top"/>
    </xf>
    <xf numFmtId="0" fontId="21" fillId="48" borderId="17" xfId="0" applyFont="1" applyFill="1" applyBorder="1" applyAlignment="1">
      <alignment vertical="top" wrapText="1"/>
    </xf>
    <xf numFmtId="165" fontId="92" fillId="37" borderId="34" xfId="43" applyNumberFormat="1" applyFont="1" applyFill="1" applyBorder="1" applyAlignment="1">
      <alignment vertical="top"/>
    </xf>
    <xf numFmtId="0" fontId="21" fillId="48" borderId="17" xfId="0" applyFont="1" applyFill="1" applyBorder="1" applyAlignment="1">
      <alignment horizontal="left" vertical="top" wrapText="1"/>
    </xf>
    <xf numFmtId="167" fontId="92" fillId="37" borderId="34" xfId="45" applyNumberFormat="1" applyFont="1" applyFill="1" applyBorder="1" applyAlignment="1">
      <alignment vertical="top"/>
    </xf>
    <xf numFmtId="9" fontId="92" fillId="37" borderId="34" xfId="43" applyFont="1" applyFill="1" applyBorder="1" applyAlignment="1">
      <alignment vertical="top"/>
    </xf>
    <xf numFmtId="0" fontId="21" fillId="38" borderId="17" xfId="0" applyFont="1" applyFill="1" applyBorder="1" applyAlignment="1">
      <alignment horizontal="left" vertical="top" wrapText="1"/>
    </xf>
    <xf numFmtId="167" fontId="92" fillId="38" borderId="34" xfId="45" applyNumberFormat="1" applyFont="1" applyFill="1" applyBorder="1" applyAlignment="1">
      <alignment vertical="top"/>
    </xf>
    <xf numFmtId="0" fontId="21" fillId="48" borderId="22" xfId="0" applyFont="1" applyFill="1" applyBorder="1" applyAlignment="1">
      <alignment horizontal="left" vertical="top" wrapText="1"/>
    </xf>
    <xf numFmtId="0" fontId="93" fillId="0" borderId="62" xfId="0" applyFont="1" applyFill="1" applyBorder="1" applyAlignment="1">
      <alignment horizontal="left" vertical="center"/>
    </xf>
    <xf numFmtId="10" fontId="91" fillId="47" borderId="25" xfId="52" applyNumberFormat="1" applyFont="1" applyFill="1" applyBorder="1" applyAlignment="1">
      <alignment vertical="center"/>
    </xf>
    <xf numFmtId="10" fontId="91" fillId="44" borderId="25" xfId="52" applyNumberFormat="1" applyFont="1" applyFill="1" applyBorder="1" applyAlignment="1">
      <alignment vertical="center"/>
    </xf>
    <xf numFmtId="10" fontId="91" fillId="47" borderId="25" xfId="52" applyNumberFormat="1" applyFont="1" applyFill="1" applyBorder="1" applyAlignment="1">
      <alignment horizontal="right" vertical="center"/>
    </xf>
    <xf numFmtId="10" fontId="91" fillId="44" borderId="25" xfId="52" applyNumberFormat="1" applyFont="1" applyFill="1" applyBorder="1" applyAlignment="1">
      <alignment horizontal="right" vertical="center"/>
    </xf>
    <xf numFmtId="0" fontId="41" fillId="33" borderId="17" xfId="0" applyFont="1" applyFill="1" applyBorder="1" applyAlignment="1">
      <alignment vertical="top" wrapText="1"/>
    </xf>
    <xf numFmtId="0" fontId="41" fillId="38" borderId="17" xfId="0" applyFont="1" applyFill="1" applyBorder="1" applyAlignment="1">
      <alignment vertical="top" wrapText="1"/>
    </xf>
    <xf numFmtId="3" fontId="24" fillId="46" borderId="34" xfId="0" applyNumberFormat="1" applyFont="1" applyFill="1" applyBorder="1" applyAlignment="1">
      <alignment vertical="top"/>
    </xf>
    <xf numFmtId="168" fontId="24" fillId="38" borderId="34" xfId="45" applyNumberFormat="1" applyFont="1" applyFill="1" applyBorder="1" applyAlignment="1">
      <alignment horizontal="center"/>
    </xf>
    <xf numFmtId="165" fontId="41" fillId="38" borderId="16" xfId="43" applyNumberFormat="1" applyFont="1" applyFill="1" applyBorder="1" applyAlignment="1">
      <alignment horizontal="center" vertical="top"/>
    </xf>
    <xf numFmtId="1" fontId="41" fillId="33" borderId="16" xfId="0" applyNumberFormat="1" applyFont="1" applyFill="1" applyBorder="1" applyAlignment="1">
      <alignment horizontal="center" vertical="top"/>
    </xf>
    <xf numFmtId="165" fontId="41" fillId="33" borderId="16" xfId="43" applyNumberFormat="1" applyFont="1" applyFill="1" applyBorder="1" applyAlignment="1">
      <alignment horizontal="center" vertical="top"/>
    </xf>
    <xf numFmtId="1" fontId="44" fillId="33" borderId="16" xfId="0" applyNumberFormat="1" applyFont="1" applyFill="1" applyBorder="1" applyAlignment="1">
      <alignment horizontal="center" vertical="top"/>
    </xf>
    <xf numFmtId="9" fontId="41" fillId="38" borderId="16" xfId="43" applyFont="1" applyFill="1" applyBorder="1" applyAlignment="1">
      <alignment horizontal="center" vertical="top"/>
    </xf>
    <xf numFmtId="1" fontId="41" fillId="38" borderId="16" xfId="43" applyNumberFormat="1" applyFont="1" applyFill="1" applyBorder="1" applyAlignment="1">
      <alignment horizontal="center" vertical="top"/>
    </xf>
    <xf numFmtId="0" fontId="24" fillId="0" borderId="0" xfId="48" applyFont="1" applyBorder="1" applyAlignment="1">
      <alignment horizontal="center" vertical="center"/>
    </xf>
    <xf numFmtId="0" fontId="37" fillId="0" borderId="66" xfId="48" applyFont="1" applyFill="1" applyBorder="1" applyAlignment="1">
      <alignment horizontal="center" vertical="center"/>
    </xf>
    <xf numFmtId="0" fontId="38" fillId="39" borderId="27" xfId="48" applyFont="1" applyFill="1" applyBorder="1" applyAlignment="1">
      <alignment horizontal="center" vertical="center"/>
    </xf>
    <xf numFmtId="0" fontId="37" fillId="0" borderId="62" xfId="48" applyFont="1" applyFill="1" applyBorder="1" applyAlignment="1">
      <alignment horizontal="center" vertical="center"/>
    </xf>
    <xf numFmtId="0" fontId="37" fillId="39" borderId="27" xfId="48" applyFont="1" applyFill="1" applyBorder="1" applyAlignment="1">
      <alignment horizontal="center" vertical="center"/>
    </xf>
    <xf numFmtId="0" fontId="37" fillId="0" borderId="63" xfId="48" applyFont="1" applyFill="1" applyBorder="1" applyAlignment="1">
      <alignment horizontal="center" vertical="center"/>
    </xf>
    <xf numFmtId="49" fontId="38" fillId="38" borderId="60" xfId="48" applyNumberFormat="1" applyFont="1" applyFill="1" applyBorder="1" applyAlignment="1">
      <alignment horizontal="center" vertical="center"/>
    </xf>
    <xf numFmtId="0" fontId="38" fillId="38" borderId="32" xfId="48" applyFont="1" applyFill="1" applyBorder="1" applyAlignment="1">
      <alignment horizontal="center" vertical="center"/>
    </xf>
    <xf numFmtId="0" fontId="38" fillId="38" borderId="56" xfId="48" applyFont="1" applyFill="1" applyBorder="1" applyAlignment="1">
      <alignment horizontal="center" vertical="center"/>
    </xf>
    <xf numFmtId="49" fontId="38" fillId="0" borderId="60" xfId="48" applyNumberFormat="1" applyFont="1" applyFill="1" applyBorder="1" applyAlignment="1">
      <alignment horizontal="center" vertical="center"/>
    </xf>
    <xf numFmtId="0" fontId="38" fillId="39" borderId="32" xfId="48" applyFont="1" applyFill="1" applyBorder="1" applyAlignment="1">
      <alignment horizontal="center" vertical="center"/>
    </xf>
    <xf numFmtId="0" fontId="38" fillId="39" borderId="56" xfId="48" applyFont="1" applyFill="1" applyBorder="1" applyAlignment="1">
      <alignment horizontal="center" vertical="center"/>
    </xf>
    <xf numFmtId="0" fontId="24" fillId="0" borderId="0" xfId="48" applyFont="1" applyAlignment="1">
      <alignment horizontal="center" vertical="center"/>
    </xf>
    <xf numFmtId="1" fontId="28" fillId="38" borderId="16" xfId="43" applyNumberFormat="1" applyFont="1" applyFill="1" applyBorder="1" applyAlignment="1">
      <alignment horizontal="center" vertical="top"/>
    </xf>
    <xf numFmtId="1" fontId="41" fillId="38" borderId="16" xfId="0" applyNumberFormat="1" applyFont="1" applyFill="1" applyBorder="1" applyAlignment="1">
      <alignment horizontal="center" vertical="top"/>
    </xf>
    <xf numFmtId="0" fontId="63" fillId="33" borderId="17" xfId="0" applyFont="1" applyFill="1" applyBorder="1" applyAlignment="1">
      <alignment horizontal="center" vertical="center" wrapText="1"/>
    </xf>
    <xf numFmtId="167" fontId="92" fillId="37" borderId="38" xfId="45" applyNumberFormat="1" applyFont="1" applyFill="1" applyBorder="1" applyAlignment="1">
      <alignment vertical="top"/>
    </xf>
    <xf numFmtId="165" fontId="96" fillId="38" borderId="25" xfId="43" applyNumberFormat="1" applyFont="1" applyFill="1" applyBorder="1" applyAlignment="1">
      <alignment horizontal="right" vertical="center"/>
    </xf>
    <xf numFmtId="0" fontId="97" fillId="38" borderId="21" xfId="0" applyFont="1" applyFill="1" applyBorder="1" applyAlignment="1">
      <alignment horizontal="left" vertical="top" wrapText="1"/>
    </xf>
    <xf numFmtId="167" fontId="96" fillId="38" borderId="35" xfId="45" applyNumberFormat="1" applyFont="1" applyFill="1" applyBorder="1" applyAlignment="1">
      <alignment horizontal="center"/>
    </xf>
    <xf numFmtId="0" fontId="97" fillId="38" borderId="25" xfId="0" applyFont="1" applyFill="1" applyBorder="1" applyAlignment="1">
      <alignment horizontal="left" vertical="top" wrapText="1"/>
    </xf>
    <xf numFmtId="165" fontId="63" fillId="0" borderId="16" xfId="43" applyNumberFormat="1" applyFont="1" applyFill="1" applyBorder="1" applyAlignment="1">
      <alignment horizontal="center"/>
    </xf>
    <xf numFmtId="0" fontId="89" fillId="38" borderId="22" xfId="0" applyFont="1" applyFill="1" applyBorder="1" applyAlignment="1">
      <alignment horizontal="left" vertical="top" wrapText="1"/>
    </xf>
    <xf numFmtId="167" fontId="98" fillId="38" borderId="25" xfId="45" applyNumberFormat="1" applyFont="1" applyFill="1" applyBorder="1" applyAlignment="1" applyProtection="1">
      <alignment horizontal="right"/>
    </xf>
    <xf numFmtId="165" fontId="63" fillId="38" borderId="16" xfId="0" applyNumberFormat="1" applyFont="1" applyFill="1" applyBorder="1" applyAlignment="1">
      <alignment horizontal="center" vertical="center"/>
    </xf>
    <xf numFmtId="9" fontId="63" fillId="38" borderId="16" xfId="0" applyNumberFormat="1" applyFont="1" applyFill="1" applyBorder="1" applyAlignment="1">
      <alignment horizontal="center" vertical="center"/>
    </xf>
    <xf numFmtId="0" fontId="18" fillId="33" borderId="22" xfId="0" applyFont="1" applyFill="1" applyBorder="1" applyAlignment="1">
      <alignment vertical="top" wrapText="1"/>
    </xf>
    <xf numFmtId="3" fontId="23" fillId="38" borderId="16" xfId="0" applyNumberFormat="1" applyFont="1" applyFill="1" applyBorder="1" applyAlignment="1">
      <alignment horizontal="center" vertical="top"/>
    </xf>
    <xf numFmtId="165" fontId="24" fillId="37" borderId="34" xfId="43" applyNumberFormat="1" applyFont="1" applyFill="1" applyBorder="1" applyAlignment="1">
      <alignment horizontal="right"/>
    </xf>
    <xf numFmtId="167" fontId="24" fillId="37" borderId="34" xfId="45" applyNumberFormat="1" applyFont="1" applyFill="1" applyBorder="1" applyAlignment="1">
      <alignment horizontal="right"/>
    </xf>
    <xf numFmtId="167" fontId="24" fillId="44" borderId="34" xfId="45" applyNumberFormat="1" applyFont="1" applyFill="1" applyBorder="1" applyAlignment="1">
      <alignment horizontal="right" vertical="center"/>
    </xf>
    <xf numFmtId="167" fontId="24" fillId="37" borderId="34" xfId="45" applyNumberFormat="1" applyFont="1" applyFill="1" applyBorder="1" applyAlignment="1">
      <alignment horizontal="right" vertical="top"/>
    </xf>
    <xf numFmtId="0" fontId="67" fillId="34" borderId="22" xfId="0" applyFont="1" applyFill="1" applyBorder="1" applyAlignment="1">
      <alignment vertical="center" wrapText="1"/>
    </xf>
    <xf numFmtId="0" fontId="63" fillId="33" borderId="85" xfId="0" applyFont="1" applyFill="1" applyBorder="1" applyAlignment="1">
      <alignment horizontal="left" vertical="center" wrapText="1"/>
    </xf>
    <xf numFmtId="167" fontId="53" fillId="38" borderId="79" xfId="45" applyNumberFormat="1" applyFont="1" applyFill="1" applyBorder="1" applyAlignment="1">
      <alignment vertical="top"/>
    </xf>
    <xf numFmtId="167" fontId="53" fillId="38" borderId="78" xfId="45" applyNumberFormat="1" applyFont="1" applyFill="1" applyBorder="1" applyAlignment="1">
      <alignment vertical="top"/>
    </xf>
    <xf numFmtId="0" fontId="63" fillId="33" borderId="84" xfId="0" applyFont="1" applyFill="1" applyBorder="1" applyAlignment="1">
      <alignment horizontal="left" vertical="center" wrapText="1"/>
    </xf>
    <xf numFmtId="170" fontId="53" fillId="38" borderId="76" xfId="0" applyNumberFormat="1" applyFont="1" applyFill="1" applyBorder="1" applyAlignment="1">
      <alignment vertical="top"/>
    </xf>
    <xf numFmtId="0" fontId="63" fillId="33" borderId="46" xfId="0" applyFont="1" applyFill="1" applyBorder="1" applyAlignment="1">
      <alignment horizontal="left" vertical="center" wrapText="1"/>
    </xf>
    <xf numFmtId="0" fontId="53" fillId="37" borderId="74" xfId="0" applyFont="1" applyFill="1" applyBorder="1" applyAlignment="1">
      <alignment vertical="center"/>
    </xf>
    <xf numFmtId="4" fontId="67" fillId="35" borderId="16" xfId="0" applyNumberFormat="1" applyFont="1" applyFill="1" applyBorder="1" applyAlignment="1">
      <alignment horizontal="center" vertical="center"/>
    </xf>
    <xf numFmtId="0" fontId="38" fillId="39" borderId="50" xfId="48" applyFont="1" applyFill="1" applyBorder="1" applyAlignment="1">
      <alignment vertical="top"/>
    </xf>
    <xf numFmtId="0" fontId="37" fillId="39" borderId="50" xfId="48" applyFont="1" applyFill="1" applyBorder="1" applyAlignment="1">
      <alignment vertical="top"/>
    </xf>
    <xf numFmtId="0" fontId="37" fillId="39" borderId="50" xfId="48" applyFont="1" applyFill="1" applyBorder="1" applyAlignment="1">
      <alignment horizontal="center" vertical="top"/>
    </xf>
    <xf numFmtId="0" fontId="37" fillId="39" borderId="61" xfId="48" applyFont="1" applyFill="1" applyBorder="1" applyAlignment="1">
      <alignment horizontal="center" vertical="top"/>
    </xf>
    <xf numFmtId="0" fontId="37" fillId="0" borderId="49" xfId="48" applyFont="1" applyFill="1" applyBorder="1" applyAlignment="1">
      <alignment vertical="top"/>
    </xf>
    <xf numFmtId="0" fontId="38" fillId="0" borderId="50" xfId="48" applyFont="1" applyBorder="1" applyAlignment="1">
      <alignment vertical="top"/>
    </xf>
    <xf numFmtId="0" fontId="38" fillId="0" borderId="51" xfId="48" applyFont="1" applyBorder="1" applyAlignment="1">
      <alignment vertical="top"/>
    </xf>
    <xf numFmtId="166" fontId="37" fillId="0" borderId="49" xfId="48" applyNumberFormat="1" applyFont="1" applyFill="1" applyBorder="1" applyAlignment="1">
      <alignment vertical="top"/>
    </xf>
    <xf numFmtId="166" fontId="38" fillId="0" borderId="50" xfId="48" applyNumberFormat="1" applyFont="1" applyFill="1" applyBorder="1" applyAlignment="1">
      <alignment vertical="top"/>
    </xf>
    <xf numFmtId="166" fontId="38" fillId="0" borderId="61" xfId="48" applyNumberFormat="1" applyFont="1" applyFill="1" applyBorder="1" applyAlignment="1">
      <alignment vertical="top"/>
    </xf>
    <xf numFmtId="165" fontId="41" fillId="38" borderId="16" xfId="43" applyNumberFormat="1" applyFont="1" applyFill="1" applyBorder="1" applyAlignment="1">
      <alignment horizontal="left" vertical="top"/>
    </xf>
    <xf numFmtId="10" fontId="41" fillId="38" borderId="16" xfId="43" applyNumberFormat="1" applyFont="1" applyFill="1" applyBorder="1" applyAlignment="1">
      <alignment horizontal="center" vertical="top"/>
    </xf>
    <xf numFmtId="0" fontId="28" fillId="33" borderId="20" xfId="0" applyFont="1" applyFill="1" applyBorder="1" applyAlignment="1">
      <alignment vertical="top" wrapText="1"/>
    </xf>
    <xf numFmtId="0" fontId="28" fillId="34" borderId="20" xfId="0" applyFont="1" applyFill="1" applyBorder="1" applyAlignment="1">
      <alignment vertical="top" wrapText="1"/>
    </xf>
    <xf numFmtId="0" fontId="18" fillId="33" borderId="18" xfId="0" applyFont="1" applyFill="1" applyBorder="1" applyAlignment="1">
      <alignment vertical="top" wrapText="1"/>
    </xf>
    <xf numFmtId="0" fontId="18" fillId="33" borderId="16" xfId="0" applyFont="1" applyFill="1" applyBorder="1" applyAlignment="1">
      <alignment vertical="top" wrapText="1"/>
    </xf>
    <xf numFmtId="0" fontId="93" fillId="44" borderId="25" xfId="0" applyFont="1" applyFill="1" applyBorder="1" applyAlignment="1">
      <alignment vertical="top"/>
    </xf>
    <xf numFmtId="10" fontId="91" fillId="44" borderId="25" xfId="52" applyNumberFormat="1" applyFont="1" applyFill="1" applyBorder="1" applyAlignment="1">
      <alignment vertical="top"/>
    </xf>
    <xf numFmtId="3" fontId="91" fillId="44" borderId="25" xfId="0" applyNumberFormat="1" applyFont="1" applyFill="1" applyBorder="1" applyAlignment="1">
      <alignment vertical="top"/>
    </xf>
    <xf numFmtId="0" fontId="93" fillId="44" borderId="25" xfId="0" applyFont="1" applyFill="1" applyBorder="1" applyAlignment="1">
      <alignment vertical="top" wrapText="1"/>
    </xf>
    <xf numFmtId="0" fontId="89" fillId="33" borderId="17" xfId="0" applyFont="1" applyFill="1" applyBorder="1" applyAlignment="1">
      <alignment vertical="top" wrapText="1"/>
    </xf>
    <xf numFmtId="167" fontId="91" fillId="38" borderId="25" xfId="45" applyNumberFormat="1" applyFont="1" applyFill="1" applyBorder="1" applyAlignment="1">
      <alignment vertical="top"/>
    </xf>
    <xf numFmtId="0" fontId="89" fillId="38" borderId="22" xfId="0" applyFont="1" applyFill="1" applyBorder="1" applyAlignment="1">
      <alignment vertical="top" wrapText="1"/>
    </xf>
    <xf numFmtId="167" fontId="98" fillId="38" borderId="25" xfId="45" applyNumberFormat="1" applyFont="1" applyFill="1" applyBorder="1" applyAlignment="1" applyProtection="1"/>
    <xf numFmtId="9" fontId="90" fillId="38" borderId="25" xfId="43" applyFont="1" applyFill="1" applyBorder="1" applyAlignment="1">
      <alignment vertical="top"/>
    </xf>
    <xf numFmtId="0" fontId="39" fillId="0" borderId="0" xfId="0" applyFont="1" applyFill="1" applyAlignment="1">
      <alignment vertical="top"/>
    </xf>
    <xf numFmtId="0" fontId="18" fillId="33" borderId="25" xfId="0" applyFont="1" applyFill="1" applyBorder="1" applyAlignment="1">
      <alignment vertical="top" wrapText="1"/>
    </xf>
    <xf numFmtId="0" fontId="58" fillId="0" borderId="25" xfId="0" applyFont="1" applyFill="1" applyBorder="1" applyAlignment="1">
      <alignment vertical="top"/>
    </xf>
    <xf numFmtId="10" fontId="47" fillId="47" borderId="25" xfId="52" applyNumberFormat="1" applyFont="1" applyFill="1" applyBorder="1" applyAlignment="1">
      <alignment vertical="top"/>
    </xf>
    <xf numFmtId="10" fontId="47" fillId="44" borderId="25" xfId="52" applyNumberFormat="1" applyFont="1" applyFill="1" applyBorder="1" applyAlignment="1">
      <alignment vertical="top"/>
    </xf>
    <xf numFmtId="3" fontId="47" fillId="0" borderId="25" xfId="0" applyNumberFormat="1" applyFont="1" applyFill="1" applyBorder="1" applyAlignment="1">
      <alignment vertical="top"/>
    </xf>
    <xf numFmtId="0" fontId="28" fillId="33" borderId="18" xfId="0" applyFont="1" applyFill="1" applyBorder="1" applyAlignment="1">
      <alignment vertical="top" wrapText="1"/>
    </xf>
    <xf numFmtId="0" fontId="28" fillId="33" borderId="16" xfId="0" applyFont="1" applyFill="1" applyBorder="1" applyAlignment="1">
      <alignment vertical="top" wrapText="1"/>
    </xf>
    <xf numFmtId="0" fontId="24" fillId="0" borderId="36" xfId="0" applyFont="1" applyBorder="1" applyAlignment="1">
      <alignment vertical="top"/>
    </xf>
    <xf numFmtId="3" fontId="24" fillId="0" borderId="36" xfId="0" applyNumberFormat="1" applyFont="1" applyBorder="1" applyAlignment="1">
      <alignment vertical="top"/>
    </xf>
    <xf numFmtId="0" fontId="28" fillId="34" borderId="10" xfId="0" applyFont="1" applyFill="1" applyBorder="1" applyAlignment="1">
      <alignment vertical="top" wrapText="1"/>
    </xf>
    <xf numFmtId="0" fontId="28" fillId="34" borderId="11" xfId="0" applyFont="1" applyFill="1" applyBorder="1" applyAlignment="1">
      <alignment vertical="top" wrapText="1"/>
    </xf>
    <xf numFmtId="0" fontId="28" fillId="34" borderId="14" xfId="0" applyFont="1" applyFill="1" applyBorder="1" applyAlignment="1">
      <alignment vertical="top" wrapText="1"/>
    </xf>
    <xf numFmtId="0" fontId="18" fillId="33" borderId="19" xfId="0" applyFont="1" applyFill="1" applyBorder="1" applyAlignment="1">
      <alignment vertical="top" wrapText="1"/>
    </xf>
    <xf numFmtId="0" fontId="18" fillId="0" borderId="17" xfId="0" applyFont="1" applyBorder="1" applyAlignment="1">
      <alignment vertical="top" wrapText="1"/>
    </xf>
    <xf numFmtId="3" fontId="18" fillId="0" borderId="16" xfId="0" applyNumberFormat="1" applyFont="1" applyBorder="1" applyAlignment="1">
      <alignment vertical="top"/>
    </xf>
    <xf numFmtId="3" fontId="41" fillId="0" borderId="16" xfId="0" applyNumberFormat="1" applyFont="1" applyBorder="1" applyAlignment="1">
      <alignment vertical="top"/>
    </xf>
    <xf numFmtId="3" fontId="44" fillId="0" borderId="16" xfId="0" applyNumberFormat="1" applyFont="1" applyBorder="1" applyAlignment="1">
      <alignment vertical="top"/>
    </xf>
    <xf numFmtId="3" fontId="41" fillId="38" borderId="16" xfId="0" applyNumberFormat="1" applyFont="1" applyFill="1" applyBorder="1" applyAlignment="1">
      <alignment vertical="top"/>
    </xf>
    <xf numFmtId="0" fontId="42" fillId="0" borderId="21" xfId="0" applyFont="1" applyBorder="1" applyAlignment="1">
      <alignment vertical="top" wrapText="1"/>
    </xf>
    <xf numFmtId="3" fontId="28" fillId="35" borderId="16" xfId="0" applyNumberFormat="1" applyFont="1" applyFill="1" applyBorder="1" applyAlignment="1">
      <alignment vertical="top"/>
    </xf>
    <xf numFmtId="0" fontId="28" fillId="53" borderId="17" xfId="0" applyFont="1" applyFill="1" applyBorder="1" applyAlignment="1">
      <alignment vertical="top" wrapText="1"/>
    </xf>
    <xf numFmtId="1" fontId="18" fillId="52" borderId="16" xfId="0" applyNumberFormat="1" applyFont="1" applyFill="1" applyBorder="1" applyAlignment="1">
      <alignment vertical="top"/>
    </xf>
    <xf numFmtId="1" fontId="18" fillId="52" borderId="13" xfId="0" applyNumberFormat="1" applyFont="1" applyFill="1" applyBorder="1" applyAlignment="1">
      <alignment vertical="top"/>
    </xf>
    <xf numFmtId="0" fontId="36" fillId="34" borderId="17" xfId="0" applyFont="1" applyFill="1" applyBorder="1" applyAlignment="1">
      <alignment vertical="top" wrapText="1"/>
    </xf>
    <xf numFmtId="0" fontId="18" fillId="33" borderId="85" xfId="0" applyFont="1" applyFill="1" applyBorder="1" applyAlignment="1">
      <alignment vertical="top" wrapText="1"/>
    </xf>
    <xf numFmtId="0" fontId="24" fillId="0" borderId="86" xfId="0" applyFont="1" applyBorder="1" applyAlignment="1">
      <alignment vertical="top"/>
    </xf>
    <xf numFmtId="0" fontId="24" fillId="0" borderId="79" xfId="0" applyFont="1" applyBorder="1" applyAlignment="1">
      <alignment vertical="top"/>
    </xf>
    <xf numFmtId="0" fontId="18" fillId="33" borderId="84" xfId="0" applyFont="1" applyFill="1" applyBorder="1" applyAlignment="1">
      <alignment vertical="top" wrapText="1"/>
    </xf>
    <xf numFmtId="3" fontId="24" fillId="38" borderId="36" xfId="0" applyNumberFormat="1" applyFont="1" applyFill="1" applyBorder="1" applyAlignment="1">
      <alignment vertical="top"/>
    </xf>
    <xf numFmtId="3" fontId="24" fillId="38" borderId="34" xfId="0" applyNumberFormat="1" applyFont="1" applyFill="1" applyBorder="1" applyAlignment="1">
      <alignment vertical="top"/>
    </xf>
    <xf numFmtId="9" fontId="24" fillId="37" borderId="76" xfId="43" applyFont="1" applyFill="1" applyBorder="1" applyAlignment="1">
      <alignment vertical="top"/>
    </xf>
    <xf numFmtId="0" fontId="18" fillId="33" borderId="46" xfId="0" applyFont="1" applyFill="1" applyBorder="1" applyAlignment="1">
      <alignment vertical="top" wrapText="1"/>
    </xf>
    <xf numFmtId="0" fontId="24" fillId="37" borderId="74" xfId="0" applyFont="1" applyFill="1" applyBorder="1" applyAlignment="1">
      <alignment vertical="top"/>
    </xf>
    <xf numFmtId="9" fontId="24" fillId="37" borderId="74" xfId="43" applyFont="1" applyFill="1" applyBorder="1" applyAlignment="1">
      <alignment vertical="top"/>
    </xf>
    <xf numFmtId="9" fontId="24" fillId="37" borderId="73" xfId="43" applyFont="1" applyFill="1" applyBorder="1" applyAlignment="1">
      <alignment vertical="top"/>
    </xf>
    <xf numFmtId="0" fontId="28" fillId="34" borderId="22" xfId="0" applyFont="1" applyFill="1" applyBorder="1" applyAlignment="1">
      <alignment vertical="top" wrapText="1"/>
    </xf>
    <xf numFmtId="0" fontId="28" fillId="34" borderId="13" xfId="0" applyFont="1" applyFill="1" applyBorder="1" applyAlignment="1">
      <alignment vertical="top" wrapText="1"/>
    </xf>
    <xf numFmtId="0" fontId="28" fillId="34" borderId="16" xfId="0" applyFont="1" applyFill="1" applyBorder="1" applyAlignment="1">
      <alignment vertical="top" wrapText="1"/>
    </xf>
    <xf numFmtId="9" fontId="18" fillId="52" borderId="16" xfId="0" applyNumberFormat="1" applyFont="1" applyFill="1" applyBorder="1" applyAlignment="1">
      <alignment vertical="top"/>
    </xf>
    <xf numFmtId="0" fontId="24" fillId="0" borderId="34" xfId="0" applyFont="1" applyBorder="1" applyAlignment="1">
      <alignment vertical="top"/>
    </xf>
    <xf numFmtId="170" fontId="24" fillId="0" borderId="34" xfId="0" applyNumberFormat="1" applyFont="1" applyBorder="1" applyAlignment="1">
      <alignment vertical="top"/>
    </xf>
    <xf numFmtId="170" fontId="24" fillId="0" borderId="36" xfId="0" applyNumberFormat="1" applyFont="1" applyBorder="1" applyAlignment="1">
      <alignment vertical="top"/>
    </xf>
    <xf numFmtId="0" fontId="22" fillId="0" borderId="17" xfId="0" applyFont="1" applyBorder="1" applyAlignment="1">
      <alignment vertical="top" wrapText="1"/>
    </xf>
    <xf numFmtId="3" fontId="19" fillId="0" borderId="16" xfId="0" applyNumberFormat="1" applyFont="1" applyBorder="1" applyAlignment="1">
      <alignment vertical="top"/>
    </xf>
    <xf numFmtId="0" fontId="30" fillId="0" borderId="21" xfId="0" applyFont="1" applyBorder="1" applyAlignment="1">
      <alignment vertical="top" wrapText="1"/>
    </xf>
    <xf numFmtId="9" fontId="18" fillId="38" borderId="16" xfId="0" applyNumberFormat="1" applyFont="1" applyFill="1" applyBorder="1" applyAlignment="1">
      <alignment vertical="top"/>
    </xf>
    <xf numFmtId="0" fontId="24" fillId="38" borderId="36" xfId="0" applyFont="1" applyFill="1" applyBorder="1" applyAlignment="1">
      <alignment vertical="top"/>
    </xf>
    <xf numFmtId="0" fontId="24" fillId="38" borderId="34" xfId="0" applyFont="1" applyFill="1" applyBorder="1" applyAlignment="1">
      <alignment vertical="top"/>
    </xf>
    <xf numFmtId="170" fontId="24" fillId="38" borderId="36" xfId="0" applyNumberFormat="1" applyFont="1" applyFill="1" applyBorder="1" applyAlignment="1">
      <alignment vertical="top"/>
    </xf>
    <xf numFmtId="170" fontId="24" fillId="38" borderId="34" xfId="0" applyNumberFormat="1" applyFont="1" applyFill="1" applyBorder="1" applyAlignment="1">
      <alignment vertical="top"/>
    </xf>
    <xf numFmtId="0" fontId="18" fillId="34" borderId="17" xfId="0" applyFont="1" applyFill="1" applyBorder="1" applyAlignment="1">
      <alignment vertical="top" wrapText="1"/>
    </xf>
    <xf numFmtId="3" fontId="18" fillId="33" borderId="17" xfId="0" applyNumberFormat="1" applyFont="1" applyFill="1" applyBorder="1" applyAlignment="1">
      <alignment vertical="top" wrapText="1"/>
    </xf>
    <xf numFmtId="3" fontId="18" fillId="38" borderId="17" xfId="0" applyNumberFormat="1" applyFont="1" applyFill="1" applyBorder="1" applyAlignment="1">
      <alignment vertical="top" wrapText="1"/>
    </xf>
    <xf numFmtId="165" fontId="18" fillId="33" borderId="16" xfId="0" applyNumberFormat="1" applyFont="1" applyFill="1" applyBorder="1" applyAlignment="1">
      <alignment vertical="top"/>
    </xf>
    <xf numFmtId="3" fontId="28" fillId="36" borderId="16" xfId="0" applyNumberFormat="1" applyFont="1" applyFill="1" applyBorder="1" applyAlignment="1">
      <alignment vertical="top"/>
    </xf>
    <xf numFmtId="3" fontId="28" fillId="34" borderId="16" xfId="0" applyNumberFormat="1" applyFont="1" applyFill="1" applyBorder="1" applyAlignment="1">
      <alignment vertical="top"/>
    </xf>
    <xf numFmtId="3" fontId="44" fillId="33" borderId="16" xfId="0" applyNumberFormat="1" applyFont="1" applyFill="1" applyBorder="1" applyAlignment="1">
      <alignment vertical="top"/>
    </xf>
    <xf numFmtId="165" fontId="44" fillId="0" borderId="16" xfId="0" applyNumberFormat="1" applyFont="1" applyBorder="1" applyAlignment="1">
      <alignment vertical="top"/>
    </xf>
    <xf numFmtId="0" fontId="41" fillId="0" borderId="17" xfId="0" applyFont="1" applyBorder="1" applyAlignment="1">
      <alignment vertical="top" wrapText="1"/>
    </xf>
    <xf numFmtId="165" fontId="41" fillId="0" borderId="16" xfId="0" applyNumberFormat="1" applyFont="1" applyBorder="1" applyAlignment="1">
      <alignment vertical="top"/>
    </xf>
    <xf numFmtId="3" fontId="18" fillId="38" borderId="16" xfId="0" applyNumberFormat="1" applyFont="1" applyFill="1" applyBorder="1" applyAlignment="1">
      <alignment vertical="top"/>
    </xf>
    <xf numFmtId="3" fontId="28" fillId="38" borderId="16" xfId="0" applyNumberFormat="1" applyFont="1" applyFill="1" applyBorder="1" applyAlignment="1">
      <alignment vertical="top"/>
    </xf>
    <xf numFmtId="3" fontId="64" fillId="44" borderId="16" xfId="0" applyNumberFormat="1" applyFont="1" applyFill="1" applyBorder="1" applyAlignment="1">
      <alignment horizontal="center" vertical="center"/>
    </xf>
    <xf numFmtId="3" fontId="63" fillId="41" borderId="16" xfId="0" applyNumberFormat="1" applyFont="1" applyFill="1" applyBorder="1" applyAlignment="1">
      <alignment horizontal="center" vertical="center"/>
    </xf>
    <xf numFmtId="3" fontId="69" fillId="38" borderId="16" xfId="0" applyNumberFormat="1" applyFont="1" applyFill="1" applyBorder="1" applyAlignment="1">
      <alignment horizontal="center" vertical="center"/>
    </xf>
    <xf numFmtId="166" fontId="63" fillId="38" borderId="16" xfId="0" applyNumberFormat="1" applyFont="1" applyFill="1" applyBorder="1" applyAlignment="1">
      <alignment horizontal="center" vertical="center"/>
    </xf>
    <xf numFmtId="166" fontId="64" fillId="38" borderId="16" xfId="0" applyNumberFormat="1" applyFont="1" applyFill="1" applyBorder="1" applyAlignment="1">
      <alignment horizontal="center" vertical="center"/>
    </xf>
    <xf numFmtId="0" fontId="38" fillId="0" borderId="0" xfId="48" applyFont="1" applyBorder="1" applyAlignment="1">
      <alignment horizontal="left" vertical="top" wrapText="1"/>
    </xf>
    <xf numFmtId="0" fontId="18" fillId="33" borderId="17" xfId="0" applyFont="1" applyFill="1" applyBorder="1" applyAlignment="1">
      <alignment horizontal="center" vertical="top" wrapText="1"/>
    </xf>
    <xf numFmtId="0" fontId="18" fillId="33" borderId="17" xfId="0" applyFont="1" applyFill="1" applyBorder="1" applyAlignment="1">
      <alignment vertical="top" wrapText="1"/>
    </xf>
    <xf numFmtId="0" fontId="38" fillId="38" borderId="48" xfId="48" applyFont="1" applyFill="1" applyBorder="1" applyAlignment="1">
      <alignment horizontal="left" vertical="top" wrapText="1"/>
    </xf>
    <xf numFmtId="0" fontId="38" fillId="38" borderId="58" xfId="48" applyFont="1" applyFill="1" applyBorder="1" applyAlignment="1">
      <alignment horizontal="left" vertical="top" wrapText="1"/>
    </xf>
    <xf numFmtId="0" fontId="38" fillId="38" borderId="59" xfId="48" applyFont="1" applyFill="1" applyBorder="1" applyAlignment="1">
      <alignment horizontal="left" vertical="top" wrapText="1"/>
    </xf>
    <xf numFmtId="0" fontId="38" fillId="38" borderId="41" xfId="48" applyFont="1" applyFill="1" applyBorder="1" applyAlignment="1">
      <alignment horizontal="left" vertical="top" wrapText="1"/>
    </xf>
    <xf numFmtId="0" fontId="38" fillId="38" borderId="0" xfId="48" applyFont="1" applyFill="1" applyBorder="1" applyAlignment="1">
      <alignment horizontal="left" vertical="top" wrapText="1"/>
    </xf>
    <xf numFmtId="0" fontId="38" fillId="38" borderId="43" xfId="48" applyFont="1" applyFill="1" applyBorder="1" applyAlignment="1">
      <alignment horizontal="left" vertical="top" wrapText="1"/>
    </xf>
    <xf numFmtId="0" fontId="38" fillId="38" borderId="52" xfId="48" applyFont="1" applyFill="1" applyBorder="1" applyAlignment="1">
      <alignment horizontal="left" vertical="top" wrapText="1"/>
    </xf>
    <xf numFmtId="0" fontId="38" fillId="38" borderId="42" xfId="48" applyFont="1" applyFill="1" applyBorder="1" applyAlignment="1">
      <alignment horizontal="left" vertical="top" wrapText="1"/>
    </xf>
    <xf numFmtId="0" fontId="38" fillId="38" borderId="53" xfId="48" applyFont="1" applyFill="1" applyBorder="1" applyAlignment="1">
      <alignment horizontal="left" vertical="top" wrapText="1"/>
    </xf>
    <xf numFmtId="0" fontId="38" fillId="38" borderId="58" xfId="48" applyNumberFormat="1" applyFont="1" applyFill="1" applyBorder="1" applyAlignment="1">
      <alignment vertical="top" wrapText="1"/>
    </xf>
    <xf numFmtId="0" fontId="38" fillId="38" borderId="57" xfId="48" applyNumberFormat="1" applyFont="1" applyFill="1" applyBorder="1" applyAlignment="1">
      <alignment vertical="top" wrapText="1"/>
    </xf>
    <xf numFmtId="0" fontId="38" fillId="38" borderId="0" xfId="48" applyNumberFormat="1" applyFont="1" applyFill="1" applyBorder="1" applyAlignment="1">
      <alignment vertical="top" wrapText="1"/>
    </xf>
    <xf numFmtId="0" fontId="38" fillId="38" borderId="28" xfId="48" applyNumberFormat="1" applyFont="1" applyFill="1" applyBorder="1" applyAlignment="1">
      <alignment vertical="top" wrapText="1"/>
    </xf>
    <xf numFmtId="0" fontId="38" fillId="38" borderId="42" xfId="48" applyNumberFormat="1" applyFont="1" applyFill="1" applyBorder="1" applyAlignment="1">
      <alignment vertical="top" wrapText="1"/>
    </xf>
    <xf numFmtId="0" fontId="38" fillId="38" borderId="55" xfId="48" applyNumberFormat="1" applyFont="1" applyFill="1" applyBorder="1" applyAlignment="1">
      <alignment vertical="top" wrapText="1"/>
    </xf>
    <xf numFmtId="0" fontId="38" fillId="0" borderId="48" xfId="48" applyFont="1" applyBorder="1" applyAlignment="1">
      <alignment horizontal="left" vertical="top" wrapText="1"/>
    </xf>
    <xf numFmtId="0" fontId="38" fillId="0" borderId="58" xfId="48" applyFont="1" applyBorder="1" applyAlignment="1">
      <alignment horizontal="left" vertical="top" wrapText="1"/>
    </xf>
    <xf numFmtId="0" fontId="38" fillId="0" borderId="59" xfId="48" applyFont="1" applyBorder="1" applyAlignment="1">
      <alignment horizontal="left" vertical="top" wrapText="1"/>
    </xf>
    <xf numFmtId="0" fontId="38" fillId="0" borderId="41" xfId="48" applyFont="1" applyBorder="1" applyAlignment="1">
      <alignment horizontal="left" vertical="top" wrapText="1"/>
    </xf>
    <xf numFmtId="0" fontId="38" fillId="0" borderId="0" xfId="48" applyFont="1" applyBorder="1" applyAlignment="1">
      <alignment horizontal="left" vertical="top" wrapText="1"/>
    </xf>
    <xf numFmtId="0" fontId="38" fillId="0" borderId="43" xfId="48" applyFont="1" applyBorder="1" applyAlignment="1">
      <alignment horizontal="left" vertical="top" wrapText="1"/>
    </xf>
    <xf numFmtId="0" fontId="38" fillId="0" borderId="52" xfId="48" applyFont="1" applyBorder="1" applyAlignment="1">
      <alignment horizontal="left" vertical="top" wrapText="1"/>
    </xf>
    <xf numFmtId="0" fontId="38" fillId="0" borderId="42" xfId="48" applyFont="1" applyBorder="1" applyAlignment="1">
      <alignment horizontal="left" vertical="top" wrapText="1"/>
    </xf>
    <xf numFmtId="0" fontId="38" fillId="0" borderId="53" xfId="48" applyFont="1" applyBorder="1" applyAlignment="1">
      <alignment horizontal="left" vertical="top" wrapText="1"/>
    </xf>
    <xf numFmtId="0" fontId="38" fillId="0" borderId="58" xfId="48" applyNumberFormat="1" applyFont="1" applyBorder="1" applyAlignment="1">
      <alignment vertical="top" wrapText="1"/>
    </xf>
    <xf numFmtId="0" fontId="38" fillId="0" borderId="57" xfId="48" applyNumberFormat="1" applyFont="1" applyBorder="1" applyAlignment="1">
      <alignment vertical="top" wrapText="1"/>
    </xf>
    <xf numFmtId="0" fontId="38" fillId="0" borderId="0" xfId="48" applyNumberFormat="1" applyFont="1" applyBorder="1" applyAlignment="1">
      <alignment vertical="top" wrapText="1"/>
    </xf>
    <xf numFmtId="0" fontId="38" fillId="0" borderId="28" xfId="48" applyNumberFormat="1" applyFont="1" applyBorder="1" applyAlignment="1">
      <alignment vertical="top" wrapText="1"/>
    </xf>
    <xf numFmtId="0" fontId="38" fillId="0" borderId="42" xfId="48" applyNumberFormat="1" applyFont="1" applyBorder="1" applyAlignment="1">
      <alignment vertical="top" wrapText="1"/>
    </xf>
    <xf numFmtId="0" fontId="38" fillId="0" borderId="55" xfId="48" applyNumberFormat="1" applyFont="1" applyBorder="1" applyAlignment="1">
      <alignment vertical="top" wrapText="1"/>
    </xf>
    <xf numFmtId="0" fontId="37" fillId="0" borderId="0" xfId="48" applyFont="1" applyFill="1" applyBorder="1" applyAlignment="1">
      <alignment horizontal="left" vertical="top"/>
    </xf>
    <xf numFmtId="0" fontId="37" fillId="0" borderId="49" xfId="48" applyFont="1" applyFill="1" applyBorder="1" applyAlignment="1">
      <alignment horizontal="left" vertical="top"/>
    </xf>
    <xf numFmtId="0" fontId="37" fillId="0" borderId="50" xfId="48" applyFont="1" applyFill="1" applyBorder="1" applyAlignment="1">
      <alignment horizontal="left" vertical="top"/>
    </xf>
    <xf numFmtId="0" fontId="38" fillId="0" borderId="48" xfId="48" applyFont="1" applyFill="1" applyBorder="1" applyAlignment="1">
      <alignment horizontal="left" vertical="top" wrapText="1"/>
    </xf>
    <xf numFmtId="0" fontId="38" fillId="0" borderId="58" xfId="48" applyFont="1" applyFill="1" applyBorder="1" applyAlignment="1">
      <alignment horizontal="left" vertical="top" wrapText="1"/>
    </xf>
    <xf numFmtId="0" fontId="38" fillId="0" borderId="57" xfId="48" applyFont="1" applyFill="1" applyBorder="1" applyAlignment="1">
      <alignment horizontal="left" vertical="top" wrapText="1"/>
    </xf>
    <xf numFmtId="0" fontId="38" fillId="0" borderId="41" xfId="48" applyFont="1" applyFill="1" applyBorder="1" applyAlignment="1">
      <alignment horizontal="left" vertical="top" wrapText="1"/>
    </xf>
    <xf numFmtId="0" fontId="38" fillId="0" borderId="0" xfId="48" applyFont="1" applyFill="1" applyBorder="1" applyAlignment="1">
      <alignment horizontal="left" vertical="top" wrapText="1"/>
    </xf>
    <xf numFmtId="0" fontId="38" fillId="0" borderId="28" xfId="48" applyFont="1" applyFill="1" applyBorder="1" applyAlignment="1">
      <alignment horizontal="left" vertical="top" wrapText="1"/>
    </xf>
    <xf numFmtId="0" fontId="38" fillId="0" borderId="52" xfId="48" applyFont="1" applyFill="1" applyBorder="1" applyAlignment="1">
      <alignment horizontal="left" vertical="top" wrapText="1"/>
    </xf>
    <xf numFmtId="0" fontId="38" fillId="0" borderId="42" xfId="48" applyFont="1" applyFill="1" applyBorder="1" applyAlignment="1">
      <alignment horizontal="left" vertical="top" wrapText="1"/>
    </xf>
    <xf numFmtId="0" fontId="38" fillId="0" borderId="55" xfId="48" applyFont="1" applyFill="1" applyBorder="1" applyAlignment="1">
      <alignment horizontal="left" vertical="top" wrapText="1"/>
    </xf>
    <xf numFmtId="0" fontId="38" fillId="0" borderId="34" xfId="48" applyFont="1" applyBorder="1" applyAlignment="1">
      <alignment horizontal="left" vertical="center" wrapText="1"/>
    </xf>
    <xf numFmtId="0" fontId="38" fillId="0" borderId="33" xfId="48" applyFont="1" applyBorder="1" applyAlignment="1">
      <alignment horizontal="left" vertical="center" wrapText="1"/>
    </xf>
    <xf numFmtId="0" fontId="38" fillId="0" borderId="35" xfId="48" applyFont="1" applyBorder="1" applyAlignment="1">
      <alignment horizontal="left" vertical="top" wrapText="1"/>
    </xf>
    <xf numFmtId="0" fontId="38" fillId="0" borderId="37" xfId="48" applyFont="1" applyBorder="1" applyAlignment="1">
      <alignment horizontal="left" vertical="top" wrapText="1"/>
    </xf>
    <xf numFmtId="0" fontId="38" fillId="0" borderId="40" xfId="48" applyFont="1" applyBorder="1" applyAlignment="1">
      <alignment horizontal="left" vertical="top" wrapText="1"/>
    </xf>
    <xf numFmtId="0" fontId="38" fillId="0" borderId="38" xfId="48" applyFont="1" applyBorder="1" applyAlignment="1">
      <alignment horizontal="left" vertical="top" wrapText="1"/>
    </xf>
    <xf numFmtId="0" fontId="38" fillId="0" borderId="39" xfId="48" applyFont="1" applyBorder="1" applyAlignment="1">
      <alignment horizontal="left" vertical="top" wrapText="1"/>
    </xf>
    <xf numFmtId="0" fontId="37" fillId="0" borderId="34" xfId="48" applyFont="1" applyBorder="1" applyAlignment="1">
      <alignment horizontal="center" vertical="center" wrapText="1"/>
    </xf>
    <xf numFmtId="0" fontId="37" fillId="0" borderId="33" xfId="48" applyFont="1" applyBorder="1" applyAlignment="1">
      <alignment horizontal="center" vertical="center" wrapText="1"/>
    </xf>
    <xf numFmtId="0" fontId="37" fillId="39" borderId="38" xfId="48" applyFont="1" applyFill="1" applyBorder="1" applyAlignment="1">
      <alignment horizontal="center" wrapText="1"/>
    </xf>
    <xf numFmtId="0" fontId="37" fillId="39" borderId="39" xfId="48" applyFont="1" applyFill="1" applyBorder="1" applyAlignment="1">
      <alignment horizontal="center" wrapText="1"/>
    </xf>
    <xf numFmtId="0" fontId="37" fillId="39" borderId="35" xfId="48" applyFont="1" applyFill="1" applyBorder="1" applyAlignment="1">
      <alignment horizontal="center"/>
    </xf>
    <xf numFmtId="0" fontId="37" fillId="39" borderId="37" xfId="48" applyFont="1" applyFill="1" applyBorder="1" applyAlignment="1">
      <alignment horizontal="center"/>
    </xf>
    <xf numFmtId="49" fontId="51" fillId="0" borderId="35" xfId="48" applyNumberFormat="1" applyFont="1" applyBorder="1" applyAlignment="1">
      <alignment horizontal="left"/>
    </xf>
    <xf numFmtId="49" fontId="51" fillId="0" borderId="37" xfId="48" applyNumberFormat="1" applyFont="1" applyBorder="1" applyAlignment="1">
      <alignment horizontal="left"/>
    </xf>
    <xf numFmtId="0" fontId="37" fillId="38" borderId="34" xfId="48" applyFont="1" applyFill="1" applyBorder="1" applyAlignment="1">
      <alignment horizontal="center"/>
    </xf>
    <xf numFmtId="0" fontId="37" fillId="38" borderId="33" xfId="48" applyFont="1" applyFill="1" applyBorder="1" applyAlignment="1">
      <alignment horizontal="center"/>
    </xf>
    <xf numFmtId="0" fontId="18" fillId="33" borderId="19" xfId="0" applyFont="1" applyFill="1" applyBorder="1" applyAlignment="1">
      <alignment horizontal="center" vertical="top" wrapText="1"/>
    </xf>
    <xf numFmtId="0" fontId="18" fillId="33" borderId="17" xfId="0" applyFont="1" applyFill="1" applyBorder="1" applyAlignment="1">
      <alignment horizontal="center" vertical="top" wrapText="1"/>
    </xf>
    <xf numFmtId="0" fontId="28" fillId="34" borderId="10" xfId="0" applyFont="1" applyFill="1" applyBorder="1" applyAlignment="1">
      <alignment horizontal="center" vertical="top"/>
    </xf>
    <xf numFmtId="0" fontId="28" fillId="34" borderId="11" xfId="0" applyFont="1" applyFill="1" applyBorder="1" applyAlignment="1">
      <alignment horizontal="center" vertical="top"/>
    </xf>
    <xf numFmtId="0" fontId="28" fillId="34" borderId="14" xfId="0" applyFont="1" applyFill="1" applyBorder="1" applyAlignment="1">
      <alignment horizontal="center" vertical="top"/>
    </xf>
    <xf numFmtId="0" fontId="18" fillId="38" borderId="10" xfId="0" applyFont="1" applyFill="1" applyBorder="1" applyAlignment="1">
      <alignment horizontal="left" vertical="top" wrapText="1"/>
    </xf>
    <xf numFmtId="0" fontId="18" fillId="38" borderId="11" xfId="0" applyFont="1" applyFill="1" applyBorder="1" applyAlignment="1">
      <alignment horizontal="left" vertical="top" wrapText="1"/>
    </xf>
    <xf numFmtId="0" fontId="18" fillId="38" borderId="14" xfId="0" applyFont="1" applyFill="1" applyBorder="1" applyAlignment="1">
      <alignment horizontal="left" vertical="top" wrapText="1"/>
    </xf>
    <xf numFmtId="0" fontId="18" fillId="38" borderId="10" xfId="0" applyFont="1" applyFill="1" applyBorder="1" applyAlignment="1">
      <alignment horizontal="center" vertical="top"/>
    </xf>
    <xf numFmtId="0" fontId="18" fillId="38" borderId="11" xfId="0" applyFont="1" applyFill="1" applyBorder="1" applyAlignment="1">
      <alignment horizontal="center" vertical="top"/>
    </xf>
    <xf numFmtId="0" fontId="18" fillId="38" borderId="14" xfId="0" applyFont="1" applyFill="1" applyBorder="1" applyAlignment="1">
      <alignment horizontal="center" vertical="top"/>
    </xf>
    <xf numFmtId="0" fontId="28" fillId="34" borderId="10" xfId="0" applyFont="1" applyFill="1" applyBorder="1" applyAlignment="1">
      <alignment horizontal="center" vertical="top" wrapText="1"/>
    </xf>
    <xf numFmtId="0" fontId="28" fillId="34" borderId="11" xfId="0" applyFont="1" applyFill="1" applyBorder="1" applyAlignment="1">
      <alignment horizontal="center" vertical="top" wrapText="1"/>
    </xf>
    <xf numFmtId="0" fontId="28" fillId="34" borderId="14" xfId="0" applyFont="1" applyFill="1" applyBorder="1" applyAlignment="1">
      <alignment horizontal="center" vertical="top" wrapText="1"/>
    </xf>
    <xf numFmtId="9" fontId="18" fillId="34" borderId="10" xfId="0" applyNumberFormat="1" applyFont="1" applyFill="1" applyBorder="1" applyAlignment="1">
      <alignment horizontal="center" vertical="top"/>
    </xf>
    <xf numFmtId="9" fontId="18" fillId="34" borderId="11" xfId="0" applyNumberFormat="1" applyFont="1" applyFill="1" applyBorder="1" applyAlignment="1">
      <alignment horizontal="center" vertical="top"/>
    </xf>
    <xf numFmtId="9" fontId="18" fillId="34" borderId="14" xfId="0" applyNumberFormat="1" applyFont="1" applyFill="1" applyBorder="1" applyAlignment="1">
      <alignment horizontal="center" vertical="top"/>
    </xf>
    <xf numFmtId="9" fontId="28" fillId="42" borderId="10" xfId="0" applyNumberFormat="1" applyFont="1" applyFill="1" applyBorder="1" applyAlignment="1">
      <alignment horizontal="center" vertical="top"/>
    </xf>
    <xf numFmtId="9" fontId="28" fillId="42" borderId="11" xfId="0" applyNumberFormat="1" applyFont="1" applyFill="1" applyBorder="1" applyAlignment="1">
      <alignment horizontal="center" vertical="top"/>
    </xf>
    <xf numFmtId="9" fontId="28" fillId="42" borderId="14" xfId="0" applyNumberFormat="1" applyFont="1" applyFill="1" applyBorder="1" applyAlignment="1">
      <alignment horizontal="center" vertical="top"/>
    </xf>
    <xf numFmtId="0" fontId="28" fillId="33" borderId="10" xfId="0" applyFont="1" applyFill="1" applyBorder="1" applyAlignment="1">
      <alignment horizontal="center" vertical="top" wrapText="1"/>
    </xf>
    <xf numFmtId="0" fontId="28" fillId="33" borderId="11" xfId="0" applyFont="1" applyFill="1" applyBorder="1" applyAlignment="1">
      <alignment horizontal="center" vertical="top" wrapText="1"/>
    </xf>
    <xf numFmtId="0" fontId="28" fillId="33" borderId="14" xfId="0" applyFont="1" applyFill="1" applyBorder="1" applyAlignment="1">
      <alignment horizontal="center" vertical="top" wrapText="1"/>
    </xf>
    <xf numFmtId="0" fontId="37" fillId="38" borderId="34" xfId="0" applyFont="1" applyFill="1" applyBorder="1" applyAlignment="1">
      <alignment horizontal="center" vertical="top" wrapText="1"/>
    </xf>
    <xf numFmtId="0" fontId="37" fillId="38" borderId="33" xfId="0" applyFont="1" applyFill="1" applyBorder="1" applyAlignment="1">
      <alignment horizontal="center" vertical="top" wrapText="1"/>
    </xf>
    <xf numFmtId="0" fontId="37" fillId="39" borderId="34" xfId="0" applyFont="1" applyFill="1" applyBorder="1" applyAlignment="1">
      <alignment horizontal="center" vertical="top" wrapText="1"/>
    </xf>
    <xf numFmtId="0" fontId="37" fillId="39" borderId="33" xfId="0" applyFont="1" applyFill="1" applyBorder="1" applyAlignment="1">
      <alignment horizontal="center" vertical="top" wrapText="1"/>
    </xf>
    <xf numFmtId="0" fontId="38" fillId="38" borderId="35" xfId="0" applyFont="1" applyFill="1" applyBorder="1" applyAlignment="1">
      <alignment horizontal="left" vertical="top" wrapText="1"/>
    </xf>
    <xf numFmtId="0" fontId="38" fillId="38" borderId="37" xfId="0" applyFont="1" applyFill="1" applyBorder="1" applyAlignment="1">
      <alignment horizontal="left" vertical="top" wrapText="1"/>
    </xf>
    <xf numFmtId="0" fontId="38" fillId="38" borderId="92" xfId="0" applyFont="1" applyFill="1" applyBorder="1" applyAlignment="1">
      <alignment horizontal="left" vertical="top" wrapText="1"/>
    </xf>
    <xf numFmtId="0" fontId="38" fillId="38" borderId="29" xfId="0" applyFont="1" applyFill="1" applyBorder="1" applyAlignment="1">
      <alignment horizontal="left" vertical="top" wrapText="1"/>
    </xf>
    <xf numFmtId="0" fontId="18" fillId="33" borderId="10" xfId="0" applyFont="1" applyFill="1" applyBorder="1" applyAlignment="1">
      <alignment horizontal="center" vertical="top" wrapText="1"/>
    </xf>
    <xf numFmtId="0" fontId="18" fillId="33" borderId="11" xfId="0" applyFont="1" applyFill="1" applyBorder="1" applyAlignment="1">
      <alignment horizontal="center" vertical="top" wrapText="1"/>
    </xf>
    <xf numFmtId="0" fontId="18" fillId="33" borderId="14" xfId="0" applyFont="1" applyFill="1" applyBorder="1" applyAlignment="1">
      <alignment horizontal="center" vertical="top" wrapText="1"/>
    </xf>
    <xf numFmtId="0" fontId="37" fillId="0" borderId="34" xfId="0" applyFont="1" applyBorder="1" applyAlignment="1">
      <alignment horizontal="center" vertical="top" wrapText="1"/>
    </xf>
    <xf numFmtId="0" fontId="37" fillId="0" borderId="33" xfId="0" applyFont="1" applyBorder="1" applyAlignment="1">
      <alignment horizontal="center" vertical="top" wrapText="1"/>
    </xf>
    <xf numFmtId="49" fontId="37" fillId="0" borderId="34" xfId="0" applyNumberFormat="1" applyFont="1" applyFill="1" applyBorder="1" applyAlignment="1">
      <alignment horizontal="center" vertical="top"/>
    </xf>
    <xf numFmtId="49" fontId="37" fillId="0" borderId="33" xfId="0" applyNumberFormat="1" applyFont="1" applyFill="1" applyBorder="1" applyAlignment="1">
      <alignment horizontal="center" vertical="top"/>
    </xf>
    <xf numFmtId="0" fontId="37" fillId="38" borderId="34" xfId="0" applyFont="1" applyFill="1" applyBorder="1" applyAlignment="1">
      <alignment horizontal="center" vertical="top"/>
    </xf>
    <xf numFmtId="0" fontId="37" fillId="38" borderId="33" xfId="0" applyFont="1" applyFill="1" applyBorder="1" applyAlignment="1">
      <alignment horizontal="center" vertical="top"/>
    </xf>
    <xf numFmtId="0" fontId="38" fillId="38" borderId="90" xfId="0" applyFont="1" applyFill="1" applyBorder="1" applyAlignment="1">
      <alignment horizontal="left" vertical="top" wrapText="1"/>
    </xf>
    <xf numFmtId="0" fontId="38" fillId="38" borderId="40" xfId="0" applyFont="1" applyFill="1" applyBorder="1" applyAlignment="1">
      <alignment horizontal="left" vertical="top" wrapText="1"/>
    </xf>
    <xf numFmtId="0" fontId="38" fillId="38" borderId="0" xfId="0" applyFont="1" applyFill="1" applyBorder="1" applyAlignment="1">
      <alignment horizontal="left" vertical="top" wrapText="1"/>
    </xf>
    <xf numFmtId="0" fontId="38" fillId="38" borderId="43" xfId="0" applyFont="1" applyFill="1" applyBorder="1" applyAlignment="1">
      <alignment horizontal="left" vertical="top" wrapText="1"/>
    </xf>
    <xf numFmtId="0" fontId="38" fillId="38" borderId="38" xfId="0" applyFont="1" applyFill="1" applyBorder="1" applyAlignment="1">
      <alignment horizontal="left" vertical="top" wrapText="1"/>
    </xf>
    <xf numFmtId="0" fontId="38" fillId="38" borderId="39" xfId="0" applyFont="1" applyFill="1" applyBorder="1" applyAlignment="1">
      <alignment horizontal="left" vertical="top" wrapText="1"/>
    </xf>
    <xf numFmtId="0" fontId="38" fillId="38" borderId="91" xfId="0" applyFont="1" applyFill="1" applyBorder="1" applyAlignment="1">
      <alignment horizontal="left" vertical="top" wrapText="1"/>
    </xf>
    <xf numFmtId="0" fontId="40" fillId="0" borderId="0" xfId="0" applyFont="1" applyBorder="1" applyAlignment="1">
      <alignment horizontal="center" vertical="top"/>
    </xf>
    <xf numFmtId="0" fontId="40" fillId="0" borderId="43" xfId="0" applyFont="1" applyBorder="1" applyAlignment="1">
      <alignment horizontal="center" vertical="top"/>
    </xf>
    <xf numFmtId="0" fontId="45" fillId="35" borderId="0" xfId="0" applyFont="1" applyFill="1" applyBorder="1" applyAlignment="1">
      <alignment horizontal="center" vertical="top"/>
    </xf>
    <xf numFmtId="0" fontId="45" fillId="35" borderId="43" xfId="0" applyFont="1" applyFill="1" applyBorder="1" applyAlignment="1">
      <alignment horizontal="center" vertical="top"/>
    </xf>
    <xf numFmtId="0" fontId="28" fillId="38" borderId="10" xfId="0" applyFont="1" applyFill="1" applyBorder="1" applyAlignment="1">
      <alignment horizontal="left" vertical="top" wrapText="1"/>
    </xf>
    <xf numFmtId="0" fontId="28" fillId="38" borderId="11" xfId="0" applyFont="1" applyFill="1" applyBorder="1" applyAlignment="1">
      <alignment horizontal="left" vertical="top" wrapText="1"/>
    </xf>
    <xf numFmtId="0" fontId="28" fillId="38" borderId="14" xfId="0" applyFont="1" applyFill="1" applyBorder="1" applyAlignment="1">
      <alignment horizontal="left" vertical="top" wrapText="1"/>
    </xf>
    <xf numFmtId="0" fontId="18" fillId="33" borderId="10" xfId="0" applyFont="1" applyFill="1" applyBorder="1" applyAlignment="1">
      <alignment horizontal="center" vertical="top"/>
    </xf>
    <xf numFmtId="0" fontId="18" fillId="33" borderId="11" xfId="0" applyFont="1" applyFill="1" applyBorder="1" applyAlignment="1">
      <alignment horizontal="center" vertical="top"/>
    </xf>
    <xf numFmtId="0" fontId="18" fillId="33" borderId="14" xfId="0" applyFont="1" applyFill="1" applyBorder="1" applyAlignment="1">
      <alignment horizontal="center" vertical="top"/>
    </xf>
    <xf numFmtId="9" fontId="18" fillId="38" borderId="10" xfId="0" applyNumberFormat="1" applyFont="1" applyFill="1" applyBorder="1" applyAlignment="1">
      <alignment horizontal="left" vertical="top" wrapText="1"/>
    </xf>
    <xf numFmtId="9" fontId="18" fillId="38" borderId="11" xfId="0" applyNumberFormat="1" applyFont="1" applyFill="1" applyBorder="1" applyAlignment="1">
      <alignment horizontal="left" vertical="top" wrapText="1"/>
    </xf>
    <xf numFmtId="9" fontId="18" fillId="38" borderId="14" xfId="0" applyNumberFormat="1" applyFont="1" applyFill="1" applyBorder="1" applyAlignment="1">
      <alignment horizontal="left" vertical="top" wrapText="1"/>
    </xf>
    <xf numFmtId="0" fontId="28" fillId="38" borderId="10" xfId="0" applyFont="1" applyFill="1" applyBorder="1" applyAlignment="1">
      <alignment horizontal="center" vertical="top"/>
    </xf>
    <xf numFmtId="0" fontId="28" fillId="38" borderId="11" xfId="0" applyFont="1" applyFill="1" applyBorder="1" applyAlignment="1">
      <alignment horizontal="center" vertical="top"/>
    </xf>
    <xf numFmtId="0" fontId="28" fillId="38" borderId="14" xfId="0" applyFont="1" applyFill="1" applyBorder="1" applyAlignment="1">
      <alignment horizontal="center" vertical="top"/>
    </xf>
    <xf numFmtId="0" fontId="49" fillId="33" borderId="10" xfId="46" applyNumberFormat="1" applyFont="1" applyFill="1" applyBorder="1" applyAlignment="1">
      <alignment horizontal="center" wrapText="1"/>
    </xf>
    <xf numFmtId="0" fontId="49" fillId="33" borderId="11" xfId="46" applyNumberFormat="1" applyFont="1" applyFill="1" applyBorder="1" applyAlignment="1">
      <alignment horizontal="center" wrapText="1"/>
    </xf>
    <xf numFmtId="0" fontId="43" fillId="42" borderId="44" xfId="0" applyFont="1" applyFill="1" applyBorder="1" applyAlignment="1">
      <alignment horizontal="center" vertical="top" wrapText="1"/>
    </xf>
    <xf numFmtId="0" fontId="43" fillId="42" borderId="46" xfId="0" applyFont="1" applyFill="1" applyBorder="1" applyAlignment="1">
      <alignment horizontal="center" vertical="top" wrapText="1"/>
    </xf>
    <xf numFmtId="0" fontId="54" fillId="0" borderId="34" xfId="48" applyFont="1" applyBorder="1" applyAlignment="1">
      <alignment horizontal="left"/>
    </xf>
    <xf numFmtId="0" fontId="54" fillId="0" borderId="33" xfId="48" applyFont="1" applyBorder="1" applyAlignment="1">
      <alignment horizontal="left"/>
    </xf>
    <xf numFmtId="0" fontId="53" fillId="38" borderId="35" xfId="48" applyFont="1" applyFill="1" applyBorder="1" applyAlignment="1">
      <alignment horizontal="left" vertical="top" wrapText="1"/>
    </xf>
    <xf numFmtId="0" fontId="53" fillId="38" borderId="37" xfId="48" applyFont="1" applyFill="1" applyBorder="1" applyAlignment="1">
      <alignment horizontal="left" vertical="top" wrapText="1"/>
    </xf>
    <xf numFmtId="0" fontId="53" fillId="38" borderId="40" xfId="48" applyFont="1" applyFill="1" applyBorder="1" applyAlignment="1">
      <alignment horizontal="left" vertical="top" wrapText="1"/>
    </xf>
    <xf numFmtId="0" fontId="53" fillId="38" borderId="0" xfId="48" applyFont="1" applyFill="1" applyBorder="1" applyAlignment="1">
      <alignment horizontal="left" vertical="top" wrapText="1"/>
    </xf>
    <xf numFmtId="0" fontId="53" fillId="38" borderId="38" xfId="48" applyFont="1" applyFill="1" applyBorder="1" applyAlignment="1">
      <alignment horizontal="left" vertical="top" wrapText="1"/>
    </xf>
    <xf numFmtId="0" fontId="53" fillId="38" borderId="39" xfId="48" applyFont="1" applyFill="1" applyBorder="1" applyAlignment="1">
      <alignment horizontal="left" vertical="top" wrapText="1"/>
    </xf>
    <xf numFmtId="0" fontId="53" fillId="0" borderId="35" xfId="48" applyFont="1" applyBorder="1" applyAlignment="1">
      <alignment horizontal="left" vertical="top" wrapText="1"/>
    </xf>
    <xf numFmtId="0" fontId="53" fillId="0" borderId="37" xfId="48" applyFont="1" applyBorder="1" applyAlignment="1">
      <alignment horizontal="left" vertical="top" wrapText="1"/>
    </xf>
    <xf numFmtId="0" fontId="53" fillId="0" borderId="40" xfId="48" applyFont="1" applyBorder="1" applyAlignment="1">
      <alignment horizontal="left" vertical="top" wrapText="1"/>
    </xf>
    <xf numFmtId="0" fontId="53" fillId="0" borderId="0" xfId="48" applyFont="1" applyBorder="1" applyAlignment="1">
      <alignment horizontal="left" vertical="top" wrapText="1"/>
    </xf>
    <xf numFmtId="0" fontId="53" fillId="0" borderId="38" xfId="48" applyFont="1" applyBorder="1" applyAlignment="1">
      <alignment horizontal="left" vertical="top" wrapText="1"/>
    </xf>
    <xf numFmtId="0" fontId="53" fillId="0" borderId="39" xfId="48" applyFont="1" applyBorder="1" applyAlignment="1">
      <alignment horizontal="left" vertical="top" wrapText="1"/>
    </xf>
    <xf numFmtId="0" fontId="19" fillId="33" borderId="19" xfId="0" applyFont="1" applyFill="1" applyBorder="1" applyAlignment="1">
      <alignment horizontal="center" vertical="top" wrapText="1"/>
    </xf>
    <xf numFmtId="0" fontId="19" fillId="33" borderId="17" xfId="0" applyFont="1" applyFill="1" applyBorder="1" applyAlignment="1">
      <alignment horizontal="center" vertical="top" wrapText="1"/>
    </xf>
    <xf numFmtId="0" fontId="23" fillId="34" borderId="10" xfId="0" applyFont="1" applyFill="1" applyBorder="1" applyAlignment="1">
      <alignment horizontal="center" vertical="top" wrapText="1"/>
    </xf>
    <xf numFmtId="0" fontId="23" fillId="34" borderId="11" xfId="0" applyFont="1" applyFill="1" applyBorder="1" applyAlignment="1">
      <alignment horizontal="center" vertical="top" wrapText="1"/>
    </xf>
    <xf numFmtId="0" fontId="23" fillId="34" borderId="14" xfId="0" applyFont="1" applyFill="1" applyBorder="1" applyAlignment="1">
      <alignment horizontal="center" vertical="top" wrapText="1"/>
    </xf>
    <xf numFmtId="0" fontId="19" fillId="38" borderId="10" xfId="0" applyFont="1" applyFill="1" applyBorder="1" applyAlignment="1">
      <alignment horizontal="left" vertical="top" wrapText="1"/>
    </xf>
    <xf numFmtId="0" fontId="19" fillId="38" borderId="11" xfId="0" applyFont="1" applyFill="1" applyBorder="1" applyAlignment="1">
      <alignment horizontal="left" vertical="top" wrapText="1"/>
    </xf>
    <xf numFmtId="0" fontId="19" fillId="38" borderId="14" xfId="0" applyFont="1" applyFill="1" applyBorder="1" applyAlignment="1">
      <alignment horizontal="left" vertical="top" wrapText="1"/>
    </xf>
    <xf numFmtId="0" fontId="19" fillId="33" borderId="10" xfId="0" applyFont="1" applyFill="1" applyBorder="1" applyAlignment="1">
      <alignment horizontal="center" vertical="top"/>
    </xf>
    <xf numFmtId="0" fontId="19" fillId="33" borderId="11" xfId="0" applyFont="1" applyFill="1" applyBorder="1" applyAlignment="1">
      <alignment horizontal="center" vertical="top"/>
    </xf>
    <xf numFmtId="0" fontId="19" fillId="33" borderId="14" xfId="0" applyFont="1" applyFill="1" applyBorder="1" applyAlignment="1">
      <alignment horizontal="center" vertical="top"/>
    </xf>
    <xf numFmtId="0" fontId="28" fillId="38" borderId="10" xfId="0" applyFont="1" applyFill="1" applyBorder="1" applyAlignment="1">
      <alignment horizontal="center" vertical="center"/>
    </xf>
    <xf numFmtId="0" fontId="28" fillId="38" borderId="11" xfId="0" applyFont="1" applyFill="1" applyBorder="1" applyAlignment="1">
      <alignment horizontal="center" vertical="center"/>
    </xf>
    <xf numFmtId="0" fontId="28" fillId="38" borderId="14" xfId="0" applyFont="1" applyFill="1" applyBorder="1" applyAlignment="1">
      <alignment horizontal="center" vertical="center"/>
    </xf>
    <xf numFmtId="0" fontId="23" fillId="33" borderId="19" xfId="0" applyFont="1" applyFill="1" applyBorder="1" applyAlignment="1">
      <alignment vertical="top" wrapText="1"/>
    </xf>
    <xf numFmtId="0" fontId="23" fillId="33" borderId="21" xfId="0" applyFont="1" applyFill="1" applyBorder="1" applyAlignment="1">
      <alignment vertical="top" wrapText="1"/>
    </xf>
    <xf numFmtId="0" fontId="23" fillId="33" borderId="17" xfId="0" applyFont="1" applyFill="1" applyBorder="1" applyAlignment="1">
      <alignment vertical="top" wrapText="1"/>
    </xf>
    <xf numFmtId="0" fontId="19" fillId="33" borderId="23" xfId="0" applyFont="1" applyFill="1" applyBorder="1" applyAlignment="1">
      <alignment horizontal="left" vertical="top" wrapText="1"/>
    </xf>
    <xf numFmtId="0" fontId="19" fillId="33" borderId="12" xfId="0" applyFont="1" applyFill="1" applyBorder="1" applyAlignment="1">
      <alignment horizontal="left" vertical="top" wrapText="1"/>
    </xf>
    <xf numFmtId="0" fontId="19" fillId="33" borderId="15" xfId="0" applyFont="1" applyFill="1" applyBorder="1" applyAlignment="1">
      <alignment horizontal="left" vertical="top" wrapText="1"/>
    </xf>
    <xf numFmtId="0" fontId="19" fillId="33" borderId="24" xfId="0" applyFont="1" applyFill="1" applyBorder="1" applyAlignment="1">
      <alignment horizontal="left" vertical="top" wrapText="1"/>
    </xf>
    <xf numFmtId="0" fontId="19" fillId="33" borderId="0" xfId="0" applyFont="1" applyFill="1" applyBorder="1" applyAlignment="1">
      <alignment horizontal="left" vertical="top" wrapText="1"/>
    </xf>
    <xf numFmtId="0" fontId="19" fillId="33" borderId="18" xfId="0" applyFont="1" applyFill="1" applyBorder="1" applyAlignment="1">
      <alignment horizontal="left" vertical="top" wrapText="1"/>
    </xf>
    <xf numFmtId="0" fontId="19" fillId="33" borderId="22" xfId="0" applyFont="1" applyFill="1" applyBorder="1" applyAlignment="1">
      <alignment horizontal="left" vertical="top" wrapText="1"/>
    </xf>
    <xf numFmtId="0" fontId="19" fillId="33" borderId="13" xfId="0" applyFont="1" applyFill="1" applyBorder="1" applyAlignment="1">
      <alignment horizontal="left" vertical="top" wrapText="1"/>
    </xf>
    <xf numFmtId="0" fontId="19" fillId="33" borderId="16" xfId="0" applyFont="1" applyFill="1" applyBorder="1" applyAlignment="1">
      <alignment horizontal="left" vertical="top" wrapText="1"/>
    </xf>
    <xf numFmtId="0" fontId="23" fillId="34" borderId="10" xfId="0" applyFont="1" applyFill="1" applyBorder="1" applyAlignment="1">
      <alignment horizontal="center" vertical="center" wrapText="1"/>
    </xf>
    <xf numFmtId="0" fontId="23" fillId="34" borderId="11" xfId="0" applyFont="1" applyFill="1" applyBorder="1" applyAlignment="1">
      <alignment horizontal="center" vertical="center" wrapText="1"/>
    </xf>
    <xf numFmtId="0" fontId="23" fillId="34" borderId="14" xfId="0" applyFont="1" applyFill="1" applyBorder="1" applyAlignment="1">
      <alignment horizontal="center" vertical="center" wrapText="1"/>
    </xf>
    <xf numFmtId="0" fontId="19" fillId="38" borderId="10" xfId="0" applyFont="1" applyFill="1" applyBorder="1" applyAlignment="1">
      <alignment horizontal="center" vertical="top"/>
    </xf>
    <xf numFmtId="0" fontId="19" fillId="38" borderId="11" xfId="0" applyFont="1" applyFill="1" applyBorder="1" applyAlignment="1">
      <alignment horizontal="center" vertical="top"/>
    </xf>
    <xf numFmtId="0" fontId="19" fillId="38" borderId="14" xfId="0" applyFont="1" applyFill="1" applyBorder="1" applyAlignment="1">
      <alignment horizontal="center" vertical="top"/>
    </xf>
    <xf numFmtId="0" fontId="23" fillId="34" borderId="10" xfId="0" applyFont="1" applyFill="1" applyBorder="1" applyAlignment="1">
      <alignment horizontal="center" vertical="top"/>
    </xf>
    <xf numFmtId="0" fontId="23" fillId="34" borderId="11" xfId="0" applyFont="1" applyFill="1" applyBorder="1" applyAlignment="1">
      <alignment horizontal="center" vertical="top"/>
    </xf>
    <xf numFmtId="0" fontId="23" fillId="34" borderId="14" xfId="0" applyFont="1" applyFill="1" applyBorder="1" applyAlignment="1">
      <alignment horizontal="center" vertical="top"/>
    </xf>
    <xf numFmtId="0" fontId="59" fillId="33" borderId="19" xfId="0" applyFont="1" applyFill="1" applyBorder="1" applyAlignment="1">
      <alignment horizontal="center" vertical="top" wrapText="1"/>
    </xf>
    <xf numFmtId="0" fontId="59" fillId="33" borderId="17" xfId="0" applyFont="1" applyFill="1" applyBorder="1" applyAlignment="1">
      <alignment horizontal="center" vertical="top" wrapText="1"/>
    </xf>
    <xf numFmtId="0" fontId="22" fillId="38" borderId="10" xfId="0" applyFont="1" applyFill="1" applyBorder="1" applyAlignment="1">
      <alignment horizontal="left" vertical="top" wrapText="1"/>
    </xf>
    <xf numFmtId="0" fontId="22" fillId="38" borderId="11" xfId="0" applyFont="1" applyFill="1" applyBorder="1" applyAlignment="1">
      <alignment horizontal="left" vertical="top" wrapText="1"/>
    </xf>
    <xf numFmtId="0" fontId="22" fillId="38" borderId="14" xfId="0" applyFont="1" applyFill="1" applyBorder="1" applyAlignment="1">
      <alignment horizontal="left" vertical="top" wrapText="1"/>
    </xf>
    <xf numFmtId="0" fontId="16" fillId="0" borderId="48" xfId="0" applyFont="1" applyBorder="1" applyAlignment="1">
      <alignment horizontal="center" vertical="top"/>
    </xf>
    <xf numFmtId="0" fontId="16" fillId="0" borderId="58" xfId="0" applyFont="1" applyBorder="1" applyAlignment="1">
      <alignment horizontal="center" vertical="top"/>
    </xf>
    <xf numFmtId="0" fontId="16" fillId="0" borderId="59" xfId="0" applyFont="1" applyBorder="1" applyAlignment="1">
      <alignment horizontal="center" vertical="top"/>
    </xf>
    <xf numFmtId="0" fontId="61" fillId="35" borderId="52" xfId="0" applyFont="1" applyFill="1" applyBorder="1" applyAlignment="1">
      <alignment horizontal="center" vertical="top"/>
    </xf>
    <xf numFmtId="0" fontId="61" fillId="35" borderId="42" xfId="0" applyFont="1" applyFill="1" applyBorder="1" applyAlignment="1">
      <alignment horizontal="center" vertical="top"/>
    </xf>
    <xf numFmtId="0" fontId="61" fillId="35" borderId="53" xfId="0" applyFont="1" applyFill="1" applyBorder="1" applyAlignment="1">
      <alignment horizontal="center" vertical="top"/>
    </xf>
    <xf numFmtId="0" fontId="19" fillId="33" borderId="10" xfId="0" applyFont="1" applyFill="1" applyBorder="1" applyAlignment="1">
      <alignment horizontal="center" vertical="top" wrapText="1"/>
    </xf>
    <xf numFmtId="0" fontId="19" fillId="33" borderId="11" xfId="0" applyFont="1" applyFill="1" applyBorder="1" applyAlignment="1">
      <alignment horizontal="center" vertical="top" wrapText="1"/>
    </xf>
    <xf numFmtId="0" fontId="19" fillId="33" borderId="14" xfId="0" applyFont="1" applyFill="1" applyBorder="1" applyAlignment="1">
      <alignment horizontal="center" vertical="top" wrapText="1"/>
    </xf>
    <xf numFmtId="167" fontId="24" fillId="37" borderId="72" xfId="45" applyNumberFormat="1" applyFont="1" applyFill="1" applyBorder="1" applyAlignment="1">
      <alignment horizontal="center" vertical="top" wrapText="1"/>
    </xf>
    <xf numFmtId="167" fontId="24" fillId="37" borderId="71" xfId="45" applyNumberFormat="1" applyFont="1" applyFill="1" applyBorder="1" applyAlignment="1">
      <alignment horizontal="center" vertical="top" wrapText="1"/>
    </xf>
    <xf numFmtId="0" fontId="60" fillId="33" borderId="17" xfId="0" applyFont="1" applyFill="1" applyBorder="1" applyAlignment="1">
      <alignment horizontal="center" vertical="top"/>
    </xf>
    <xf numFmtId="49" fontId="28" fillId="33" borderId="10" xfId="0" applyNumberFormat="1" applyFont="1" applyFill="1" applyBorder="1" applyAlignment="1">
      <alignment horizontal="center" vertical="top"/>
    </xf>
    <xf numFmtId="49" fontId="28" fillId="33" borderId="11" xfId="0" applyNumberFormat="1" applyFont="1" applyFill="1" applyBorder="1" applyAlignment="1">
      <alignment horizontal="center" vertical="top"/>
    </xf>
    <xf numFmtId="49" fontId="28" fillId="33" borderId="14" xfId="0" applyNumberFormat="1" applyFont="1" applyFill="1" applyBorder="1" applyAlignment="1">
      <alignment horizontal="center" vertical="top"/>
    </xf>
    <xf numFmtId="3" fontId="18" fillId="0" borderId="10" xfId="0" applyNumberFormat="1" applyFont="1" applyBorder="1" applyAlignment="1">
      <alignment horizontal="left" vertical="top" wrapText="1"/>
    </xf>
    <xf numFmtId="3" fontId="18" fillId="0" borderId="11" xfId="0" applyNumberFormat="1" applyFont="1" applyBorder="1" applyAlignment="1">
      <alignment horizontal="left" vertical="top" wrapText="1"/>
    </xf>
    <xf numFmtId="3" fontId="18" fillId="0" borderId="14" xfId="0" applyNumberFormat="1" applyFont="1" applyBorder="1" applyAlignment="1">
      <alignment horizontal="left" vertical="top" wrapText="1"/>
    </xf>
    <xf numFmtId="3" fontId="21" fillId="0" borderId="70" xfId="0" applyNumberFormat="1" applyFont="1" applyBorder="1" applyAlignment="1">
      <alignment horizontal="center" vertical="top" wrapText="1"/>
    </xf>
    <xf numFmtId="3" fontId="21" fillId="0" borderId="69" xfId="0" applyNumberFormat="1" applyFont="1" applyBorder="1" applyAlignment="1">
      <alignment horizontal="center" vertical="top" wrapText="1"/>
    </xf>
    <xf numFmtId="3" fontId="21" fillId="0" borderId="68" xfId="0" applyNumberFormat="1" applyFont="1" applyBorder="1" applyAlignment="1">
      <alignment horizontal="center" vertical="top" wrapText="1"/>
    </xf>
    <xf numFmtId="0" fontId="29" fillId="34" borderId="10" xfId="0" applyFont="1" applyFill="1" applyBorder="1" applyAlignment="1">
      <alignment horizontal="center" vertical="top"/>
    </xf>
    <xf numFmtId="0" fontId="29" fillId="34" borderId="11" xfId="0" applyFont="1" applyFill="1" applyBorder="1" applyAlignment="1">
      <alignment horizontal="center" vertical="top"/>
    </xf>
    <xf numFmtId="0" fontId="29" fillId="34" borderId="14" xfId="0" applyFont="1" applyFill="1" applyBorder="1" applyAlignment="1">
      <alignment horizontal="center" vertical="top"/>
    </xf>
    <xf numFmtId="0" fontId="36" fillId="34" borderId="10" xfId="0" applyFont="1" applyFill="1" applyBorder="1" applyAlignment="1">
      <alignment horizontal="center" vertical="top"/>
    </xf>
    <xf numFmtId="0" fontId="36" fillId="34" borderId="11" xfId="0" applyFont="1" applyFill="1" applyBorder="1" applyAlignment="1">
      <alignment horizontal="center" vertical="top"/>
    </xf>
    <xf numFmtId="0" fontId="36" fillId="34" borderId="14" xfId="0" applyFont="1" applyFill="1" applyBorder="1" applyAlignment="1">
      <alignment horizontal="center" vertical="top"/>
    </xf>
    <xf numFmtId="0" fontId="19" fillId="38" borderId="10" xfId="0" applyFont="1" applyFill="1" applyBorder="1" applyAlignment="1">
      <alignment horizontal="center" vertical="top" wrapText="1"/>
    </xf>
    <xf numFmtId="0" fontId="19" fillId="38" borderId="11" xfId="0" applyFont="1" applyFill="1" applyBorder="1" applyAlignment="1">
      <alignment horizontal="center" vertical="top" wrapText="1"/>
    </xf>
    <xf numFmtId="0" fontId="19" fillId="38" borderId="14" xfId="0" applyFont="1" applyFill="1" applyBorder="1" applyAlignment="1">
      <alignment horizontal="center" vertical="top" wrapText="1"/>
    </xf>
    <xf numFmtId="0" fontId="23" fillId="33" borderId="10" xfId="0" applyFont="1" applyFill="1" applyBorder="1" applyAlignment="1">
      <alignment horizontal="center" vertical="top" wrapText="1"/>
    </xf>
    <xf numFmtId="0" fontId="23" fillId="33" borderId="11" xfId="0" applyFont="1" applyFill="1" applyBorder="1" applyAlignment="1">
      <alignment horizontal="center" vertical="top" wrapText="1"/>
    </xf>
    <xf numFmtId="0" fontId="23" fillId="33" borderId="14" xfId="0" applyFont="1" applyFill="1" applyBorder="1" applyAlignment="1">
      <alignment horizontal="center" vertical="top" wrapText="1"/>
    </xf>
    <xf numFmtId="0" fontId="22" fillId="40" borderId="10" xfId="0" applyFont="1" applyFill="1" applyBorder="1" applyAlignment="1">
      <alignment horizontal="center" vertical="top" wrapText="1"/>
    </xf>
    <xf numFmtId="0" fontId="22" fillId="40" borderId="11" xfId="0" applyFont="1" applyFill="1" applyBorder="1" applyAlignment="1">
      <alignment horizontal="center" vertical="top" wrapText="1"/>
    </xf>
    <xf numFmtId="0" fontId="22" fillId="40" borderId="14" xfId="0" applyFont="1" applyFill="1" applyBorder="1" applyAlignment="1">
      <alignment horizontal="center" vertical="top" wrapText="1"/>
    </xf>
    <xf numFmtId="0" fontId="19" fillId="38" borderId="10" xfId="0" applyFont="1" applyFill="1" applyBorder="1" applyAlignment="1">
      <alignment horizontal="left" vertical="center" wrapText="1"/>
    </xf>
    <xf numFmtId="0" fontId="19" fillId="38" borderId="11" xfId="0" applyFont="1" applyFill="1" applyBorder="1" applyAlignment="1">
      <alignment horizontal="left" vertical="center" wrapText="1"/>
    </xf>
    <xf numFmtId="0" fontId="19" fillId="38" borderId="14" xfId="0" applyFont="1" applyFill="1" applyBorder="1" applyAlignment="1">
      <alignment horizontal="left" vertical="center" wrapText="1"/>
    </xf>
    <xf numFmtId="0" fontId="62" fillId="0" borderId="34" xfId="48" applyFont="1" applyBorder="1" applyAlignment="1">
      <alignment horizontal="left"/>
    </xf>
    <xf numFmtId="0" fontId="62" fillId="0" borderId="33" xfId="48" applyFont="1" applyBorder="1" applyAlignment="1">
      <alignment horizontal="left"/>
    </xf>
    <xf numFmtId="0" fontId="38" fillId="38" borderId="35" xfId="48" applyFont="1" applyFill="1" applyBorder="1" applyAlignment="1">
      <alignment horizontal="left" vertical="top" wrapText="1"/>
    </xf>
    <xf numFmtId="0" fontId="38" fillId="38" borderId="37" xfId="48" applyFont="1" applyFill="1" applyBorder="1" applyAlignment="1">
      <alignment horizontal="left" vertical="top" wrapText="1"/>
    </xf>
    <xf numFmtId="0" fontId="38" fillId="38" borderId="40" xfId="48" applyFont="1" applyFill="1" applyBorder="1" applyAlignment="1">
      <alignment horizontal="left" vertical="top" wrapText="1"/>
    </xf>
    <xf numFmtId="0" fontId="38" fillId="38" borderId="38" xfId="48" applyFont="1" applyFill="1" applyBorder="1" applyAlignment="1">
      <alignment horizontal="left" vertical="top" wrapText="1"/>
    </xf>
    <xf numFmtId="0" fontId="38" fillId="38" borderId="39" xfId="48" applyFont="1" applyFill="1" applyBorder="1" applyAlignment="1">
      <alignment horizontal="left" vertical="top" wrapText="1"/>
    </xf>
    <xf numFmtId="0" fontId="67" fillId="34" borderId="10" xfId="0" applyFont="1" applyFill="1" applyBorder="1" applyAlignment="1">
      <alignment horizontal="center" vertical="center"/>
    </xf>
    <xf numFmtId="0" fontId="67" fillId="34" borderId="11" xfId="0" applyFont="1" applyFill="1" applyBorder="1" applyAlignment="1">
      <alignment horizontal="center" vertical="center"/>
    </xf>
    <xf numFmtId="0" fontId="67" fillId="34" borderId="14" xfId="0" applyFont="1" applyFill="1" applyBorder="1" applyAlignment="1">
      <alignment horizontal="center" vertical="center"/>
    </xf>
    <xf numFmtId="0" fontId="67" fillId="33" borderId="20" xfId="0" applyFont="1" applyFill="1" applyBorder="1" applyAlignment="1">
      <alignment horizontal="center" vertical="center"/>
    </xf>
    <xf numFmtId="49" fontId="67" fillId="33" borderId="10" xfId="0" applyNumberFormat="1" applyFont="1" applyFill="1" applyBorder="1" applyAlignment="1">
      <alignment horizontal="center" vertical="center"/>
    </xf>
    <xf numFmtId="49" fontId="67" fillId="33" borderId="11" xfId="0" applyNumberFormat="1" applyFont="1" applyFill="1" applyBorder="1" applyAlignment="1">
      <alignment horizontal="center" vertical="center"/>
    </xf>
    <xf numFmtId="49" fontId="67" fillId="33" borderId="14" xfId="0" applyNumberFormat="1" applyFont="1" applyFill="1" applyBorder="1" applyAlignment="1">
      <alignment horizontal="center" vertical="center"/>
    </xf>
    <xf numFmtId="0" fontId="67" fillId="33" borderId="10" xfId="0" applyFont="1" applyFill="1" applyBorder="1" applyAlignment="1">
      <alignment horizontal="center" vertical="center" wrapText="1"/>
    </xf>
    <xf numFmtId="0" fontId="67" fillId="33" borderId="11" xfId="0" applyFont="1" applyFill="1" applyBorder="1" applyAlignment="1">
      <alignment horizontal="center" vertical="center" wrapText="1"/>
    </xf>
    <xf numFmtId="0" fontId="67" fillId="33" borderId="14" xfId="0" applyFont="1" applyFill="1" applyBorder="1" applyAlignment="1">
      <alignment horizontal="center" vertical="center" wrapText="1"/>
    </xf>
    <xf numFmtId="0" fontId="63" fillId="33" borderId="10" xfId="0" applyFont="1" applyFill="1" applyBorder="1" applyAlignment="1">
      <alignment horizontal="center" vertical="center"/>
    </xf>
    <xf numFmtId="0" fontId="63" fillId="33" borderId="11" xfId="0" applyFont="1" applyFill="1" applyBorder="1" applyAlignment="1">
      <alignment horizontal="center" vertical="center"/>
    </xf>
    <xf numFmtId="0" fontId="63" fillId="33" borderId="14" xfId="0" applyFont="1" applyFill="1" applyBorder="1" applyAlignment="1">
      <alignment horizontal="center" vertical="center"/>
    </xf>
    <xf numFmtId="0" fontId="63" fillId="33" borderId="19" xfId="0" applyFont="1" applyFill="1" applyBorder="1" applyAlignment="1">
      <alignment horizontal="center" vertical="center" wrapText="1"/>
    </xf>
    <xf numFmtId="0" fontId="63" fillId="33" borderId="17" xfId="0" applyFont="1" applyFill="1" applyBorder="1" applyAlignment="1">
      <alignment horizontal="center" vertical="center" wrapText="1"/>
    </xf>
    <xf numFmtId="0" fontId="63" fillId="38" borderId="10" xfId="0" applyFont="1" applyFill="1" applyBorder="1" applyAlignment="1">
      <alignment horizontal="center" vertical="center" wrapText="1"/>
    </xf>
    <xf numFmtId="0" fontId="63" fillId="38" borderId="11" xfId="0" applyFont="1" applyFill="1" applyBorder="1" applyAlignment="1">
      <alignment horizontal="center" vertical="center" wrapText="1"/>
    </xf>
    <xf numFmtId="0" fontId="63" fillId="38" borderId="14" xfId="0" applyFont="1" applyFill="1" applyBorder="1" applyAlignment="1">
      <alignment horizontal="center" vertical="center" wrapText="1"/>
    </xf>
    <xf numFmtId="0" fontId="67" fillId="38" borderId="10" xfId="0" applyFont="1" applyFill="1" applyBorder="1" applyAlignment="1">
      <alignment horizontal="center" vertical="center"/>
    </xf>
    <xf numFmtId="0" fontId="67" fillId="38" borderId="11" xfId="0" applyFont="1" applyFill="1" applyBorder="1" applyAlignment="1">
      <alignment horizontal="center" vertical="center"/>
    </xf>
    <xf numFmtId="0" fontId="67" fillId="38" borderId="14" xfId="0" applyFont="1" applyFill="1" applyBorder="1" applyAlignment="1">
      <alignment horizontal="center" vertical="center"/>
    </xf>
    <xf numFmtId="0" fontId="63" fillId="33" borderId="21" xfId="0" applyFont="1" applyFill="1" applyBorder="1" applyAlignment="1">
      <alignment horizontal="center" vertical="center" wrapText="1"/>
    </xf>
    <xf numFmtId="0" fontId="67" fillId="0" borderId="0" xfId="0" applyFont="1" applyAlignment="1">
      <alignment horizontal="center"/>
    </xf>
    <xf numFmtId="0" fontId="54" fillId="35" borderId="0" xfId="0" applyFont="1" applyFill="1" applyAlignment="1">
      <alignment horizontal="center"/>
    </xf>
    <xf numFmtId="0" fontId="63" fillId="33" borderId="10" xfId="0" applyFont="1" applyFill="1" applyBorder="1" applyAlignment="1">
      <alignment horizontal="center" vertical="center" wrapText="1"/>
    </xf>
    <xf numFmtId="0" fontId="63" fillId="33" borderId="11" xfId="0" applyFont="1" applyFill="1" applyBorder="1" applyAlignment="1">
      <alignment horizontal="center" vertical="center" wrapText="1"/>
    </xf>
    <xf numFmtId="0" fontId="63" fillId="33" borderId="14" xfId="0" applyFont="1" applyFill="1" applyBorder="1" applyAlignment="1">
      <alignment horizontal="center" vertical="center" wrapText="1"/>
    </xf>
    <xf numFmtId="0" fontId="63" fillId="33" borderId="23" xfId="0" applyFont="1" applyFill="1" applyBorder="1" applyAlignment="1">
      <alignment horizontal="center" vertical="center" wrapText="1"/>
    </xf>
    <xf numFmtId="0" fontId="63" fillId="33" borderId="12" xfId="0" applyFont="1" applyFill="1" applyBorder="1" applyAlignment="1">
      <alignment horizontal="center" vertical="center" wrapText="1"/>
    </xf>
    <xf numFmtId="0" fontId="63" fillId="33" borderId="15" xfId="0" applyFont="1" applyFill="1" applyBorder="1" applyAlignment="1">
      <alignment horizontal="center" vertical="center" wrapText="1"/>
    </xf>
    <xf numFmtId="0" fontId="67" fillId="34" borderId="10" xfId="0" applyFont="1" applyFill="1" applyBorder="1" applyAlignment="1">
      <alignment horizontal="center" vertical="center" wrapText="1"/>
    </xf>
    <xf numFmtId="0" fontId="67" fillId="34" borderId="11" xfId="0" applyFont="1" applyFill="1" applyBorder="1" applyAlignment="1">
      <alignment horizontal="center" vertical="center" wrapText="1"/>
    </xf>
    <xf numFmtId="0" fontId="67" fillId="34" borderId="14" xfId="0" applyFont="1" applyFill="1" applyBorder="1" applyAlignment="1">
      <alignment horizontal="center" vertical="center" wrapText="1"/>
    </xf>
    <xf numFmtId="0" fontId="63" fillId="38" borderId="10" xfId="0" applyFont="1" applyFill="1" applyBorder="1" applyAlignment="1">
      <alignment horizontal="left" vertical="top" wrapText="1"/>
    </xf>
    <xf numFmtId="0" fontId="63" fillId="38" borderId="11" xfId="0" applyFont="1" applyFill="1" applyBorder="1" applyAlignment="1">
      <alignment horizontal="left" vertical="top" wrapText="1"/>
    </xf>
    <xf numFmtId="0" fontId="63" fillId="38" borderId="14" xfId="0" applyFont="1" applyFill="1" applyBorder="1" applyAlignment="1">
      <alignment horizontal="left" vertical="top" wrapText="1"/>
    </xf>
    <xf numFmtId="0" fontId="63" fillId="38" borderId="11" xfId="0" applyFont="1" applyFill="1" applyBorder="1" applyAlignment="1">
      <alignment horizontal="left" vertical="top"/>
    </xf>
    <xf numFmtId="0" fontId="63" fillId="38" borderId="14" xfId="0" applyFont="1" applyFill="1" applyBorder="1" applyAlignment="1">
      <alignment horizontal="left" vertical="top"/>
    </xf>
    <xf numFmtId="0" fontId="67" fillId="0" borderId="10" xfId="0" applyFont="1" applyBorder="1" applyAlignment="1">
      <alignment horizontal="center"/>
    </xf>
    <xf numFmtId="0" fontId="67" fillId="0" borderId="11" xfId="0" applyFont="1" applyBorder="1" applyAlignment="1">
      <alignment horizontal="center"/>
    </xf>
    <xf numFmtId="0" fontId="67" fillId="0" borderId="14" xfId="0" applyFont="1" applyBorder="1" applyAlignment="1">
      <alignment horizontal="center"/>
    </xf>
    <xf numFmtId="0" fontId="63" fillId="38" borderId="10" xfId="0" applyFont="1" applyFill="1" applyBorder="1" applyAlignment="1">
      <alignment horizontal="left" vertical="center" wrapText="1"/>
    </xf>
    <xf numFmtId="0" fontId="63" fillId="38" borderId="11" xfId="0" applyFont="1" applyFill="1" applyBorder="1" applyAlignment="1">
      <alignment horizontal="left" vertical="center" wrapText="1"/>
    </xf>
    <xf numFmtId="0" fontId="63" fillId="38" borderId="14" xfId="0" applyFont="1" applyFill="1" applyBorder="1" applyAlignment="1">
      <alignment horizontal="left" vertical="center" wrapText="1"/>
    </xf>
    <xf numFmtId="0" fontId="63" fillId="0" borderId="10" xfId="0" applyFont="1" applyFill="1" applyBorder="1" applyAlignment="1">
      <alignment horizontal="center" vertical="center" wrapText="1"/>
    </xf>
    <xf numFmtId="0" fontId="63" fillId="0" borderId="11" xfId="0" applyFont="1" applyFill="1" applyBorder="1" applyAlignment="1">
      <alignment horizontal="center" vertical="center" wrapText="1"/>
    </xf>
    <xf numFmtId="0" fontId="63" fillId="0" borderId="14" xfId="0" applyFont="1" applyFill="1" applyBorder="1" applyAlignment="1">
      <alignment horizontal="center" vertical="center" wrapText="1"/>
    </xf>
    <xf numFmtId="0" fontId="63" fillId="38" borderId="10" xfId="0" applyFont="1" applyFill="1" applyBorder="1" applyAlignment="1">
      <alignment horizontal="center" vertical="center"/>
    </xf>
    <xf numFmtId="0" fontId="63" fillId="38" borderId="11" xfId="0" applyFont="1" applyFill="1" applyBorder="1" applyAlignment="1">
      <alignment horizontal="center" vertical="center"/>
    </xf>
    <xf numFmtId="0" fontId="63" fillId="38" borderId="14" xfId="0" applyFont="1" applyFill="1" applyBorder="1" applyAlignment="1">
      <alignment horizontal="center" vertical="center"/>
    </xf>
    <xf numFmtId="0" fontId="53" fillId="43" borderId="48" xfId="48" applyFont="1" applyFill="1" applyBorder="1" applyAlignment="1">
      <alignment horizontal="left" vertical="top" wrapText="1"/>
    </xf>
    <xf numFmtId="0" fontId="53" fillId="43" borderId="58" xfId="48" applyFont="1" applyFill="1" applyBorder="1" applyAlignment="1">
      <alignment horizontal="left" vertical="top" wrapText="1"/>
    </xf>
    <xf numFmtId="0" fontId="53" fillId="43" borderId="41" xfId="48" applyFont="1" applyFill="1" applyBorder="1" applyAlignment="1">
      <alignment horizontal="left" vertical="top" wrapText="1"/>
    </xf>
    <xf numFmtId="0" fontId="53" fillId="43" borderId="0" xfId="48" applyFont="1" applyFill="1" applyBorder="1" applyAlignment="1">
      <alignment horizontal="left" vertical="top" wrapText="1"/>
    </xf>
    <xf numFmtId="0" fontId="53" fillId="43" borderId="52" xfId="48" applyFont="1" applyFill="1" applyBorder="1" applyAlignment="1">
      <alignment horizontal="left" vertical="top" wrapText="1"/>
    </xf>
    <xf numFmtId="0" fontId="53" fillId="43" borderId="42" xfId="48" applyFont="1" applyFill="1" applyBorder="1" applyAlignment="1">
      <alignment horizontal="left" vertical="top" wrapText="1"/>
    </xf>
    <xf numFmtId="0" fontId="54" fillId="0" borderId="49" xfId="48" applyFont="1" applyBorder="1" applyAlignment="1">
      <alignment horizontal="left" vertical="center"/>
    </xf>
    <xf numFmtId="0" fontId="54" fillId="0" borderId="50" xfId="48" applyFont="1" applyBorder="1" applyAlignment="1">
      <alignment horizontal="left" vertical="center"/>
    </xf>
    <xf numFmtId="0" fontId="72" fillId="33" borderId="19" xfId="0" applyFont="1" applyFill="1" applyBorder="1" applyAlignment="1">
      <alignment horizontal="left" vertical="top" wrapText="1"/>
    </xf>
    <xf numFmtId="0" fontId="72" fillId="33" borderId="17" xfId="0" applyFont="1" applyFill="1" applyBorder="1" applyAlignment="1">
      <alignment horizontal="left" vertical="top" wrapText="1"/>
    </xf>
    <xf numFmtId="0" fontId="75" fillId="34" borderId="10" xfId="0" applyFont="1" applyFill="1" applyBorder="1" applyAlignment="1">
      <alignment horizontal="center" vertical="top"/>
    </xf>
    <xf numFmtId="0" fontId="75" fillId="34" borderId="11" xfId="0" applyFont="1" applyFill="1" applyBorder="1" applyAlignment="1">
      <alignment horizontal="center" vertical="top"/>
    </xf>
    <xf numFmtId="0" fontId="75" fillId="34" borderId="14" xfId="0" applyFont="1" applyFill="1" applyBorder="1" applyAlignment="1">
      <alignment horizontal="center" vertical="top"/>
    </xf>
    <xf numFmtId="0" fontId="72" fillId="38" borderId="10" xfId="0" applyFont="1" applyFill="1" applyBorder="1" applyAlignment="1">
      <alignment vertical="top" wrapText="1"/>
    </xf>
    <xf numFmtId="0" fontId="72" fillId="38" borderId="11" xfId="0" applyFont="1" applyFill="1" applyBorder="1" applyAlignment="1">
      <alignment vertical="top" wrapText="1"/>
    </xf>
    <xf numFmtId="0" fontId="72" fillId="38" borderId="14" xfId="0" applyFont="1" applyFill="1" applyBorder="1" applyAlignment="1">
      <alignment vertical="top" wrapText="1"/>
    </xf>
    <xf numFmtId="0" fontId="72" fillId="33" borderId="22" xfId="0" applyFont="1" applyFill="1" applyBorder="1" applyAlignment="1">
      <alignment horizontal="right" vertical="top"/>
    </xf>
    <xf numFmtId="0" fontId="72" fillId="33" borderId="13" xfId="0" applyFont="1" applyFill="1" applyBorder="1" applyAlignment="1">
      <alignment horizontal="right" vertical="top"/>
    </xf>
    <xf numFmtId="0" fontId="72" fillId="33" borderId="16" xfId="0" applyFont="1" applyFill="1" applyBorder="1" applyAlignment="1">
      <alignment horizontal="right" vertical="top"/>
    </xf>
    <xf numFmtId="0" fontId="75" fillId="34" borderId="10" xfId="0" applyFont="1" applyFill="1" applyBorder="1" applyAlignment="1">
      <alignment horizontal="left" vertical="top"/>
    </xf>
    <xf numFmtId="0" fontId="75" fillId="34" borderId="11" xfId="0" applyFont="1" applyFill="1" applyBorder="1" applyAlignment="1">
      <alignment horizontal="left" vertical="top"/>
    </xf>
    <xf numFmtId="0" fontId="75" fillId="34" borderId="14" xfId="0" applyFont="1" applyFill="1" applyBorder="1" applyAlignment="1">
      <alignment horizontal="left" vertical="top"/>
    </xf>
    <xf numFmtId="0" fontId="72" fillId="33" borderId="10" xfId="0" applyFont="1" applyFill="1" applyBorder="1" applyAlignment="1">
      <alignment horizontal="center" vertical="center"/>
    </xf>
    <xf numFmtId="0" fontId="72" fillId="33" borderId="11" xfId="0" applyFont="1" applyFill="1" applyBorder="1" applyAlignment="1">
      <alignment horizontal="center" vertical="center"/>
    </xf>
    <xf numFmtId="0" fontId="72" fillId="33" borderId="14" xfId="0" applyFont="1" applyFill="1" applyBorder="1" applyAlignment="1">
      <alignment horizontal="center" vertical="center"/>
    </xf>
    <xf numFmtId="0" fontId="75" fillId="34" borderId="10" xfId="0" applyFont="1" applyFill="1" applyBorder="1" applyAlignment="1">
      <alignment horizontal="left" vertical="top" wrapText="1"/>
    </xf>
    <xf numFmtId="0" fontId="75" fillId="34" borderId="11" xfId="0" applyFont="1" applyFill="1" applyBorder="1" applyAlignment="1">
      <alignment horizontal="left" vertical="top" wrapText="1"/>
    </xf>
    <xf numFmtId="0" fontId="75" fillId="34" borderId="14" xfId="0" applyFont="1" applyFill="1" applyBorder="1" applyAlignment="1">
      <alignment horizontal="left" vertical="top" wrapText="1"/>
    </xf>
    <xf numFmtId="0" fontId="72" fillId="38" borderId="10" xfId="0" applyFont="1" applyFill="1" applyBorder="1" applyAlignment="1">
      <alignment horizontal="left" vertical="center" wrapText="1"/>
    </xf>
    <xf numFmtId="0" fontId="72" fillId="38" borderId="11" xfId="0" applyFont="1" applyFill="1" applyBorder="1" applyAlignment="1">
      <alignment horizontal="left" vertical="center" wrapText="1"/>
    </xf>
    <xf numFmtId="0" fontId="72" fillId="38" borderId="14" xfId="0" applyFont="1" applyFill="1" applyBorder="1" applyAlignment="1">
      <alignment horizontal="left" vertical="center" wrapText="1"/>
    </xf>
    <xf numFmtId="0" fontId="72" fillId="33" borderId="23" xfId="0" applyFont="1" applyFill="1" applyBorder="1" applyAlignment="1">
      <alignment horizontal="left" vertical="top" wrapText="1"/>
    </xf>
    <xf numFmtId="0" fontId="72" fillId="33" borderId="12" xfId="0" applyFont="1" applyFill="1" applyBorder="1" applyAlignment="1">
      <alignment horizontal="left" vertical="top" wrapText="1"/>
    </xf>
    <xf numFmtId="0" fontId="72" fillId="33" borderId="15" xfId="0" applyFont="1" applyFill="1" applyBorder="1" applyAlignment="1">
      <alignment horizontal="left" vertical="top" wrapText="1"/>
    </xf>
    <xf numFmtId="0" fontId="72" fillId="38" borderId="10" xfId="0" applyFont="1" applyFill="1" applyBorder="1" applyAlignment="1">
      <alignment horizontal="left" vertical="top" wrapText="1"/>
    </xf>
    <xf numFmtId="0" fontId="72" fillId="38" borderId="11" xfId="0" applyFont="1" applyFill="1" applyBorder="1" applyAlignment="1">
      <alignment horizontal="left" vertical="top" wrapText="1"/>
    </xf>
    <xf numFmtId="0" fontId="72" fillId="38" borderId="14" xfId="0" applyFont="1" applyFill="1" applyBorder="1" applyAlignment="1">
      <alignment horizontal="left" vertical="top" wrapText="1"/>
    </xf>
    <xf numFmtId="0" fontId="75" fillId="0" borderId="0" xfId="0" applyFont="1" applyAlignment="1">
      <alignment horizontal="left" vertical="top"/>
    </xf>
    <xf numFmtId="0" fontId="76" fillId="35" borderId="0" xfId="0" applyFont="1" applyFill="1" applyAlignment="1">
      <alignment horizontal="left" vertical="top"/>
    </xf>
    <xf numFmtId="0" fontId="72" fillId="33" borderId="10" xfId="0" applyFont="1" applyFill="1" applyBorder="1" applyAlignment="1">
      <alignment horizontal="left" vertical="top" wrapText="1"/>
    </xf>
    <xf numFmtId="0" fontId="72" fillId="33" borderId="11" xfId="0" applyFont="1" applyFill="1" applyBorder="1" applyAlignment="1">
      <alignment horizontal="left" vertical="top" wrapText="1"/>
    </xf>
    <xf numFmtId="0" fontId="72" fillId="33" borderId="14" xfId="0" applyFont="1" applyFill="1" applyBorder="1" applyAlignment="1">
      <alignment horizontal="left" vertical="top" wrapText="1"/>
    </xf>
    <xf numFmtId="0" fontId="72" fillId="33" borderId="10" xfId="0" applyFont="1" applyFill="1" applyBorder="1" applyAlignment="1">
      <alignment horizontal="right" vertical="top"/>
    </xf>
    <xf numFmtId="0" fontId="72" fillId="33" borderId="11" xfId="0" applyFont="1" applyFill="1" applyBorder="1" applyAlignment="1">
      <alignment horizontal="right" vertical="top"/>
    </xf>
    <xf numFmtId="0" fontId="72" fillId="33" borderId="14" xfId="0" applyFont="1" applyFill="1" applyBorder="1" applyAlignment="1">
      <alignment horizontal="right" vertical="top"/>
    </xf>
    <xf numFmtId="0" fontId="72" fillId="33" borderId="19" xfId="0" applyFont="1" applyFill="1" applyBorder="1" applyAlignment="1">
      <alignment horizontal="center" vertical="top" wrapText="1"/>
    </xf>
    <xf numFmtId="0" fontId="72" fillId="33" borderId="17" xfId="0" applyFont="1" applyFill="1" applyBorder="1" applyAlignment="1">
      <alignment horizontal="center" vertical="top" wrapText="1"/>
    </xf>
    <xf numFmtId="0" fontId="72" fillId="44" borderId="10" xfId="0" applyFont="1" applyFill="1" applyBorder="1" applyAlignment="1">
      <alignment horizontal="center" vertical="top" wrapText="1"/>
    </xf>
    <xf numFmtId="0" fontId="72" fillId="44" borderId="11" xfId="0" applyFont="1" applyFill="1" applyBorder="1" applyAlignment="1">
      <alignment horizontal="center" vertical="top" wrapText="1"/>
    </xf>
    <xf numFmtId="0" fontId="72" fillId="44" borderId="14" xfId="0" applyFont="1" applyFill="1" applyBorder="1" applyAlignment="1">
      <alignment horizontal="center" vertical="top" wrapText="1"/>
    </xf>
    <xf numFmtId="0" fontId="72" fillId="33" borderId="21" xfId="0" applyFont="1" applyFill="1" applyBorder="1" applyAlignment="1">
      <alignment horizontal="left" vertical="top" wrapText="1"/>
    </xf>
    <xf numFmtId="0" fontId="72" fillId="33" borderId="20" xfId="0" applyFont="1" applyFill="1" applyBorder="1" applyAlignment="1">
      <alignment horizontal="center" vertical="top"/>
    </xf>
    <xf numFmtId="0" fontId="72" fillId="33" borderId="10" xfId="0" applyFont="1" applyFill="1" applyBorder="1" applyAlignment="1">
      <alignment horizontal="center" vertical="top"/>
    </xf>
    <xf numFmtId="49" fontId="75" fillId="33" borderId="10" xfId="0" applyNumberFormat="1" applyFont="1" applyFill="1" applyBorder="1" applyAlignment="1">
      <alignment horizontal="center" vertical="top"/>
    </xf>
    <xf numFmtId="49" fontId="75" fillId="33" borderId="11" xfId="0" applyNumberFormat="1" applyFont="1" applyFill="1" applyBorder="1" applyAlignment="1">
      <alignment horizontal="center" vertical="top"/>
    </xf>
    <xf numFmtId="49" fontId="75" fillId="33" borderId="14" xfId="0" applyNumberFormat="1" applyFont="1" applyFill="1" applyBorder="1" applyAlignment="1">
      <alignment horizontal="center" vertical="top"/>
    </xf>
    <xf numFmtId="0" fontId="75" fillId="33" borderId="10" xfId="0" applyFont="1" applyFill="1" applyBorder="1" applyAlignment="1">
      <alignment horizontal="center" vertical="top" wrapText="1"/>
    </xf>
    <xf numFmtId="0" fontId="75" fillId="33" borderId="11" xfId="0" applyFont="1" applyFill="1" applyBorder="1" applyAlignment="1">
      <alignment horizontal="center" vertical="top" wrapText="1"/>
    </xf>
    <xf numFmtId="0" fontId="75" fillId="33" borderId="14" xfId="0" applyFont="1" applyFill="1" applyBorder="1" applyAlignment="1">
      <alignment horizontal="center" vertical="top" wrapText="1"/>
    </xf>
    <xf numFmtId="0" fontId="75" fillId="0" borderId="10" xfId="0" applyFont="1" applyBorder="1" applyAlignment="1">
      <alignment horizontal="left" vertical="top"/>
    </xf>
    <xf numFmtId="0" fontId="75" fillId="0" borderId="11" xfId="0" applyFont="1" applyBorder="1" applyAlignment="1">
      <alignment horizontal="left" vertical="top"/>
    </xf>
    <xf numFmtId="0" fontId="75" fillId="0" borderId="14" xfId="0" applyFont="1" applyBorder="1" applyAlignment="1">
      <alignment horizontal="left" vertical="top"/>
    </xf>
    <xf numFmtId="0" fontId="72" fillId="44" borderId="10" xfId="0" applyFont="1" applyFill="1" applyBorder="1" applyAlignment="1">
      <alignment horizontal="center" vertical="top"/>
    </xf>
    <xf numFmtId="0" fontId="72" fillId="44" borderId="11" xfId="0" applyFont="1" applyFill="1" applyBorder="1" applyAlignment="1">
      <alignment horizontal="center" vertical="top"/>
    </xf>
    <xf numFmtId="0" fontId="72" fillId="44" borderId="14" xfId="0" applyFont="1" applyFill="1" applyBorder="1" applyAlignment="1">
      <alignment horizontal="center" vertical="top"/>
    </xf>
    <xf numFmtId="0" fontId="72" fillId="33" borderId="11" xfId="0" applyFont="1" applyFill="1" applyBorder="1" applyAlignment="1">
      <alignment horizontal="center" vertical="top"/>
    </xf>
    <xf numFmtId="0" fontId="72" fillId="33" borderId="14" xfId="0" applyFont="1" applyFill="1" applyBorder="1" applyAlignment="1">
      <alignment horizontal="center" vertical="top"/>
    </xf>
    <xf numFmtId="0" fontId="72" fillId="38" borderId="10" xfId="0" applyFont="1" applyFill="1" applyBorder="1" applyAlignment="1">
      <alignment horizontal="right" vertical="top" wrapText="1"/>
    </xf>
    <xf numFmtId="0" fontId="72" fillId="38" borderId="11" xfId="0" applyFont="1" applyFill="1" applyBorder="1" applyAlignment="1">
      <alignment horizontal="right" vertical="top" wrapText="1"/>
    </xf>
    <xf numFmtId="0" fontId="72" fillId="38" borderId="14" xfId="0" applyFont="1" applyFill="1" applyBorder="1" applyAlignment="1">
      <alignment horizontal="right" vertical="top" wrapText="1"/>
    </xf>
    <xf numFmtId="0" fontId="37" fillId="39" borderId="38" xfId="48" applyFont="1" applyFill="1" applyBorder="1" applyAlignment="1">
      <alignment horizontal="center"/>
    </xf>
    <xf numFmtId="0" fontId="37" fillId="39" borderId="67" xfId="48" applyFont="1" applyFill="1" applyBorder="1" applyAlignment="1">
      <alignment horizontal="center"/>
    </xf>
    <xf numFmtId="0" fontId="37" fillId="0" borderId="34" xfId="48" applyFont="1" applyBorder="1" applyAlignment="1">
      <alignment horizontal="left"/>
    </xf>
    <xf numFmtId="0" fontId="37" fillId="0" borderId="33" xfId="48" applyFont="1" applyBorder="1" applyAlignment="1">
      <alignment horizontal="left"/>
    </xf>
    <xf numFmtId="0" fontId="38" fillId="0" borderId="35" xfId="48" applyNumberFormat="1" applyFont="1" applyBorder="1" applyAlignment="1">
      <alignment horizontal="left" vertical="top" wrapText="1"/>
    </xf>
    <xf numFmtId="0" fontId="38" fillId="0" borderId="37" xfId="48" applyNumberFormat="1" applyFont="1" applyBorder="1" applyAlignment="1">
      <alignment horizontal="left" vertical="top" wrapText="1"/>
    </xf>
    <xf numFmtId="0" fontId="38" fillId="0" borderId="40" xfId="48" applyNumberFormat="1" applyFont="1" applyBorder="1" applyAlignment="1">
      <alignment horizontal="left" vertical="top" wrapText="1"/>
    </xf>
    <xf numFmtId="0" fontId="38" fillId="0" borderId="0" xfId="48" applyNumberFormat="1" applyFont="1" applyBorder="1" applyAlignment="1">
      <alignment horizontal="left" vertical="top" wrapText="1"/>
    </xf>
    <xf numFmtId="0" fontId="38" fillId="0" borderId="38" xfId="48" applyNumberFormat="1" applyFont="1" applyBorder="1" applyAlignment="1">
      <alignment horizontal="left" vertical="top" wrapText="1"/>
    </xf>
    <xf numFmtId="0" fontId="38" fillId="0" borderId="39" xfId="48" applyNumberFormat="1" applyFont="1" applyBorder="1" applyAlignment="1">
      <alignment horizontal="left" vertical="top" wrapText="1"/>
    </xf>
    <xf numFmtId="0" fontId="18" fillId="33" borderId="10" xfId="0" applyFont="1" applyFill="1" applyBorder="1" applyAlignment="1">
      <alignment vertical="top" wrapText="1"/>
    </xf>
    <xf numFmtId="0" fontId="18" fillId="33" borderId="11" xfId="0" applyFont="1" applyFill="1" applyBorder="1" applyAlignment="1">
      <alignment vertical="top" wrapText="1"/>
    </xf>
    <xf numFmtId="0" fontId="18" fillId="33" borderId="14" xfId="0" applyFont="1" applyFill="1" applyBorder="1" applyAlignment="1">
      <alignment vertical="top" wrapText="1"/>
    </xf>
    <xf numFmtId="0" fontId="18" fillId="38" borderId="10" xfId="0" applyFont="1" applyFill="1" applyBorder="1" applyAlignment="1">
      <alignment vertical="top" wrapText="1"/>
    </xf>
    <xf numFmtId="0" fontId="18" fillId="38" borderId="11" xfId="0" applyFont="1" applyFill="1" applyBorder="1" applyAlignment="1">
      <alignment vertical="top" wrapText="1"/>
    </xf>
    <xf numFmtId="0" fontId="18" fillId="38" borderId="14" xfId="0" applyFont="1" applyFill="1" applyBorder="1" applyAlignment="1">
      <alignment vertical="top" wrapText="1"/>
    </xf>
    <xf numFmtId="0" fontId="18" fillId="33" borderId="23" xfId="0" applyFont="1" applyFill="1" applyBorder="1" applyAlignment="1">
      <alignment vertical="top" wrapText="1"/>
    </xf>
    <xf numFmtId="0" fontId="18" fillId="33" borderId="12" xfId="0" applyFont="1" applyFill="1" applyBorder="1" applyAlignment="1">
      <alignment vertical="top" wrapText="1"/>
    </xf>
    <xf numFmtId="0" fontId="18" fillId="33" borderId="15" xfId="0" applyFont="1" applyFill="1" applyBorder="1" applyAlignment="1">
      <alignment vertical="top" wrapText="1"/>
    </xf>
    <xf numFmtId="0" fontId="40" fillId="0" borderId="0" xfId="0" applyFont="1" applyAlignment="1">
      <alignment vertical="top"/>
    </xf>
    <xf numFmtId="0" fontId="83" fillId="35" borderId="0" xfId="0" applyFont="1" applyFill="1" applyAlignment="1">
      <alignment vertical="top"/>
    </xf>
    <xf numFmtId="0" fontId="18" fillId="53" borderId="10" xfId="0" applyFont="1" applyFill="1" applyBorder="1" applyAlignment="1">
      <alignment vertical="top" wrapText="1"/>
    </xf>
    <xf numFmtId="0" fontId="18" fillId="53" borderId="11" xfId="0" applyFont="1" applyFill="1" applyBorder="1" applyAlignment="1">
      <alignment vertical="top" wrapText="1"/>
    </xf>
    <xf numFmtId="0" fontId="18" fillId="53" borderId="14" xfId="0" applyFont="1" applyFill="1" applyBorder="1" applyAlignment="1">
      <alignment vertical="top" wrapText="1"/>
    </xf>
    <xf numFmtId="0" fontId="18" fillId="33" borderId="19" xfId="0" applyFont="1" applyFill="1" applyBorder="1" applyAlignment="1">
      <alignment vertical="top" wrapText="1"/>
    </xf>
    <xf numFmtId="0" fontId="18" fillId="33" borderId="17" xfId="0" applyFont="1" applyFill="1" applyBorder="1" applyAlignment="1">
      <alignment vertical="top" wrapText="1"/>
    </xf>
    <xf numFmtId="0" fontId="18" fillId="38" borderId="10" xfId="0" applyFont="1" applyFill="1" applyBorder="1" applyAlignment="1">
      <alignment vertical="top"/>
    </xf>
    <xf numFmtId="0" fontId="18" fillId="38" borderId="11" xfId="0" applyFont="1" applyFill="1" applyBorder="1" applyAlignment="1">
      <alignment vertical="top"/>
    </xf>
    <xf numFmtId="0" fontId="18" fillId="38" borderId="14" xfId="0" applyFont="1" applyFill="1" applyBorder="1" applyAlignment="1">
      <alignment vertical="top"/>
    </xf>
    <xf numFmtId="0" fontId="28" fillId="34" borderId="10" xfId="0" applyFont="1" applyFill="1" applyBorder="1" applyAlignment="1">
      <alignment vertical="top"/>
    </xf>
    <xf numFmtId="0" fontId="28" fillId="34" borderId="11" xfId="0" applyFont="1" applyFill="1" applyBorder="1" applyAlignment="1">
      <alignment vertical="top"/>
    </xf>
    <xf numFmtId="0" fontId="28" fillId="34" borderId="14" xfId="0" applyFont="1" applyFill="1" applyBorder="1" applyAlignment="1">
      <alignment vertical="top"/>
    </xf>
    <xf numFmtId="0" fontId="18" fillId="33" borderId="21" xfId="0" applyFont="1" applyFill="1" applyBorder="1" applyAlignment="1">
      <alignment vertical="top" wrapText="1"/>
    </xf>
    <xf numFmtId="9" fontId="18" fillId="34" borderId="10" xfId="0" applyNumberFormat="1" applyFont="1" applyFill="1" applyBorder="1" applyAlignment="1">
      <alignment vertical="top"/>
    </xf>
    <xf numFmtId="9" fontId="18" fillId="34" borderId="11" xfId="0" applyNumberFormat="1" applyFont="1" applyFill="1" applyBorder="1" applyAlignment="1">
      <alignment vertical="top"/>
    </xf>
    <xf numFmtId="9" fontId="18" fillId="34" borderId="14" xfId="0" applyNumberFormat="1" applyFont="1" applyFill="1" applyBorder="1" applyAlignment="1">
      <alignment vertical="top"/>
    </xf>
    <xf numFmtId="0" fontId="18" fillId="33" borderId="10" xfId="0" applyFont="1" applyFill="1" applyBorder="1" applyAlignment="1">
      <alignment vertical="top"/>
    </xf>
    <xf numFmtId="0" fontId="18" fillId="33" borderId="11" xfId="0" applyFont="1" applyFill="1" applyBorder="1" applyAlignment="1">
      <alignment vertical="top"/>
    </xf>
    <xf numFmtId="0" fontId="18" fillId="33" borderId="14" xfId="0" applyFont="1" applyFill="1" applyBorder="1" applyAlignment="1">
      <alignment vertical="top"/>
    </xf>
    <xf numFmtId="0" fontId="28" fillId="34" borderId="10" xfId="0" applyFont="1" applyFill="1" applyBorder="1" applyAlignment="1">
      <alignment vertical="top" wrapText="1"/>
    </xf>
    <xf numFmtId="0" fontId="28" fillId="34" borderId="11" xfId="0" applyFont="1" applyFill="1" applyBorder="1" applyAlignment="1">
      <alignment vertical="top" wrapText="1"/>
    </xf>
    <xf numFmtId="0" fontId="28" fillId="34" borderId="14" xfId="0" applyFont="1" applyFill="1" applyBorder="1" applyAlignment="1">
      <alignment vertical="top" wrapText="1"/>
    </xf>
    <xf numFmtId="0" fontId="18" fillId="33" borderId="20" xfId="0" applyFont="1" applyFill="1" applyBorder="1" applyAlignment="1">
      <alignment vertical="top"/>
    </xf>
    <xf numFmtId="49" fontId="28" fillId="33" borderId="10" xfId="0" applyNumberFormat="1" applyFont="1" applyFill="1" applyBorder="1" applyAlignment="1">
      <alignment vertical="top"/>
    </xf>
    <xf numFmtId="49" fontId="28" fillId="33" borderId="11" xfId="0" applyNumberFormat="1" applyFont="1" applyFill="1" applyBorder="1" applyAlignment="1">
      <alignment vertical="top"/>
    </xf>
    <xf numFmtId="49" fontId="28" fillId="33" borderId="14" xfId="0" applyNumberFormat="1" applyFont="1" applyFill="1" applyBorder="1" applyAlignment="1">
      <alignment vertical="top"/>
    </xf>
    <xf numFmtId="0" fontId="28" fillId="33" borderId="10" xfId="0" applyFont="1" applyFill="1" applyBorder="1" applyAlignment="1">
      <alignment vertical="top" wrapText="1"/>
    </xf>
    <xf numFmtId="0" fontId="28" fillId="33" borderId="11" xfId="0" applyFont="1" applyFill="1" applyBorder="1" applyAlignment="1">
      <alignment vertical="top" wrapText="1"/>
    </xf>
    <xf numFmtId="0" fontId="28" fillId="33" borderId="14" xfId="0" applyFont="1" applyFill="1" applyBorder="1" applyAlignment="1">
      <alignment vertical="top" wrapText="1"/>
    </xf>
    <xf numFmtId="0" fontId="28" fillId="0" borderId="10" xfId="0" applyFont="1" applyBorder="1" applyAlignment="1">
      <alignment vertical="top"/>
    </xf>
    <xf numFmtId="0" fontId="28" fillId="0" borderId="11" xfId="0" applyFont="1" applyBorder="1" applyAlignment="1">
      <alignment vertical="top"/>
    </xf>
    <xf numFmtId="0" fontId="28" fillId="0" borderId="14" xfId="0" applyFont="1" applyBorder="1" applyAlignment="1">
      <alignment vertical="top"/>
    </xf>
    <xf numFmtId="0" fontId="18" fillId="33" borderId="23" xfId="0" applyFont="1" applyFill="1" applyBorder="1" applyAlignment="1">
      <alignment vertical="top"/>
    </xf>
    <xf numFmtId="0" fontId="18" fillId="33" borderId="12" xfId="0" applyFont="1" applyFill="1" applyBorder="1" applyAlignment="1">
      <alignment vertical="top"/>
    </xf>
    <xf numFmtId="0" fontId="18" fillId="33" borderId="15" xfId="0" applyFont="1" applyFill="1" applyBorder="1" applyAlignment="1">
      <alignment vertical="top"/>
    </xf>
    <xf numFmtId="0" fontId="18" fillId="33" borderId="24" xfId="0" applyFont="1" applyFill="1" applyBorder="1" applyAlignment="1">
      <alignment vertical="top"/>
    </xf>
    <xf numFmtId="0" fontId="18" fillId="33" borderId="0" xfId="0" applyFont="1" applyFill="1" applyBorder="1" applyAlignment="1">
      <alignment vertical="top"/>
    </xf>
    <xf numFmtId="0" fontId="18" fillId="33" borderId="18" xfId="0" applyFont="1" applyFill="1" applyBorder="1" applyAlignment="1">
      <alignment vertical="top"/>
    </xf>
    <xf numFmtId="0" fontId="18" fillId="33" borderId="22" xfId="0" applyFont="1" applyFill="1" applyBorder="1" applyAlignment="1">
      <alignment vertical="top"/>
    </xf>
    <xf numFmtId="0" fontId="18" fillId="33" borderId="13" xfId="0" applyFont="1" applyFill="1" applyBorder="1" applyAlignment="1">
      <alignment vertical="top"/>
    </xf>
    <xf numFmtId="0" fontId="18" fillId="33" borderId="16" xfId="0" applyFont="1" applyFill="1" applyBorder="1" applyAlignment="1">
      <alignment vertical="top"/>
    </xf>
    <xf numFmtId="0" fontId="67" fillId="34" borderId="10" xfId="0" applyFont="1" applyFill="1" applyBorder="1" applyAlignment="1">
      <alignment horizontal="left" vertical="top" wrapText="1"/>
    </xf>
    <xf numFmtId="0" fontId="67" fillId="34" borderId="11" xfId="0" applyFont="1" applyFill="1" applyBorder="1" applyAlignment="1">
      <alignment horizontal="left" vertical="top" wrapText="1"/>
    </xf>
    <xf numFmtId="0" fontId="67" fillId="34" borderId="14" xfId="0" applyFont="1" applyFill="1" applyBorder="1" applyAlignment="1">
      <alignment horizontal="left" vertical="top" wrapText="1"/>
    </xf>
    <xf numFmtId="0" fontId="63" fillId="33" borderId="19" xfId="0" applyFont="1" applyFill="1" applyBorder="1" applyAlignment="1">
      <alignment horizontal="left" vertical="top" wrapText="1"/>
    </xf>
    <xf numFmtId="0" fontId="63" fillId="33" borderId="17" xfId="0" applyFont="1" applyFill="1" applyBorder="1" applyAlignment="1">
      <alignment horizontal="left" vertical="top" wrapText="1"/>
    </xf>
    <xf numFmtId="0" fontId="67" fillId="34" borderId="10" xfId="0" applyFont="1" applyFill="1" applyBorder="1" applyAlignment="1">
      <alignment horizontal="left" vertical="top"/>
    </xf>
    <xf numFmtId="0" fontId="67" fillId="34" borderId="11" xfId="0" applyFont="1" applyFill="1" applyBorder="1" applyAlignment="1">
      <alignment horizontal="left" vertical="top"/>
    </xf>
    <xf numFmtId="0" fontId="67" fillId="34" borderId="14" xfId="0" applyFont="1" applyFill="1" applyBorder="1" applyAlignment="1">
      <alignment horizontal="left" vertical="top"/>
    </xf>
    <xf numFmtId="0" fontId="67" fillId="38" borderId="25" xfId="0" applyFont="1" applyFill="1" applyBorder="1" applyAlignment="1">
      <alignment horizontal="center" vertical="center" wrapText="1"/>
    </xf>
    <xf numFmtId="0" fontId="53" fillId="38" borderId="25" xfId="0" applyFont="1" applyFill="1" applyBorder="1" applyAlignment="1">
      <alignment horizontal="center" vertical="center" wrapText="1"/>
    </xf>
    <xf numFmtId="0" fontId="63" fillId="33" borderId="25" xfId="0" applyFont="1" applyFill="1" applyBorder="1" applyAlignment="1">
      <alignment horizontal="left" vertical="top" wrapText="1"/>
    </xf>
    <xf numFmtId="0" fontId="53" fillId="0" borderId="25" xfId="0" applyFont="1" applyBorder="1" applyAlignment="1">
      <alignment horizontal="center" vertical="center" wrapText="1"/>
    </xf>
    <xf numFmtId="0" fontId="54" fillId="33" borderId="25" xfId="0" applyFont="1" applyFill="1" applyBorder="1" applyAlignment="1">
      <alignment horizontal="center" vertical="top"/>
    </xf>
    <xf numFmtId="0" fontId="86" fillId="33" borderId="25" xfId="0" applyFont="1" applyFill="1" applyBorder="1" applyAlignment="1">
      <alignment horizontal="center" vertical="top"/>
    </xf>
    <xf numFmtId="0" fontId="53" fillId="0" borderId="25" xfId="0" applyFont="1" applyBorder="1" applyAlignment="1">
      <alignment horizontal="center" vertical="top" wrapText="1"/>
    </xf>
    <xf numFmtId="0" fontId="63" fillId="40" borderId="10" xfId="0" applyFont="1" applyFill="1" applyBorder="1" applyAlignment="1">
      <alignment horizontal="center" vertical="center" wrapText="1"/>
    </xf>
    <xf numFmtId="0" fontId="63" fillId="40" borderId="11" xfId="0" applyFont="1" applyFill="1" applyBorder="1" applyAlignment="1">
      <alignment horizontal="center" vertical="center" wrapText="1"/>
    </xf>
    <xf numFmtId="0" fontId="63" fillId="40" borderId="14" xfId="0" applyFont="1" applyFill="1" applyBorder="1" applyAlignment="1">
      <alignment horizontal="center" vertical="center" wrapText="1"/>
    </xf>
    <xf numFmtId="0" fontId="67" fillId="33" borderId="10" xfId="0" applyFont="1" applyFill="1" applyBorder="1" applyAlignment="1">
      <alignment horizontal="left" vertical="top" wrapText="1"/>
    </xf>
    <xf numFmtId="0" fontId="67" fillId="33" borderId="11" xfId="0" applyFont="1" applyFill="1" applyBorder="1" applyAlignment="1">
      <alignment horizontal="left" vertical="top" wrapText="1"/>
    </xf>
    <xf numFmtId="0" fontId="67" fillId="33" borderId="14" xfId="0" applyFont="1" applyFill="1" applyBorder="1" applyAlignment="1">
      <alignment horizontal="left" vertical="top" wrapText="1"/>
    </xf>
    <xf numFmtId="0" fontId="54" fillId="34" borderId="10" xfId="0" applyFont="1" applyFill="1" applyBorder="1" applyAlignment="1">
      <alignment horizontal="left" vertical="top" wrapText="1"/>
    </xf>
    <xf numFmtId="0" fontId="54" fillId="34" borderId="11" xfId="0" applyFont="1" applyFill="1" applyBorder="1" applyAlignment="1">
      <alignment horizontal="left" vertical="top" wrapText="1"/>
    </xf>
    <xf numFmtId="0" fontId="54" fillId="34" borderId="14" xfId="0" applyFont="1" applyFill="1" applyBorder="1" applyAlignment="1">
      <alignment horizontal="left" vertical="top" wrapText="1"/>
    </xf>
    <xf numFmtId="0" fontId="63" fillId="33" borderId="25" xfId="0" applyFont="1" applyFill="1" applyBorder="1" applyAlignment="1">
      <alignment horizontal="center" vertical="center"/>
    </xf>
    <xf numFmtId="0" fontId="67" fillId="34" borderId="23" xfId="0" applyFont="1" applyFill="1" applyBorder="1" applyAlignment="1">
      <alignment horizontal="left" vertical="top"/>
    </xf>
    <xf numFmtId="0" fontId="67" fillId="34" borderId="12" xfId="0" applyFont="1" applyFill="1" applyBorder="1" applyAlignment="1">
      <alignment horizontal="left" vertical="top"/>
    </xf>
    <xf numFmtId="0" fontId="67" fillId="34" borderId="15" xfId="0" applyFont="1" applyFill="1" applyBorder="1" applyAlignment="1">
      <alignment horizontal="left" vertical="top"/>
    </xf>
    <xf numFmtId="0" fontId="53" fillId="0" borderId="49" xfId="0" applyFont="1" applyBorder="1" applyAlignment="1">
      <alignment horizontal="center" vertical="top" wrapText="1"/>
    </xf>
    <xf numFmtId="0" fontId="53" fillId="0" borderId="50" xfId="0" applyFont="1" applyBorder="1" applyAlignment="1">
      <alignment horizontal="center" vertical="top" wrapText="1"/>
    </xf>
    <xf numFmtId="0" fontId="53" fillId="0" borderId="51" xfId="0" applyFont="1" applyBorder="1" applyAlignment="1">
      <alignment horizontal="center" vertical="top" wrapText="1"/>
    </xf>
    <xf numFmtId="0" fontId="63" fillId="33" borderId="89" xfId="0" applyFont="1" applyFill="1" applyBorder="1" applyAlignment="1">
      <alignment horizontal="left" vertical="top" wrapText="1"/>
    </xf>
    <xf numFmtId="0" fontId="63" fillId="33" borderId="43" xfId="0" applyFont="1" applyFill="1" applyBorder="1" applyAlignment="1">
      <alignment horizontal="left" vertical="top" wrapText="1"/>
    </xf>
    <xf numFmtId="0" fontId="63" fillId="33" borderId="21" xfId="0" applyFont="1" applyFill="1" applyBorder="1" applyAlignment="1">
      <alignment horizontal="left" vertical="top" wrapText="1"/>
    </xf>
    <xf numFmtId="0" fontId="63" fillId="38" borderId="25" xfId="0" applyFont="1" applyFill="1" applyBorder="1" applyAlignment="1">
      <alignment horizontal="center" vertical="center" wrapText="1"/>
    </xf>
    <xf numFmtId="0" fontId="54" fillId="33" borderId="19" xfId="0" applyFont="1" applyFill="1" applyBorder="1" applyAlignment="1">
      <alignment horizontal="left" vertical="top" wrapText="1"/>
    </xf>
    <xf numFmtId="0" fontId="54" fillId="33" borderId="17" xfId="0" applyFont="1" applyFill="1" applyBorder="1" applyAlignment="1">
      <alignment horizontal="left" vertical="top" wrapText="1"/>
    </xf>
    <xf numFmtId="0" fontId="63" fillId="33" borderId="87" xfId="0" applyFont="1" applyFill="1" applyBorder="1" applyAlignment="1">
      <alignment horizontal="left" vertical="top" wrapText="1"/>
    </xf>
    <xf numFmtId="0" fontId="63" fillId="33" borderId="88" xfId="0" applyFont="1" applyFill="1" applyBorder="1" applyAlignment="1">
      <alignment horizontal="left" vertical="top" wrapText="1"/>
    </xf>
    <xf numFmtId="0" fontId="54" fillId="38" borderId="10" xfId="0" applyFont="1" applyFill="1" applyBorder="1" applyAlignment="1">
      <alignment horizontal="center" vertical="center"/>
    </xf>
    <xf numFmtId="0" fontId="54" fillId="38" borderId="11" xfId="0" applyFont="1" applyFill="1" applyBorder="1" applyAlignment="1">
      <alignment horizontal="center" vertical="center"/>
    </xf>
    <xf numFmtId="0" fontId="54" fillId="38" borderId="14" xfId="0" applyFont="1" applyFill="1" applyBorder="1" applyAlignment="1">
      <alignment horizontal="center" vertical="center"/>
    </xf>
    <xf numFmtId="0" fontId="63" fillId="38" borderId="10" xfId="0" applyFont="1" applyFill="1" applyBorder="1" applyAlignment="1">
      <alignment horizontal="center" vertical="top" wrapText="1"/>
    </xf>
    <xf numFmtId="0" fontId="63" fillId="38" borderId="11" xfId="0" applyFont="1" applyFill="1" applyBorder="1" applyAlignment="1">
      <alignment horizontal="center" vertical="top" wrapText="1"/>
    </xf>
    <xf numFmtId="0" fontId="63" fillId="38" borderId="14" xfId="0" applyFont="1" applyFill="1" applyBorder="1" applyAlignment="1">
      <alignment horizontal="center" vertical="top" wrapText="1"/>
    </xf>
    <xf numFmtId="0" fontId="63" fillId="33" borderId="10" xfId="0" applyFont="1" applyFill="1" applyBorder="1" applyAlignment="1">
      <alignment horizontal="center" vertical="top"/>
    </xf>
    <xf numFmtId="0" fontId="63" fillId="33" borderId="11" xfId="0" applyFont="1" applyFill="1" applyBorder="1" applyAlignment="1">
      <alignment horizontal="center" vertical="top"/>
    </xf>
    <xf numFmtId="0" fontId="63" fillId="33" borderId="14" xfId="0" applyFont="1" applyFill="1" applyBorder="1" applyAlignment="1">
      <alignment horizontal="center" vertical="top"/>
    </xf>
    <xf numFmtId="0" fontId="67" fillId="38" borderId="10" xfId="0" applyFont="1" applyFill="1" applyBorder="1" applyAlignment="1">
      <alignment horizontal="left" vertical="center" wrapText="1"/>
    </xf>
    <xf numFmtId="0" fontId="67" fillId="38" borderId="11" xfId="0" applyFont="1" applyFill="1" applyBorder="1" applyAlignment="1">
      <alignment horizontal="left" vertical="center" wrapText="1"/>
    </xf>
    <xf numFmtId="0" fontId="67" fillId="38" borderId="14" xfId="0" applyFont="1" applyFill="1" applyBorder="1" applyAlignment="1">
      <alignment horizontal="left" vertical="center" wrapText="1"/>
    </xf>
    <xf numFmtId="9" fontId="63" fillId="34" borderId="23" xfId="0" applyNumberFormat="1" applyFont="1" applyFill="1" applyBorder="1" applyAlignment="1">
      <alignment horizontal="center" vertical="center"/>
    </xf>
    <xf numFmtId="9" fontId="63" fillId="34" borderId="12" xfId="0" applyNumberFormat="1" applyFont="1" applyFill="1" applyBorder="1" applyAlignment="1">
      <alignment horizontal="center" vertical="center"/>
    </xf>
    <xf numFmtId="9" fontId="63" fillId="34" borderId="15" xfId="0" applyNumberFormat="1" applyFont="1" applyFill="1" applyBorder="1" applyAlignment="1">
      <alignment horizontal="center" vertical="center"/>
    </xf>
    <xf numFmtId="0" fontId="54" fillId="38" borderId="34" xfId="0" applyFont="1" applyFill="1" applyBorder="1" applyAlignment="1">
      <alignment horizontal="center" vertical="center" wrapText="1"/>
    </xf>
    <xf numFmtId="0" fontId="54" fillId="38" borderId="33" xfId="0" applyFont="1" applyFill="1" applyBorder="1" applyAlignment="1">
      <alignment horizontal="center" vertical="center" wrapText="1"/>
    </xf>
    <xf numFmtId="0" fontId="54" fillId="0" borderId="34" xfId="0" applyFont="1" applyBorder="1" applyAlignment="1">
      <alignment horizontal="center" vertical="center" wrapText="1"/>
    </xf>
    <xf numFmtId="0" fontId="54" fillId="0" borderId="33" xfId="0" applyFont="1" applyBorder="1" applyAlignment="1">
      <alignment horizontal="center" vertical="center" wrapText="1"/>
    </xf>
    <xf numFmtId="49" fontId="53" fillId="0" borderId="35" xfId="0" applyNumberFormat="1" applyFont="1" applyFill="1" applyBorder="1" applyAlignment="1">
      <alignment horizontal="center" vertical="center"/>
    </xf>
    <xf numFmtId="49" fontId="53" fillId="0" borderId="37" xfId="0" applyNumberFormat="1" applyFont="1" applyFill="1" applyBorder="1" applyAlignment="1">
      <alignment horizontal="center" vertical="center"/>
    </xf>
    <xf numFmtId="0" fontId="54" fillId="38" borderId="34" xfId="0" applyFont="1" applyFill="1" applyBorder="1" applyAlignment="1">
      <alignment horizontal="center" vertical="center"/>
    </xf>
    <xf numFmtId="0" fontId="54" fillId="38" borderId="33" xfId="0" applyFont="1" applyFill="1" applyBorder="1" applyAlignment="1">
      <alignment horizontal="center" vertical="center"/>
    </xf>
    <xf numFmtId="0" fontId="54" fillId="39" borderId="38" xfId="0" applyFont="1" applyFill="1" applyBorder="1" applyAlignment="1">
      <alignment horizontal="left" vertical="top" wrapText="1"/>
    </xf>
    <xf numFmtId="0" fontId="54" fillId="39" borderId="39" xfId="0" applyFont="1" applyFill="1" applyBorder="1" applyAlignment="1">
      <alignment horizontal="left" vertical="top" wrapText="1"/>
    </xf>
    <xf numFmtId="0" fontId="53" fillId="0" borderId="35" xfId="0" applyFont="1" applyBorder="1" applyAlignment="1">
      <alignment horizontal="left" vertical="top" wrapText="1"/>
    </xf>
    <xf numFmtId="0" fontId="53" fillId="0" borderId="37" xfId="0" applyFont="1" applyBorder="1" applyAlignment="1">
      <alignment horizontal="left" vertical="top" wrapText="1"/>
    </xf>
    <xf numFmtId="0" fontId="53" fillId="0" borderId="40" xfId="0" applyFont="1" applyBorder="1" applyAlignment="1">
      <alignment horizontal="left" vertical="top" wrapText="1"/>
    </xf>
    <xf numFmtId="0" fontId="53" fillId="0" borderId="0" xfId="0" applyFont="1" applyBorder="1" applyAlignment="1">
      <alignment horizontal="left" vertical="top" wrapText="1"/>
    </xf>
    <xf numFmtId="0" fontId="53" fillId="0" borderId="38" xfId="0" applyFont="1" applyBorder="1" applyAlignment="1">
      <alignment horizontal="left" vertical="top" wrapText="1"/>
    </xf>
    <xf numFmtId="0" fontId="53" fillId="0" borderId="39" xfId="0" applyFont="1" applyBorder="1" applyAlignment="1">
      <alignment horizontal="left" vertical="top" wrapText="1"/>
    </xf>
    <xf numFmtId="0" fontId="67" fillId="0" borderId="0" xfId="0" applyFont="1" applyAlignment="1">
      <alignment horizontal="center" vertical="top"/>
    </xf>
    <xf numFmtId="0" fontId="54" fillId="35" borderId="0" xfId="0" applyFont="1" applyFill="1" applyAlignment="1">
      <alignment horizontal="center" vertical="top"/>
    </xf>
    <xf numFmtId="0" fontId="54" fillId="0" borderId="34" xfId="48" applyFont="1" applyBorder="1" applyAlignment="1">
      <alignment horizontal="left" vertical="top"/>
    </xf>
    <xf numFmtId="0" fontId="54" fillId="0" borderId="33" xfId="48" applyFont="1" applyBorder="1" applyAlignment="1">
      <alignment horizontal="left" vertical="top"/>
    </xf>
    <xf numFmtId="0" fontId="63" fillId="43" borderId="35" xfId="48" applyFont="1" applyFill="1" applyBorder="1" applyAlignment="1">
      <alignment horizontal="left" vertical="top" wrapText="1"/>
    </xf>
    <xf numFmtId="0" fontId="63" fillId="43" borderId="37" xfId="48" applyFont="1" applyFill="1" applyBorder="1" applyAlignment="1">
      <alignment horizontal="left" vertical="top" wrapText="1"/>
    </xf>
    <xf numFmtId="0" fontId="63" fillId="43" borderId="40" xfId="48" applyFont="1" applyFill="1" applyBorder="1" applyAlignment="1">
      <alignment horizontal="left" vertical="top" wrapText="1"/>
    </xf>
    <xf numFmtId="0" fontId="63" fillId="43" borderId="0" xfId="48" applyFont="1" applyFill="1" applyBorder="1" applyAlignment="1">
      <alignment horizontal="left" vertical="top" wrapText="1"/>
    </xf>
    <xf numFmtId="0" fontId="63" fillId="43" borderId="38" xfId="48" applyFont="1" applyFill="1" applyBorder="1" applyAlignment="1">
      <alignment horizontal="left" vertical="top" wrapText="1"/>
    </xf>
    <xf numFmtId="0" fontId="63" fillId="43" borderId="39" xfId="48" applyFont="1" applyFill="1" applyBorder="1" applyAlignment="1">
      <alignment horizontal="left" vertical="top" wrapText="1"/>
    </xf>
    <xf numFmtId="0" fontId="53" fillId="43" borderId="35" xfId="48" applyFont="1" applyFill="1" applyBorder="1" applyAlignment="1">
      <alignment horizontal="left" vertical="top" wrapText="1"/>
    </xf>
    <xf numFmtId="0" fontId="53" fillId="43" borderId="37" xfId="48" applyFont="1" applyFill="1" applyBorder="1" applyAlignment="1">
      <alignment horizontal="left" vertical="top" wrapText="1"/>
    </xf>
    <xf numFmtId="0" fontId="53" fillId="43" borderId="40" xfId="48" applyFont="1" applyFill="1" applyBorder="1" applyAlignment="1">
      <alignment horizontal="left" vertical="top" wrapText="1"/>
    </xf>
    <xf numFmtId="0" fontId="53" fillId="43" borderId="38" xfId="48" applyFont="1" applyFill="1" applyBorder="1" applyAlignment="1">
      <alignment horizontal="left" vertical="top" wrapText="1"/>
    </xf>
    <xf numFmtId="0" fontId="53" fillId="43" borderId="39" xfId="48" applyFont="1" applyFill="1" applyBorder="1" applyAlignment="1">
      <alignment horizontal="left" vertical="top" wrapText="1"/>
    </xf>
    <xf numFmtId="0" fontId="63" fillId="33" borderId="24" xfId="0" applyFont="1" applyFill="1" applyBorder="1" applyAlignment="1">
      <alignment horizontal="left" vertical="top" wrapText="1"/>
    </xf>
    <xf numFmtId="0" fontId="63" fillId="33" borderId="22" xfId="0" applyFont="1" applyFill="1" applyBorder="1" applyAlignment="1">
      <alignment horizontal="left" vertical="top" wrapText="1"/>
    </xf>
    <xf numFmtId="0" fontId="53" fillId="36" borderId="25" xfId="0" applyFont="1" applyFill="1" applyBorder="1" applyAlignment="1">
      <alignment horizontal="center" vertical="center" wrapText="1"/>
    </xf>
    <xf numFmtId="0" fontId="67" fillId="0" borderId="10" xfId="0" applyFont="1" applyFill="1" applyBorder="1" applyAlignment="1">
      <alignment horizontal="center" vertical="center" wrapText="1"/>
    </xf>
    <xf numFmtId="0" fontId="67" fillId="0" borderId="11" xfId="0" applyFont="1" applyFill="1" applyBorder="1" applyAlignment="1">
      <alignment horizontal="center" vertical="center" wrapText="1"/>
    </xf>
    <xf numFmtId="0" fontId="48" fillId="38" borderId="10" xfId="0" applyFont="1" applyFill="1" applyBorder="1" applyAlignment="1">
      <alignment horizontal="left" vertical="center" wrapText="1"/>
    </xf>
    <xf numFmtId="0" fontId="48" fillId="38" borderId="11" xfId="0" applyFont="1" applyFill="1" applyBorder="1" applyAlignment="1">
      <alignment horizontal="left" vertical="center" wrapText="1"/>
    </xf>
    <xf numFmtId="0" fontId="48" fillId="38" borderId="14" xfId="0" applyFont="1" applyFill="1" applyBorder="1" applyAlignment="1">
      <alignment horizontal="left" vertical="center" wrapText="1"/>
    </xf>
    <xf numFmtId="0" fontId="99" fillId="38" borderId="11" xfId="0" applyFont="1" applyFill="1" applyBorder="1" applyAlignment="1">
      <alignment horizontal="left" vertical="top" wrapText="1"/>
    </xf>
    <xf numFmtId="0" fontId="99" fillId="38" borderId="14" xfId="0" applyFont="1" applyFill="1" applyBorder="1" applyAlignment="1">
      <alignment horizontal="left" vertical="top" wrapText="1"/>
    </xf>
    <xf numFmtId="0" fontId="67" fillId="40" borderId="10" xfId="0" applyFont="1" applyFill="1" applyBorder="1" applyAlignment="1">
      <alignment horizontal="center" vertical="center" wrapText="1"/>
    </xf>
    <xf numFmtId="0" fontId="67" fillId="40" borderId="11" xfId="0" applyFont="1" applyFill="1" applyBorder="1" applyAlignment="1">
      <alignment horizontal="center" vertical="center" wrapText="1"/>
    </xf>
    <xf numFmtId="0" fontId="67" fillId="40" borderId="14" xfId="0" applyFont="1" applyFill="1" applyBorder="1" applyAlignment="1">
      <alignment horizontal="center" vertical="center" wrapText="1"/>
    </xf>
    <xf numFmtId="0" fontId="54" fillId="38" borderId="93" xfId="0" applyFont="1" applyFill="1" applyBorder="1" applyAlignment="1">
      <alignment horizontal="center" vertical="center" wrapText="1"/>
    </xf>
    <xf numFmtId="0" fontId="54" fillId="38" borderId="94" xfId="0" applyFont="1" applyFill="1" applyBorder="1" applyAlignment="1">
      <alignment horizontal="center" vertical="center" wrapText="1"/>
    </xf>
    <xf numFmtId="0" fontId="54" fillId="38" borderId="95" xfId="0" applyFont="1" applyFill="1" applyBorder="1" applyAlignment="1">
      <alignment horizontal="center" vertical="center" wrapText="1"/>
    </xf>
  </cellXfs>
  <cellStyles count="5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5" builtinId="3"/>
    <cellStyle name="Comma 11" xfId="53"/>
    <cellStyle name="Comma 12" xfId="46"/>
    <cellStyle name="Comma 2" xfId="51"/>
    <cellStyle name="Comma 2 2" xfId="49"/>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10 2" xfId="48"/>
    <cellStyle name="Normal 11" xfId="47"/>
    <cellStyle name="Normal 2" xfId="42"/>
    <cellStyle name="Normal 3" xfId="44"/>
    <cellStyle name="Normal 5" xfId="50"/>
    <cellStyle name="Note" xfId="15" builtinId="10" customBuiltin="1"/>
    <cellStyle name="Output" xfId="10" builtinId="21" customBuiltin="1"/>
    <cellStyle name="Percent" xfId="43" builtinId="5"/>
    <cellStyle name="Percent 2" xfId="52"/>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florian.nurce/Local%20Settings/Temporary%20Internet%20Files/Content.Outlook/41M70TIK/Realizimi%2011_mujori%20%20_mirela%20-27%2012%20201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 3"/>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J36"/>
  <sheetViews>
    <sheetView view="pageBreakPreview" zoomScale="60" zoomScaleNormal="100" workbookViewId="0">
      <selection activeCell="H43" sqref="H43"/>
    </sheetView>
  </sheetViews>
  <sheetFormatPr defaultColWidth="9.140625" defaultRowHeight="11.25" customHeight="1" x14ac:dyDescent="0.25"/>
  <cols>
    <col min="1" max="1" width="13.85546875" style="499" customWidth="1"/>
    <col min="2" max="2" width="12.28515625" style="78" customWidth="1"/>
    <col min="3" max="3" width="8.140625" style="78" customWidth="1"/>
    <col min="4" max="4" width="3.42578125" style="78" customWidth="1"/>
    <col min="5" max="10" width="12.28515625" style="78" customWidth="1"/>
    <col min="11" max="253" width="11.42578125" style="78" customWidth="1"/>
    <col min="254" max="16384" width="9.140625" style="78"/>
  </cols>
  <sheetData>
    <row r="1" spans="1:10" ht="15.6" customHeight="1" x14ac:dyDescent="0.3">
      <c r="A1" s="487"/>
      <c r="B1" s="90"/>
      <c r="C1" s="90"/>
      <c r="D1" s="90"/>
      <c r="E1" s="654" t="s">
        <v>166</v>
      </c>
      <c r="F1" s="654"/>
      <c r="G1" s="654"/>
      <c r="H1" s="654"/>
      <c r="I1" s="90"/>
      <c r="J1" s="90"/>
    </row>
    <row r="3" spans="1:10" ht="16.149999999999999" customHeight="1" x14ac:dyDescent="0.3">
      <c r="A3" s="488" t="s">
        <v>168</v>
      </c>
      <c r="B3" s="89"/>
      <c r="C3" s="89"/>
      <c r="D3" s="89"/>
      <c r="E3" s="88" t="s">
        <v>167</v>
      </c>
      <c r="F3" s="87"/>
      <c r="G3" s="87"/>
      <c r="H3" s="87"/>
      <c r="I3" s="87"/>
      <c r="J3" s="86"/>
    </row>
    <row r="4" spans="1:10" ht="11.25" customHeight="1" x14ac:dyDescent="0.3">
      <c r="A4" s="489"/>
      <c r="B4" s="80"/>
      <c r="C4" s="80"/>
      <c r="D4" s="80"/>
      <c r="E4" s="80"/>
      <c r="F4" s="80"/>
      <c r="G4" s="80"/>
      <c r="H4" s="80"/>
      <c r="I4" s="80"/>
      <c r="J4" s="79"/>
    </row>
    <row r="5" spans="1:10" ht="18" customHeight="1" x14ac:dyDescent="0.3">
      <c r="A5" s="490" t="s">
        <v>55</v>
      </c>
      <c r="B5" s="655" t="s">
        <v>166</v>
      </c>
      <c r="C5" s="656"/>
      <c r="D5" s="656"/>
      <c r="E5" s="656"/>
      <c r="F5" s="85" t="s">
        <v>54</v>
      </c>
      <c r="G5" s="84">
        <v>11</v>
      </c>
      <c r="H5" s="80"/>
      <c r="I5" s="80"/>
      <c r="J5" s="79"/>
    </row>
    <row r="6" spans="1:10" ht="11.25" customHeight="1" x14ac:dyDescent="0.3">
      <c r="A6" s="491"/>
      <c r="B6" s="82"/>
      <c r="C6" s="82"/>
      <c r="D6" s="82"/>
      <c r="E6" s="80"/>
      <c r="F6" s="81"/>
      <c r="G6" s="80"/>
      <c r="H6" s="80"/>
      <c r="I6" s="80"/>
      <c r="J6" s="79"/>
    </row>
    <row r="7" spans="1:10" ht="20.45" customHeight="1" x14ac:dyDescent="0.3">
      <c r="A7" s="492" t="s">
        <v>165</v>
      </c>
      <c r="B7" s="83"/>
      <c r="C7" s="82"/>
      <c r="D7" s="82"/>
      <c r="E7" s="80"/>
      <c r="F7" s="81"/>
      <c r="G7" s="80"/>
      <c r="H7" s="80"/>
      <c r="I7" s="80"/>
      <c r="J7" s="79"/>
    </row>
    <row r="8" spans="1:10" ht="11.25" customHeight="1" x14ac:dyDescent="0.25">
      <c r="A8" s="491"/>
      <c r="B8" s="657" t="s">
        <v>567</v>
      </c>
      <c r="C8" s="658"/>
      <c r="D8" s="658"/>
      <c r="E8" s="658"/>
      <c r="F8" s="658"/>
      <c r="G8" s="658"/>
      <c r="H8" s="658"/>
      <c r="I8" s="658"/>
      <c r="J8" s="659"/>
    </row>
    <row r="9" spans="1:10" ht="11.25" customHeight="1" x14ac:dyDescent="0.25">
      <c r="A9" s="491"/>
      <c r="B9" s="660"/>
      <c r="C9" s="661"/>
      <c r="D9" s="661"/>
      <c r="E9" s="661"/>
      <c r="F9" s="661"/>
      <c r="G9" s="661"/>
      <c r="H9" s="661"/>
      <c r="I9" s="661"/>
      <c r="J9" s="662"/>
    </row>
    <row r="10" spans="1:10" ht="273" customHeight="1" x14ac:dyDescent="0.25">
      <c r="A10" s="491"/>
      <c r="B10" s="663"/>
      <c r="C10" s="664"/>
      <c r="D10" s="664"/>
      <c r="E10" s="664"/>
      <c r="F10" s="664"/>
      <c r="G10" s="664"/>
      <c r="H10" s="664"/>
      <c r="I10" s="664"/>
      <c r="J10" s="665"/>
    </row>
    <row r="11" spans="1:10" ht="15" customHeight="1" x14ac:dyDescent="0.3">
      <c r="A11" s="492" t="s">
        <v>164</v>
      </c>
      <c r="B11" s="528" t="s">
        <v>163</v>
      </c>
      <c r="C11" s="529"/>
      <c r="D11" s="529"/>
      <c r="E11" s="530"/>
      <c r="F11" s="530"/>
      <c r="G11" s="530"/>
      <c r="H11" s="530"/>
      <c r="I11" s="530"/>
      <c r="J11" s="531"/>
    </row>
    <row r="12" spans="1:10" ht="11.25" customHeight="1" x14ac:dyDescent="0.3">
      <c r="A12" s="490" t="s">
        <v>162</v>
      </c>
      <c r="B12" s="532" t="s">
        <v>52</v>
      </c>
      <c r="C12" s="533"/>
      <c r="D12" s="534"/>
      <c r="E12" s="535" t="s">
        <v>161</v>
      </c>
      <c r="F12" s="536"/>
      <c r="G12" s="536"/>
      <c r="H12" s="536"/>
      <c r="I12" s="536"/>
      <c r="J12" s="537"/>
    </row>
    <row r="13" spans="1:10" ht="11.25" customHeight="1" x14ac:dyDescent="0.25">
      <c r="A13" s="493" t="s">
        <v>81</v>
      </c>
      <c r="B13" s="624" t="s">
        <v>83</v>
      </c>
      <c r="C13" s="625"/>
      <c r="D13" s="626"/>
      <c r="E13" s="633" t="s">
        <v>160</v>
      </c>
      <c r="F13" s="633"/>
      <c r="G13" s="633"/>
      <c r="H13" s="633"/>
      <c r="I13" s="633"/>
      <c r="J13" s="634"/>
    </row>
    <row r="14" spans="1:10" ht="11.25" customHeight="1" x14ac:dyDescent="0.25">
      <c r="A14" s="494"/>
      <c r="B14" s="627"/>
      <c r="C14" s="628"/>
      <c r="D14" s="629"/>
      <c r="E14" s="635"/>
      <c r="F14" s="635"/>
      <c r="G14" s="635"/>
      <c r="H14" s="635"/>
      <c r="I14" s="635"/>
      <c r="J14" s="636"/>
    </row>
    <row r="15" spans="1:10" ht="11.25" customHeight="1" x14ac:dyDescent="0.25">
      <c r="A15" s="494"/>
      <c r="B15" s="627"/>
      <c r="C15" s="628"/>
      <c r="D15" s="629"/>
      <c r="E15" s="635"/>
      <c r="F15" s="635"/>
      <c r="G15" s="635"/>
      <c r="H15" s="635"/>
      <c r="I15" s="635"/>
      <c r="J15" s="636"/>
    </row>
    <row r="16" spans="1:10" ht="89.45" customHeight="1" x14ac:dyDescent="0.25">
      <c r="A16" s="495"/>
      <c r="B16" s="630"/>
      <c r="C16" s="631"/>
      <c r="D16" s="632"/>
      <c r="E16" s="637"/>
      <c r="F16" s="637"/>
      <c r="G16" s="637"/>
      <c r="H16" s="637"/>
      <c r="I16" s="637"/>
      <c r="J16" s="638"/>
    </row>
    <row r="17" spans="1:10" ht="11.25" customHeight="1" x14ac:dyDescent="0.25">
      <c r="A17" s="496" t="s">
        <v>80</v>
      </c>
      <c r="B17" s="639" t="s">
        <v>159</v>
      </c>
      <c r="C17" s="640"/>
      <c r="D17" s="641"/>
      <c r="E17" s="648" t="s">
        <v>538</v>
      </c>
      <c r="F17" s="648"/>
      <c r="G17" s="648"/>
      <c r="H17" s="648"/>
      <c r="I17" s="648"/>
      <c r="J17" s="649"/>
    </row>
    <row r="18" spans="1:10" ht="11.25" customHeight="1" x14ac:dyDescent="0.25">
      <c r="A18" s="497"/>
      <c r="B18" s="642"/>
      <c r="C18" s="643"/>
      <c r="D18" s="644"/>
      <c r="E18" s="650"/>
      <c r="F18" s="650"/>
      <c r="G18" s="650"/>
      <c r="H18" s="650"/>
      <c r="I18" s="650"/>
      <c r="J18" s="651"/>
    </row>
    <row r="19" spans="1:10" ht="11.25" customHeight="1" x14ac:dyDescent="0.25">
      <c r="A19" s="497"/>
      <c r="B19" s="642"/>
      <c r="C19" s="643"/>
      <c r="D19" s="644"/>
      <c r="E19" s="650"/>
      <c r="F19" s="650"/>
      <c r="G19" s="650"/>
      <c r="H19" s="650"/>
      <c r="I19" s="650"/>
      <c r="J19" s="651"/>
    </row>
    <row r="20" spans="1:10" ht="50.45" customHeight="1" x14ac:dyDescent="0.25">
      <c r="A20" s="498"/>
      <c r="B20" s="645"/>
      <c r="C20" s="646"/>
      <c r="D20" s="647"/>
      <c r="E20" s="652"/>
      <c r="F20" s="652"/>
      <c r="G20" s="652"/>
      <c r="H20" s="652"/>
      <c r="I20" s="652"/>
      <c r="J20" s="653"/>
    </row>
    <row r="21" spans="1:10" ht="11.25" customHeight="1" x14ac:dyDescent="0.25">
      <c r="A21" s="496" t="s">
        <v>86</v>
      </c>
      <c r="B21" s="624" t="s">
        <v>90</v>
      </c>
      <c r="C21" s="625"/>
      <c r="D21" s="626"/>
      <c r="E21" s="633" t="s">
        <v>158</v>
      </c>
      <c r="F21" s="633"/>
      <c r="G21" s="633"/>
      <c r="H21" s="633"/>
      <c r="I21" s="633"/>
      <c r="J21" s="634"/>
    </row>
    <row r="22" spans="1:10" ht="11.25" customHeight="1" x14ac:dyDescent="0.25">
      <c r="A22" s="497"/>
      <c r="B22" s="627"/>
      <c r="C22" s="628"/>
      <c r="D22" s="629"/>
      <c r="E22" s="635"/>
      <c r="F22" s="635"/>
      <c r="G22" s="635"/>
      <c r="H22" s="635"/>
      <c r="I22" s="635"/>
      <c r="J22" s="636"/>
    </row>
    <row r="23" spans="1:10" ht="11.25" customHeight="1" x14ac:dyDescent="0.25">
      <c r="A23" s="497"/>
      <c r="B23" s="627"/>
      <c r="C23" s="628"/>
      <c r="D23" s="629"/>
      <c r="E23" s="635"/>
      <c r="F23" s="635"/>
      <c r="G23" s="635"/>
      <c r="H23" s="635"/>
      <c r="I23" s="635"/>
      <c r="J23" s="636"/>
    </row>
    <row r="24" spans="1:10" ht="34.15" customHeight="1" x14ac:dyDescent="0.25">
      <c r="A24" s="498"/>
      <c r="B24" s="630"/>
      <c r="C24" s="631"/>
      <c r="D24" s="632"/>
      <c r="E24" s="637"/>
      <c r="F24" s="637"/>
      <c r="G24" s="637"/>
      <c r="H24" s="637"/>
      <c r="I24" s="637"/>
      <c r="J24" s="638"/>
    </row>
    <row r="25" spans="1:10" ht="11.25" customHeight="1" x14ac:dyDescent="0.25">
      <c r="A25" s="496" t="s">
        <v>87</v>
      </c>
      <c r="B25" s="624" t="s">
        <v>91</v>
      </c>
      <c r="C25" s="625"/>
      <c r="D25" s="626"/>
      <c r="E25" s="633" t="s">
        <v>157</v>
      </c>
      <c r="F25" s="633"/>
      <c r="G25" s="633"/>
      <c r="H25" s="633"/>
      <c r="I25" s="633"/>
      <c r="J25" s="634"/>
    </row>
    <row r="26" spans="1:10" ht="11.25" customHeight="1" x14ac:dyDescent="0.25">
      <c r="A26" s="497"/>
      <c r="B26" s="627"/>
      <c r="C26" s="628"/>
      <c r="D26" s="629"/>
      <c r="E26" s="635"/>
      <c r="F26" s="635"/>
      <c r="G26" s="635"/>
      <c r="H26" s="635"/>
      <c r="I26" s="635"/>
      <c r="J26" s="636"/>
    </row>
    <row r="27" spans="1:10" ht="11.25" customHeight="1" x14ac:dyDescent="0.25">
      <c r="A27" s="497"/>
      <c r="B27" s="627"/>
      <c r="C27" s="628"/>
      <c r="D27" s="629"/>
      <c r="E27" s="635"/>
      <c r="F27" s="635"/>
      <c r="G27" s="635"/>
      <c r="H27" s="635"/>
      <c r="I27" s="635"/>
      <c r="J27" s="636"/>
    </row>
    <row r="28" spans="1:10" ht="30.6" customHeight="1" x14ac:dyDescent="0.25">
      <c r="A28" s="498"/>
      <c r="B28" s="630"/>
      <c r="C28" s="631"/>
      <c r="D28" s="632"/>
      <c r="E28" s="637"/>
      <c r="F28" s="637"/>
      <c r="G28" s="637"/>
      <c r="H28" s="637"/>
      <c r="I28" s="637"/>
      <c r="J28" s="638"/>
    </row>
    <row r="29" spans="1:10" ht="11.25" customHeight="1" x14ac:dyDescent="0.25">
      <c r="A29" s="496" t="s">
        <v>88</v>
      </c>
      <c r="B29" s="624" t="s">
        <v>92</v>
      </c>
      <c r="C29" s="625"/>
      <c r="D29" s="626"/>
      <c r="E29" s="633" t="s">
        <v>156</v>
      </c>
      <c r="F29" s="633"/>
      <c r="G29" s="633"/>
      <c r="H29" s="633"/>
      <c r="I29" s="633"/>
      <c r="J29" s="634"/>
    </row>
    <row r="30" spans="1:10" ht="11.25" customHeight="1" x14ac:dyDescent="0.25">
      <c r="A30" s="497"/>
      <c r="B30" s="627"/>
      <c r="C30" s="628"/>
      <c r="D30" s="629"/>
      <c r="E30" s="635"/>
      <c r="F30" s="635"/>
      <c r="G30" s="635"/>
      <c r="H30" s="635"/>
      <c r="I30" s="635"/>
      <c r="J30" s="636"/>
    </row>
    <row r="31" spans="1:10" ht="11.25" customHeight="1" x14ac:dyDescent="0.25">
      <c r="A31" s="497"/>
      <c r="B31" s="627"/>
      <c r="C31" s="628"/>
      <c r="D31" s="629"/>
      <c r="E31" s="635"/>
      <c r="F31" s="635"/>
      <c r="G31" s="635"/>
      <c r="H31" s="635"/>
      <c r="I31" s="635"/>
      <c r="J31" s="636"/>
    </row>
    <row r="32" spans="1:10" ht="75" customHeight="1" x14ac:dyDescent="0.25">
      <c r="A32" s="498"/>
      <c r="B32" s="630"/>
      <c r="C32" s="631"/>
      <c r="D32" s="632"/>
      <c r="E32" s="637"/>
      <c r="F32" s="637"/>
      <c r="G32" s="637"/>
      <c r="H32" s="637"/>
      <c r="I32" s="637"/>
      <c r="J32" s="638"/>
    </row>
    <row r="33" spans="1:10" ht="21" customHeight="1" x14ac:dyDescent="0.25">
      <c r="A33" s="496" t="s">
        <v>89</v>
      </c>
      <c r="B33" s="639" t="s">
        <v>155</v>
      </c>
      <c r="C33" s="640"/>
      <c r="D33" s="641"/>
      <c r="E33" s="648" t="s">
        <v>154</v>
      </c>
      <c r="F33" s="648"/>
      <c r="G33" s="648"/>
      <c r="H33" s="648"/>
      <c r="I33" s="648"/>
      <c r="J33" s="649"/>
    </row>
    <row r="34" spans="1:10" ht="11.25" customHeight="1" x14ac:dyDescent="0.25">
      <c r="A34" s="497"/>
      <c r="B34" s="642"/>
      <c r="C34" s="643"/>
      <c r="D34" s="644"/>
      <c r="E34" s="650"/>
      <c r="F34" s="650"/>
      <c r="G34" s="650"/>
      <c r="H34" s="650"/>
      <c r="I34" s="650"/>
      <c r="J34" s="651"/>
    </row>
    <row r="35" spans="1:10" ht="11.25" customHeight="1" x14ac:dyDescent="0.25">
      <c r="A35" s="497"/>
      <c r="B35" s="642"/>
      <c r="C35" s="643"/>
      <c r="D35" s="644"/>
      <c r="E35" s="650"/>
      <c r="F35" s="650"/>
      <c r="G35" s="650"/>
      <c r="H35" s="650"/>
      <c r="I35" s="650"/>
      <c r="J35" s="651"/>
    </row>
    <row r="36" spans="1:10" ht="27" customHeight="1" x14ac:dyDescent="0.25">
      <c r="A36" s="498"/>
      <c r="B36" s="645"/>
      <c r="C36" s="646"/>
      <c r="D36" s="647"/>
      <c r="E36" s="652"/>
      <c r="F36" s="652"/>
      <c r="G36" s="652"/>
      <c r="H36" s="652"/>
      <c r="I36" s="652"/>
      <c r="J36" s="653"/>
    </row>
  </sheetData>
  <mergeCells count="15">
    <mergeCell ref="B17:D20"/>
    <mergeCell ref="E17:J20"/>
    <mergeCell ref="E1:H1"/>
    <mergeCell ref="B33:D36"/>
    <mergeCell ref="E33:J36"/>
    <mergeCell ref="B5:E5"/>
    <mergeCell ref="B8:J10"/>
    <mergeCell ref="B13:D16"/>
    <mergeCell ref="E13:J16"/>
    <mergeCell ref="B21:D24"/>
    <mergeCell ref="E21:J24"/>
    <mergeCell ref="B25:D28"/>
    <mergeCell ref="E25:J28"/>
    <mergeCell ref="B29:D32"/>
    <mergeCell ref="E29:J32"/>
  </mergeCells>
  <printOptions horizontalCentered="1" verticalCentered="1"/>
  <pageMargins left="0.1" right="0.1" top="0.1" bottom="0.1" header="0.3" footer="0.1"/>
  <pageSetup paperSize="9" scale="7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327"/>
  <sheetViews>
    <sheetView view="pageBreakPreview" topLeftCell="A295" zoomScale="60" zoomScaleNormal="98" workbookViewId="0">
      <selection activeCell="K337" sqref="K337"/>
    </sheetView>
  </sheetViews>
  <sheetFormatPr defaultColWidth="8.85546875" defaultRowHeight="12.6" customHeight="1" x14ac:dyDescent="0.25"/>
  <cols>
    <col min="1" max="1" width="43.140625" style="59" customWidth="1"/>
    <col min="2" max="2" width="15.42578125" style="5" customWidth="1"/>
    <col min="3" max="3" width="16.42578125" style="5" customWidth="1"/>
    <col min="4" max="4" width="18" style="5" customWidth="1"/>
    <col min="5" max="5" width="18.5703125" style="5" customWidth="1"/>
    <col min="6" max="6" width="10.140625" style="5" hidden="1" customWidth="1"/>
    <col min="7" max="7" width="9.28515625" style="5" hidden="1" customWidth="1"/>
    <col min="8" max="8" width="5.140625" style="5" hidden="1" customWidth="1"/>
    <col min="9" max="16384" width="8.85546875" style="5"/>
  </cols>
  <sheetData>
    <row r="1" spans="1:8" ht="12.6" customHeight="1" x14ac:dyDescent="0.25">
      <c r="A1" s="717" t="s">
        <v>73</v>
      </c>
      <c r="B1" s="718"/>
      <c r="C1" s="718"/>
      <c r="D1" s="718"/>
      <c r="E1" s="718"/>
    </row>
    <row r="2" spans="1:8" ht="12.6" customHeight="1" x14ac:dyDescent="0.25">
      <c r="A2" s="730" t="s">
        <v>544</v>
      </c>
      <c r="B2" s="730"/>
      <c r="C2" s="730"/>
      <c r="D2" s="730"/>
      <c r="E2" s="731"/>
    </row>
    <row r="3" spans="1:8" ht="12.6" customHeight="1" x14ac:dyDescent="0.25">
      <c r="A3" s="732" t="s">
        <v>71</v>
      </c>
      <c r="B3" s="732"/>
      <c r="C3" s="732"/>
      <c r="D3" s="732"/>
      <c r="E3" s="733"/>
    </row>
    <row r="4" spans="1:8" s="93" customFormat="1" ht="13.9" customHeight="1" x14ac:dyDescent="0.25">
      <c r="A4" s="673" t="s">
        <v>73</v>
      </c>
      <c r="B4" s="674"/>
      <c r="C4" s="674"/>
      <c r="D4" s="674"/>
      <c r="E4" s="674"/>
      <c r="F4" s="674"/>
      <c r="G4" s="674"/>
      <c r="H4" s="674"/>
    </row>
    <row r="5" spans="1:8" s="93" customFormat="1" ht="13.9" customHeight="1" x14ac:dyDescent="0.25">
      <c r="A5" s="99" t="s">
        <v>56</v>
      </c>
      <c r="B5" s="666" t="s">
        <v>83</v>
      </c>
      <c r="C5" s="667"/>
      <c r="D5" s="667"/>
      <c r="E5" s="667"/>
      <c r="F5" s="667"/>
      <c r="G5" s="667"/>
      <c r="H5" s="667"/>
    </row>
    <row r="6" spans="1:8" s="93" customFormat="1" ht="13.9" customHeight="1" x14ac:dyDescent="0.25">
      <c r="A6" s="98" t="s">
        <v>4</v>
      </c>
      <c r="B6" s="679" t="s">
        <v>81</v>
      </c>
      <c r="C6" s="680"/>
      <c r="D6" s="680"/>
      <c r="E6" s="680"/>
      <c r="F6" s="680"/>
      <c r="G6" s="680"/>
      <c r="H6" s="680"/>
    </row>
    <row r="7" spans="1:8" s="93" customFormat="1" ht="13.9" customHeight="1" x14ac:dyDescent="0.25">
      <c r="A7" s="97" t="s">
        <v>74</v>
      </c>
      <c r="B7" s="681" t="s">
        <v>5</v>
      </c>
      <c r="C7" s="682"/>
      <c r="D7" s="682"/>
      <c r="E7" s="682"/>
      <c r="F7" s="682"/>
      <c r="G7" s="682"/>
      <c r="H7" s="682"/>
    </row>
    <row r="8" spans="1:8" s="93" customFormat="1" ht="13.9" customHeight="1" x14ac:dyDescent="0.25">
      <c r="A8" s="675" t="s">
        <v>179</v>
      </c>
      <c r="B8" s="676"/>
      <c r="C8" s="676"/>
      <c r="D8" s="676"/>
      <c r="E8" s="676"/>
      <c r="F8" s="676"/>
      <c r="G8" s="676"/>
      <c r="H8" s="676"/>
    </row>
    <row r="9" spans="1:8" s="93" customFormat="1" ht="13.9" customHeight="1" x14ac:dyDescent="0.25">
      <c r="A9" s="668" t="s">
        <v>82</v>
      </c>
      <c r="B9" s="669"/>
      <c r="C9" s="669"/>
      <c r="D9" s="669"/>
      <c r="E9" s="669"/>
      <c r="F9" s="669"/>
      <c r="G9" s="669"/>
      <c r="H9" s="669"/>
    </row>
    <row r="10" spans="1:8" s="93" customFormat="1" ht="13.9" customHeight="1" x14ac:dyDescent="0.25">
      <c r="A10" s="670"/>
      <c r="B10" s="643"/>
      <c r="C10" s="643"/>
      <c r="D10" s="643"/>
      <c r="E10" s="643"/>
      <c r="F10" s="643"/>
      <c r="G10" s="643"/>
      <c r="H10" s="643"/>
    </row>
    <row r="11" spans="1:8" s="93" customFormat="1" ht="13.9" customHeight="1" x14ac:dyDescent="0.25">
      <c r="A11" s="670"/>
      <c r="B11" s="643"/>
      <c r="C11" s="643"/>
      <c r="D11" s="643"/>
      <c r="E11" s="643"/>
      <c r="F11" s="643"/>
      <c r="G11" s="643"/>
      <c r="H11" s="643"/>
    </row>
    <row r="12" spans="1:8" s="93" customFormat="1" ht="13.9" customHeight="1" x14ac:dyDescent="0.25">
      <c r="A12" s="670"/>
      <c r="B12" s="643"/>
      <c r="C12" s="643"/>
      <c r="D12" s="643"/>
      <c r="E12" s="643"/>
      <c r="F12" s="643"/>
      <c r="G12" s="643"/>
      <c r="H12" s="643"/>
    </row>
    <row r="13" spans="1:8" s="93" customFormat="1" ht="34.9" customHeight="1" x14ac:dyDescent="0.25">
      <c r="A13" s="671"/>
      <c r="B13" s="672"/>
      <c r="C13" s="672"/>
      <c r="D13" s="672"/>
      <c r="E13" s="672"/>
      <c r="F13" s="672"/>
      <c r="G13" s="672"/>
      <c r="H13" s="672"/>
    </row>
    <row r="14" spans="1:8" s="93" customFormat="1" ht="13.9" customHeight="1" x14ac:dyDescent="0.25">
      <c r="A14" s="96"/>
      <c r="B14" s="96"/>
      <c r="C14" s="96"/>
      <c r="D14" s="96"/>
      <c r="E14" s="96"/>
      <c r="F14" s="96"/>
      <c r="G14" s="96"/>
      <c r="H14" s="96"/>
    </row>
    <row r="15" spans="1:8" s="93" customFormat="1" ht="13.9" customHeight="1" x14ac:dyDescent="0.25">
      <c r="A15" s="675" t="s">
        <v>75</v>
      </c>
      <c r="B15" s="676"/>
      <c r="C15" s="676"/>
      <c r="D15" s="676"/>
      <c r="E15" s="676"/>
      <c r="F15" s="676"/>
      <c r="G15" s="676"/>
      <c r="H15" s="676"/>
    </row>
    <row r="16" spans="1:8" s="93" customFormat="1" ht="13.9" customHeight="1" x14ac:dyDescent="0.25">
      <c r="A16" s="668" t="s">
        <v>84</v>
      </c>
      <c r="B16" s="669"/>
      <c r="C16" s="669"/>
      <c r="D16" s="669"/>
      <c r="E16" s="669"/>
      <c r="F16" s="669"/>
      <c r="G16" s="669"/>
      <c r="H16" s="669"/>
    </row>
    <row r="17" spans="1:8" s="93" customFormat="1" ht="13.9" customHeight="1" x14ac:dyDescent="0.25">
      <c r="A17" s="670"/>
      <c r="B17" s="643"/>
      <c r="C17" s="643"/>
      <c r="D17" s="643"/>
      <c r="E17" s="643"/>
      <c r="F17" s="643"/>
      <c r="G17" s="643"/>
      <c r="H17" s="643"/>
    </row>
    <row r="18" spans="1:8" s="93" customFormat="1" ht="13.9" customHeight="1" x14ac:dyDescent="0.25">
      <c r="A18" s="670"/>
      <c r="B18" s="643"/>
      <c r="C18" s="643"/>
      <c r="D18" s="643"/>
      <c r="E18" s="643"/>
      <c r="F18" s="643"/>
      <c r="G18" s="643"/>
      <c r="H18" s="643"/>
    </row>
    <row r="19" spans="1:8" s="93" customFormat="1" ht="13.9" customHeight="1" x14ac:dyDescent="0.25">
      <c r="A19" s="670"/>
      <c r="B19" s="643"/>
      <c r="C19" s="643"/>
      <c r="D19" s="643"/>
      <c r="E19" s="643"/>
      <c r="F19" s="643"/>
      <c r="G19" s="643"/>
      <c r="H19" s="643"/>
    </row>
    <row r="20" spans="1:8" s="93" customFormat="1" ht="13.9" customHeight="1" x14ac:dyDescent="0.25">
      <c r="A20" s="670"/>
      <c r="B20" s="643"/>
      <c r="C20" s="643"/>
      <c r="D20" s="643"/>
      <c r="E20" s="643"/>
      <c r="F20" s="643"/>
      <c r="G20" s="643"/>
      <c r="H20" s="643"/>
    </row>
    <row r="21" spans="1:8" s="93" customFormat="1" ht="4.9000000000000004" customHeight="1" x14ac:dyDescent="0.25">
      <c r="A21" s="671"/>
      <c r="B21" s="672"/>
      <c r="C21" s="672"/>
      <c r="D21" s="672"/>
      <c r="E21" s="672"/>
      <c r="F21" s="672"/>
      <c r="G21" s="672"/>
      <c r="H21" s="672"/>
    </row>
    <row r="22" spans="1:8" s="93" customFormat="1" ht="13.9" customHeight="1" x14ac:dyDescent="0.25">
      <c r="A22" s="677" t="s">
        <v>178</v>
      </c>
      <c r="B22" s="678"/>
      <c r="C22" s="678"/>
      <c r="D22" s="678"/>
      <c r="E22" s="678"/>
      <c r="F22" s="678"/>
      <c r="G22" s="678"/>
      <c r="H22" s="678"/>
    </row>
    <row r="23" spans="1:8" s="93" customFormat="1" ht="13.9" customHeight="1" x14ac:dyDescent="0.25">
      <c r="A23" s="95" t="s">
        <v>177</v>
      </c>
      <c r="B23" s="94"/>
      <c r="C23" s="94"/>
      <c r="D23" s="94"/>
      <c r="E23" s="94"/>
      <c r="F23" s="94"/>
      <c r="G23" s="94"/>
      <c r="H23" s="94"/>
    </row>
    <row r="24" spans="1:8" s="93" customFormat="1" ht="13.9" customHeight="1" x14ac:dyDescent="0.25">
      <c r="A24" s="668" t="s">
        <v>176</v>
      </c>
      <c r="B24" s="669"/>
      <c r="C24" s="669"/>
      <c r="D24" s="669"/>
      <c r="E24" s="669"/>
      <c r="F24" s="669"/>
      <c r="G24" s="669"/>
      <c r="H24" s="669"/>
    </row>
    <row r="25" spans="1:8" s="93" customFormat="1" ht="13.9" customHeight="1" x14ac:dyDescent="0.25">
      <c r="A25" s="670"/>
      <c r="B25" s="643"/>
      <c r="C25" s="643"/>
      <c r="D25" s="643"/>
      <c r="E25" s="643"/>
      <c r="F25" s="643"/>
      <c r="G25" s="643"/>
      <c r="H25" s="643"/>
    </row>
    <row r="26" spans="1:8" s="93" customFormat="1" ht="13.9" customHeight="1" x14ac:dyDescent="0.25">
      <c r="A26" s="670"/>
      <c r="B26" s="643"/>
      <c r="C26" s="643"/>
      <c r="D26" s="643"/>
      <c r="E26" s="643"/>
      <c r="F26" s="643"/>
      <c r="G26" s="643"/>
      <c r="H26" s="643"/>
    </row>
    <row r="27" spans="1:8" s="93" customFormat="1" ht="13.9" customHeight="1" x14ac:dyDescent="0.25">
      <c r="A27" s="670"/>
      <c r="B27" s="643"/>
      <c r="C27" s="643"/>
      <c r="D27" s="643"/>
      <c r="E27" s="643"/>
      <c r="F27" s="643"/>
      <c r="G27" s="643"/>
      <c r="H27" s="643"/>
    </row>
    <row r="28" spans="1:8" s="93" customFormat="1" ht="13.9" customHeight="1" x14ac:dyDescent="0.25">
      <c r="A28" s="670"/>
      <c r="B28" s="643"/>
      <c r="C28" s="643"/>
      <c r="D28" s="643"/>
      <c r="E28" s="643"/>
      <c r="F28" s="643"/>
      <c r="G28" s="643"/>
      <c r="H28" s="643"/>
    </row>
    <row r="29" spans="1:8" s="93" customFormat="1" ht="70.900000000000006" customHeight="1" x14ac:dyDescent="0.25">
      <c r="A29" s="671"/>
      <c r="B29" s="672"/>
      <c r="C29" s="672"/>
      <c r="D29" s="672"/>
      <c r="E29" s="672"/>
      <c r="F29" s="672"/>
      <c r="G29" s="672"/>
      <c r="H29" s="672"/>
    </row>
    <row r="30" spans="1:8" s="93" customFormat="1" ht="13.9" customHeight="1" x14ac:dyDescent="0.25">
      <c r="A30" s="95" t="s">
        <v>175</v>
      </c>
      <c r="B30" s="94"/>
      <c r="C30" s="94"/>
      <c r="D30" s="94"/>
      <c r="E30" s="94"/>
      <c r="F30" s="94"/>
      <c r="G30" s="94"/>
      <c r="H30" s="94"/>
    </row>
    <row r="31" spans="1:8" s="93" customFormat="1" ht="13.9" customHeight="1" x14ac:dyDescent="0.25">
      <c r="A31" s="668" t="s">
        <v>174</v>
      </c>
      <c r="B31" s="669"/>
      <c r="C31" s="669"/>
      <c r="D31" s="669"/>
      <c r="E31" s="669"/>
      <c r="F31" s="669"/>
      <c r="G31" s="669"/>
      <c r="H31" s="669"/>
    </row>
    <row r="32" spans="1:8" s="93" customFormat="1" ht="13.9" customHeight="1" x14ac:dyDescent="0.25">
      <c r="A32" s="670"/>
      <c r="B32" s="643"/>
      <c r="C32" s="643"/>
      <c r="D32" s="643"/>
      <c r="E32" s="643"/>
      <c r="F32" s="643"/>
      <c r="G32" s="643"/>
      <c r="H32" s="643"/>
    </row>
    <row r="33" spans="1:8" s="93" customFormat="1" ht="13.9" customHeight="1" x14ac:dyDescent="0.25">
      <c r="A33" s="670"/>
      <c r="B33" s="643"/>
      <c r="C33" s="643"/>
      <c r="D33" s="643"/>
      <c r="E33" s="643"/>
      <c r="F33" s="643"/>
      <c r="G33" s="643"/>
      <c r="H33" s="643"/>
    </row>
    <row r="34" spans="1:8" s="93" customFormat="1" ht="13.9" customHeight="1" x14ac:dyDescent="0.25">
      <c r="A34" s="670"/>
      <c r="B34" s="643"/>
      <c r="C34" s="643"/>
      <c r="D34" s="643"/>
      <c r="E34" s="643"/>
      <c r="F34" s="643"/>
      <c r="G34" s="643"/>
      <c r="H34" s="643"/>
    </row>
    <row r="35" spans="1:8" s="93" customFormat="1" ht="13.9" customHeight="1" x14ac:dyDescent="0.25">
      <c r="A35" s="670"/>
      <c r="B35" s="643"/>
      <c r="C35" s="643"/>
      <c r="D35" s="643"/>
      <c r="E35" s="643"/>
      <c r="F35" s="643"/>
      <c r="G35" s="643"/>
      <c r="H35" s="643"/>
    </row>
    <row r="36" spans="1:8" s="93" customFormat="1" ht="82.15" customHeight="1" x14ac:dyDescent="0.25">
      <c r="A36" s="671"/>
      <c r="B36" s="672"/>
      <c r="C36" s="672"/>
      <c r="D36" s="672"/>
      <c r="E36" s="672"/>
      <c r="F36" s="672"/>
      <c r="G36" s="672"/>
      <c r="H36" s="672"/>
    </row>
    <row r="37" spans="1:8" s="93" customFormat="1" ht="13.9" customHeight="1" x14ac:dyDescent="0.25">
      <c r="A37" s="95" t="s">
        <v>173</v>
      </c>
      <c r="B37" s="94"/>
      <c r="C37" s="94"/>
      <c r="D37" s="94"/>
      <c r="E37" s="94"/>
      <c r="F37" s="94"/>
      <c r="G37" s="94"/>
      <c r="H37" s="94"/>
    </row>
    <row r="38" spans="1:8" s="93" customFormat="1" ht="13.9" customHeight="1" x14ac:dyDescent="0.25">
      <c r="A38" s="668" t="s">
        <v>172</v>
      </c>
      <c r="B38" s="669"/>
      <c r="C38" s="669"/>
      <c r="D38" s="669"/>
      <c r="E38" s="669"/>
      <c r="F38" s="669"/>
      <c r="G38" s="669"/>
      <c r="H38" s="669"/>
    </row>
    <row r="39" spans="1:8" s="93" customFormat="1" ht="13.9" customHeight="1" x14ac:dyDescent="0.25">
      <c r="A39" s="670"/>
      <c r="B39" s="643"/>
      <c r="C39" s="643"/>
      <c r="D39" s="643"/>
      <c r="E39" s="643"/>
      <c r="F39" s="643"/>
      <c r="G39" s="643"/>
      <c r="H39" s="643"/>
    </row>
    <row r="40" spans="1:8" s="93" customFormat="1" ht="13.9" customHeight="1" x14ac:dyDescent="0.25">
      <c r="A40" s="670"/>
      <c r="B40" s="643"/>
      <c r="C40" s="643"/>
      <c r="D40" s="643"/>
      <c r="E40" s="643"/>
      <c r="F40" s="643"/>
      <c r="G40" s="643"/>
      <c r="H40" s="643"/>
    </row>
    <row r="41" spans="1:8" s="93" customFormat="1" ht="13.9" customHeight="1" x14ac:dyDescent="0.25">
      <c r="A41" s="670"/>
      <c r="B41" s="643"/>
      <c r="C41" s="643"/>
      <c r="D41" s="643"/>
      <c r="E41" s="643"/>
      <c r="F41" s="643"/>
      <c r="G41" s="643"/>
      <c r="H41" s="643"/>
    </row>
    <row r="42" spans="1:8" s="93" customFormat="1" ht="13.9" customHeight="1" x14ac:dyDescent="0.25">
      <c r="A42" s="670"/>
      <c r="B42" s="643"/>
      <c r="C42" s="643"/>
      <c r="D42" s="643"/>
      <c r="E42" s="643"/>
      <c r="F42" s="643"/>
      <c r="G42" s="643"/>
      <c r="H42" s="643"/>
    </row>
    <row r="43" spans="1:8" s="93" customFormat="1" ht="74.45" customHeight="1" x14ac:dyDescent="0.25">
      <c r="A43" s="671"/>
      <c r="B43" s="672"/>
      <c r="C43" s="672"/>
      <c r="D43" s="672"/>
      <c r="E43" s="672"/>
      <c r="F43" s="672"/>
      <c r="G43" s="672"/>
      <c r="H43" s="672"/>
    </row>
    <row r="44" spans="1:8" s="93" customFormat="1" ht="13.9" customHeight="1" x14ac:dyDescent="0.25">
      <c r="A44" s="95" t="s">
        <v>171</v>
      </c>
      <c r="B44" s="94"/>
      <c r="C44" s="94"/>
      <c r="D44" s="94"/>
      <c r="E44" s="94"/>
      <c r="F44" s="94"/>
      <c r="G44" s="94"/>
      <c r="H44" s="94"/>
    </row>
    <row r="45" spans="1:8" s="93" customFormat="1" ht="13.9" customHeight="1" x14ac:dyDescent="0.25">
      <c r="A45" s="668" t="s">
        <v>170</v>
      </c>
      <c r="B45" s="669"/>
      <c r="C45" s="669"/>
      <c r="D45" s="669"/>
      <c r="E45" s="669"/>
      <c r="F45" s="669"/>
      <c r="G45" s="669"/>
      <c r="H45" s="669"/>
    </row>
    <row r="46" spans="1:8" s="93" customFormat="1" ht="13.9" customHeight="1" x14ac:dyDescent="0.25">
      <c r="A46" s="670"/>
      <c r="B46" s="643"/>
      <c r="C46" s="643"/>
      <c r="D46" s="643"/>
      <c r="E46" s="643"/>
      <c r="F46" s="643"/>
      <c r="G46" s="643"/>
      <c r="H46" s="643"/>
    </row>
    <row r="47" spans="1:8" s="93" customFormat="1" ht="13.9" customHeight="1" x14ac:dyDescent="0.25">
      <c r="A47" s="670"/>
      <c r="B47" s="643"/>
      <c r="C47" s="643"/>
      <c r="D47" s="643"/>
      <c r="E47" s="643"/>
      <c r="F47" s="643"/>
      <c r="G47" s="643"/>
      <c r="H47" s="643"/>
    </row>
    <row r="48" spans="1:8" s="93" customFormat="1" ht="13.9" customHeight="1" x14ac:dyDescent="0.25">
      <c r="A48" s="670"/>
      <c r="B48" s="643"/>
      <c r="C48" s="643"/>
      <c r="D48" s="643"/>
      <c r="E48" s="643"/>
      <c r="F48" s="643"/>
      <c r="G48" s="643"/>
      <c r="H48" s="643"/>
    </row>
    <row r="49" spans="1:8" s="93" customFormat="1" ht="13.9" customHeight="1" x14ac:dyDescent="0.25">
      <c r="A49" s="670"/>
      <c r="B49" s="643"/>
      <c r="C49" s="643"/>
      <c r="D49" s="643"/>
      <c r="E49" s="643"/>
      <c r="F49" s="643"/>
      <c r="G49" s="643"/>
      <c r="H49" s="643"/>
    </row>
    <row r="50" spans="1:8" s="93" customFormat="1" ht="67.900000000000006" customHeight="1" x14ac:dyDescent="0.25">
      <c r="A50" s="671"/>
      <c r="B50" s="672"/>
      <c r="C50" s="672"/>
      <c r="D50" s="672"/>
      <c r="E50" s="672"/>
      <c r="F50" s="672"/>
      <c r="G50" s="672"/>
      <c r="H50" s="672"/>
    </row>
    <row r="51" spans="1:8" s="93" customFormat="1" ht="13.9" customHeight="1" x14ac:dyDescent="0.25">
      <c r="A51" s="95" t="s">
        <v>169</v>
      </c>
      <c r="B51" s="95"/>
      <c r="C51" s="95"/>
      <c r="D51" s="94"/>
      <c r="E51" s="94"/>
      <c r="F51" s="94"/>
      <c r="G51" s="94"/>
      <c r="H51" s="94"/>
    </row>
    <row r="52" spans="1:8" s="93" customFormat="1" ht="13.9" customHeight="1" x14ac:dyDescent="0.25">
      <c r="A52" s="668" t="s">
        <v>539</v>
      </c>
      <c r="B52" s="669"/>
      <c r="C52" s="669"/>
      <c r="D52" s="669"/>
      <c r="E52" s="669"/>
      <c r="F52" s="669"/>
      <c r="G52" s="669"/>
      <c r="H52" s="669"/>
    </row>
    <row r="53" spans="1:8" s="93" customFormat="1" ht="13.9" customHeight="1" x14ac:dyDescent="0.25">
      <c r="A53" s="670"/>
      <c r="B53" s="643"/>
      <c r="C53" s="643"/>
      <c r="D53" s="643"/>
      <c r="E53" s="643"/>
      <c r="F53" s="643"/>
      <c r="G53" s="643"/>
      <c r="H53" s="643"/>
    </row>
    <row r="54" spans="1:8" s="93" customFormat="1" ht="13.9" customHeight="1" x14ac:dyDescent="0.25">
      <c r="A54" s="670"/>
      <c r="B54" s="643"/>
      <c r="C54" s="643"/>
      <c r="D54" s="643"/>
      <c r="E54" s="643"/>
      <c r="F54" s="643"/>
      <c r="G54" s="643"/>
      <c r="H54" s="643"/>
    </row>
    <row r="55" spans="1:8" s="93" customFormat="1" ht="13.9" customHeight="1" x14ac:dyDescent="0.25">
      <c r="A55" s="670"/>
      <c r="B55" s="643"/>
      <c r="C55" s="643"/>
      <c r="D55" s="643"/>
      <c r="E55" s="643"/>
      <c r="F55" s="643"/>
      <c r="G55" s="643"/>
      <c r="H55" s="643"/>
    </row>
    <row r="56" spans="1:8" s="93" customFormat="1" ht="13.9" customHeight="1" x14ac:dyDescent="0.25">
      <c r="A56" s="670"/>
      <c r="B56" s="643"/>
      <c r="C56" s="643"/>
      <c r="D56" s="643"/>
      <c r="E56" s="643"/>
      <c r="F56" s="643"/>
      <c r="G56" s="643"/>
      <c r="H56" s="643"/>
    </row>
    <row r="57" spans="1:8" s="93" customFormat="1" ht="66.599999999999994" customHeight="1" x14ac:dyDescent="0.25">
      <c r="A57" s="671"/>
      <c r="B57" s="672"/>
      <c r="C57" s="672"/>
      <c r="D57" s="672"/>
      <c r="E57" s="672"/>
      <c r="F57" s="672"/>
      <c r="G57" s="672"/>
      <c r="H57" s="672"/>
    </row>
    <row r="58" spans="1:8" ht="15" customHeight="1" x14ac:dyDescent="0.25">
      <c r="A58" s="60" t="s">
        <v>56</v>
      </c>
      <c r="B58" s="706" t="s">
        <v>83</v>
      </c>
      <c r="C58" s="707"/>
      <c r="D58" s="707"/>
      <c r="E58" s="707"/>
    </row>
    <row r="59" spans="1:8" ht="12.6" customHeight="1" x14ac:dyDescent="0.25">
      <c r="A59" s="61" t="s">
        <v>4</v>
      </c>
      <c r="B59" s="719" t="s">
        <v>81</v>
      </c>
      <c r="C59" s="720"/>
      <c r="D59" s="720"/>
      <c r="E59" s="720"/>
    </row>
    <row r="60" spans="1:8" ht="18" customHeight="1" x14ac:dyDescent="0.25">
      <c r="A60" s="62" t="s">
        <v>74</v>
      </c>
      <c r="B60" s="721" t="s">
        <v>5</v>
      </c>
      <c r="C60" s="722"/>
      <c r="D60" s="722"/>
      <c r="E60" s="722"/>
    </row>
    <row r="61" spans="1:8" ht="17.45" customHeight="1" x14ac:dyDescent="0.25">
      <c r="A61" s="708" t="s">
        <v>95</v>
      </c>
      <c r="B61" s="709"/>
      <c r="C61" s="709"/>
      <c r="D61" s="709"/>
      <c r="E61" s="709"/>
    </row>
    <row r="62" spans="1:8" ht="12.6" customHeight="1" x14ac:dyDescent="0.25">
      <c r="A62" s="710" t="s">
        <v>568</v>
      </c>
      <c r="B62" s="711"/>
      <c r="C62" s="711"/>
      <c r="D62" s="711"/>
      <c r="E62" s="723"/>
      <c r="F62" s="6"/>
    </row>
    <row r="63" spans="1:8" ht="12.6" customHeight="1" x14ac:dyDescent="0.25">
      <c r="A63" s="724"/>
      <c r="B63" s="725"/>
      <c r="C63" s="725"/>
      <c r="D63" s="725"/>
      <c r="E63" s="726"/>
      <c r="F63" s="6"/>
    </row>
    <row r="64" spans="1:8" ht="12.6" customHeight="1" x14ac:dyDescent="0.25">
      <c r="A64" s="724"/>
      <c r="B64" s="725"/>
      <c r="C64" s="725"/>
      <c r="D64" s="725"/>
      <c r="E64" s="726"/>
      <c r="F64" s="6"/>
    </row>
    <row r="65" spans="1:6" ht="9" customHeight="1" x14ac:dyDescent="0.25">
      <c r="A65" s="727"/>
      <c r="B65" s="728"/>
      <c r="C65" s="728"/>
      <c r="D65" s="728"/>
      <c r="E65" s="729"/>
      <c r="F65" s="6"/>
    </row>
    <row r="66" spans="1:6" ht="12.6" customHeight="1" x14ac:dyDescent="0.25">
      <c r="A66" s="708" t="s">
        <v>75</v>
      </c>
      <c r="B66" s="709"/>
      <c r="C66" s="709"/>
      <c r="D66" s="709"/>
      <c r="E66" s="709"/>
    </row>
    <row r="67" spans="1:6" ht="53.45" customHeight="1" x14ac:dyDescent="0.25">
      <c r="A67" s="710" t="s">
        <v>566</v>
      </c>
      <c r="B67" s="711"/>
      <c r="C67" s="711"/>
      <c r="D67" s="711"/>
      <c r="E67" s="711"/>
    </row>
    <row r="68" spans="1:6" ht="8.4499999999999993" customHeight="1" thickBot="1" x14ac:dyDescent="0.3">
      <c r="A68" s="712"/>
      <c r="B68" s="713"/>
      <c r="C68" s="713"/>
      <c r="D68" s="713"/>
      <c r="E68" s="713"/>
    </row>
    <row r="69" spans="1:6" ht="12.6" customHeight="1" x14ac:dyDescent="0.25">
      <c r="A69" s="748" t="s">
        <v>68</v>
      </c>
      <c r="B69" s="100">
        <v>2018</v>
      </c>
      <c r="C69" s="100">
        <v>2019</v>
      </c>
      <c r="D69" s="100">
        <v>2020</v>
      </c>
      <c r="E69" s="101">
        <v>2021</v>
      </c>
    </row>
    <row r="70" spans="1:6" ht="12.6" customHeight="1" thickBot="1" x14ac:dyDescent="0.3">
      <c r="A70" s="749"/>
      <c r="B70" s="102" t="s">
        <v>6</v>
      </c>
      <c r="C70" s="102" t="s">
        <v>7</v>
      </c>
      <c r="D70" s="102" t="s">
        <v>7</v>
      </c>
      <c r="E70" s="103" t="s">
        <v>7</v>
      </c>
    </row>
    <row r="71" spans="1:6" ht="12.6" customHeight="1" thickBot="1" x14ac:dyDescent="0.3">
      <c r="A71" s="477" t="s">
        <v>120</v>
      </c>
      <c r="B71" s="481">
        <f>100/678</f>
        <v>0.14749262536873156</v>
      </c>
      <c r="C71" s="481">
        <f>110/678</f>
        <v>0.16224188790560473</v>
      </c>
      <c r="D71" s="481">
        <f>110/678</f>
        <v>0.16224188790560473</v>
      </c>
      <c r="E71" s="481">
        <f>120/678</f>
        <v>0.17699115044247787</v>
      </c>
    </row>
    <row r="72" spans="1:6" ht="12.6" customHeight="1" thickBot="1" x14ac:dyDescent="0.3">
      <c r="A72" s="477" t="s">
        <v>101</v>
      </c>
      <c r="B72" s="482">
        <v>678</v>
      </c>
      <c r="C72" s="482">
        <v>678</v>
      </c>
      <c r="D72" s="482">
        <v>678</v>
      </c>
      <c r="E72" s="482">
        <v>678</v>
      </c>
    </row>
    <row r="73" spans="1:6" ht="12.6" customHeight="1" thickBot="1" x14ac:dyDescent="0.3">
      <c r="A73" s="42" t="s">
        <v>542</v>
      </c>
      <c r="B73" s="501">
        <v>0</v>
      </c>
      <c r="C73" s="501">
        <v>0</v>
      </c>
      <c r="D73" s="501">
        <v>0</v>
      </c>
      <c r="E73" s="501">
        <v>0</v>
      </c>
    </row>
    <row r="74" spans="1:6" ht="12.6" customHeight="1" thickBot="1" x14ac:dyDescent="0.3">
      <c r="A74" s="477" t="s">
        <v>121</v>
      </c>
      <c r="B74" s="483">
        <f>B72/B75</f>
        <v>2.1868146045671527E-2</v>
      </c>
      <c r="C74" s="483">
        <f>C72/C75</f>
        <v>2.1868146045671527E-2</v>
      </c>
      <c r="D74" s="483">
        <f>D72/D75</f>
        <v>2.1868146045671527E-2</v>
      </c>
      <c r="E74" s="483">
        <f>E72/E75</f>
        <v>2.1868146045671527E-2</v>
      </c>
    </row>
    <row r="75" spans="1:6" ht="12.6" customHeight="1" thickBot="1" x14ac:dyDescent="0.3">
      <c r="A75" s="477" t="s">
        <v>122</v>
      </c>
      <c r="B75" s="482">
        <v>31004</v>
      </c>
      <c r="C75" s="482">
        <v>31004</v>
      </c>
      <c r="D75" s="482">
        <v>31004</v>
      </c>
      <c r="E75" s="482">
        <v>31004</v>
      </c>
    </row>
    <row r="76" spans="1:6" ht="12.6" customHeight="1" thickBot="1" x14ac:dyDescent="0.3">
      <c r="A76" s="477" t="s">
        <v>130</v>
      </c>
      <c r="B76" s="481">
        <f>40/B77</f>
        <v>3.1031807602792862E-2</v>
      </c>
      <c r="C76" s="481">
        <f>40/C77</f>
        <v>3.1496062992125984E-2</v>
      </c>
      <c r="D76" s="481">
        <f>40/D77</f>
        <v>3.2000000000000001E-2</v>
      </c>
      <c r="E76" s="481">
        <f>40/E77</f>
        <v>3.2520325203252036E-2</v>
      </c>
    </row>
    <row r="77" spans="1:6" ht="13.9" customHeight="1" thickBot="1" x14ac:dyDescent="0.3">
      <c r="A77" s="477" t="s">
        <v>153</v>
      </c>
      <c r="B77" s="484">
        <v>1289</v>
      </c>
      <c r="C77" s="484">
        <v>1270</v>
      </c>
      <c r="D77" s="484">
        <v>1250</v>
      </c>
      <c r="E77" s="484">
        <v>1230</v>
      </c>
    </row>
    <row r="78" spans="1:6" ht="12.6" customHeight="1" thickBot="1" x14ac:dyDescent="0.3">
      <c r="A78" s="478" t="s">
        <v>103</v>
      </c>
      <c r="B78" s="485">
        <f>B79/B80</f>
        <v>0.41666666666666669</v>
      </c>
      <c r="C78" s="485">
        <f>C79/C80</f>
        <v>0.41666666666666669</v>
      </c>
      <c r="D78" s="485">
        <f>D79/D80</f>
        <v>0.41666666666666669</v>
      </c>
      <c r="E78" s="485">
        <f>E79/E80</f>
        <v>0.41666666666666669</v>
      </c>
    </row>
    <row r="79" spans="1:6" ht="13.9" customHeight="1" thickBot="1" x14ac:dyDescent="0.3">
      <c r="A79" s="477" t="s">
        <v>123</v>
      </c>
      <c r="B79" s="486">
        <f>40</f>
        <v>40</v>
      </c>
      <c r="C79" s="486">
        <f>40</f>
        <v>40</v>
      </c>
      <c r="D79" s="486">
        <f>40</f>
        <v>40</v>
      </c>
      <c r="E79" s="486">
        <f>40</f>
        <v>40</v>
      </c>
    </row>
    <row r="80" spans="1:6" ht="16.899999999999999" customHeight="1" thickBot="1" x14ac:dyDescent="0.3">
      <c r="A80" s="477" t="s">
        <v>124</v>
      </c>
      <c r="B80" s="482">
        <v>96</v>
      </c>
      <c r="C80" s="482">
        <v>96</v>
      </c>
      <c r="D80" s="482">
        <v>96</v>
      </c>
      <c r="E80" s="482">
        <v>96</v>
      </c>
    </row>
    <row r="81" spans="1:8" ht="12.6" customHeight="1" thickBot="1" x14ac:dyDescent="0.3">
      <c r="A81" s="477" t="s">
        <v>109</v>
      </c>
      <c r="B81" s="481">
        <f>100/B82</f>
        <v>7.7579519006982151E-2</v>
      </c>
      <c r="C81" s="481">
        <f>100/C82</f>
        <v>7.874015748031496E-2</v>
      </c>
      <c r="D81" s="481">
        <f>100/D82</f>
        <v>0.08</v>
      </c>
      <c r="E81" s="481">
        <f>100/E82</f>
        <v>8.1300813008130079E-2</v>
      </c>
    </row>
    <row r="82" spans="1:8" ht="16.899999999999999" customHeight="1" thickBot="1" x14ac:dyDescent="0.3">
      <c r="A82" s="477" t="s">
        <v>110</v>
      </c>
      <c r="B82" s="484">
        <v>1289</v>
      </c>
      <c r="C82" s="484">
        <v>1270</v>
      </c>
      <c r="D82" s="484">
        <v>1250</v>
      </c>
      <c r="E82" s="484">
        <v>1230</v>
      </c>
    </row>
    <row r="83" spans="1:8" ht="40.9" customHeight="1" thickBot="1" x14ac:dyDescent="0.3">
      <c r="A83" s="478" t="s">
        <v>565</v>
      </c>
      <c r="B83" s="481">
        <v>0.56599999999999995</v>
      </c>
      <c r="C83" s="481">
        <v>0.55000000000000004</v>
      </c>
      <c r="D83" s="481">
        <v>0.54</v>
      </c>
      <c r="E83" s="481">
        <v>0.53</v>
      </c>
    </row>
    <row r="84" spans="1:8" ht="17.45" customHeight="1" thickBot="1" x14ac:dyDescent="0.3">
      <c r="A84" s="538" t="s">
        <v>274</v>
      </c>
      <c r="B84" s="481">
        <v>2.0770234367104894E-2</v>
      </c>
      <c r="C84" s="481">
        <v>2.0023435073329564E-2</v>
      </c>
      <c r="D84" s="481">
        <v>1.9441531765051107E-2</v>
      </c>
      <c r="E84" s="481">
        <v>1.9556304422689033E-2</v>
      </c>
    </row>
    <row r="85" spans="1:8" ht="13.15" customHeight="1" thickBot="1" x14ac:dyDescent="0.3">
      <c r="A85" s="538" t="s">
        <v>273</v>
      </c>
      <c r="B85" s="539">
        <v>4.8306981051569984E-4</v>
      </c>
      <c r="C85" s="539">
        <v>4.4845902431464075E-4</v>
      </c>
      <c r="D85" s="539">
        <v>4.2447993277020191E-4</v>
      </c>
      <c r="E85" s="539">
        <v>3.9745263814623883E-4</v>
      </c>
    </row>
    <row r="86" spans="1:8" ht="12" customHeight="1" thickBot="1" x14ac:dyDescent="0.3">
      <c r="A86" s="538" t="s">
        <v>272</v>
      </c>
      <c r="B86" s="481">
        <v>1.6034836209862212E-3</v>
      </c>
      <c r="C86" s="481">
        <v>1.5030527339012928E-3</v>
      </c>
      <c r="D86" s="481">
        <v>1.4461567005358683E-3</v>
      </c>
      <c r="E86" s="481">
        <v>1.390137712531211E-3</v>
      </c>
      <c r="F86" s="8"/>
      <c r="H86" s="8"/>
    </row>
    <row r="87" spans="1:8" ht="40.9" customHeight="1" thickBot="1" x14ac:dyDescent="0.3">
      <c r="A87" s="7" t="s">
        <v>93</v>
      </c>
      <c r="B87" s="688" t="s">
        <v>100</v>
      </c>
      <c r="C87" s="689"/>
      <c r="D87" s="689"/>
      <c r="E87" s="690"/>
    </row>
    <row r="88" spans="1:8" ht="12.6" customHeight="1" thickBot="1" x14ac:dyDescent="0.3">
      <c r="A88" s="714" t="s">
        <v>69</v>
      </c>
      <c r="B88" s="715"/>
      <c r="C88" s="715"/>
      <c r="D88" s="715"/>
      <c r="E88" s="716"/>
    </row>
    <row r="89" spans="1:8" ht="12.6" customHeight="1" thickBot="1" x14ac:dyDescent="0.3">
      <c r="A89" s="623" t="s">
        <v>120</v>
      </c>
      <c r="B89" s="10">
        <f>100/678</f>
        <v>0.14749262536873156</v>
      </c>
      <c r="C89" s="10">
        <f>110/678</f>
        <v>0.16224188790560473</v>
      </c>
      <c r="D89" s="10">
        <f>110/678</f>
        <v>0.16224188790560473</v>
      </c>
      <c r="E89" s="10">
        <f>120/678</f>
        <v>0.17699115044247787</v>
      </c>
    </row>
    <row r="90" spans="1:8" ht="12.6" customHeight="1" thickBot="1" x14ac:dyDescent="0.3">
      <c r="A90" s="42" t="s">
        <v>541</v>
      </c>
      <c r="B90" s="500">
        <v>60</v>
      </c>
      <c r="C90" s="500">
        <v>70</v>
      </c>
      <c r="D90" s="500">
        <v>75</v>
      </c>
      <c r="E90" s="500">
        <v>80</v>
      </c>
    </row>
    <row r="91" spans="1:8" ht="12.6" customHeight="1" thickBot="1" x14ac:dyDescent="0.3">
      <c r="A91" s="623" t="s">
        <v>540</v>
      </c>
      <c r="B91" s="52">
        <v>100</v>
      </c>
      <c r="C91" s="52">
        <v>110</v>
      </c>
      <c r="D91" s="52">
        <v>115</v>
      </c>
      <c r="E91" s="52">
        <v>120</v>
      </c>
    </row>
    <row r="92" spans="1:8" ht="12.6" customHeight="1" thickBot="1" x14ac:dyDescent="0.3">
      <c r="A92" s="623" t="s">
        <v>101</v>
      </c>
      <c r="B92" s="11">
        <v>678</v>
      </c>
      <c r="C92" s="11">
        <v>678</v>
      </c>
      <c r="D92" s="11">
        <v>678</v>
      </c>
      <c r="E92" s="11">
        <v>678</v>
      </c>
    </row>
    <row r="93" spans="1:8" ht="12.6" customHeight="1" thickBot="1" x14ac:dyDescent="0.3">
      <c r="A93" s="623" t="s">
        <v>121</v>
      </c>
      <c r="B93" s="12">
        <f>B92/B94</f>
        <v>2.1868146045671527E-2</v>
      </c>
      <c r="C93" s="12">
        <f>C92/C94</f>
        <v>2.1868146045671527E-2</v>
      </c>
      <c r="D93" s="12">
        <f>D92/D94</f>
        <v>2.1868146045671527E-2</v>
      </c>
      <c r="E93" s="12">
        <f>E92/E94</f>
        <v>2.1868146045671527E-2</v>
      </c>
    </row>
    <row r="94" spans="1:8" ht="12.6" customHeight="1" thickBot="1" x14ac:dyDescent="0.3">
      <c r="A94" s="623" t="s">
        <v>122</v>
      </c>
      <c r="B94" s="54">
        <v>31004</v>
      </c>
      <c r="C94" s="54">
        <v>31004</v>
      </c>
      <c r="D94" s="54">
        <v>31004</v>
      </c>
      <c r="E94" s="54">
        <v>31004</v>
      </c>
    </row>
    <row r="95" spans="1:8" ht="12.6" customHeight="1" thickBot="1" x14ac:dyDescent="0.3">
      <c r="A95" s="685" t="s">
        <v>45</v>
      </c>
      <c r="B95" s="686"/>
      <c r="C95" s="686"/>
      <c r="D95" s="686"/>
      <c r="E95" s="687"/>
    </row>
    <row r="96" spans="1:8" ht="14.45" customHeight="1" thickBot="1" x14ac:dyDescent="0.3">
      <c r="A96" s="685" t="s">
        <v>70</v>
      </c>
      <c r="B96" s="686"/>
      <c r="C96" s="686"/>
      <c r="D96" s="686"/>
      <c r="E96" s="687"/>
    </row>
    <row r="97" spans="1:8" ht="51" customHeight="1" thickBot="1" x14ac:dyDescent="0.3">
      <c r="A97" s="13" t="s">
        <v>79</v>
      </c>
      <c r="B97" s="688" t="s">
        <v>129</v>
      </c>
      <c r="C97" s="689"/>
      <c r="D97" s="689"/>
      <c r="E97" s="690"/>
    </row>
    <row r="98" spans="1:8" ht="18" customHeight="1" thickBot="1" x14ac:dyDescent="0.3">
      <c r="A98" s="14" t="s">
        <v>10</v>
      </c>
      <c r="B98" s="688" t="s">
        <v>106</v>
      </c>
      <c r="C98" s="689"/>
      <c r="D98" s="689"/>
      <c r="E98" s="690"/>
    </row>
    <row r="99" spans="1:8" ht="12.6" customHeight="1" thickBot="1" x14ac:dyDescent="0.3">
      <c r="A99" s="15" t="s">
        <v>13</v>
      </c>
      <c r="B99" s="691" t="s">
        <v>102</v>
      </c>
      <c r="C99" s="692"/>
      <c r="D99" s="692"/>
      <c r="E99" s="693"/>
    </row>
    <row r="100" spans="1:8" ht="12.6" customHeight="1" x14ac:dyDescent="0.25">
      <c r="A100" s="683"/>
      <c r="B100" s="16">
        <v>2018</v>
      </c>
      <c r="C100" s="16">
        <v>2019</v>
      </c>
      <c r="D100" s="16">
        <v>2020</v>
      </c>
      <c r="E100" s="16">
        <v>2021</v>
      </c>
    </row>
    <row r="101" spans="1:8" ht="12.6" customHeight="1" thickBot="1" x14ac:dyDescent="0.3">
      <c r="A101" s="684"/>
      <c r="B101" s="17" t="s">
        <v>6</v>
      </c>
      <c r="C101" s="17" t="s">
        <v>7</v>
      </c>
      <c r="D101" s="17" t="s">
        <v>7</v>
      </c>
      <c r="E101" s="17" t="s">
        <v>7</v>
      </c>
    </row>
    <row r="102" spans="1:8" ht="12.6" customHeight="1" thickBot="1" x14ac:dyDescent="0.3">
      <c r="A102" s="14" t="s">
        <v>9</v>
      </c>
      <c r="B102" s="18">
        <v>100</v>
      </c>
      <c r="C102" s="18">
        <v>110</v>
      </c>
      <c r="D102" s="18">
        <v>110</v>
      </c>
      <c r="E102" s="18">
        <v>120</v>
      </c>
    </row>
    <row r="103" spans="1:8" ht="12.6" customHeight="1" thickBot="1" x14ac:dyDescent="0.3">
      <c r="A103" s="14" t="s">
        <v>14</v>
      </c>
      <c r="B103" s="19">
        <v>10000</v>
      </c>
      <c r="C103" s="19">
        <v>11000</v>
      </c>
      <c r="D103" s="19">
        <v>11000</v>
      </c>
      <c r="E103" s="19">
        <v>12000</v>
      </c>
    </row>
    <row r="104" spans="1:8" ht="12.6" customHeight="1" thickBot="1" x14ac:dyDescent="0.3">
      <c r="A104" s="14" t="s">
        <v>23</v>
      </c>
      <c r="B104" s="19">
        <f>B103/B102</f>
        <v>100</v>
      </c>
      <c r="C104" s="19">
        <f>C103/C102</f>
        <v>100</v>
      </c>
      <c r="D104" s="19">
        <f>D103/D102</f>
        <v>100</v>
      </c>
      <c r="E104" s="19">
        <f>E103/E102</f>
        <v>100</v>
      </c>
      <c r="F104" s="22"/>
      <c r="G104" s="22"/>
      <c r="H104" s="22"/>
    </row>
    <row r="105" spans="1:8" ht="12.6" customHeight="1" thickBot="1" x14ac:dyDescent="0.3">
      <c r="A105" s="14" t="s">
        <v>15</v>
      </c>
      <c r="B105" s="622" t="s">
        <v>21</v>
      </c>
      <c r="C105" s="21">
        <f t="shared" ref="C105:E107" si="0">C102/B102-1</f>
        <v>0.10000000000000009</v>
      </c>
      <c r="D105" s="21">
        <f t="shared" si="0"/>
        <v>0</v>
      </c>
      <c r="E105" s="21">
        <f t="shared" si="0"/>
        <v>9.0909090909090828E-2</v>
      </c>
    </row>
    <row r="106" spans="1:8" ht="12.6" customHeight="1" thickBot="1" x14ac:dyDescent="0.3">
      <c r="A106" s="14" t="s">
        <v>16</v>
      </c>
      <c r="B106" s="622" t="s">
        <v>21</v>
      </c>
      <c r="C106" s="21">
        <f t="shared" si="0"/>
        <v>0.10000000000000009</v>
      </c>
      <c r="D106" s="21">
        <f t="shared" si="0"/>
        <v>0</v>
      </c>
      <c r="E106" s="21">
        <f t="shared" si="0"/>
        <v>9.0909090909090828E-2</v>
      </c>
    </row>
    <row r="107" spans="1:8" ht="12.6" customHeight="1" thickBot="1" x14ac:dyDescent="0.3">
      <c r="A107" s="14" t="s">
        <v>17</v>
      </c>
      <c r="B107" s="622" t="s">
        <v>21</v>
      </c>
      <c r="C107" s="21">
        <f t="shared" si="0"/>
        <v>0</v>
      </c>
      <c r="D107" s="21">
        <f t="shared" si="0"/>
        <v>0</v>
      </c>
      <c r="E107" s="21">
        <f t="shared" si="0"/>
        <v>0</v>
      </c>
    </row>
    <row r="108" spans="1:8" ht="12.6" customHeight="1" thickBot="1" x14ac:dyDescent="0.3">
      <c r="A108" s="694" t="s">
        <v>76</v>
      </c>
      <c r="B108" s="695"/>
      <c r="C108" s="695"/>
      <c r="D108" s="695"/>
      <c r="E108" s="696"/>
    </row>
    <row r="109" spans="1:8" ht="12.6" customHeight="1" x14ac:dyDescent="0.25">
      <c r="A109" s="683"/>
      <c r="B109" s="16">
        <v>2018</v>
      </c>
      <c r="C109" s="16">
        <v>2019</v>
      </c>
      <c r="D109" s="16">
        <v>2020</v>
      </c>
      <c r="E109" s="16">
        <v>2021</v>
      </c>
    </row>
    <row r="110" spans="1:8" ht="12.6" customHeight="1" thickBot="1" x14ac:dyDescent="0.3">
      <c r="A110" s="684"/>
      <c r="B110" s="17" t="s">
        <v>6</v>
      </c>
      <c r="C110" s="17" t="s">
        <v>7</v>
      </c>
      <c r="D110" s="17" t="s">
        <v>7</v>
      </c>
      <c r="E110" s="17" t="s">
        <v>7</v>
      </c>
    </row>
    <row r="111" spans="1:8" ht="12.6" customHeight="1" thickBot="1" x14ac:dyDescent="0.3">
      <c r="A111" s="23" t="s">
        <v>0</v>
      </c>
      <c r="B111" s="24">
        <v>0</v>
      </c>
      <c r="C111" s="24">
        <v>0</v>
      </c>
      <c r="D111" s="24">
        <v>0</v>
      </c>
      <c r="E111" s="24">
        <v>0</v>
      </c>
    </row>
    <row r="112" spans="1:8" ht="12.6" customHeight="1" thickBot="1" x14ac:dyDescent="0.3">
      <c r="A112" s="23" t="s">
        <v>41</v>
      </c>
      <c r="B112" s="24">
        <v>0</v>
      </c>
      <c r="C112" s="24">
        <v>0</v>
      </c>
      <c r="D112" s="24">
        <v>0</v>
      </c>
      <c r="E112" s="24">
        <v>0</v>
      </c>
    </row>
    <row r="113" spans="1:8" ht="12.6" customHeight="1" thickBot="1" x14ac:dyDescent="0.3">
      <c r="A113" s="23" t="s">
        <v>1</v>
      </c>
      <c r="B113" s="25">
        <f>B103</f>
        <v>10000</v>
      </c>
      <c r="C113" s="25">
        <f>C103</f>
        <v>11000</v>
      </c>
      <c r="D113" s="25">
        <f>D103</f>
        <v>11000</v>
      </c>
      <c r="E113" s="25">
        <f>E103</f>
        <v>12000</v>
      </c>
    </row>
    <row r="114" spans="1:8" ht="12.6" customHeight="1" thickBot="1" x14ac:dyDescent="0.3">
      <c r="A114" s="23" t="s">
        <v>2</v>
      </c>
      <c r="B114" s="25">
        <v>0</v>
      </c>
      <c r="C114" s="25">
        <v>0</v>
      </c>
      <c r="D114" s="25">
        <v>0</v>
      </c>
      <c r="E114" s="25">
        <v>0</v>
      </c>
    </row>
    <row r="115" spans="1:8" ht="12.6" customHeight="1" thickBot="1" x14ac:dyDescent="0.3">
      <c r="A115" s="23" t="s">
        <v>28</v>
      </c>
      <c r="B115" s="26"/>
      <c r="C115" s="26"/>
      <c r="D115" s="26"/>
      <c r="E115" s="26"/>
    </row>
    <row r="116" spans="1:8" ht="12.6" customHeight="1" thickBot="1" x14ac:dyDescent="0.3">
      <c r="A116" s="23" t="s">
        <v>30</v>
      </c>
      <c r="B116" s="25">
        <v>0</v>
      </c>
      <c r="C116" s="25">
        <v>0</v>
      </c>
      <c r="D116" s="25">
        <v>0</v>
      </c>
      <c r="E116" s="25">
        <v>0</v>
      </c>
    </row>
    <row r="117" spans="1:8" ht="12.6" customHeight="1" thickBot="1" x14ac:dyDescent="0.3">
      <c r="A117" s="23" t="s">
        <v>3</v>
      </c>
      <c r="B117" s="25">
        <v>0</v>
      </c>
      <c r="C117" s="25">
        <v>0</v>
      </c>
      <c r="D117" s="25">
        <v>0</v>
      </c>
      <c r="E117" s="25">
        <v>0</v>
      </c>
    </row>
    <row r="118" spans="1:8" ht="12.6" customHeight="1" thickBot="1" x14ac:dyDescent="0.3">
      <c r="A118" s="53" t="s">
        <v>47</v>
      </c>
      <c r="B118" s="25">
        <f>B117+B116+B115+B114+B113+B112+B111</f>
        <v>10000</v>
      </c>
      <c r="C118" s="25">
        <f>C117+C116+C115+C114+C113+C112+C111</f>
        <v>11000</v>
      </c>
      <c r="D118" s="25">
        <f>D117+D116+D115+D114+D113+D112+D111</f>
        <v>11000</v>
      </c>
      <c r="E118" s="25">
        <f>E117+E116+E115+E114+E113+E112+E111</f>
        <v>12000</v>
      </c>
    </row>
    <row r="119" spans="1:8" ht="27.6" customHeight="1" thickBot="1" x14ac:dyDescent="0.3">
      <c r="A119" s="28" t="s">
        <v>49</v>
      </c>
      <c r="B119" s="29">
        <f>B118-B103</f>
        <v>0</v>
      </c>
      <c r="C119" s="29">
        <f>C118-C103</f>
        <v>0</v>
      </c>
      <c r="D119" s="29">
        <f>D118-D103</f>
        <v>0</v>
      </c>
      <c r="E119" s="29">
        <f>E118-E103</f>
        <v>0</v>
      </c>
    </row>
    <row r="120" spans="1:8" ht="28.15" customHeight="1" thickBot="1" x14ac:dyDescent="0.3">
      <c r="A120" s="7" t="s">
        <v>22</v>
      </c>
      <c r="B120" s="734" t="s">
        <v>107</v>
      </c>
      <c r="C120" s="735"/>
      <c r="D120" s="735"/>
      <c r="E120" s="736"/>
      <c r="F120" s="8"/>
      <c r="H120" s="8"/>
    </row>
    <row r="121" spans="1:8" ht="12.6" customHeight="1" thickBot="1" x14ac:dyDescent="0.3">
      <c r="A121" s="714" t="s">
        <v>97</v>
      </c>
      <c r="B121" s="715"/>
      <c r="C121" s="715"/>
      <c r="D121" s="715"/>
      <c r="E121" s="716"/>
    </row>
    <row r="122" spans="1:8" ht="22.15" customHeight="1" thickBot="1" x14ac:dyDescent="0.3">
      <c r="A122" s="9" t="s">
        <v>130</v>
      </c>
      <c r="B122" s="10">
        <f>40/B123</f>
        <v>3.1031807602792862E-2</v>
      </c>
      <c r="C122" s="10">
        <f>40/C123</f>
        <v>3.1496062992125984E-2</v>
      </c>
      <c r="D122" s="10">
        <f>40/D123</f>
        <v>3.2000000000000001E-2</v>
      </c>
      <c r="E122" s="10">
        <f>40/E123</f>
        <v>3.2520325203252036E-2</v>
      </c>
    </row>
    <row r="123" spans="1:8" ht="16.899999999999999" customHeight="1" thickBot="1" x14ac:dyDescent="0.3">
      <c r="A123" s="9" t="s">
        <v>152</v>
      </c>
      <c r="B123" s="33">
        <v>1289</v>
      </c>
      <c r="C123" s="33">
        <v>1270</v>
      </c>
      <c r="D123" s="33">
        <v>1250</v>
      </c>
      <c r="E123" s="33">
        <v>1230</v>
      </c>
    </row>
    <row r="124" spans="1:8" ht="15" customHeight="1" thickBot="1" x14ac:dyDescent="0.3">
      <c r="A124" s="50" t="s">
        <v>103</v>
      </c>
      <c r="B124" s="51">
        <f>B125/B126</f>
        <v>0.41666666666666669</v>
      </c>
      <c r="C124" s="51">
        <f>C125/C126</f>
        <v>0.41666666666666669</v>
      </c>
      <c r="D124" s="51">
        <f>D125/D126</f>
        <v>0.41666666666666669</v>
      </c>
      <c r="E124" s="51">
        <f>E125/E126</f>
        <v>0.41666666666666669</v>
      </c>
    </row>
    <row r="125" spans="1:8" ht="27.6" customHeight="1" thickBot="1" x14ac:dyDescent="0.3">
      <c r="A125" s="9" t="s">
        <v>123</v>
      </c>
      <c r="B125" s="52">
        <f>40</f>
        <v>40</v>
      </c>
      <c r="C125" s="52">
        <f>40</f>
        <v>40</v>
      </c>
      <c r="D125" s="52">
        <f>40</f>
        <v>40</v>
      </c>
      <c r="E125" s="52">
        <f>40</f>
        <v>40</v>
      </c>
    </row>
    <row r="126" spans="1:8" ht="12.6" customHeight="1" thickBot="1" x14ac:dyDescent="0.3">
      <c r="A126" s="9" t="s">
        <v>124</v>
      </c>
      <c r="B126" s="11">
        <v>96</v>
      </c>
      <c r="C126" s="11">
        <v>96</v>
      </c>
      <c r="D126" s="11">
        <v>96</v>
      </c>
      <c r="E126" s="11">
        <v>96</v>
      </c>
    </row>
    <row r="127" spans="1:8" ht="12.6" customHeight="1" thickBot="1" x14ac:dyDescent="0.3">
      <c r="A127" s="685" t="s">
        <v>46</v>
      </c>
      <c r="B127" s="686"/>
      <c r="C127" s="686"/>
      <c r="D127" s="686"/>
      <c r="E127" s="687"/>
    </row>
    <row r="128" spans="1:8" ht="15" customHeight="1" thickBot="1" x14ac:dyDescent="0.3">
      <c r="A128" s="685" t="s">
        <v>70</v>
      </c>
      <c r="B128" s="686"/>
      <c r="C128" s="686"/>
      <c r="D128" s="686"/>
      <c r="E128" s="687"/>
    </row>
    <row r="129" spans="1:8" ht="19.899999999999999" customHeight="1" thickBot="1" x14ac:dyDescent="0.3">
      <c r="A129" s="31" t="s">
        <v>37</v>
      </c>
      <c r="B129" s="688" t="s">
        <v>104</v>
      </c>
      <c r="C129" s="689"/>
      <c r="D129" s="689"/>
      <c r="E129" s="690"/>
    </row>
    <row r="130" spans="1:8" ht="41.45" customHeight="1" thickBot="1" x14ac:dyDescent="0.3">
      <c r="A130" s="14" t="s">
        <v>10</v>
      </c>
      <c r="B130" s="688" t="s">
        <v>98</v>
      </c>
      <c r="C130" s="689"/>
      <c r="D130" s="689"/>
      <c r="E130" s="690"/>
    </row>
    <row r="131" spans="1:8" ht="12.6" customHeight="1" thickBot="1" x14ac:dyDescent="0.3">
      <c r="A131" s="14" t="s">
        <v>13</v>
      </c>
      <c r="B131" s="737" t="s">
        <v>117</v>
      </c>
      <c r="C131" s="738"/>
      <c r="D131" s="738"/>
      <c r="E131" s="739"/>
    </row>
    <row r="132" spans="1:8" ht="12.6" customHeight="1" x14ac:dyDescent="0.25">
      <c r="A132" s="683"/>
      <c r="B132" s="16">
        <v>2018</v>
      </c>
      <c r="C132" s="16">
        <v>2019</v>
      </c>
      <c r="D132" s="16">
        <v>2020</v>
      </c>
      <c r="E132" s="16">
        <v>2021</v>
      </c>
    </row>
    <row r="133" spans="1:8" ht="12.6" customHeight="1" thickBot="1" x14ac:dyDescent="0.3">
      <c r="A133" s="684"/>
      <c r="B133" s="17" t="s">
        <v>6</v>
      </c>
      <c r="C133" s="17" t="s">
        <v>7</v>
      </c>
      <c r="D133" s="17" t="s">
        <v>7</v>
      </c>
      <c r="E133" s="17" t="s">
        <v>7</v>
      </c>
    </row>
    <row r="134" spans="1:8" ht="12.6" customHeight="1" thickBot="1" x14ac:dyDescent="0.3">
      <c r="A134" s="20" t="s">
        <v>9</v>
      </c>
      <c r="B134" s="17">
        <v>80</v>
      </c>
      <c r="C134" s="17">
        <v>80</v>
      </c>
      <c r="D134" s="17">
        <v>80</v>
      </c>
      <c r="E134" s="17">
        <v>80</v>
      </c>
    </row>
    <row r="135" spans="1:8" ht="12.6" customHeight="1" thickBot="1" x14ac:dyDescent="0.3">
      <c r="A135" s="14" t="s">
        <v>14</v>
      </c>
      <c r="B135" s="19">
        <v>52850</v>
      </c>
      <c r="C135" s="19">
        <v>52850</v>
      </c>
      <c r="D135" s="19">
        <v>52850</v>
      </c>
      <c r="E135" s="19">
        <v>52850</v>
      </c>
      <c r="F135" s="22"/>
      <c r="G135" s="22"/>
      <c r="H135" s="22"/>
    </row>
    <row r="136" spans="1:8" ht="12.6" customHeight="1" thickBot="1" x14ac:dyDescent="0.3">
      <c r="A136" s="14" t="s">
        <v>23</v>
      </c>
      <c r="B136" s="19">
        <v>660.63</v>
      </c>
      <c r="C136" s="19">
        <v>660.63</v>
      </c>
      <c r="D136" s="19">
        <v>660.63</v>
      </c>
      <c r="E136" s="19">
        <v>660.63</v>
      </c>
    </row>
    <row r="137" spans="1:8" ht="12.6" customHeight="1" thickBot="1" x14ac:dyDescent="0.3">
      <c r="A137" s="14" t="s">
        <v>15</v>
      </c>
      <c r="B137" s="20" t="s">
        <v>21</v>
      </c>
      <c r="C137" s="21">
        <f t="shared" ref="C137:E139" si="1">C134/B134-1</f>
        <v>0</v>
      </c>
      <c r="D137" s="21">
        <f t="shared" si="1"/>
        <v>0</v>
      </c>
      <c r="E137" s="21">
        <f t="shared" si="1"/>
        <v>0</v>
      </c>
    </row>
    <row r="138" spans="1:8" ht="12.6" customHeight="1" thickBot="1" x14ac:dyDescent="0.3">
      <c r="A138" s="14" t="s">
        <v>16</v>
      </c>
      <c r="B138" s="20" t="s">
        <v>21</v>
      </c>
      <c r="C138" s="21">
        <f t="shared" si="1"/>
        <v>0</v>
      </c>
      <c r="D138" s="21">
        <f t="shared" si="1"/>
        <v>0</v>
      </c>
      <c r="E138" s="21">
        <f t="shared" si="1"/>
        <v>0</v>
      </c>
    </row>
    <row r="139" spans="1:8" ht="18.600000000000001" customHeight="1" thickBot="1" x14ac:dyDescent="0.3">
      <c r="A139" s="14" t="s">
        <v>17</v>
      </c>
      <c r="B139" s="20" t="s">
        <v>21</v>
      </c>
      <c r="C139" s="21">
        <f t="shared" si="1"/>
        <v>0</v>
      </c>
      <c r="D139" s="21">
        <f t="shared" si="1"/>
        <v>0</v>
      </c>
      <c r="E139" s="21">
        <f t="shared" si="1"/>
        <v>0</v>
      </c>
    </row>
    <row r="140" spans="1:8" ht="12.6" customHeight="1" thickBot="1" x14ac:dyDescent="0.3">
      <c r="A140" s="694" t="s">
        <v>105</v>
      </c>
      <c r="B140" s="695"/>
      <c r="C140" s="695"/>
      <c r="D140" s="695"/>
      <c r="E140" s="696"/>
    </row>
    <row r="141" spans="1:8" ht="12.6" customHeight="1" x14ac:dyDescent="0.25">
      <c r="A141" s="683"/>
      <c r="B141" s="16">
        <v>2018</v>
      </c>
      <c r="C141" s="16">
        <v>2019</v>
      </c>
      <c r="D141" s="16">
        <v>2020</v>
      </c>
      <c r="E141" s="16">
        <v>2021</v>
      </c>
    </row>
    <row r="142" spans="1:8" ht="12.6" customHeight="1" thickBot="1" x14ac:dyDescent="0.3">
      <c r="A142" s="684"/>
      <c r="B142" s="17" t="s">
        <v>6</v>
      </c>
      <c r="C142" s="17" t="s">
        <v>7</v>
      </c>
      <c r="D142" s="17" t="s">
        <v>7</v>
      </c>
      <c r="E142" s="17" t="s">
        <v>7</v>
      </c>
    </row>
    <row r="143" spans="1:8" ht="12.6" customHeight="1" thickBot="1" x14ac:dyDescent="0.3">
      <c r="A143" s="23" t="s">
        <v>0</v>
      </c>
      <c r="B143" s="24">
        <v>30484</v>
      </c>
      <c r="C143" s="24">
        <v>30484</v>
      </c>
      <c r="D143" s="24">
        <v>30484</v>
      </c>
      <c r="E143" s="24">
        <v>30484</v>
      </c>
    </row>
    <row r="144" spans="1:8" ht="12.6" customHeight="1" thickBot="1" x14ac:dyDescent="0.3">
      <c r="A144" s="23" t="s">
        <v>41</v>
      </c>
      <c r="B144" s="24">
        <v>5090.8</v>
      </c>
      <c r="C144" s="24">
        <v>5090.8</v>
      </c>
      <c r="D144" s="24">
        <v>5090.8</v>
      </c>
      <c r="E144" s="24">
        <v>5090.8</v>
      </c>
    </row>
    <row r="145" spans="1:5" ht="12.6" customHeight="1" thickBot="1" x14ac:dyDescent="0.3">
      <c r="A145" s="23" t="s">
        <v>1</v>
      </c>
      <c r="B145" s="25">
        <v>17275</v>
      </c>
      <c r="C145" s="25">
        <v>17275</v>
      </c>
      <c r="D145" s="25">
        <v>17275</v>
      </c>
      <c r="E145" s="25">
        <v>17275</v>
      </c>
    </row>
    <row r="146" spans="1:5" ht="12.6" customHeight="1" thickBot="1" x14ac:dyDescent="0.3">
      <c r="A146" s="23" t="s">
        <v>2</v>
      </c>
      <c r="B146" s="25">
        <v>0</v>
      </c>
      <c r="C146" s="25">
        <v>0</v>
      </c>
      <c r="D146" s="25">
        <v>0</v>
      </c>
      <c r="E146" s="25">
        <v>0</v>
      </c>
    </row>
    <row r="147" spans="1:5" ht="12.6" customHeight="1" thickBot="1" x14ac:dyDescent="0.3">
      <c r="A147" s="23" t="s">
        <v>28</v>
      </c>
      <c r="B147" s="25">
        <v>0</v>
      </c>
      <c r="C147" s="25">
        <v>0</v>
      </c>
      <c r="D147" s="25">
        <v>0</v>
      </c>
      <c r="E147" s="25">
        <v>0</v>
      </c>
    </row>
    <row r="148" spans="1:5" ht="12.6" customHeight="1" thickBot="1" x14ac:dyDescent="0.3">
      <c r="A148" s="23" t="s">
        <v>30</v>
      </c>
      <c r="B148" s="25">
        <v>0</v>
      </c>
      <c r="C148" s="25">
        <v>0</v>
      </c>
      <c r="D148" s="25">
        <v>0</v>
      </c>
      <c r="E148" s="25">
        <v>0</v>
      </c>
    </row>
    <row r="149" spans="1:5" ht="12.6" customHeight="1" thickBot="1" x14ac:dyDescent="0.3">
      <c r="A149" s="23" t="s">
        <v>3</v>
      </c>
      <c r="B149" s="25">
        <v>0</v>
      </c>
      <c r="C149" s="25">
        <v>0</v>
      </c>
      <c r="D149" s="25">
        <v>0</v>
      </c>
      <c r="E149" s="25">
        <v>0</v>
      </c>
    </row>
    <row r="150" spans="1:5" ht="12.6" customHeight="1" thickBot="1" x14ac:dyDescent="0.3">
      <c r="A150" s="53" t="s">
        <v>47</v>
      </c>
      <c r="B150" s="25">
        <f>B149+B148+B147+B146+B145+B144+B143</f>
        <v>52849.8</v>
      </c>
      <c r="C150" s="25">
        <f>C149+C148+C147+C146+C145+C144+C143</f>
        <v>52849.8</v>
      </c>
      <c r="D150" s="25">
        <f>D149+D148+D147+D146+D145+D144+D143</f>
        <v>52849.8</v>
      </c>
      <c r="E150" s="25">
        <f>E149+E148+E147+E146+E145+E144+E143</f>
        <v>52849.8</v>
      </c>
    </row>
    <row r="151" spans="1:5" ht="19.899999999999999" customHeight="1" thickBot="1" x14ac:dyDescent="0.3">
      <c r="A151" s="28" t="s">
        <v>49</v>
      </c>
      <c r="B151" s="29">
        <f>B135-B150</f>
        <v>0.19999999999708962</v>
      </c>
      <c r="C151" s="29">
        <f>C135-C150</f>
        <v>0.19999999999708962</v>
      </c>
      <c r="D151" s="29">
        <f>D135-D150</f>
        <v>0.19999999999708962</v>
      </c>
      <c r="E151" s="29">
        <f>E135-E150</f>
        <v>0.19999999999708962</v>
      </c>
    </row>
    <row r="152" spans="1:5" ht="27.6" customHeight="1" thickBot="1" x14ac:dyDescent="0.3">
      <c r="A152" s="7" t="s">
        <v>99</v>
      </c>
      <c r="B152" s="688" t="s">
        <v>118</v>
      </c>
      <c r="C152" s="689"/>
      <c r="D152" s="689"/>
      <c r="E152" s="690"/>
    </row>
    <row r="153" spans="1:5" ht="30" customHeight="1" thickBot="1" x14ac:dyDescent="0.3">
      <c r="A153" s="714" t="s">
        <v>108</v>
      </c>
      <c r="B153" s="715"/>
      <c r="C153" s="715"/>
      <c r="D153" s="715"/>
      <c r="E153" s="716"/>
    </row>
    <row r="154" spans="1:5" ht="40.15" customHeight="1" thickBot="1" x14ac:dyDescent="0.3">
      <c r="A154" s="9" t="s">
        <v>109</v>
      </c>
      <c r="B154" s="10">
        <f>100/B155</f>
        <v>7.7579519006982151E-2</v>
      </c>
      <c r="C154" s="10">
        <f>100/C155</f>
        <v>7.874015748031496E-2</v>
      </c>
      <c r="D154" s="10">
        <f>100/D155</f>
        <v>0.08</v>
      </c>
      <c r="E154" s="10">
        <f>100/E155</f>
        <v>8.1300813008130079E-2</v>
      </c>
    </row>
    <row r="155" spans="1:5" ht="24.6" customHeight="1" thickBot="1" x14ac:dyDescent="0.3">
      <c r="A155" s="9" t="s">
        <v>110</v>
      </c>
      <c r="B155" s="33">
        <v>1289</v>
      </c>
      <c r="C155" s="33">
        <v>1270</v>
      </c>
      <c r="D155" s="33">
        <v>1250</v>
      </c>
      <c r="E155" s="33">
        <v>1230</v>
      </c>
    </row>
    <row r="156" spans="1:5" ht="12.6" customHeight="1" thickBot="1" x14ac:dyDescent="0.3">
      <c r="A156" s="9" t="s">
        <v>111</v>
      </c>
      <c r="B156" s="12">
        <f>B155/B157</f>
        <v>4.1575280608953685E-2</v>
      </c>
      <c r="C156" s="12">
        <f>C155/C157</f>
        <v>4.0962456457231324E-2</v>
      </c>
      <c r="D156" s="12">
        <f>D155/D157</f>
        <v>4.0317378402786735E-2</v>
      </c>
      <c r="E156" s="12">
        <f>E155/E157</f>
        <v>3.9672300348342147E-2</v>
      </c>
    </row>
    <row r="157" spans="1:5" ht="26.45" customHeight="1" thickBot="1" x14ac:dyDescent="0.3">
      <c r="A157" s="9" t="s">
        <v>119</v>
      </c>
      <c r="B157" s="30">
        <v>31004</v>
      </c>
      <c r="C157" s="30">
        <v>31004</v>
      </c>
      <c r="D157" s="30">
        <v>31004</v>
      </c>
      <c r="E157" s="30">
        <v>31004</v>
      </c>
    </row>
    <row r="158" spans="1:5" ht="12.6" customHeight="1" thickBot="1" x14ac:dyDescent="0.3">
      <c r="A158" s="9" t="s">
        <v>96</v>
      </c>
      <c r="B158" s="11">
        <v>96</v>
      </c>
      <c r="C158" s="11">
        <v>96</v>
      </c>
      <c r="D158" s="11">
        <v>96</v>
      </c>
      <c r="E158" s="11">
        <v>96</v>
      </c>
    </row>
    <row r="159" spans="1:5" ht="12.6" customHeight="1" thickBot="1" x14ac:dyDescent="0.3">
      <c r="A159" s="685" t="s">
        <v>138</v>
      </c>
      <c r="B159" s="686"/>
      <c r="C159" s="686"/>
      <c r="D159" s="686"/>
      <c r="E159" s="687"/>
    </row>
    <row r="160" spans="1:5" ht="52.9" customHeight="1" thickBot="1" x14ac:dyDescent="0.3">
      <c r="A160" s="685" t="s">
        <v>70</v>
      </c>
      <c r="B160" s="686"/>
      <c r="C160" s="686"/>
      <c r="D160" s="686"/>
      <c r="E160" s="687"/>
    </row>
    <row r="161" spans="1:5" ht="61.15" customHeight="1" thickBot="1" x14ac:dyDescent="0.3">
      <c r="A161" s="31" t="s">
        <v>94</v>
      </c>
      <c r="B161" s="688" t="s">
        <v>112</v>
      </c>
      <c r="C161" s="689"/>
      <c r="D161" s="689"/>
      <c r="E161" s="690"/>
    </row>
    <row r="162" spans="1:5" ht="12.6" customHeight="1" thickBot="1" x14ac:dyDescent="0.3">
      <c r="A162" s="14" t="s">
        <v>10</v>
      </c>
      <c r="B162" s="688" t="s">
        <v>113</v>
      </c>
      <c r="C162" s="689"/>
      <c r="D162" s="689"/>
      <c r="E162" s="690"/>
    </row>
    <row r="163" spans="1:5" ht="12.6" customHeight="1" thickBot="1" x14ac:dyDescent="0.3">
      <c r="A163" s="14" t="s">
        <v>13</v>
      </c>
      <c r="B163" s="691" t="s">
        <v>115</v>
      </c>
      <c r="C163" s="692"/>
      <c r="D163" s="692"/>
      <c r="E163" s="693"/>
    </row>
    <row r="164" spans="1:5" ht="12.6" customHeight="1" x14ac:dyDescent="0.25">
      <c r="A164" s="683"/>
      <c r="B164" s="16">
        <v>2018</v>
      </c>
      <c r="C164" s="16">
        <v>2019</v>
      </c>
      <c r="D164" s="16">
        <v>2020</v>
      </c>
      <c r="E164" s="16">
        <v>2021</v>
      </c>
    </row>
    <row r="165" spans="1:5" ht="12.6" customHeight="1" thickBot="1" x14ac:dyDescent="0.3">
      <c r="A165" s="684"/>
      <c r="B165" s="17" t="s">
        <v>6</v>
      </c>
      <c r="C165" s="17" t="s">
        <v>7</v>
      </c>
      <c r="D165" s="17" t="s">
        <v>7</v>
      </c>
      <c r="E165" s="17" t="s">
        <v>7</v>
      </c>
    </row>
    <row r="166" spans="1:5" ht="12.6" customHeight="1" thickBot="1" x14ac:dyDescent="0.3">
      <c r="A166" s="20" t="s">
        <v>9</v>
      </c>
      <c r="B166" s="17">
        <v>100</v>
      </c>
      <c r="C166" s="17">
        <v>100</v>
      </c>
      <c r="D166" s="17">
        <v>100</v>
      </c>
      <c r="E166" s="17">
        <v>100</v>
      </c>
    </row>
    <row r="167" spans="1:5" ht="12.6" customHeight="1" thickBot="1" x14ac:dyDescent="0.3">
      <c r="A167" s="14" t="s">
        <v>14</v>
      </c>
      <c r="B167" s="34">
        <v>10000</v>
      </c>
      <c r="C167" s="34">
        <v>10000</v>
      </c>
      <c r="D167" s="34">
        <v>10000</v>
      </c>
      <c r="E167" s="34">
        <v>10000</v>
      </c>
    </row>
    <row r="168" spans="1:5" ht="12.6" customHeight="1" thickBot="1" x14ac:dyDescent="0.3">
      <c r="A168" s="14" t="s">
        <v>23</v>
      </c>
      <c r="B168" s="18">
        <v>660.63</v>
      </c>
      <c r="C168" s="18">
        <v>660.63</v>
      </c>
      <c r="D168" s="18">
        <v>660.63</v>
      </c>
      <c r="E168" s="18">
        <v>660.63</v>
      </c>
    </row>
    <row r="169" spans="1:5" ht="12.6" customHeight="1" thickBot="1" x14ac:dyDescent="0.3">
      <c r="A169" s="14" t="s">
        <v>15</v>
      </c>
      <c r="B169" s="20" t="s">
        <v>21</v>
      </c>
      <c r="C169" s="21">
        <f t="shared" ref="C169:E171" si="2">C166/B166-1</f>
        <v>0</v>
      </c>
      <c r="D169" s="21">
        <f t="shared" si="2"/>
        <v>0</v>
      </c>
      <c r="E169" s="21">
        <f t="shared" si="2"/>
        <v>0</v>
      </c>
    </row>
    <row r="170" spans="1:5" ht="12.6" customHeight="1" thickBot="1" x14ac:dyDescent="0.3">
      <c r="A170" s="14" t="s">
        <v>16</v>
      </c>
      <c r="B170" s="20" t="s">
        <v>21</v>
      </c>
      <c r="C170" s="21">
        <f t="shared" si="2"/>
        <v>0</v>
      </c>
      <c r="D170" s="21">
        <f t="shared" si="2"/>
        <v>0</v>
      </c>
      <c r="E170" s="21">
        <f t="shared" si="2"/>
        <v>0</v>
      </c>
    </row>
    <row r="171" spans="1:5" ht="12.6" customHeight="1" thickBot="1" x14ac:dyDescent="0.3">
      <c r="A171" s="14" t="s">
        <v>17</v>
      </c>
      <c r="B171" s="20" t="s">
        <v>21</v>
      </c>
      <c r="C171" s="21">
        <f t="shared" si="2"/>
        <v>0</v>
      </c>
      <c r="D171" s="21">
        <f t="shared" si="2"/>
        <v>0</v>
      </c>
      <c r="E171" s="21">
        <f t="shared" si="2"/>
        <v>0</v>
      </c>
    </row>
    <row r="172" spans="1:5" ht="12.6" customHeight="1" thickBot="1" x14ac:dyDescent="0.3">
      <c r="A172" s="694" t="s">
        <v>77</v>
      </c>
      <c r="B172" s="695"/>
      <c r="C172" s="695"/>
      <c r="D172" s="695"/>
      <c r="E172" s="696"/>
    </row>
    <row r="173" spans="1:5" ht="12.6" customHeight="1" x14ac:dyDescent="0.25">
      <c r="A173" s="683"/>
      <c r="B173" s="16">
        <v>2018</v>
      </c>
      <c r="C173" s="16">
        <v>2019</v>
      </c>
      <c r="D173" s="16">
        <v>2020</v>
      </c>
      <c r="E173" s="16">
        <v>2021</v>
      </c>
    </row>
    <row r="174" spans="1:5" ht="12.6" customHeight="1" thickBot="1" x14ac:dyDescent="0.3">
      <c r="A174" s="684"/>
      <c r="B174" s="17" t="s">
        <v>6</v>
      </c>
      <c r="C174" s="17" t="s">
        <v>7</v>
      </c>
      <c r="D174" s="17" t="s">
        <v>7</v>
      </c>
      <c r="E174" s="17" t="s">
        <v>7</v>
      </c>
    </row>
    <row r="175" spans="1:5" ht="12.6" customHeight="1" thickBot="1" x14ac:dyDescent="0.3">
      <c r="A175" s="23" t="s">
        <v>0</v>
      </c>
      <c r="B175" s="24">
        <v>0</v>
      </c>
      <c r="C175" s="24">
        <v>0</v>
      </c>
      <c r="D175" s="24">
        <v>0</v>
      </c>
      <c r="E175" s="24">
        <v>0</v>
      </c>
    </row>
    <row r="176" spans="1:5" ht="12.6" customHeight="1" thickBot="1" x14ac:dyDescent="0.3">
      <c r="A176" s="23" t="s">
        <v>41</v>
      </c>
      <c r="B176" s="24">
        <v>0</v>
      </c>
      <c r="C176" s="24">
        <v>0</v>
      </c>
      <c r="D176" s="24">
        <v>0</v>
      </c>
      <c r="E176" s="24">
        <v>0</v>
      </c>
    </row>
    <row r="177" spans="1:5" ht="12.6" customHeight="1" thickBot="1" x14ac:dyDescent="0.3">
      <c r="A177" s="23" t="s">
        <v>1</v>
      </c>
      <c r="B177" s="25">
        <v>10000</v>
      </c>
      <c r="C177" s="25">
        <v>10000</v>
      </c>
      <c r="D177" s="25">
        <v>10000</v>
      </c>
      <c r="E177" s="25">
        <v>10000</v>
      </c>
    </row>
    <row r="178" spans="1:5" ht="12.6" customHeight="1" thickBot="1" x14ac:dyDescent="0.3">
      <c r="A178" s="23" t="s">
        <v>2</v>
      </c>
      <c r="B178" s="25">
        <v>0</v>
      </c>
      <c r="C178" s="25">
        <v>0</v>
      </c>
      <c r="D178" s="25">
        <v>0</v>
      </c>
      <c r="E178" s="25">
        <v>0</v>
      </c>
    </row>
    <row r="179" spans="1:5" ht="12.6" customHeight="1" thickBot="1" x14ac:dyDescent="0.3">
      <c r="A179" s="23" t="s">
        <v>28</v>
      </c>
      <c r="B179" s="25">
        <v>0</v>
      </c>
      <c r="C179" s="25">
        <v>0</v>
      </c>
      <c r="D179" s="25">
        <v>0</v>
      </c>
      <c r="E179" s="25">
        <v>0</v>
      </c>
    </row>
    <row r="180" spans="1:5" ht="12.6" customHeight="1" thickBot="1" x14ac:dyDescent="0.3">
      <c r="A180" s="23" t="s">
        <v>30</v>
      </c>
      <c r="B180" s="25">
        <v>0</v>
      </c>
      <c r="C180" s="25">
        <v>0</v>
      </c>
      <c r="D180" s="25">
        <v>0</v>
      </c>
      <c r="E180" s="25">
        <v>0</v>
      </c>
    </row>
    <row r="181" spans="1:5" ht="12.6" customHeight="1" thickBot="1" x14ac:dyDescent="0.3">
      <c r="A181" s="23" t="s">
        <v>3</v>
      </c>
      <c r="B181" s="25">
        <v>0</v>
      </c>
      <c r="C181" s="25">
        <v>0</v>
      </c>
      <c r="D181" s="25">
        <v>0</v>
      </c>
      <c r="E181" s="25">
        <v>0</v>
      </c>
    </row>
    <row r="182" spans="1:5" ht="12.6" customHeight="1" thickBot="1" x14ac:dyDescent="0.3">
      <c r="A182" s="32" t="s">
        <v>50</v>
      </c>
      <c r="B182" s="25">
        <f>B181+B180+B179+B178+B177+B176+B175</f>
        <v>10000</v>
      </c>
      <c r="C182" s="25">
        <f>C181+C180+C179+C178+C177+C176+C175</f>
        <v>10000</v>
      </c>
      <c r="D182" s="25">
        <f>D181+D180+D179+D178+D177+D176+D175</f>
        <v>10000</v>
      </c>
      <c r="E182" s="25">
        <f>E181+E180+E179+E178+E177+E176+E175</f>
        <v>10000</v>
      </c>
    </row>
    <row r="183" spans="1:5" ht="19.149999999999999" customHeight="1" thickBot="1" x14ac:dyDescent="0.3">
      <c r="A183" s="28" t="s">
        <v>49</v>
      </c>
      <c r="B183" s="29">
        <f>B167-B182</f>
        <v>0</v>
      </c>
      <c r="C183" s="29">
        <f>C167-C182</f>
        <v>0</v>
      </c>
      <c r="D183" s="29">
        <f>D167-D182</f>
        <v>0</v>
      </c>
      <c r="E183" s="29">
        <f>E167-E182</f>
        <v>0</v>
      </c>
    </row>
    <row r="184" spans="1:5" ht="42" customHeight="1" thickBot="1" x14ac:dyDescent="0.3">
      <c r="A184" s="7" t="s">
        <v>114</v>
      </c>
      <c r="B184" s="688" t="s">
        <v>116</v>
      </c>
      <c r="C184" s="689"/>
      <c r="D184" s="689"/>
      <c r="E184" s="690"/>
    </row>
    <row r="185" spans="1:5" ht="13.9" customHeight="1" thickBot="1" x14ac:dyDescent="0.3">
      <c r="A185" s="703" t="s">
        <v>139</v>
      </c>
      <c r="B185" s="704"/>
      <c r="C185" s="704"/>
      <c r="D185" s="704"/>
      <c r="E185" s="705"/>
    </row>
    <row r="186" spans="1:5" ht="30" customHeight="1" thickBot="1" x14ac:dyDescent="0.3">
      <c r="A186" s="9" t="s">
        <v>125</v>
      </c>
      <c r="B186" s="12">
        <f>B187/B188</f>
        <v>2.0739259450393496E-2</v>
      </c>
      <c r="C186" s="12">
        <f>C187/C188</f>
        <v>2.0739259450393496E-2</v>
      </c>
      <c r="D186" s="12">
        <f>D187/D188</f>
        <v>2.0739259450393496E-2</v>
      </c>
      <c r="E186" s="12">
        <f>E187/E188</f>
        <v>2.0739259450393496E-2</v>
      </c>
    </row>
    <row r="187" spans="1:5" ht="16.899999999999999" customHeight="1" thickBot="1" x14ac:dyDescent="0.3">
      <c r="A187" s="50" t="s">
        <v>131</v>
      </c>
      <c r="B187" s="58">
        <v>643</v>
      </c>
      <c r="C187" s="58">
        <v>643</v>
      </c>
      <c r="D187" s="58">
        <v>643</v>
      </c>
      <c r="E187" s="58">
        <v>643</v>
      </c>
    </row>
    <row r="188" spans="1:5" ht="16.899999999999999" customHeight="1" thickBot="1" x14ac:dyDescent="0.3">
      <c r="A188" s="9" t="s">
        <v>126</v>
      </c>
      <c r="B188" s="30">
        <v>31004</v>
      </c>
      <c r="C188" s="30">
        <v>31004</v>
      </c>
      <c r="D188" s="30">
        <v>31004</v>
      </c>
      <c r="E188" s="30">
        <v>31004</v>
      </c>
    </row>
    <row r="189" spans="1:5" ht="20.45" customHeight="1" thickBot="1" x14ac:dyDescent="0.3">
      <c r="A189" s="57" t="s">
        <v>127</v>
      </c>
      <c r="B189" s="56">
        <f>B190/B191</f>
        <v>2.0770234367104894E-2</v>
      </c>
      <c r="C189" s="56">
        <f>C190/C191</f>
        <v>2.0023435073329564E-2</v>
      </c>
      <c r="D189" s="56">
        <f>D190/D191</f>
        <v>1.9441531765051107E-2</v>
      </c>
      <c r="E189" s="56">
        <f>E190/E191</f>
        <v>1.9556304422689033E-2</v>
      </c>
    </row>
    <row r="190" spans="1:5" ht="25.9" customHeight="1" thickBot="1" x14ac:dyDescent="0.3">
      <c r="A190" s="9" t="s">
        <v>128</v>
      </c>
      <c r="B190" s="55">
        <v>797042</v>
      </c>
      <c r="C190" s="55">
        <v>787042</v>
      </c>
      <c r="D190" s="55">
        <v>795042</v>
      </c>
      <c r="E190" s="55">
        <v>795042</v>
      </c>
    </row>
    <row r="191" spans="1:5" ht="21.6" customHeight="1" thickBot="1" x14ac:dyDescent="0.3">
      <c r="A191" s="9" t="s">
        <v>132</v>
      </c>
      <c r="B191" s="54">
        <v>38374242</v>
      </c>
      <c r="C191" s="54">
        <v>39306043</v>
      </c>
      <c r="D191" s="54">
        <v>40894000</v>
      </c>
      <c r="E191" s="54">
        <v>40654000</v>
      </c>
    </row>
    <row r="192" spans="1:5" ht="12.6" customHeight="1" thickBot="1" x14ac:dyDescent="0.3">
      <c r="A192" s="685" t="s">
        <v>137</v>
      </c>
      <c r="B192" s="686"/>
      <c r="C192" s="686"/>
      <c r="D192" s="686"/>
      <c r="E192" s="687"/>
    </row>
    <row r="193" spans="1:8" ht="32.450000000000003" customHeight="1" thickBot="1" x14ac:dyDescent="0.3">
      <c r="A193" s="685" t="s">
        <v>140</v>
      </c>
      <c r="B193" s="686"/>
      <c r="C193" s="686"/>
      <c r="D193" s="686"/>
      <c r="E193" s="687"/>
    </row>
    <row r="194" spans="1:8" ht="32.450000000000003" customHeight="1" thickBot="1" x14ac:dyDescent="0.3">
      <c r="A194" s="31" t="s">
        <v>94</v>
      </c>
      <c r="B194" s="688" t="s">
        <v>136</v>
      </c>
      <c r="C194" s="689"/>
      <c r="D194" s="689"/>
      <c r="E194" s="690"/>
    </row>
    <row r="195" spans="1:8" ht="12.6" customHeight="1" thickBot="1" x14ac:dyDescent="0.3">
      <c r="A195" s="14" t="s">
        <v>10</v>
      </c>
      <c r="B195" s="688" t="s">
        <v>135</v>
      </c>
      <c r="C195" s="689"/>
      <c r="D195" s="689"/>
      <c r="E195" s="690"/>
    </row>
    <row r="196" spans="1:8" ht="12.6" customHeight="1" thickBot="1" x14ac:dyDescent="0.3">
      <c r="A196" s="14" t="s">
        <v>13</v>
      </c>
      <c r="B196" s="691" t="s">
        <v>133</v>
      </c>
      <c r="C196" s="692"/>
      <c r="D196" s="692"/>
      <c r="E196" s="693"/>
    </row>
    <row r="197" spans="1:8" ht="12.6" customHeight="1" x14ac:dyDescent="0.25">
      <c r="A197" s="683"/>
      <c r="B197" s="16">
        <v>2018</v>
      </c>
      <c r="C197" s="16">
        <v>2019</v>
      </c>
      <c r="D197" s="16">
        <v>2020</v>
      </c>
      <c r="E197" s="16">
        <v>2021</v>
      </c>
    </row>
    <row r="198" spans="1:8" ht="12.6" customHeight="1" thickBot="1" x14ac:dyDescent="0.3">
      <c r="A198" s="684"/>
      <c r="B198" s="17" t="s">
        <v>6</v>
      </c>
      <c r="C198" s="17" t="s">
        <v>7</v>
      </c>
      <c r="D198" s="17" t="s">
        <v>7</v>
      </c>
      <c r="E198" s="17" t="s">
        <v>7</v>
      </c>
    </row>
    <row r="199" spans="1:8" ht="12.6" customHeight="1" thickBot="1" x14ac:dyDescent="0.3">
      <c r="A199" s="20" t="s">
        <v>9</v>
      </c>
      <c r="B199" s="74">
        <v>643</v>
      </c>
      <c r="C199" s="58">
        <v>643</v>
      </c>
      <c r="D199" s="58">
        <v>643</v>
      </c>
      <c r="E199" s="58">
        <v>643</v>
      </c>
    </row>
    <row r="200" spans="1:8" ht="12.6" customHeight="1" thickBot="1" x14ac:dyDescent="0.3">
      <c r="A200" s="14" t="s">
        <v>14</v>
      </c>
      <c r="B200" s="75">
        <v>86067</v>
      </c>
      <c r="C200" s="34">
        <v>94747</v>
      </c>
      <c r="D200" s="34">
        <v>99747</v>
      </c>
      <c r="E200" s="34">
        <v>98747</v>
      </c>
      <c r="F200" s="22"/>
      <c r="G200" s="22"/>
      <c r="H200" s="22"/>
    </row>
    <row r="201" spans="1:8" ht="12.6" customHeight="1" thickBot="1" x14ac:dyDescent="0.3">
      <c r="A201" s="14" t="s">
        <v>23</v>
      </c>
      <c r="B201" s="18">
        <f>B200/B199</f>
        <v>133.85225505443236</v>
      </c>
      <c r="C201" s="18">
        <f>C200/C199</f>
        <v>147.35147744945567</v>
      </c>
      <c r="D201" s="18">
        <f>D200/D199</f>
        <v>155.12752721617417</v>
      </c>
      <c r="E201" s="18">
        <f>E200/E199</f>
        <v>153.5723172628305</v>
      </c>
    </row>
    <row r="202" spans="1:8" ht="12.6" customHeight="1" thickBot="1" x14ac:dyDescent="0.3">
      <c r="A202" s="14" t="s">
        <v>15</v>
      </c>
      <c r="B202" s="20" t="s">
        <v>21</v>
      </c>
      <c r="C202" s="21">
        <f t="shared" ref="C202:E204" si="3">C199/B199-1</f>
        <v>0</v>
      </c>
      <c r="D202" s="21">
        <f t="shared" si="3"/>
        <v>0</v>
      </c>
      <c r="E202" s="21">
        <f t="shared" si="3"/>
        <v>0</v>
      </c>
    </row>
    <row r="203" spans="1:8" ht="12.6" customHeight="1" thickBot="1" x14ac:dyDescent="0.3">
      <c r="A203" s="14" t="s">
        <v>16</v>
      </c>
      <c r="B203" s="20" t="s">
        <v>21</v>
      </c>
      <c r="C203" s="21">
        <f t="shared" si="3"/>
        <v>0.10085166207721885</v>
      </c>
      <c r="D203" s="21">
        <f t="shared" si="3"/>
        <v>5.277211943386062E-2</v>
      </c>
      <c r="E203" s="21">
        <f t="shared" si="3"/>
        <v>-1.0025364171353579E-2</v>
      </c>
    </row>
    <row r="204" spans="1:8" ht="12.6" customHeight="1" thickBot="1" x14ac:dyDescent="0.3">
      <c r="A204" s="14" t="s">
        <v>17</v>
      </c>
      <c r="B204" s="20" t="s">
        <v>21</v>
      </c>
      <c r="C204" s="21">
        <f t="shared" si="3"/>
        <v>0.10085166207721885</v>
      </c>
      <c r="D204" s="21">
        <f t="shared" si="3"/>
        <v>5.277211943386062E-2</v>
      </c>
      <c r="E204" s="21">
        <f t="shared" si="3"/>
        <v>-1.0025364171353357E-2</v>
      </c>
    </row>
    <row r="205" spans="1:8" ht="12.6" customHeight="1" thickBot="1" x14ac:dyDescent="0.3">
      <c r="A205" s="694" t="s">
        <v>77</v>
      </c>
      <c r="B205" s="695"/>
      <c r="C205" s="695"/>
      <c r="D205" s="695"/>
      <c r="E205" s="696"/>
    </row>
    <row r="206" spans="1:8" ht="12.6" customHeight="1" x14ac:dyDescent="0.25">
      <c r="A206" s="683"/>
      <c r="B206" s="16">
        <v>2018</v>
      </c>
      <c r="C206" s="16">
        <v>2019</v>
      </c>
      <c r="D206" s="16">
        <v>2020</v>
      </c>
      <c r="E206" s="16">
        <v>2021</v>
      </c>
    </row>
    <row r="207" spans="1:8" ht="12.6" customHeight="1" thickBot="1" x14ac:dyDescent="0.3">
      <c r="A207" s="684"/>
      <c r="B207" s="17" t="s">
        <v>6</v>
      </c>
      <c r="C207" s="17" t="s">
        <v>7</v>
      </c>
      <c r="D207" s="17" t="s">
        <v>7</v>
      </c>
      <c r="E207" s="17" t="s">
        <v>7</v>
      </c>
    </row>
    <row r="208" spans="1:8" ht="12.6" customHeight="1" thickBot="1" x14ac:dyDescent="0.3">
      <c r="A208" s="23" t="s">
        <v>0</v>
      </c>
      <c r="B208" s="24">
        <v>0</v>
      </c>
      <c r="C208" s="24">
        <v>0</v>
      </c>
      <c r="D208" s="24">
        <v>0</v>
      </c>
      <c r="E208" s="24">
        <v>0</v>
      </c>
    </row>
    <row r="209" spans="1:5" ht="12.6" customHeight="1" thickBot="1" x14ac:dyDescent="0.3">
      <c r="A209" s="23" t="s">
        <v>41</v>
      </c>
      <c r="B209" s="24">
        <v>0</v>
      </c>
      <c r="C209" s="24">
        <v>0</v>
      </c>
      <c r="D209" s="24">
        <v>0</v>
      </c>
      <c r="E209" s="24">
        <v>0</v>
      </c>
    </row>
    <row r="210" spans="1:5" ht="12.6" customHeight="1" thickBot="1" x14ac:dyDescent="0.3">
      <c r="A210" s="23" t="s">
        <v>1</v>
      </c>
      <c r="B210" s="25">
        <f>B200-B214</f>
        <v>86067</v>
      </c>
      <c r="C210" s="25">
        <f>C200-C214</f>
        <v>94747</v>
      </c>
      <c r="D210" s="25">
        <f>D200-D214</f>
        <v>99747</v>
      </c>
      <c r="E210" s="25">
        <f>E200-E214</f>
        <v>98747</v>
      </c>
    </row>
    <row r="211" spans="1:5" ht="12.6" customHeight="1" thickBot="1" x14ac:dyDescent="0.3">
      <c r="A211" s="23" t="s">
        <v>2</v>
      </c>
      <c r="B211" s="25">
        <v>0</v>
      </c>
      <c r="C211" s="25">
        <v>0</v>
      </c>
      <c r="D211" s="25">
        <v>0</v>
      </c>
      <c r="E211" s="25">
        <v>0</v>
      </c>
    </row>
    <row r="212" spans="1:5" ht="12.6" customHeight="1" thickBot="1" x14ac:dyDescent="0.3">
      <c r="A212" s="23" t="s">
        <v>28</v>
      </c>
      <c r="B212" s="25">
        <v>0</v>
      </c>
      <c r="C212" s="25">
        <v>0</v>
      </c>
      <c r="D212" s="25">
        <v>0</v>
      </c>
      <c r="E212" s="25">
        <v>0</v>
      </c>
    </row>
    <row r="213" spans="1:5" ht="12.6" customHeight="1" thickBot="1" x14ac:dyDescent="0.3">
      <c r="A213" s="23" t="s">
        <v>30</v>
      </c>
      <c r="B213" s="25">
        <v>0</v>
      </c>
      <c r="C213" s="25">
        <v>0</v>
      </c>
      <c r="D213" s="25">
        <v>0</v>
      </c>
      <c r="E213" s="25">
        <v>0</v>
      </c>
    </row>
    <row r="214" spans="1:5" ht="12.6" customHeight="1" thickBot="1" x14ac:dyDescent="0.3">
      <c r="A214" s="23" t="s">
        <v>3</v>
      </c>
      <c r="B214" s="25"/>
      <c r="C214" s="25"/>
      <c r="D214" s="25"/>
      <c r="E214" s="25"/>
    </row>
    <row r="215" spans="1:5" ht="12.6" customHeight="1" thickBot="1" x14ac:dyDescent="0.3">
      <c r="A215" s="32" t="s">
        <v>50</v>
      </c>
      <c r="B215" s="25">
        <f>B214+B213+B212+B211+B210+B209+B208</f>
        <v>86067</v>
      </c>
      <c r="C215" s="25">
        <f>C214+C213+C212+C211+C210+C209+C208</f>
        <v>94747</v>
      </c>
      <c r="D215" s="25">
        <f>D214+D213+D212+D211+D210+D209+D208</f>
        <v>99747</v>
      </c>
      <c r="E215" s="25">
        <f>E214+E213+E212+E211+E210+E209+E208</f>
        <v>98747</v>
      </c>
    </row>
    <row r="216" spans="1:5" ht="12.6" customHeight="1" thickBot="1" x14ac:dyDescent="0.3">
      <c r="A216" s="28" t="s">
        <v>49</v>
      </c>
      <c r="B216" s="29">
        <f>B200-B215</f>
        <v>0</v>
      </c>
      <c r="C216" s="29">
        <f>C200-C215</f>
        <v>0</v>
      </c>
      <c r="D216" s="29">
        <f>D200-D215</f>
        <v>0</v>
      </c>
      <c r="E216" s="29">
        <f>E200-E215</f>
        <v>0</v>
      </c>
    </row>
    <row r="217" spans="1:5" ht="12.6" customHeight="1" thickBot="1" x14ac:dyDescent="0.3">
      <c r="A217" s="685" t="s">
        <v>137</v>
      </c>
      <c r="B217" s="686"/>
      <c r="C217" s="686"/>
      <c r="D217" s="686"/>
      <c r="E217" s="687"/>
    </row>
    <row r="218" spans="1:5" ht="19.149999999999999" customHeight="1" thickBot="1" x14ac:dyDescent="0.3">
      <c r="A218" s="685" t="s">
        <v>70</v>
      </c>
      <c r="B218" s="686"/>
      <c r="C218" s="686"/>
      <c r="D218" s="686"/>
      <c r="E218" s="687"/>
    </row>
    <row r="219" spans="1:5" ht="36" customHeight="1" thickBot="1" x14ac:dyDescent="0.3">
      <c r="A219" s="31" t="s">
        <v>94</v>
      </c>
      <c r="B219" s="688" t="s">
        <v>134</v>
      </c>
      <c r="C219" s="689"/>
      <c r="D219" s="689"/>
      <c r="E219" s="690"/>
    </row>
    <row r="220" spans="1:5" ht="61.9" customHeight="1" thickBot="1" x14ac:dyDescent="0.3">
      <c r="A220" s="14" t="s">
        <v>10</v>
      </c>
      <c r="B220" s="688" t="s">
        <v>141</v>
      </c>
      <c r="C220" s="689"/>
      <c r="D220" s="689"/>
      <c r="E220" s="690"/>
    </row>
    <row r="221" spans="1:5" ht="12.6" customHeight="1" thickBot="1" x14ac:dyDescent="0.3">
      <c r="A221" s="14" t="s">
        <v>13</v>
      </c>
      <c r="B221" s="691" t="s">
        <v>133</v>
      </c>
      <c r="C221" s="692"/>
      <c r="D221" s="692"/>
      <c r="E221" s="693"/>
    </row>
    <row r="222" spans="1:5" ht="12.6" customHeight="1" x14ac:dyDescent="0.25">
      <c r="A222" s="683"/>
      <c r="B222" s="16">
        <v>2018</v>
      </c>
      <c r="C222" s="16">
        <v>2019</v>
      </c>
      <c r="D222" s="16">
        <v>2020</v>
      </c>
      <c r="E222" s="16">
        <v>2021</v>
      </c>
    </row>
    <row r="223" spans="1:5" ht="12.6" customHeight="1" thickBot="1" x14ac:dyDescent="0.3">
      <c r="A223" s="684"/>
      <c r="B223" s="17" t="s">
        <v>6</v>
      </c>
      <c r="C223" s="17" t="s">
        <v>7</v>
      </c>
      <c r="D223" s="17" t="s">
        <v>7</v>
      </c>
      <c r="E223" s="17" t="s">
        <v>7</v>
      </c>
    </row>
    <row r="224" spans="1:5" ht="12.6" customHeight="1" thickBot="1" x14ac:dyDescent="0.3">
      <c r="A224" s="20" t="s">
        <v>9</v>
      </c>
      <c r="B224" s="58">
        <v>643</v>
      </c>
      <c r="C224" s="58">
        <v>643</v>
      </c>
      <c r="D224" s="58">
        <v>643</v>
      </c>
      <c r="E224" s="58">
        <v>643</v>
      </c>
    </row>
    <row r="225" spans="1:8" ht="12.6" customHeight="1" thickBot="1" x14ac:dyDescent="0.3">
      <c r="A225" s="14" t="s">
        <v>14</v>
      </c>
      <c r="B225" s="34">
        <v>566125</v>
      </c>
      <c r="C225" s="34">
        <f>566125+320</f>
        <v>566445</v>
      </c>
      <c r="D225" s="34">
        <v>566445</v>
      </c>
      <c r="E225" s="34">
        <v>566445</v>
      </c>
      <c r="F225" s="72"/>
      <c r="G225" s="72"/>
      <c r="H225" s="72"/>
    </row>
    <row r="226" spans="1:8" ht="12.6" customHeight="1" thickBot="1" x14ac:dyDescent="0.3">
      <c r="A226" s="14" t="s">
        <v>23</v>
      </c>
      <c r="B226" s="18">
        <f>B225/B224</f>
        <v>880.44323483670291</v>
      </c>
      <c r="C226" s="18">
        <f>C225/C224</f>
        <v>880.9409020217729</v>
      </c>
      <c r="D226" s="18">
        <f>D225/D224</f>
        <v>880.9409020217729</v>
      </c>
      <c r="E226" s="18">
        <f>E225/E224</f>
        <v>880.9409020217729</v>
      </c>
    </row>
    <row r="227" spans="1:8" ht="12.6" customHeight="1" thickBot="1" x14ac:dyDescent="0.3">
      <c r="A227" s="14" t="s">
        <v>15</v>
      </c>
      <c r="B227" s="20" t="s">
        <v>21</v>
      </c>
      <c r="C227" s="21">
        <f t="shared" ref="C227:E229" si="4">C224/B224-1</f>
        <v>0</v>
      </c>
      <c r="D227" s="21">
        <f t="shared" si="4"/>
        <v>0</v>
      </c>
      <c r="E227" s="21">
        <f t="shared" si="4"/>
        <v>0</v>
      </c>
    </row>
    <row r="228" spans="1:8" ht="12.6" customHeight="1" thickBot="1" x14ac:dyDescent="0.3">
      <c r="A228" s="14" t="s">
        <v>16</v>
      </c>
      <c r="B228" s="20" t="s">
        <v>21</v>
      </c>
      <c r="C228" s="21">
        <f t="shared" si="4"/>
        <v>5.6524619121223196E-4</v>
      </c>
      <c r="D228" s="21">
        <f t="shared" si="4"/>
        <v>0</v>
      </c>
      <c r="E228" s="21">
        <f t="shared" si="4"/>
        <v>0</v>
      </c>
    </row>
    <row r="229" spans="1:8" ht="12.6" customHeight="1" thickBot="1" x14ac:dyDescent="0.3">
      <c r="A229" s="14" t="s">
        <v>17</v>
      </c>
      <c r="B229" s="20" t="s">
        <v>21</v>
      </c>
      <c r="C229" s="21">
        <f t="shared" si="4"/>
        <v>5.6524619121223196E-4</v>
      </c>
      <c r="D229" s="21">
        <f t="shared" si="4"/>
        <v>0</v>
      </c>
      <c r="E229" s="21">
        <f t="shared" si="4"/>
        <v>0</v>
      </c>
    </row>
    <row r="230" spans="1:8" ht="12.6" customHeight="1" thickBot="1" x14ac:dyDescent="0.3">
      <c r="A230" s="694" t="s">
        <v>77</v>
      </c>
      <c r="B230" s="695"/>
      <c r="C230" s="695"/>
      <c r="D230" s="695"/>
      <c r="E230" s="696"/>
    </row>
    <row r="231" spans="1:8" ht="12.6" customHeight="1" x14ac:dyDescent="0.25">
      <c r="A231" s="683"/>
      <c r="B231" s="16">
        <v>2018</v>
      </c>
      <c r="C231" s="16">
        <v>2019</v>
      </c>
      <c r="D231" s="16">
        <v>2020</v>
      </c>
      <c r="E231" s="16">
        <v>2021</v>
      </c>
    </row>
    <row r="232" spans="1:8" ht="12.6" customHeight="1" thickBot="1" x14ac:dyDescent="0.3">
      <c r="A232" s="684"/>
      <c r="B232" s="17" t="s">
        <v>6</v>
      </c>
      <c r="C232" s="17" t="s">
        <v>7</v>
      </c>
      <c r="D232" s="17" t="s">
        <v>7</v>
      </c>
      <c r="E232" s="17" t="s">
        <v>7</v>
      </c>
    </row>
    <row r="233" spans="1:8" ht="12.6" customHeight="1" thickBot="1" x14ac:dyDescent="0.3">
      <c r="A233" s="23" t="s">
        <v>0</v>
      </c>
      <c r="B233" s="24">
        <v>476366</v>
      </c>
      <c r="C233" s="24">
        <v>476366</v>
      </c>
      <c r="D233" s="24">
        <v>476366</v>
      </c>
      <c r="E233" s="24">
        <v>476366</v>
      </c>
    </row>
    <row r="234" spans="1:8" ht="12.6" customHeight="1" thickBot="1" x14ac:dyDescent="0.3">
      <c r="A234" s="23" t="s">
        <v>41</v>
      </c>
      <c r="B234" s="24">
        <v>89359.2</v>
      </c>
      <c r="C234" s="24">
        <v>89359.2</v>
      </c>
      <c r="D234" s="24">
        <v>89359.2</v>
      </c>
      <c r="E234" s="24">
        <v>89359.2</v>
      </c>
    </row>
    <row r="235" spans="1:8" ht="12.6" customHeight="1" thickBot="1" x14ac:dyDescent="0.3">
      <c r="A235" s="23" t="s">
        <v>1</v>
      </c>
      <c r="B235" s="25"/>
      <c r="C235" s="25"/>
      <c r="D235" s="25"/>
      <c r="E235" s="25"/>
    </row>
    <row r="236" spans="1:8" ht="12.6" customHeight="1" thickBot="1" x14ac:dyDescent="0.3">
      <c r="A236" s="23" t="s">
        <v>2</v>
      </c>
      <c r="B236" s="25">
        <v>0</v>
      </c>
      <c r="C236" s="25">
        <v>0</v>
      </c>
      <c r="D236" s="25">
        <v>0</v>
      </c>
      <c r="E236" s="25">
        <v>0</v>
      </c>
    </row>
    <row r="237" spans="1:8" ht="12.6" customHeight="1" thickBot="1" x14ac:dyDescent="0.3">
      <c r="A237" s="23" t="s">
        <v>28</v>
      </c>
      <c r="B237" s="25">
        <v>0</v>
      </c>
      <c r="C237" s="25">
        <v>0</v>
      </c>
      <c r="D237" s="25">
        <v>0</v>
      </c>
      <c r="E237" s="25">
        <v>0</v>
      </c>
    </row>
    <row r="238" spans="1:8" ht="12.6" customHeight="1" thickBot="1" x14ac:dyDescent="0.3">
      <c r="A238" s="23" t="s">
        <v>30</v>
      </c>
      <c r="B238" s="25">
        <v>0</v>
      </c>
      <c r="C238" s="25">
        <v>0</v>
      </c>
      <c r="D238" s="25">
        <v>0</v>
      </c>
      <c r="E238" s="25">
        <v>0</v>
      </c>
    </row>
    <row r="239" spans="1:8" ht="12.6" customHeight="1" thickBot="1" x14ac:dyDescent="0.3">
      <c r="A239" s="23" t="s">
        <v>3</v>
      </c>
      <c r="B239" s="25">
        <v>400</v>
      </c>
      <c r="C239" s="25">
        <v>720</v>
      </c>
      <c r="D239" s="25">
        <v>720</v>
      </c>
      <c r="E239" s="25">
        <v>720</v>
      </c>
    </row>
    <row r="240" spans="1:8" ht="12.6" customHeight="1" thickBot="1" x14ac:dyDescent="0.3">
      <c r="A240" s="32" t="s">
        <v>50</v>
      </c>
      <c r="B240" s="25">
        <f>B239+B238+B237+B236+B235+B234+B233</f>
        <v>566125.19999999995</v>
      </c>
      <c r="C240" s="25">
        <f>C239+C238+C237+C236+C235+C234+C233</f>
        <v>566445.19999999995</v>
      </c>
      <c r="D240" s="25">
        <f>D239+D238+D237+D236+D235+D234+D233</f>
        <v>566445.19999999995</v>
      </c>
      <c r="E240" s="25">
        <f>E239+E238+E237+E236+E235+E234+E233</f>
        <v>566445.19999999995</v>
      </c>
    </row>
    <row r="241" spans="1:8" ht="12.6" customHeight="1" thickBot="1" x14ac:dyDescent="0.3">
      <c r="A241" s="28" t="s">
        <v>49</v>
      </c>
      <c r="B241" s="29">
        <f>B225-B240</f>
        <v>-0.19999999995343387</v>
      </c>
      <c r="C241" s="29">
        <f>C225-C240</f>
        <v>-0.19999999995343387</v>
      </c>
      <c r="D241" s="29">
        <f>D225-D240</f>
        <v>-0.19999999995343387</v>
      </c>
      <c r="E241" s="29">
        <f>E225-E240</f>
        <v>-0.19999999995343387</v>
      </c>
    </row>
    <row r="242" spans="1:8" ht="12.6" customHeight="1" thickBot="1" x14ac:dyDescent="0.3">
      <c r="A242" s="28"/>
      <c r="B242" s="63"/>
      <c r="C242" s="63"/>
      <c r="D242" s="63"/>
      <c r="E242" s="29"/>
    </row>
    <row r="243" spans="1:8" ht="24.6" customHeight="1" thickBot="1" x14ac:dyDescent="0.3">
      <c r="A243" s="28"/>
      <c r="B243" s="63"/>
      <c r="C243" s="63"/>
      <c r="D243" s="63"/>
      <c r="E243" s="29"/>
    </row>
    <row r="244" spans="1:8" ht="13.15" customHeight="1" thickBot="1" x14ac:dyDescent="0.3">
      <c r="A244" s="64"/>
      <c r="B244" s="700" t="s">
        <v>38</v>
      </c>
      <c r="C244" s="701"/>
      <c r="D244" s="701"/>
      <c r="E244" s="702"/>
    </row>
    <row r="245" spans="1:8" ht="28.15" customHeight="1" thickBot="1" x14ac:dyDescent="0.3">
      <c r="A245" s="64" t="s">
        <v>39</v>
      </c>
      <c r="B245" s="67"/>
      <c r="C245" s="68"/>
      <c r="D245" s="68"/>
      <c r="E245" s="69"/>
    </row>
    <row r="246" spans="1:8" ht="28.9" customHeight="1" thickBot="1" x14ac:dyDescent="0.3">
      <c r="A246" s="36" t="s">
        <v>142</v>
      </c>
      <c r="B246" s="688" t="s">
        <v>144</v>
      </c>
      <c r="C246" s="689"/>
      <c r="D246" s="689"/>
      <c r="E246" s="690"/>
    </row>
    <row r="247" spans="1:8" ht="12.6" customHeight="1" thickBot="1" x14ac:dyDescent="0.3">
      <c r="A247" s="14" t="s">
        <v>10</v>
      </c>
      <c r="B247" s="688" t="s">
        <v>143</v>
      </c>
      <c r="C247" s="689"/>
      <c r="D247" s="689"/>
      <c r="E247" s="690"/>
    </row>
    <row r="248" spans="1:8" ht="12.6" customHeight="1" thickBot="1" x14ac:dyDescent="0.3">
      <c r="A248" s="14" t="s">
        <v>13</v>
      </c>
      <c r="B248" s="743" t="s">
        <v>150</v>
      </c>
      <c r="C248" s="744"/>
      <c r="D248" s="744"/>
      <c r="E248" s="745"/>
    </row>
    <row r="249" spans="1:8" ht="12.6" customHeight="1" x14ac:dyDescent="0.25">
      <c r="A249" s="683"/>
      <c r="B249" s="16">
        <v>2018</v>
      </c>
      <c r="C249" s="16">
        <v>2019</v>
      </c>
      <c r="D249" s="16">
        <v>2020</v>
      </c>
      <c r="E249" s="16">
        <v>2021</v>
      </c>
    </row>
    <row r="250" spans="1:8" ht="12.6" customHeight="1" thickBot="1" x14ac:dyDescent="0.3">
      <c r="A250" s="684"/>
      <c r="B250" s="17" t="s">
        <v>6</v>
      </c>
      <c r="C250" s="17" t="s">
        <v>7</v>
      </c>
      <c r="D250" s="17" t="s">
        <v>7</v>
      </c>
      <c r="E250" s="17" t="s">
        <v>7</v>
      </c>
    </row>
    <row r="251" spans="1:8" ht="12.6" customHeight="1" thickBot="1" x14ac:dyDescent="0.3">
      <c r="A251" s="14" t="s">
        <v>9</v>
      </c>
      <c r="B251" s="24">
        <v>40</v>
      </c>
      <c r="C251" s="24">
        <v>38</v>
      </c>
      <c r="D251" s="24">
        <v>26</v>
      </c>
      <c r="E251" s="24">
        <v>26</v>
      </c>
    </row>
    <row r="252" spans="1:8" ht="12.6" customHeight="1" thickBot="1" x14ac:dyDescent="0.3">
      <c r="A252" s="14" t="s">
        <v>14</v>
      </c>
      <c r="B252" s="24">
        <v>63243</v>
      </c>
      <c r="C252" s="24">
        <v>60500</v>
      </c>
      <c r="D252" s="24">
        <v>43500</v>
      </c>
      <c r="E252" s="24">
        <v>43500</v>
      </c>
    </row>
    <row r="253" spans="1:8" ht="12.6" customHeight="1" thickBot="1" x14ac:dyDescent="0.3">
      <c r="A253" s="14" t="s">
        <v>23</v>
      </c>
      <c r="B253" s="19">
        <f>B252/B251</f>
        <v>1581.075</v>
      </c>
      <c r="C253" s="19">
        <f>C252/C251</f>
        <v>1592.1052631578948</v>
      </c>
      <c r="D253" s="19">
        <f>D252/D251</f>
        <v>1673.0769230769231</v>
      </c>
      <c r="E253" s="19">
        <f>E252/E251</f>
        <v>1673.0769230769231</v>
      </c>
      <c r="F253" s="22"/>
      <c r="G253" s="22"/>
      <c r="H253" s="22"/>
    </row>
    <row r="254" spans="1:8" ht="12.6" customHeight="1" thickBot="1" x14ac:dyDescent="0.3">
      <c r="A254" s="14" t="s">
        <v>15</v>
      </c>
      <c r="B254" s="20" t="s">
        <v>21</v>
      </c>
      <c r="C254" s="21">
        <f t="shared" ref="C254:E256" si="5">C251/B251-1</f>
        <v>-5.0000000000000044E-2</v>
      </c>
      <c r="D254" s="21">
        <f t="shared" si="5"/>
        <v>-0.31578947368421051</v>
      </c>
      <c r="E254" s="21">
        <f t="shared" si="5"/>
        <v>0</v>
      </c>
    </row>
    <row r="255" spans="1:8" ht="12.6" customHeight="1" thickBot="1" x14ac:dyDescent="0.3">
      <c r="A255" s="14" t="s">
        <v>16</v>
      </c>
      <c r="B255" s="20" t="s">
        <v>21</v>
      </c>
      <c r="C255" s="21">
        <f t="shared" si="5"/>
        <v>-4.3372389039103121E-2</v>
      </c>
      <c r="D255" s="21">
        <f t="shared" si="5"/>
        <v>-0.28099173553719003</v>
      </c>
      <c r="E255" s="21">
        <f t="shared" si="5"/>
        <v>0</v>
      </c>
    </row>
    <row r="256" spans="1:8" ht="12.6" customHeight="1" thickBot="1" x14ac:dyDescent="0.3">
      <c r="A256" s="14" t="s">
        <v>17</v>
      </c>
      <c r="B256" s="20" t="s">
        <v>21</v>
      </c>
      <c r="C256" s="21">
        <f t="shared" si="5"/>
        <v>6.9764325904178026E-3</v>
      </c>
      <c r="D256" s="21">
        <f t="shared" si="5"/>
        <v>5.0858232676414428E-2</v>
      </c>
      <c r="E256" s="21">
        <f t="shared" si="5"/>
        <v>0</v>
      </c>
    </row>
    <row r="257" spans="1:5" ht="12.6" customHeight="1" thickBot="1" x14ac:dyDescent="0.3">
      <c r="A257" s="694" t="s">
        <v>78</v>
      </c>
      <c r="B257" s="695"/>
      <c r="C257" s="695"/>
      <c r="D257" s="695"/>
      <c r="E257" s="696"/>
    </row>
    <row r="258" spans="1:5" ht="12.6" customHeight="1" x14ac:dyDescent="0.25">
      <c r="A258" s="683"/>
      <c r="B258" s="16">
        <v>2018</v>
      </c>
      <c r="C258" s="16">
        <v>2019</v>
      </c>
      <c r="D258" s="16">
        <v>2020</v>
      </c>
      <c r="E258" s="16">
        <v>2021</v>
      </c>
    </row>
    <row r="259" spans="1:5" ht="12.6" customHeight="1" thickBot="1" x14ac:dyDescent="0.3">
      <c r="A259" s="684"/>
      <c r="B259" s="17" t="s">
        <v>6</v>
      </c>
      <c r="C259" s="17" t="s">
        <v>7</v>
      </c>
      <c r="D259" s="17" t="s">
        <v>7</v>
      </c>
      <c r="E259" s="17" t="s">
        <v>7</v>
      </c>
    </row>
    <row r="260" spans="1:5" ht="12.6" customHeight="1" thickBot="1" x14ac:dyDescent="0.3">
      <c r="A260" s="23" t="s">
        <v>62</v>
      </c>
      <c r="B260" s="24"/>
      <c r="C260" s="24"/>
      <c r="D260" s="24"/>
      <c r="E260" s="24"/>
    </row>
    <row r="261" spans="1:5" ht="12.6" customHeight="1" thickBot="1" x14ac:dyDescent="0.3">
      <c r="A261" s="15" t="s">
        <v>63</v>
      </c>
      <c r="B261" s="26">
        <f>B252</f>
        <v>63243</v>
      </c>
      <c r="C261" s="26">
        <f>C252</f>
        <v>60500</v>
      </c>
      <c r="D261" s="26">
        <f>D252</f>
        <v>43500</v>
      </c>
      <c r="E261" s="26">
        <f>E252</f>
        <v>43500</v>
      </c>
    </row>
    <row r="262" spans="1:5" ht="12.6" customHeight="1" thickBot="1" x14ac:dyDescent="0.3">
      <c r="A262" s="65" t="s">
        <v>50</v>
      </c>
      <c r="B262" s="26">
        <f>B261+B260</f>
        <v>63243</v>
      </c>
      <c r="C262" s="26">
        <f>C261+C260</f>
        <v>60500</v>
      </c>
      <c r="D262" s="26">
        <f>D261+D260</f>
        <v>43500</v>
      </c>
      <c r="E262" s="26">
        <f>E261+E260</f>
        <v>43500</v>
      </c>
    </row>
    <row r="263" spans="1:5" ht="12.6" customHeight="1" thickBot="1" x14ac:dyDescent="0.3">
      <c r="A263" s="685" t="s">
        <v>58</v>
      </c>
      <c r="B263" s="686"/>
      <c r="C263" s="686"/>
      <c r="D263" s="686"/>
      <c r="E263" s="687"/>
    </row>
    <row r="264" spans="1:5" ht="13.15" customHeight="1" thickBot="1" x14ac:dyDescent="0.3">
      <c r="A264" s="685" t="s">
        <v>64</v>
      </c>
      <c r="B264" s="686"/>
      <c r="C264" s="686"/>
      <c r="D264" s="686"/>
      <c r="E264" s="687"/>
    </row>
    <row r="265" spans="1:5" ht="17.45" customHeight="1" thickBot="1" x14ac:dyDescent="0.3">
      <c r="A265" s="35" t="s">
        <v>39</v>
      </c>
      <c r="B265" s="746" t="s">
        <v>85</v>
      </c>
      <c r="C265" s="747"/>
      <c r="D265" s="747"/>
      <c r="E265" s="747"/>
    </row>
    <row r="266" spans="1:5" ht="26.45" customHeight="1" thickBot="1" x14ac:dyDescent="0.3">
      <c r="A266" s="36" t="s">
        <v>37</v>
      </c>
      <c r="B266" s="740" t="s">
        <v>146</v>
      </c>
      <c r="C266" s="741"/>
      <c r="D266" s="741"/>
      <c r="E266" s="742"/>
    </row>
    <row r="267" spans="1:5" ht="12.6" customHeight="1" thickBot="1" x14ac:dyDescent="0.3">
      <c r="A267" s="14" t="s">
        <v>10</v>
      </c>
      <c r="B267" s="688" t="s">
        <v>147</v>
      </c>
      <c r="C267" s="689"/>
      <c r="D267" s="689"/>
      <c r="E267" s="690"/>
    </row>
    <row r="268" spans="1:5" ht="12.6" customHeight="1" thickBot="1" x14ac:dyDescent="0.3">
      <c r="A268" s="14" t="s">
        <v>13</v>
      </c>
      <c r="B268" s="743" t="s">
        <v>149</v>
      </c>
      <c r="C268" s="744"/>
      <c r="D268" s="744"/>
      <c r="E268" s="745"/>
    </row>
    <row r="269" spans="1:5" ht="12.6" customHeight="1" x14ac:dyDescent="0.25">
      <c r="A269" s="683"/>
      <c r="B269" s="16">
        <v>2018</v>
      </c>
      <c r="C269" s="16">
        <v>2019</v>
      </c>
      <c r="D269" s="16">
        <v>2020</v>
      </c>
      <c r="E269" s="16">
        <v>2021</v>
      </c>
    </row>
    <row r="270" spans="1:5" ht="12.6" customHeight="1" thickBot="1" x14ac:dyDescent="0.3">
      <c r="A270" s="684"/>
      <c r="B270" s="17" t="s">
        <v>6</v>
      </c>
      <c r="C270" s="17" t="s">
        <v>7</v>
      </c>
      <c r="D270" s="17" t="s">
        <v>7</v>
      </c>
      <c r="E270" s="17" t="s">
        <v>7</v>
      </c>
    </row>
    <row r="271" spans="1:5" ht="12.6" customHeight="1" thickBot="1" x14ac:dyDescent="0.3">
      <c r="A271" s="14" t="s">
        <v>9</v>
      </c>
      <c r="B271" s="66">
        <v>24</v>
      </c>
      <c r="C271" s="66">
        <v>32</v>
      </c>
      <c r="D271" s="66">
        <v>32</v>
      </c>
      <c r="E271" s="66">
        <v>32</v>
      </c>
    </row>
    <row r="272" spans="1:5" ht="12.6" customHeight="1" thickBot="1" x14ac:dyDescent="0.3">
      <c r="A272" s="14" t="s">
        <v>14</v>
      </c>
      <c r="B272" s="66">
        <v>7200</v>
      </c>
      <c r="C272" s="66">
        <v>10000</v>
      </c>
      <c r="D272" s="66">
        <v>10000</v>
      </c>
      <c r="E272" s="66">
        <v>10000</v>
      </c>
    </row>
    <row r="273" spans="1:8" ht="12.6" customHeight="1" thickBot="1" x14ac:dyDescent="0.3">
      <c r="A273" s="14" t="s">
        <v>23</v>
      </c>
      <c r="B273" s="70">
        <f>B272/B271</f>
        <v>300</v>
      </c>
      <c r="C273" s="70">
        <f>C272/C271</f>
        <v>312.5</v>
      </c>
      <c r="D273" s="70">
        <v>312.5</v>
      </c>
      <c r="E273" s="70">
        <v>312.5</v>
      </c>
      <c r="F273" s="22"/>
      <c r="G273" s="22"/>
      <c r="H273" s="22"/>
    </row>
    <row r="274" spans="1:8" ht="12.6" customHeight="1" thickBot="1" x14ac:dyDescent="0.3">
      <c r="A274" s="14" t="s">
        <v>15</v>
      </c>
      <c r="B274" s="20" t="s">
        <v>21</v>
      </c>
      <c r="C274" s="21">
        <f t="shared" ref="C274:E276" si="6">C271/B271-1</f>
        <v>0.33333333333333326</v>
      </c>
      <c r="D274" s="21">
        <f t="shared" si="6"/>
        <v>0</v>
      </c>
      <c r="E274" s="21">
        <f t="shared" si="6"/>
        <v>0</v>
      </c>
    </row>
    <row r="275" spans="1:8" ht="12.6" customHeight="1" thickBot="1" x14ac:dyDescent="0.3">
      <c r="A275" s="14" t="s">
        <v>16</v>
      </c>
      <c r="B275" s="20" t="s">
        <v>21</v>
      </c>
      <c r="C275" s="21">
        <f t="shared" si="6"/>
        <v>0.38888888888888884</v>
      </c>
      <c r="D275" s="21">
        <f t="shared" si="6"/>
        <v>0</v>
      </c>
      <c r="E275" s="21">
        <f t="shared" si="6"/>
        <v>0</v>
      </c>
    </row>
    <row r="276" spans="1:8" ht="12.6" customHeight="1" thickBot="1" x14ac:dyDescent="0.3">
      <c r="A276" s="14" t="s">
        <v>17</v>
      </c>
      <c r="B276" s="20" t="s">
        <v>21</v>
      </c>
      <c r="C276" s="21">
        <f t="shared" si="6"/>
        <v>4.1666666666666741E-2</v>
      </c>
      <c r="D276" s="21">
        <f t="shared" si="6"/>
        <v>0</v>
      </c>
      <c r="E276" s="21">
        <f t="shared" si="6"/>
        <v>0</v>
      </c>
    </row>
    <row r="277" spans="1:8" ht="12.6" customHeight="1" thickBot="1" x14ac:dyDescent="0.3">
      <c r="A277" s="694" t="s">
        <v>76</v>
      </c>
      <c r="B277" s="695"/>
      <c r="C277" s="695"/>
      <c r="D277" s="695"/>
      <c r="E277" s="696"/>
    </row>
    <row r="278" spans="1:8" ht="12.6" customHeight="1" x14ac:dyDescent="0.25">
      <c r="A278" s="683"/>
      <c r="B278" s="16">
        <v>2018</v>
      </c>
      <c r="C278" s="16">
        <v>2019</v>
      </c>
      <c r="D278" s="16">
        <v>2020</v>
      </c>
      <c r="E278" s="16">
        <v>2021</v>
      </c>
    </row>
    <row r="279" spans="1:8" ht="12.6" customHeight="1" thickBot="1" x14ac:dyDescent="0.3">
      <c r="A279" s="684"/>
      <c r="B279" s="17" t="s">
        <v>6</v>
      </c>
      <c r="C279" s="17" t="s">
        <v>7</v>
      </c>
      <c r="D279" s="17" t="s">
        <v>7</v>
      </c>
      <c r="E279" s="17" t="s">
        <v>7</v>
      </c>
    </row>
    <row r="280" spans="1:8" ht="12.6" customHeight="1" thickBot="1" x14ac:dyDescent="0.3">
      <c r="A280" s="23" t="s">
        <v>62</v>
      </c>
      <c r="B280" s="24">
        <v>0</v>
      </c>
      <c r="C280" s="24">
        <v>0</v>
      </c>
      <c r="D280" s="24">
        <v>0</v>
      </c>
      <c r="E280" s="24">
        <v>0</v>
      </c>
    </row>
    <row r="281" spans="1:8" ht="12.6" customHeight="1" thickBot="1" x14ac:dyDescent="0.3">
      <c r="A281" s="23" t="s">
        <v>63</v>
      </c>
      <c r="B281" s="25">
        <f>B272</f>
        <v>7200</v>
      </c>
      <c r="C281" s="25">
        <f>C272</f>
        <v>10000</v>
      </c>
      <c r="D281" s="25">
        <f>D272</f>
        <v>10000</v>
      </c>
      <c r="E281" s="25">
        <f>E272</f>
        <v>10000</v>
      </c>
    </row>
    <row r="282" spans="1:8" ht="12.6" customHeight="1" thickBot="1" x14ac:dyDescent="0.3">
      <c r="A282" s="27" t="s">
        <v>47</v>
      </c>
      <c r="B282" s="66">
        <f>B281+B280</f>
        <v>7200</v>
      </c>
      <c r="C282" s="66">
        <f>C281+C280</f>
        <v>10000</v>
      </c>
      <c r="D282" s="66">
        <f>D281+D280</f>
        <v>10000</v>
      </c>
      <c r="E282" s="66">
        <f>E281+E280</f>
        <v>10000</v>
      </c>
    </row>
    <row r="283" spans="1:8" ht="39.6" customHeight="1" thickBot="1" x14ac:dyDescent="0.3">
      <c r="A283" s="37" t="s">
        <v>39</v>
      </c>
      <c r="B283" s="697" t="s">
        <v>38</v>
      </c>
      <c r="C283" s="698"/>
      <c r="D283" s="698"/>
      <c r="E283" s="699"/>
    </row>
    <row r="284" spans="1:8" ht="31.15" customHeight="1" thickBot="1" x14ac:dyDescent="0.3">
      <c r="A284" s="36" t="s">
        <v>61</v>
      </c>
      <c r="B284" s="688" t="s">
        <v>145</v>
      </c>
      <c r="C284" s="689"/>
      <c r="D284" s="689"/>
      <c r="E284" s="690"/>
    </row>
    <row r="285" spans="1:8" ht="12.6" customHeight="1" thickBot="1" x14ac:dyDescent="0.3">
      <c r="A285" s="14" t="s">
        <v>10</v>
      </c>
      <c r="B285" s="688" t="s">
        <v>145</v>
      </c>
      <c r="C285" s="689"/>
      <c r="D285" s="689"/>
      <c r="E285" s="690"/>
    </row>
    <row r="286" spans="1:8" ht="12.6" customHeight="1" thickBot="1" x14ac:dyDescent="0.3">
      <c r="A286" s="14" t="s">
        <v>13</v>
      </c>
      <c r="B286" s="737" t="s">
        <v>148</v>
      </c>
      <c r="C286" s="738"/>
      <c r="D286" s="738"/>
      <c r="E286" s="739"/>
    </row>
    <row r="287" spans="1:8" ht="12.6" customHeight="1" x14ac:dyDescent="0.25">
      <c r="A287" s="683"/>
      <c r="B287" s="16">
        <v>2018</v>
      </c>
      <c r="C287" s="16">
        <v>2019</v>
      </c>
      <c r="D287" s="71">
        <v>2020</v>
      </c>
      <c r="E287" s="16">
        <v>2021</v>
      </c>
    </row>
    <row r="288" spans="1:8" ht="12.6" customHeight="1" thickBot="1" x14ac:dyDescent="0.3">
      <c r="A288" s="684"/>
      <c r="B288" s="17" t="s">
        <v>6</v>
      </c>
      <c r="C288" s="17" t="s">
        <v>7</v>
      </c>
      <c r="D288" s="17" t="s">
        <v>7</v>
      </c>
      <c r="E288" s="17" t="s">
        <v>7</v>
      </c>
    </row>
    <row r="289" spans="1:8" ht="12.6" customHeight="1" thickBot="1" x14ac:dyDescent="0.3">
      <c r="A289" s="14" t="s">
        <v>9</v>
      </c>
      <c r="B289" s="66">
        <v>5</v>
      </c>
      <c r="C289" s="66">
        <v>5</v>
      </c>
      <c r="D289" s="66">
        <v>5</v>
      </c>
      <c r="E289" s="66">
        <v>5</v>
      </c>
    </row>
    <row r="290" spans="1:8" ht="12.6" customHeight="1" thickBot="1" x14ac:dyDescent="0.3">
      <c r="A290" s="14" t="s">
        <v>14</v>
      </c>
      <c r="B290" s="66">
        <v>1557</v>
      </c>
      <c r="C290" s="66">
        <v>1500</v>
      </c>
      <c r="D290" s="66">
        <v>1500</v>
      </c>
      <c r="E290" s="66">
        <v>1500</v>
      </c>
    </row>
    <row r="291" spans="1:8" ht="12.6" customHeight="1" thickBot="1" x14ac:dyDescent="0.3">
      <c r="A291" s="14" t="s">
        <v>23</v>
      </c>
      <c r="B291" s="66">
        <f>B290/B289</f>
        <v>311.39999999999998</v>
      </c>
      <c r="C291" s="66">
        <f>C290/C289</f>
        <v>300</v>
      </c>
      <c r="D291" s="66">
        <f>D290/D289</f>
        <v>300</v>
      </c>
      <c r="E291" s="66">
        <f>E290/E289</f>
        <v>300</v>
      </c>
      <c r="F291" s="22"/>
      <c r="G291" s="22"/>
      <c r="H291" s="22"/>
    </row>
    <row r="292" spans="1:8" ht="12.6" customHeight="1" thickBot="1" x14ac:dyDescent="0.3">
      <c r="A292" s="14" t="s">
        <v>15</v>
      </c>
      <c r="B292" s="20" t="s">
        <v>21</v>
      </c>
      <c r="C292" s="21">
        <f t="shared" ref="C292:E294" si="7">C289/B289-1</f>
        <v>0</v>
      </c>
      <c r="D292" s="21">
        <f t="shared" si="7"/>
        <v>0</v>
      </c>
      <c r="E292" s="21">
        <f t="shared" si="7"/>
        <v>0</v>
      </c>
    </row>
    <row r="293" spans="1:8" ht="12.6" customHeight="1" thickBot="1" x14ac:dyDescent="0.3">
      <c r="A293" s="14" t="s">
        <v>16</v>
      </c>
      <c r="B293" s="20" t="s">
        <v>21</v>
      </c>
      <c r="C293" s="21">
        <f t="shared" si="7"/>
        <v>-3.6608863198458574E-2</v>
      </c>
      <c r="D293" s="21">
        <f t="shared" si="7"/>
        <v>0</v>
      </c>
      <c r="E293" s="21">
        <f t="shared" si="7"/>
        <v>0</v>
      </c>
    </row>
    <row r="294" spans="1:8" ht="12.6" customHeight="1" thickBot="1" x14ac:dyDescent="0.3">
      <c r="A294" s="14" t="s">
        <v>17</v>
      </c>
      <c r="B294" s="20" t="s">
        <v>21</v>
      </c>
      <c r="C294" s="21">
        <f t="shared" si="7"/>
        <v>-3.6608863198458463E-2</v>
      </c>
      <c r="D294" s="21">
        <f t="shared" si="7"/>
        <v>0</v>
      </c>
      <c r="E294" s="21">
        <f t="shared" si="7"/>
        <v>0</v>
      </c>
    </row>
    <row r="295" spans="1:8" ht="12.6" customHeight="1" thickBot="1" x14ac:dyDescent="0.3">
      <c r="A295" s="694" t="s">
        <v>78</v>
      </c>
      <c r="B295" s="695"/>
      <c r="C295" s="695"/>
      <c r="D295" s="695"/>
      <c r="E295" s="696"/>
    </row>
    <row r="296" spans="1:8" ht="12.6" customHeight="1" x14ac:dyDescent="0.25">
      <c r="A296" s="683"/>
      <c r="B296" s="16">
        <v>2018</v>
      </c>
      <c r="C296" s="16">
        <v>2019</v>
      </c>
      <c r="D296" s="16">
        <v>2020</v>
      </c>
      <c r="E296" s="16">
        <v>2021</v>
      </c>
    </row>
    <row r="297" spans="1:8" ht="12.6" customHeight="1" thickBot="1" x14ac:dyDescent="0.3">
      <c r="A297" s="684"/>
      <c r="B297" s="17" t="s">
        <v>6</v>
      </c>
      <c r="C297" s="17" t="s">
        <v>7</v>
      </c>
      <c r="D297" s="17" t="s">
        <v>7</v>
      </c>
      <c r="E297" s="17" t="s">
        <v>7</v>
      </c>
    </row>
    <row r="298" spans="1:8" ht="12.6" customHeight="1" thickBot="1" x14ac:dyDescent="0.3">
      <c r="A298" s="23" t="s">
        <v>62</v>
      </c>
      <c r="B298" s="24">
        <v>0</v>
      </c>
      <c r="C298" s="24">
        <v>0</v>
      </c>
      <c r="D298" s="24">
        <v>0</v>
      </c>
      <c r="E298" s="24">
        <v>0</v>
      </c>
    </row>
    <row r="299" spans="1:8" ht="12.6" customHeight="1" thickBot="1" x14ac:dyDescent="0.3">
      <c r="A299" s="23" t="s">
        <v>63</v>
      </c>
      <c r="B299" s="25">
        <f>B290</f>
        <v>1557</v>
      </c>
      <c r="C299" s="25">
        <f>C290</f>
        <v>1500</v>
      </c>
      <c r="D299" s="25">
        <f>D290</f>
        <v>1500</v>
      </c>
      <c r="E299" s="25">
        <f>E290</f>
        <v>1500</v>
      </c>
    </row>
    <row r="300" spans="1:8" ht="12.6" customHeight="1" thickBot="1" x14ac:dyDescent="0.3">
      <c r="A300" s="27" t="s">
        <v>50</v>
      </c>
      <c r="B300" s="26">
        <f>B299+B298</f>
        <v>1557</v>
      </c>
      <c r="C300" s="26">
        <f>C299+C298</f>
        <v>1500</v>
      </c>
      <c r="D300" s="26">
        <f>D299+D298</f>
        <v>1500</v>
      </c>
      <c r="E300" s="26">
        <f>E299+E298</f>
        <v>1500</v>
      </c>
    </row>
    <row r="301" spans="1:8" ht="18.600000000000001" customHeight="1" thickBot="1" x14ac:dyDescent="0.3">
      <c r="A301" s="38"/>
      <c r="B301" s="39"/>
      <c r="C301" s="39"/>
      <c r="D301" s="39"/>
      <c r="E301" s="39"/>
    </row>
    <row r="302" spans="1:8" ht="22.9" customHeight="1" thickBot="1" x14ac:dyDescent="0.3">
      <c r="A302" s="40" t="s">
        <v>66</v>
      </c>
      <c r="B302" s="41">
        <f>B103+B135+B167+B200+B225+B252+B272+B290</f>
        <v>797042</v>
      </c>
      <c r="C302" s="41">
        <f>C103+C135+C167+C200+C225+C252+C272+C290</f>
        <v>807042</v>
      </c>
      <c r="D302" s="41">
        <f>D103+D135+D167+D200+D225+D252+D272+D290</f>
        <v>795042</v>
      </c>
      <c r="E302" s="41">
        <f>E103+E135+E167+E200+E225+E252+E272+E290</f>
        <v>795042</v>
      </c>
    </row>
    <row r="303" spans="1:8" ht="12.6" customHeight="1" thickBot="1" x14ac:dyDescent="0.3">
      <c r="A303" s="40" t="s">
        <v>67</v>
      </c>
      <c r="B303" s="41">
        <f>B118+B182+B150+B215+B240+B262+B282+B300</f>
        <v>797042</v>
      </c>
      <c r="C303" s="41">
        <f>C118+C182+C150+C215+C240+C262+C282+C300</f>
        <v>807042</v>
      </c>
      <c r="D303" s="41">
        <f>D118+D182+D150+D215+D240+D262+D282+D300</f>
        <v>795042</v>
      </c>
      <c r="E303" s="41">
        <f>E118+E182+E150+E215+E240+E262+E282+E300</f>
        <v>795042</v>
      </c>
    </row>
    <row r="304" spans="1:8" ht="12.6" customHeight="1" thickBot="1" x14ac:dyDescent="0.3">
      <c r="A304" s="42" t="s">
        <v>24</v>
      </c>
      <c r="B304" s="43"/>
      <c r="C304" s="44">
        <f>C303/B303-1</f>
        <v>1.2546390278053154E-2</v>
      </c>
      <c r="D304" s="44">
        <f>D303/C303-1</f>
        <v>-1.486911461856999E-2</v>
      </c>
      <c r="E304" s="44">
        <f>E303/D303-1</f>
        <v>0</v>
      </c>
    </row>
    <row r="305" spans="1:8" ht="12.6" customHeight="1" thickBot="1" x14ac:dyDescent="0.3">
      <c r="A305" s="23" t="s">
        <v>0</v>
      </c>
      <c r="B305" s="76">
        <f>B143+B233</f>
        <v>506850</v>
      </c>
      <c r="C305" s="76">
        <f>C143+C233</f>
        <v>506850</v>
      </c>
      <c r="D305" s="76">
        <f>D143+D233</f>
        <v>506850</v>
      </c>
      <c r="E305" s="76">
        <f>E143+E233</f>
        <v>506850</v>
      </c>
    </row>
    <row r="306" spans="1:8" ht="12.6" customHeight="1" thickBot="1" x14ac:dyDescent="0.3">
      <c r="A306" s="45" t="s">
        <v>25</v>
      </c>
      <c r="B306" s="77"/>
      <c r="C306" s="77"/>
      <c r="D306" s="77"/>
      <c r="E306" s="77"/>
    </row>
    <row r="307" spans="1:8" ht="12.6" customHeight="1" thickBot="1" x14ac:dyDescent="0.3">
      <c r="A307" s="23" t="s">
        <v>41</v>
      </c>
      <c r="B307" s="76">
        <f>B144+B234</f>
        <v>94450</v>
      </c>
      <c r="C307" s="76">
        <f>C144+C234</f>
        <v>94450</v>
      </c>
      <c r="D307" s="76">
        <f>D144+D234</f>
        <v>94450</v>
      </c>
      <c r="E307" s="76">
        <f>E144+E234</f>
        <v>94450</v>
      </c>
    </row>
    <row r="308" spans="1:8" ht="12.6" customHeight="1" thickBot="1" x14ac:dyDescent="0.3">
      <c r="A308" s="45" t="s">
        <v>42</v>
      </c>
      <c r="B308" s="25"/>
      <c r="C308" s="46">
        <f>C307/B307-1</f>
        <v>0</v>
      </c>
      <c r="D308" s="46">
        <f>D307/C307-1</f>
        <v>0</v>
      </c>
      <c r="E308" s="46">
        <f>E307/D307-1</f>
        <v>0</v>
      </c>
    </row>
    <row r="309" spans="1:8" ht="12.6" customHeight="1" thickBot="1" x14ac:dyDescent="0.3">
      <c r="A309" s="23" t="s">
        <v>1</v>
      </c>
      <c r="B309" s="24">
        <f>B113+B145+B177+B210+B235</f>
        <v>123342</v>
      </c>
      <c r="C309" s="24">
        <f>C113+C145+C177+C210+C235</f>
        <v>133022</v>
      </c>
      <c r="D309" s="24">
        <f>D113+D145+D177+D210+D235</f>
        <v>138022</v>
      </c>
      <c r="E309" s="24">
        <f>E113+E145+E177+E210+E235</f>
        <v>138022</v>
      </c>
    </row>
    <row r="310" spans="1:8" ht="12.6" customHeight="1" thickBot="1" x14ac:dyDescent="0.3">
      <c r="A310" s="45" t="s">
        <v>26</v>
      </c>
      <c r="B310" s="25"/>
      <c r="C310" s="46">
        <f>C309/B309-1</f>
        <v>7.848097160740064E-2</v>
      </c>
      <c r="D310" s="46">
        <f>D309/C309-1</f>
        <v>3.7587767436965347E-2</v>
      </c>
      <c r="E310" s="46">
        <f>E309/D309-1</f>
        <v>0</v>
      </c>
      <c r="F310" s="72"/>
      <c r="G310" s="72"/>
      <c r="H310" s="72"/>
    </row>
    <row r="311" spans="1:8" ht="12.6" customHeight="1" thickBot="1" x14ac:dyDescent="0.3">
      <c r="A311" s="23" t="s">
        <v>2</v>
      </c>
      <c r="B311" s="24">
        <v>0</v>
      </c>
      <c r="C311" s="24">
        <v>0</v>
      </c>
      <c r="D311" s="24">
        <v>0</v>
      </c>
      <c r="E311" s="24">
        <v>0</v>
      </c>
      <c r="F311" s="73"/>
      <c r="G311" s="73"/>
      <c r="H311" s="73"/>
    </row>
    <row r="312" spans="1:8" ht="12.6" customHeight="1" thickBot="1" x14ac:dyDescent="0.3">
      <c r="A312" s="45" t="s">
        <v>27</v>
      </c>
      <c r="B312" s="25"/>
      <c r="C312" s="46">
        <v>0</v>
      </c>
      <c r="D312" s="46">
        <v>0</v>
      </c>
      <c r="E312" s="46">
        <v>0</v>
      </c>
      <c r="F312" s="72"/>
      <c r="G312" s="72"/>
      <c r="H312" s="72"/>
    </row>
    <row r="313" spans="1:8" ht="12.6" customHeight="1" thickBot="1" x14ac:dyDescent="0.3">
      <c r="A313" s="23" t="s">
        <v>28</v>
      </c>
      <c r="B313" s="24">
        <v>0</v>
      </c>
      <c r="C313" s="24">
        <v>0</v>
      </c>
      <c r="D313" s="24">
        <v>0</v>
      </c>
      <c r="E313" s="24">
        <v>0</v>
      </c>
      <c r="F313" s="73"/>
      <c r="G313" s="73"/>
      <c r="H313" s="73"/>
    </row>
    <row r="314" spans="1:8" ht="12.6" customHeight="1" thickBot="1" x14ac:dyDescent="0.3">
      <c r="A314" s="45" t="s">
        <v>29</v>
      </c>
      <c r="B314" s="25"/>
      <c r="C314" s="46">
        <v>0</v>
      </c>
      <c r="D314" s="46">
        <v>0</v>
      </c>
      <c r="E314" s="46">
        <v>0</v>
      </c>
      <c r="F314" s="72"/>
      <c r="G314" s="72"/>
      <c r="H314" s="72"/>
    </row>
    <row r="315" spans="1:8" ht="12.6" customHeight="1" thickBot="1" x14ac:dyDescent="0.3">
      <c r="A315" s="23" t="s">
        <v>30</v>
      </c>
      <c r="B315" s="24">
        <v>0</v>
      </c>
      <c r="C315" s="24">
        <v>0</v>
      </c>
      <c r="D315" s="24">
        <v>0</v>
      </c>
      <c r="E315" s="24">
        <v>0</v>
      </c>
      <c r="F315" s="73"/>
      <c r="G315" s="73"/>
      <c r="H315" s="73"/>
    </row>
    <row r="316" spans="1:8" ht="12.6" customHeight="1" thickBot="1" x14ac:dyDescent="0.3">
      <c r="A316" s="45" t="s">
        <v>31</v>
      </c>
      <c r="B316" s="25"/>
      <c r="C316" s="46">
        <v>0</v>
      </c>
      <c r="D316" s="46">
        <v>0</v>
      </c>
      <c r="E316" s="46">
        <v>0</v>
      </c>
      <c r="F316" s="72"/>
      <c r="G316" s="72"/>
      <c r="H316" s="72"/>
    </row>
    <row r="317" spans="1:8" ht="12.6" customHeight="1" thickBot="1" x14ac:dyDescent="0.3">
      <c r="A317" s="23" t="s">
        <v>3</v>
      </c>
      <c r="B317" s="24">
        <f>B239</f>
        <v>400</v>
      </c>
      <c r="C317" s="24">
        <f>C239</f>
        <v>720</v>
      </c>
      <c r="D317" s="24">
        <f>D239</f>
        <v>720</v>
      </c>
      <c r="E317" s="24">
        <f>E239</f>
        <v>720</v>
      </c>
      <c r="F317" s="73"/>
      <c r="G317" s="73"/>
      <c r="H317" s="73"/>
    </row>
    <row r="318" spans="1:8" ht="12.6" customHeight="1" thickBot="1" x14ac:dyDescent="0.3">
      <c r="A318" s="45" t="s">
        <v>32</v>
      </c>
      <c r="B318" s="25"/>
      <c r="C318" s="46">
        <v>0</v>
      </c>
      <c r="D318" s="46">
        <v>0</v>
      </c>
      <c r="E318" s="46">
        <v>0</v>
      </c>
      <c r="F318" s="72"/>
      <c r="G318" s="72"/>
      <c r="H318" s="72"/>
    </row>
    <row r="319" spans="1:8" ht="12.6" customHeight="1" thickBot="1" x14ac:dyDescent="0.3">
      <c r="A319" s="23" t="s">
        <v>18</v>
      </c>
      <c r="B319" s="24">
        <v>0</v>
      </c>
      <c r="C319" s="24">
        <v>0</v>
      </c>
      <c r="D319" s="24">
        <v>0</v>
      </c>
      <c r="E319" s="24">
        <v>0</v>
      </c>
      <c r="F319" s="73"/>
      <c r="G319" s="73"/>
      <c r="H319" s="73"/>
    </row>
    <row r="320" spans="1:8" ht="12.6" customHeight="1" thickBot="1" x14ac:dyDescent="0.3">
      <c r="A320" s="45" t="s">
        <v>33</v>
      </c>
      <c r="B320" s="25"/>
      <c r="C320" s="46">
        <v>0</v>
      </c>
      <c r="D320" s="46">
        <v>0</v>
      </c>
      <c r="E320" s="46">
        <v>0</v>
      </c>
      <c r="F320" s="72"/>
      <c r="G320" s="72"/>
      <c r="H320" s="72"/>
    </row>
    <row r="321" spans="1:8" ht="12.6" customHeight="1" thickBot="1" x14ac:dyDescent="0.3">
      <c r="A321" s="23" t="s">
        <v>19</v>
      </c>
      <c r="B321" s="24">
        <f>B261+B281+B299</f>
        <v>72000</v>
      </c>
      <c r="C321" s="24">
        <f>C261+C281+C299</f>
        <v>72000</v>
      </c>
      <c r="D321" s="24">
        <f>D261+D281+D299</f>
        <v>55000</v>
      </c>
      <c r="E321" s="24">
        <f>E261+E281+E299</f>
        <v>55000</v>
      </c>
      <c r="F321" s="73"/>
      <c r="G321" s="73"/>
      <c r="H321" s="73"/>
    </row>
    <row r="322" spans="1:8" ht="12.6" customHeight="1" thickBot="1" x14ac:dyDescent="0.3">
      <c r="A322" s="45" t="s">
        <v>34</v>
      </c>
      <c r="B322" s="25"/>
      <c r="C322" s="46">
        <f>C321/B321-1</f>
        <v>0</v>
      </c>
      <c r="D322" s="46">
        <f>D321/C321-1</f>
        <v>-0.23611111111111116</v>
      </c>
      <c r="E322" s="46">
        <f>E321/D321-1</f>
        <v>0</v>
      </c>
    </row>
    <row r="323" spans="1:8" ht="12.6" customHeight="1" thickBot="1" x14ac:dyDescent="0.3">
      <c r="A323" s="53" t="s">
        <v>151</v>
      </c>
      <c r="B323" s="29">
        <f>B305+B307+B309+B311+B313+B315+B317+B319+B321</f>
        <v>797042</v>
      </c>
      <c r="C323" s="29">
        <f>C305+C307+C309+C311+C313+C315+C317+C319+C321</f>
        <v>807042</v>
      </c>
      <c r="D323" s="29">
        <f>D305+D307+D309+D311+D313+D315+D317+D319+D321</f>
        <v>795042</v>
      </c>
      <c r="E323" s="29">
        <f>E305+E307+E309+E311+E313+E315+E317+E319+E321</f>
        <v>795042</v>
      </c>
    </row>
    <row r="324" spans="1:8" ht="12.6" customHeight="1" thickBot="1" x14ac:dyDescent="0.3">
      <c r="A324" s="28" t="s">
        <v>49</v>
      </c>
      <c r="B324" s="29">
        <f>B323-B302</f>
        <v>0</v>
      </c>
      <c r="C324" s="29">
        <f>C323-C302</f>
        <v>0</v>
      </c>
      <c r="D324" s="29">
        <f>D323-D302</f>
        <v>0</v>
      </c>
      <c r="E324" s="29">
        <f>E323-E302</f>
        <v>0</v>
      </c>
    </row>
    <row r="325" spans="1:8" ht="12.6" customHeight="1" thickBot="1" x14ac:dyDescent="0.3">
      <c r="A325" s="47" t="s">
        <v>43</v>
      </c>
      <c r="B325" s="24">
        <f>B89</f>
        <v>0.14749262536873156</v>
      </c>
      <c r="C325" s="24">
        <f>C89</f>
        <v>0.16224188790560473</v>
      </c>
      <c r="D325" s="24">
        <f>D89</f>
        <v>0.16224188790560473</v>
      </c>
      <c r="E325" s="24">
        <f>E89</f>
        <v>0.17699115044247787</v>
      </c>
    </row>
    <row r="326" spans="1:8" ht="12.6" customHeight="1" thickBot="1" x14ac:dyDescent="0.3">
      <c r="A326" s="47" t="s">
        <v>44</v>
      </c>
      <c r="B326" s="24">
        <v>42</v>
      </c>
      <c r="C326" s="24">
        <v>42</v>
      </c>
      <c r="D326" s="24">
        <v>42</v>
      </c>
      <c r="E326" s="24">
        <v>42</v>
      </c>
    </row>
    <row r="327" spans="1:8" ht="12.6" customHeight="1" thickBot="1" x14ac:dyDescent="0.3">
      <c r="A327" s="48"/>
      <c r="B327" s="49"/>
      <c r="C327" s="29"/>
      <c r="D327" s="29"/>
      <c r="E327" s="29"/>
      <c r="F327" s="463"/>
      <c r="G327" s="463"/>
      <c r="H327" s="463"/>
    </row>
  </sheetData>
  <mergeCells count="96">
    <mergeCell ref="A257:E257"/>
    <mergeCell ref="A258:A259"/>
    <mergeCell ref="A263:E263"/>
    <mergeCell ref="A264:E264"/>
    <mergeCell ref="B163:E163"/>
    <mergeCell ref="A164:A165"/>
    <mergeCell ref="A172:E172"/>
    <mergeCell ref="A173:A174"/>
    <mergeCell ref="A69:A70"/>
    <mergeCell ref="A95:E95"/>
    <mergeCell ref="A109:A110"/>
    <mergeCell ref="B129:E129"/>
    <mergeCell ref="B130:E130"/>
    <mergeCell ref="B131:E131"/>
    <mergeCell ref="A96:E96"/>
    <mergeCell ref="B97:E97"/>
    <mergeCell ref="B98:E98"/>
    <mergeCell ref="B99:E99"/>
    <mergeCell ref="A128:E128"/>
    <mergeCell ref="A100:A101"/>
    <mergeCell ref="B161:E161"/>
    <mergeCell ref="B162:E162"/>
    <mergeCell ref="A1:E1"/>
    <mergeCell ref="B59:E59"/>
    <mergeCell ref="B60:E60"/>
    <mergeCell ref="A61:E61"/>
    <mergeCell ref="A62:E65"/>
    <mergeCell ref="A2:E2"/>
    <mergeCell ref="A3:E3"/>
    <mergeCell ref="A108:E108"/>
    <mergeCell ref="B120:E120"/>
    <mergeCell ref="A121:E121"/>
    <mergeCell ref="A127:E127"/>
    <mergeCell ref="A141:A142"/>
    <mergeCell ref="B152:E152"/>
    <mergeCell ref="A153:E153"/>
    <mergeCell ref="A159:E159"/>
    <mergeCell ref="A160:E160"/>
    <mergeCell ref="B58:E58"/>
    <mergeCell ref="A66:E66"/>
    <mergeCell ref="A67:E68"/>
    <mergeCell ref="A132:A133"/>
    <mergeCell ref="A140:E140"/>
    <mergeCell ref="B87:E87"/>
    <mergeCell ref="A88:E88"/>
    <mergeCell ref="B195:E195"/>
    <mergeCell ref="B196:E196"/>
    <mergeCell ref="A197:A198"/>
    <mergeCell ref="A205:E205"/>
    <mergeCell ref="A249:A250"/>
    <mergeCell ref="B244:E244"/>
    <mergeCell ref="B246:E246"/>
    <mergeCell ref="B184:E184"/>
    <mergeCell ref="A185:E185"/>
    <mergeCell ref="A192:E192"/>
    <mergeCell ref="A193:E193"/>
    <mergeCell ref="B194:E194"/>
    <mergeCell ref="B247:E247"/>
    <mergeCell ref="B248:E248"/>
    <mergeCell ref="A206:A207"/>
    <mergeCell ref="A217:E217"/>
    <mergeCell ref="A218:E218"/>
    <mergeCell ref="B219:E219"/>
    <mergeCell ref="B220:E220"/>
    <mergeCell ref="B221:E221"/>
    <mergeCell ref="A222:A223"/>
    <mergeCell ref="A230:E230"/>
    <mergeCell ref="A231:A232"/>
    <mergeCell ref="A269:A270"/>
    <mergeCell ref="A277:E277"/>
    <mergeCell ref="A278:A279"/>
    <mergeCell ref="B283:E283"/>
    <mergeCell ref="B284:E284"/>
    <mergeCell ref="B285:E285"/>
    <mergeCell ref="B286:E286"/>
    <mergeCell ref="A287:A288"/>
    <mergeCell ref="A295:E295"/>
    <mergeCell ref="A296:A297"/>
    <mergeCell ref="B266:E266"/>
    <mergeCell ref="B267:E267"/>
    <mergeCell ref="B268:E268"/>
    <mergeCell ref="B265:E265"/>
    <mergeCell ref="B5:H5"/>
    <mergeCell ref="A24:H29"/>
    <mergeCell ref="A31:H36"/>
    <mergeCell ref="A38:H43"/>
    <mergeCell ref="A45:H50"/>
    <mergeCell ref="A52:H57"/>
    <mergeCell ref="A4:H4"/>
    <mergeCell ref="A15:H15"/>
    <mergeCell ref="A8:H8"/>
    <mergeCell ref="A22:H22"/>
    <mergeCell ref="B6:H6"/>
    <mergeCell ref="B7:H7"/>
    <mergeCell ref="A9:H13"/>
    <mergeCell ref="A16:H21"/>
  </mergeCells>
  <printOptions horizontalCentered="1" verticalCentered="1"/>
  <pageMargins left="7.874015748031496E-2" right="7.874015748031496E-2" top="0.39370078740157483" bottom="0.39370078740157483" header="0.31496062992125984" footer="0.31496062992125984"/>
  <pageSetup scale="67" orientation="portrait" r:id="rId1"/>
  <colBreaks count="1" manualBreakCount="1">
    <brk id="5" max="279"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2:G450"/>
  <sheetViews>
    <sheetView view="pageBreakPreview" topLeftCell="A424" zoomScale="60" zoomScaleNormal="88" workbookViewId="0">
      <selection activeCell="B124" sqref="B124"/>
    </sheetView>
  </sheetViews>
  <sheetFormatPr defaultColWidth="8.85546875" defaultRowHeight="15" x14ac:dyDescent="0.25"/>
  <cols>
    <col min="1" max="1" width="39.5703125" style="111" customWidth="1"/>
    <col min="2" max="2" width="14.28515625" style="111" customWidth="1"/>
    <col min="3" max="3" width="15.42578125" style="111" customWidth="1"/>
    <col min="4" max="4" width="20.7109375" style="111" customWidth="1"/>
    <col min="5" max="5" width="22" style="111" customWidth="1"/>
    <col min="6" max="16384" width="8.85546875" style="111"/>
  </cols>
  <sheetData>
    <row r="2" spans="1:7" ht="18" customHeight="1" x14ac:dyDescent="0.25">
      <c r="A2" s="804" t="s">
        <v>544</v>
      </c>
      <c r="B2" s="805"/>
      <c r="C2" s="805"/>
      <c r="D2" s="805"/>
      <c r="E2" s="806"/>
    </row>
    <row r="3" spans="1:7" ht="18" customHeight="1" x14ac:dyDescent="0.25">
      <c r="A3" s="807" t="s">
        <v>71</v>
      </c>
      <c r="B3" s="808"/>
      <c r="C3" s="808"/>
      <c r="D3" s="808"/>
      <c r="E3" s="809"/>
    </row>
    <row r="4" spans="1:7" s="104" customFormat="1" ht="14.45" customHeight="1" x14ac:dyDescent="0.2">
      <c r="A4" s="107" t="s">
        <v>55</v>
      </c>
      <c r="B4" s="110" t="s">
        <v>166</v>
      </c>
      <c r="C4" s="109"/>
      <c r="D4" s="109"/>
      <c r="E4" s="109"/>
      <c r="F4" s="106"/>
      <c r="G4" s="106"/>
    </row>
    <row r="5" spans="1:7" s="104" customFormat="1" ht="11.25" customHeight="1" x14ac:dyDescent="0.2">
      <c r="A5" s="105"/>
      <c r="B5" s="105"/>
      <c r="C5" s="105"/>
      <c r="D5" s="105"/>
      <c r="E5" s="105"/>
      <c r="F5" s="106"/>
      <c r="G5" s="106"/>
    </row>
    <row r="6" spans="1:7" s="104" customFormat="1" ht="11.25" customHeight="1" x14ac:dyDescent="0.2">
      <c r="A6" s="107" t="s">
        <v>56</v>
      </c>
      <c r="B6" s="107"/>
      <c r="C6" s="750" t="s">
        <v>186</v>
      </c>
      <c r="D6" s="751"/>
      <c r="E6" s="751"/>
      <c r="F6" s="106"/>
      <c r="G6" s="106"/>
    </row>
    <row r="7" spans="1:7" s="104" customFormat="1" ht="11.25" customHeight="1" x14ac:dyDescent="0.2">
      <c r="A7" s="105"/>
      <c r="B7" s="105"/>
      <c r="C7" s="105"/>
      <c r="D7" s="105"/>
      <c r="E7" s="105"/>
      <c r="F7" s="106"/>
      <c r="G7" s="106"/>
    </row>
    <row r="8" spans="1:7" s="104" customFormat="1" ht="11.25" customHeight="1" x14ac:dyDescent="0.2">
      <c r="A8" s="107" t="s">
        <v>95</v>
      </c>
      <c r="B8" s="107"/>
      <c r="C8" s="105"/>
      <c r="D8" s="105"/>
      <c r="E8" s="105"/>
      <c r="F8" s="106"/>
      <c r="G8" s="106"/>
    </row>
    <row r="9" spans="1:7" s="104" customFormat="1" ht="11.25" customHeight="1" x14ac:dyDescent="0.2">
      <c r="A9" s="752" t="s">
        <v>185</v>
      </c>
      <c r="B9" s="753"/>
      <c r="C9" s="753"/>
      <c r="D9" s="753"/>
      <c r="E9" s="753"/>
      <c r="F9" s="106"/>
      <c r="G9" s="106"/>
    </row>
    <row r="10" spans="1:7" s="104" customFormat="1" ht="11.25" customHeight="1" x14ac:dyDescent="0.2">
      <c r="A10" s="754"/>
      <c r="B10" s="755"/>
      <c r="C10" s="755"/>
      <c r="D10" s="755"/>
      <c r="E10" s="755"/>
      <c r="F10" s="106"/>
      <c r="G10" s="106"/>
    </row>
    <row r="11" spans="1:7" s="104" customFormat="1" ht="11.25" customHeight="1" x14ac:dyDescent="0.2">
      <c r="A11" s="754"/>
      <c r="B11" s="755"/>
      <c r="C11" s="755"/>
      <c r="D11" s="755"/>
      <c r="E11" s="755"/>
      <c r="F11" s="106"/>
      <c r="G11" s="106"/>
    </row>
    <row r="12" spans="1:7" s="104" customFormat="1" ht="11.25" customHeight="1" x14ac:dyDescent="0.2">
      <c r="A12" s="754"/>
      <c r="B12" s="755"/>
      <c r="C12" s="755"/>
      <c r="D12" s="755"/>
      <c r="E12" s="755"/>
      <c r="F12" s="106"/>
      <c r="G12" s="106"/>
    </row>
    <row r="13" spans="1:7" s="104" customFormat="1" ht="11.25" customHeight="1" x14ac:dyDescent="0.2">
      <c r="A13" s="754"/>
      <c r="B13" s="755"/>
      <c r="C13" s="755"/>
      <c r="D13" s="755"/>
      <c r="E13" s="755"/>
      <c r="F13" s="106"/>
      <c r="G13" s="106"/>
    </row>
    <row r="14" spans="1:7" s="104" customFormat="1" ht="14.25" customHeight="1" x14ac:dyDescent="0.2">
      <c r="A14" s="756"/>
      <c r="B14" s="757"/>
      <c r="C14" s="757"/>
      <c r="D14" s="757"/>
      <c r="E14" s="757"/>
      <c r="F14" s="106"/>
      <c r="G14" s="106"/>
    </row>
    <row r="15" spans="1:7" s="104" customFormat="1" ht="11.25" customHeight="1" x14ac:dyDescent="0.2">
      <c r="A15" s="108"/>
      <c r="B15" s="108"/>
      <c r="C15" s="108"/>
      <c r="D15" s="108"/>
      <c r="E15" s="108"/>
      <c r="F15" s="106"/>
      <c r="G15" s="106"/>
    </row>
    <row r="16" spans="1:7" s="104" customFormat="1" ht="16.899999999999999" customHeight="1" x14ac:dyDescent="0.2">
      <c r="A16" s="107" t="s">
        <v>75</v>
      </c>
      <c r="B16" s="107"/>
      <c r="C16" s="105"/>
      <c r="D16" s="105"/>
      <c r="E16" s="105"/>
      <c r="F16" s="106"/>
      <c r="G16" s="106"/>
    </row>
    <row r="17" spans="1:7" s="104" customFormat="1" ht="11.25" customHeight="1" x14ac:dyDescent="0.2">
      <c r="A17" s="752" t="s">
        <v>519</v>
      </c>
      <c r="B17" s="753"/>
      <c r="C17" s="753"/>
      <c r="D17" s="753"/>
      <c r="E17" s="753"/>
      <c r="F17" s="106"/>
      <c r="G17" s="106"/>
    </row>
    <row r="18" spans="1:7" s="104" customFormat="1" ht="11.25" customHeight="1" x14ac:dyDescent="0.2">
      <c r="A18" s="754"/>
      <c r="B18" s="755"/>
      <c r="C18" s="755"/>
      <c r="D18" s="755"/>
      <c r="E18" s="755"/>
      <c r="F18" s="106"/>
      <c r="G18" s="106"/>
    </row>
    <row r="19" spans="1:7" s="104" customFormat="1" ht="11.25" customHeight="1" x14ac:dyDescent="0.2">
      <c r="A19" s="754"/>
      <c r="B19" s="755"/>
      <c r="C19" s="755"/>
      <c r="D19" s="755"/>
      <c r="E19" s="755"/>
      <c r="F19" s="106"/>
      <c r="G19" s="106"/>
    </row>
    <row r="20" spans="1:7" s="104" customFormat="1" ht="11.25" customHeight="1" x14ac:dyDescent="0.2">
      <c r="A20" s="754"/>
      <c r="B20" s="755"/>
      <c r="C20" s="755"/>
      <c r="D20" s="755"/>
      <c r="E20" s="755"/>
      <c r="F20" s="106"/>
      <c r="G20" s="106"/>
    </row>
    <row r="21" spans="1:7" s="104" customFormat="1" ht="4.1500000000000004" customHeight="1" x14ac:dyDescent="0.2">
      <c r="A21" s="754"/>
      <c r="B21" s="755"/>
      <c r="C21" s="755"/>
      <c r="D21" s="755"/>
      <c r="E21" s="755"/>
      <c r="F21" s="106"/>
      <c r="G21" s="106"/>
    </row>
    <row r="22" spans="1:7" s="104" customFormat="1" ht="34.9" hidden="1" customHeight="1" x14ac:dyDescent="0.2">
      <c r="A22" s="756"/>
      <c r="B22" s="757"/>
      <c r="C22" s="757"/>
      <c r="D22" s="757"/>
      <c r="E22" s="757"/>
      <c r="F22" s="106"/>
      <c r="G22" s="106"/>
    </row>
    <row r="23" spans="1:7" s="104" customFormat="1" ht="11.25" customHeight="1" x14ac:dyDescent="0.2">
      <c r="A23" s="105"/>
      <c r="B23" s="105"/>
      <c r="C23" s="105"/>
      <c r="D23" s="105"/>
      <c r="E23" s="105"/>
      <c r="F23" s="106"/>
      <c r="G23" s="106"/>
    </row>
    <row r="24" spans="1:7" s="104" customFormat="1" ht="16.149999999999999" customHeight="1" x14ac:dyDescent="0.2">
      <c r="A24" s="107" t="s">
        <v>178</v>
      </c>
      <c r="B24" s="107"/>
      <c r="C24" s="107"/>
      <c r="D24" s="105"/>
      <c r="E24" s="105"/>
      <c r="F24" s="106"/>
      <c r="G24" s="106"/>
    </row>
    <row r="25" spans="1:7" s="104" customFormat="1" ht="16.5" customHeight="1" x14ac:dyDescent="0.2">
      <c r="A25" s="107" t="s">
        <v>184</v>
      </c>
      <c r="B25" s="105"/>
      <c r="C25" s="105"/>
      <c r="D25" s="105"/>
      <c r="E25" s="105"/>
      <c r="F25" s="106"/>
      <c r="G25" s="106"/>
    </row>
    <row r="26" spans="1:7" s="104" customFormat="1" ht="11.25" customHeight="1" x14ac:dyDescent="0.2">
      <c r="A26" s="758" t="s">
        <v>520</v>
      </c>
      <c r="B26" s="759"/>
      <c r="C26" s="759"/>
      <c r="D26" s="759"/>
      <c r="E26" s="759"/>
      <c r="F26" s="106"/>
      <c r="G26" s="106"/>
    </row>
    <row r="27" spans="1:7" s="104" customFormat="1" ht="11.25" customHeight="1" x14ac:dyDescent="0.2">
      <c r="A27" s="760"/>
      <c r="B27" s="761"/>
      <c r="C27" s="761"/>
      <c r="D27" s="761"/>
      <c r="E27" s="761"/>
      <c r="F27" s="106"/>
      <c r="G27" s="106"/>
    </row>
    <row r="28" spans="1:7" s="104" customFormat="1" ht="11.25" customHeight="1" x14ac:dyDescent="0.2">
      <c r="A28" s="760"/>
      <c r="B28" s="761"/>
      <c r="C28" s="761"/>
      <c r="D28" s="761"/>
      <c r="E28" s="761"/>
      <c r="F28" s="106"/>
      <c r="G28" s="106"/>
    </row>
    <row r="29" spans="1:7" s="104" customFormat="1" ht="11.25" customHeight="1" x14ac:dyDescent="0.2">
      <c r="A29" s="760"/>
      <c r="B29" s="761"/>
      <c r="C29" s="761"/>
      <c r="D29" s="761"/>
      <c r="E29" s="761"/>
      <c r="F29" s="106"/>
      <c r="G29" s="106"/>
    </row>
    <row r="30" spans="1:7" s="104" customFormat="1" ht="11.25" customHeight="1" x14ac:dyDescent="0.2">
      <c r="A30" s="760"/>
      <c r="B30" s="761"/>
      <c r="C30" s="761"/>
      <c r="D30" s="761"/>
      <c r="E30" s="761"/>
      <c r="F30" s="106"/>
      <c r="G30" s="106"/>
    </row>
    <row r="31" spans="1:7" s="104" customFormat="1" ht="183.75" customHeight="1" x14ac:dyDescent="0.2">
      <c r="A31" s="762"/>
      <c r="B31" s="763"/>
      <c r="C31" s="763"/>
      <c r="D31" s="763"/>
      <c r="E31" s="763"/>
      <c r="F31" s="106"/>
      <c r="G31" s="106"/>
    </row>
    <row r="32" spans="1:7" s="104" customFormat="1" ht="27.75" customHeight="1" x14ac:dyDescent="0.2">
      <c r="A32" s="107" t="s">
        <v>517</v>
      </c>
      <c r="B32" s="105"/>
      <c r="C32" s="105"/>
      <c r="D32" s="105"/>
      <c r="E32" s="105"/>
      <c r="F32" s="106"/>
      <c r="G32" s="106"/>
    </row>
    <row r="33" spans="1:7" s="104" customFormat="1" ht="11.25" customHeight="1" x14ac:dyDescent="0.2">
      <c r="A33" s="758" t="s">
        <v>521</v>
      </c>
      <c r="B33" s="759"/>
      <c r="C33" s="759"/>
      <c r="D33" s="759"/>
      <c r="E33" s="759"/>
      <c r="F33" s="106"/>
      <c r="G33" s="106"/>
    </row>
    <row r="34" spans="1:7" s="104" customFormat="1" ht="11.25" customHeight="1" x14ac:dyDescent="0.2">
      <c r="A34" s="760"/>
      <c r="B34" s="761"/>
      <c r="C34" s="761"/>
      <c r="D34" s="761"/>
      <c r="E34" s="761"/>
      <c r="F34" s="106"/>
      <c r="G34" s="106"/>
    </row>
    <row r="35" spans="1:7" s="104" customFormat="1" ht="11.25" customHeight="1" x14ac:dyDescent="0.2">
      <c r="A35" s="760"/>
      <c r="B35" s="761"/>
      <c r="C35" s="761"/>
      <c r="D35" s="761"/>
      <c r="E35" s="761"/>
      <c r="F35" s="106"/>
      <c r="G35" s="106"/>
    </row>
    <row r="36" spans="1:7" s="104" customFormat="1" ht="11.25" customHeight="1" x14ac:dyDescent="0.2">
      <c r="A36" s="760"/>
      <c r="B36" s="761"/>
      <c r="C36" s="761"/>
      <c r="D36" s="761"/>
      <c r="E36" s="761"/>
      <c r="F36" s="106"/>
      <c r="G36" s="106"/>
    </row>
    <row r="37" spans="1:7" s="104" customFormat="1" ht="10.9" customHeight="1" x14ac:dyDescent="0.2">
      <c r="A37" s="760"/>
      <c r="B37" s="761"/>
      <c r="C37" s="761"/>
      <c r="D37" s="761"/>
      <c r="E37" s="761"/>
      <c r="F37" s="106"/>
      <c r="G37" s="106"/>
    </row>
    <row r="38" spans="1:7" s="104" customFormat="1" ht="250.9" customHeight="1" x14ac:dyDescent="0.2">
      <c r="A38" s="762"/>
      <c r="B38" s="763"/>
      <c r="C38" s="763"/>
      <c r="D38" s="763"/>
      <c r="E38" s="763"/>
      <c r="F38" s="106"/>
      <c r="G38" s="106"/>
    </row>
    <row r="39" spans="1:7" s="104" customFormat="1" ht="20.25" customHeight="1" x14ac:dyDescent="0.2">
      <c r="A39" s="107" t="s">
        <v>183</v>
      </c>
      <c r="B39" s="105"/>
      <c r="C39" s="105"/>
      <c r="D39" s="105"/>
      <c r="E39" s="105"/>
      <c r="F39" s="106"/>
      <c r="G39" s="106"/>
    </row>
    <row r="40" spans="1:7" s="104" customFormat="1" ht="11.25" customHeight="1" x14ac:dyDescent="0.2">
      <c r="A40" s="758" t="s">
        <v>522</v>
      </c>
      <c r="B40" s="759"/>
      <c r="C40" s="759"/>
      <c r="D40" s="759"/>
      <c r="E40" s="759"/>
      <c r="F40" s="106"/>
      <c r="G40" s="106"/>
    </row>
    <row r="41" spans="1:7" s="104" customFormat="1" ht="11.25" customHeight="1" x14ac:dyDescent="0.2">
      <c r="A41" s="760"/>
      <c r="B41" s="761"/>
      <c r="C41" s="761"/>
      <c r="D41" s="761"/>
      <c r="E41" s="761"/>
      <c r="F41" s="106"/>
      <c r="G41" s="106"/>
    </row>
    <row r="42" spans="1:7" s="104" customFormat="1" ht="11.25" customHeight="1" x14ac:dyDescent="0.2">
      <c r="A42" s="760"/>
      <c r="B42" s="761"/>
      <c r="C42" s="761"/>
      <c r="D42" s="761"/>
      <c r="E42" s="761"/>
      <c r="F42" s="106"/>
      <c r="G42" s="106"/>
    </row>
    <row r="43" spans="1:7" s="104" customFormat="1" ht="11.25" customHeight="1" x14ac:dyDescent="0.2">
      <c r="A43" s="760"/>
      <c r="B43" s="761"/>
      <c r="C43" s="761"/>
      <c r="D43" s="761"/>
      <c r="E43" s="761"/>
      <c r="F43" s="106"/>
      <c r="G43" s="106"/>
    </row>
    <row r="44" spans="1:7" s="104" customFormat="1" ht="11.25" customHeight="1" x14ac:dyDescent="0.2">
      <c r="A44" s="760"/>
      <c r="B44" s="761"/>
      <c r="C44" s="761"/>
      <c r="D44" s="761"/>
      <c r="E44" s="761"/>
      <c r="F44" s="106"/>
      <c r="G44" s="106"/>
    </row>
    <row r="45" spans="1:7" s="104" customFormat="1" ht="165.75" customHeight="1" x14ac:dyDescent="0.2">
      <c r="A45" s="762"/>
      <c r="B45" s="763"/>
      <c r="C45" s="763"/>
      <c r="D45" s="763"/>
      <c r="E45" s="763"/>
      <c r="F45" s="106"/>
      <c r="G45" s="106"/>
    </row>
    <row r="46" spans="1:7" s="104" customFormat="1" ht="16.899999999999999" customHeight="1" x14ac:dyDescent="0.2">
      <c r="A46" s="107" t="s">
        <v>182</v>
      </c>
      <c r="B46" s="105"/>
      <c r="C46" s="105"/>
      <c r="D46" s="105"/>
      <c r="E46" s="105"/>
      <c r="F46" s="106"/>
      <c r="G46" s="106"/>
    </row>
    <row r="47" spans="1:7" s="104" customFormat="1" ht="11.25" customHeight="1" x14ac:dyDescent="0.2">
      <c r="A47" s="758" t="s">
        <v>523</v>
      </c>
      <c r="B47" s="759"/>
      <c r="C47" s="759"/>
      <c r="D47" s="759"/>
      <c r="E47" s="759"/>
      <c r="F47" s="106"/>
      <c r="G47" s="106"/>
    </row>
    <row r="48" spans="1:7" s="104" customFormat="1" ht="11.25" customHeight="1" x14ac:dyDescent="0.2">
      <c r="A48" s="760"/>
      <c r="B48" s="761"/>
      <c r="C48" s="761"/>
      <c r="D48" s="761"/>
      <c r="E48" s="761"/>
      <c r="F48" s="106"/>
      <c r="G48" s="106"/>
    </row>
    <row r="49" spans="1:7" s="104" customFormat="1" ht="11.25" customHeight="1" x14ac:dyDescent="0.2">
      <c r="A49" s="760"/>
      <c r="B49" s="761"/>
      <c r="C49" s="761"/>
      <c r="D49" s="761"/>
      <c r="E49" s="761"/>
      <c r="F49" s="106"/>
      <c r="G49" s="106"/>
    </row>
    <row r="50" spans="1:7" s="104" customFormat="1" ht="11.25" customHeight="1" x14ac:dyDescent="0.2">
      <c r="A50" s="760"/>
      <c r="B50" s="761"/>
      <c r="C50" s="761"/>
      <c r="D50" s="761"/>
      <c r="E50" s="761"/>
      <c r="F50" s="106"/>
      <c r="G50" s="106"/>
    </row>
    <row r="51" spans="1:7" s="104" customFormat="1" ht="11.25" customHeight="1" x14ac:dyDescent="0.2">
      <c r="A51" s="760"/>
      <c r="B51" s="761"/>
      <c r="C51" s="761"/>
      <c r="D51" s="761"/>
      <c r="E51" s="761"/>
      <c r="F51" s="106"/>
      <c r="G51" s="106"/>
    </row>
    <row r="52" spans="1:7" s="104" customFormat="1" ht="137.25" customHeight="1" x14ac:dyDescent="0.2">
      <c r="A52" s="762"/>
      <c r="B52" s="763"/>
      <c r="C52" s="763"/>
      <c r="D52" s="763"/>
      <c r="E52" s="763"/>
      <c r="F52" s="106"/>
      <c r="G52" s="106"/>
    </row>
    <row r="53" spans="1:7" s="104" customFormat="1" ht="11.25" customHeight="1" x14ac:dyDescent="0.2">
      <c r="A53" s="107" t="s">
        <v>169</v>
      </c>
      <c r="B53" s="107"/>
      <c r="C53" s="107"/>
      <c r="D53" s="105"/>
      <c r="E53" s="105"/>
      <c r="F53" s="106"/>
      <c r="G53" s="106"/>
    </row>
    <row r="54" spans="1:7" s="104" customFormat="1" ht="11.25" customHeight="1" x14ac:dyDescent="0.2">
      <c r="A54" s="758" t="s">
        <v>518</v>
      </c>
      <c r="B54" s="759"/>
      <c r="C54" s="759"/>
      <c r="D54" s="759"/>
      <c r="E54" s="759"/>
      <c r="F54" s="106"/>
      <c r="G54" s="106"/>
    </row>
    <row r="55" spans="1:7" s="104" customFormat="1" ht="11.25" customHeight="1" x14ac:dyDescent="0.2">
      <c r="A55" s="760"/>
      <c r="B55" s="761"/>
      <c r="C55" s="761"/>
      <c r="D55" s="761"/>
      <c r="E55" s="761"/>
      <c r="F55" s="106"/>
      <c r="G55" s="106"/>
    </row>
    <row r="56" spans="1:7" s="104" customFormat="1" ht="11.25" customHeight="1" x14ac:dyDescent="0.2">
      <c r="A56" s="760"/>
      <c r="B56" s="761"/>
      <c r="C56" s="761"/>
      <c r="D56" s="761"/>
      <c r="E56" s="761"/>
      <c r="F56" s="106"/>
      <c r="G56" s="106"/>
    </row>
    <row r="57" spans="1:7" s="104" customFormat="1" ht="11.25" customHeight="1" x14ac:dyDescent="0.2">
      <c r="A57" s="760"/>
      <c r="B57" s="761"/>
      <c r="C57" s="761"/>
      <c r="D57" s="761"/>
      <c r="E57" s="761"/>
      <c r="F57" s="106"/>
      <c r="G57" s="106"/>
    </row>
    <row r="58" spans="1:7" s="104" customFormat="1" ht="11.25" customHeight="1" x14ac:dyDescent="0.2">
      <c r="A58" s="760"/>
      <c r="B58" s="761"/>
      <c r="C58" s="761"/>
      <c r="D58" s="761"/>
      <c r="E58" s="761"/>
      <c r="F58" s="106"/>
      <c r="G58" s="106"/>
    </row>
    <row r="59" spans="1:7" s="104" customFormat="1" ht="159" customHeight="1" x14ac:dyDescent="0.2">
      <c r="A59" s="762"/>
      <c r="B59" s="763"/>
      <c r="C59" s="763"/>
      <c r="D59" s="763"/>
      <c r="E59" s="763"/>
      <c r="F59" s="106"/>
      <c r="G59" s="106"/>
    </row>
    <row r="60" spans="1:7" ht="16.5" thickBot="1" x14ac:dyDescent="0.3">
      <c r="A60" s="193" t="s">
        <v>20</v>
      </c>
      <c r="B60" s="815" t="s">
        <v>90</v>
      </c>
      <c r="C60" s="815"/>
      <c r="D60" s="815"/>
      <c r="E60" s="815"/>
    </row>
    <row r="61" spans="1:7" ht="15.75" thickBot="1" x14ac:dyDescent="0.3">
      <c r="A61" s="192" t="s">
        <v>4</v>
      </c>
      <c r="B61" s="816" t="s">
        <v>86</v>
      </c>
      <c r="C61" s="817"/>
      <c r="D61" s="817"/>
      <c r="E61" s="818"/>
    </row>
    <row r="62" spans="1:7" ht="15.75" thickBot="1" x14ac:dyDescent="0.3">
      <c r="A62" s="192" t="s">
        <v>35</v>
      </c>
      <c r="B62" s="703" t="s">
        <v>5</v>
      </c>
      <c r="C62" s="704"/>
      <c r="D62" s="704"/>
      <c r="E62" s="705"/>
    </row>
    <row r="63" spans="1:7" ht="15.75" thickBot="1" x14ac:dyDescent="0.3">
      <c r="A63" s="775" t="s">
        <v>8</v>
      </c>
      <c r="B63" s="776"/>
      <c r="C63" s="776"/>
      <c r="D63" s="776"/>
      <c r="E63" s="777"/>
    </row>
    <row r="64" spans="1:7" ht="51.6" customHeight="1" thickBot="1" x14ac:dyDescent="0.3">
      <c r="A64" s="688" t="s">
        <v>185</v>
      </c>
      <c r="B64" s="689"/>
      <c r="C64" s="689"/>
      <c r="D64" s="689"/>
      <c r="E64" s="690"/>
    </row>
    <row r="65" spans="1:5" s="5" customFormat="1" ht="18.600000000000001" customHeight="1" thickBot="1" x14ac:dyDescent="0.3">
      <c r="A65" s="191"/>
      <c r="B65" s="190" t="s">
        <v>11</v>
      </c>
      <c r="C65" s="190"/>
      <c r="D65" s="91"/>
      <c r="E65" s="92"/>
    </row>
    <row r="66" spans="1:5" ht="15.6" customHeight="1" thickBot="1" x14ac:dyDescent="0.3">
      <c r="A66" s="688" t="s">
        <v>543</v>
      </c>
      <c r="B66" s="689"/>
      <c r="C66" s="689"/>
      <c r="D66" s="689"/>
      <c r="E66" s="690"/>
    </row>
    <row r="67" spans="1:5" s="187" customFormat="1" ht="23.25" customHeight="1" x14ac:dyDescent="0.25">
      <c r="A67" s="799" t="s">
        <v>68</v>
      </c>
      <c r="B67" s="189">
        <v>2018</v>
      </c>
      <c r="C67" s="189">
        <v>2019</v>
      </c>
      <c r="D67" s="189">
        <v>2020</v>
      </c>
      <c r="E67" s="189">
        <v>2021</v>
      </c>
    </row>
    <row r="68" spans="1:5" s="187" customFormat="1" ht="15.75" thickBot="1" x14ac:dyDescent="0.3">
      <c r="A68" s="800"/>
      <c r="B68" s="188" t="s">
        <v>6</v>
      </c>
      <c r="C68" s="188" t="s">
        <v>7</v>
      </c>
      <c r="D68" s="188" t="s">
        <v>7</v>
      </c>
      <c r="E68" s="188" t="s">
        <v>7</v>
      </c>
    </row>
    <row r="69" spans="1:5" ht="27" customHeight="1" thickBot="1" x14ac:dyDescent="0.3">
      <c r="A69" s="464" t="s">
        <v>271</v>
      </c>
      <c r="B69" s="465">
        <v>0.75737266668536118</v>
      </c>
      <c r="C69" s="465">
        <v>0.78859044266851308</v>
      </c>
      <c r="D69" s="465">
        <v>0.82192052127585835</v>
      </c>
      <c r="E69" s="465">
        <v>0.84863057292666422</v>
      </c>
    </row>
    <row r="70" spans="1:5" ht="15.75" thickBot="1" x14ac:dyDescent="0.3">
      <c r="A70" s="466" t="s">
        <v>270</v>
      </c>
      <c r="B70" s="467">
        <v>81026</v>
      </c>
      <c r="C70" s="467">
        <v>82000</v>
      </c>
      <c r="D70" s="467">
        <v>83000</v>
      </c>
      <c r="E70" s="467">
        <v>84000</v>
      </c>
    </row>
    <row r="71" spans="1:5" ht="15.75" thickBot="1" x14ac:dyDescent="0.3">
      <c r="A71" s="466" t="s">
        <v>278</v>
      </c>
      <c r="B71" s="467">
        <v>106983</v>
      </c>
      <c r="C71" s="467">
        <v>103983</v>
      </c>
      <c r="D71" s="467">
        <v>100983</v>
      </c>
      <c r="E71" s="467">
        <v>98983</v>
      </c>
    </row>
    <row r="72" spans="1:5" ht="15.75" thickBot="1" x14ac:dyDescent="0.3">
      <c r="A72" s="466" t="s">
        <v>277</v>
      </c>
      <c r="B72" s="468">
        <f>B73/B82</f>
        <v>0.12679628064243448</v>
      </c>
      <c r="C72" s="468">
        <f>C73/C82</f>
        <v>0.12679628064243448</v>
      </c>
      <c r="D72" s="468">
        <f>D73/D82</f>
        <v>0.12679628064243448</v>
      </c>
      <c r="E72" s="468">
        <f>E73/E82</f>
        <v>0.12679628064243448</v>
      </c>
    </row>
    <row r="73" spans="1:5" ht="15.6" customHeight="1" thickBot="1" x14ac:dyDescent="0.3">
      <c r="A73" s="469" t="s">
        <v>276</v>
      </c>
      <c r="B73" s="470">
        <v>3000</v>
      </c>
      <c r="C73" s="470">
        <v>3000</v>
      </c>
      <c r="D73" s="470">
        <v>3000</v>
      </c>
      <c r="E73" s="470">
        <v>3000</v>
      </c>
    </row>
    <row r="74" spans="1:5" ht="15.75" thickBot="1" x14ac:dyDescent="0.3">
      <c r="A74" s="466" t="s">
        <v>261</v>
      </c>
      <c r="B74" s="467">
        <v>120</v>
      </c>
      <c r="C74" s="467">
        <v>120</v>
      </c>
      <c r="D74" s="467">
        <v>120</v>
      </c>
      <c r="E74" s="467">
        <v>120</v>
      </c>
    </row>
    <row r="75" spans="1:5" ht="15.75" thickBot="1" x14ac:dyDescent="0.3">
      <c r="A75" s="471" t="s">
        <v>218</v>
      </c>
      <c r="B75" s="467">
        <v>300</v>
      </c>
      <c r="C75" s="467">
        <v>300</v>
      </c>
      <c r="D75" s="467">
        <v>300</v>
      </c>
      <c r="E75" s="467">
        <v>300</v>
      </c>
    </row>
    <row r="76" spans="1:5" ht="16.149999999999999" customHeight="1" thickBot="1" x14ac:dyDescent="0.3">
      <c r="A76" s="471" t="s">
        <v>549</v>
      </c>
      <c r="B76" s="467">
        <v>200</v>
      </c>
      <c r="C76" s="467">
        <v>200</v>
      </c>
      <c r="D76" s="467">
        <v>200</v>
      </c>
      <c r="E76" s="467">
        <v>200</v>
      </c>
    </row>
    <row r="77" spans="1:5" ht="15.75" thickBot="1" x14ac:dyDescent="0.3">
      <c r="A77" s="466" t="s">
        <v>275</v>
      </c>
      <c r="B77" s="468">
        <f>6000/B82</f>
        <v>0.25359256128486896</v>
      </c>
      <c r="C77" s="468">
        <f>6000/C82</f>
        <v>0.25359256128486896</v>
      </c>
      <c r="D77" s="468">
        <f>6000/D82</f>
        <v>0.25359256128486896</v>
      </c>
      <c r="E77" s="468">
        <f>6000/E82</f>
        <v>0.25359256128486896</v>
      </c>
    </row>
    <row r="78" spans="1:5" x14ac:dyDescent="0.2">
      <c r="A78" s="505" t="s">
        <v>545</v>
      </c>
      <c r="B78" s="506">
        <v>296736</v>
      </c>
      <c r="C78" s="506">
        <v>295000</v>
      </c>
      <c r="D78" s="506">
        <v>293000</v>
      </c>
      <c r="E78" s="506">
        <v>290000</v>
      </c>
    </row>
    <row r="79" spans="1:5" x14ac:dyDescent="0.25">
      <c r="A79" s="507" t="s">
        <v>546</v>
      </c>
      <c r="B79" s="504">
        <v>0.48099999999999998</v>
      </c>
      <c r="C79" s="504">
        <v>0.48499999999999999</v>
      </c>
      <c r="D79" s="504">
        <v>0.48799999999999999</v>
      </c>
      <c r="E79" s="504">
        <v>0.49099999999999999</v>
      </c>
    </row>
    <row r="80" spans="1:5" ht="16.149999999999999" customHeight="1" x14ac:dyDescent="0.25">
      <c r="A80" s="507" t="s">
        <v>547</v>
      </c>
      <c r="B80" s="504">
        <v>0.47599999999999998</v>
      </c>
      <c r="C80" s="504">
        <v>0.48099999999999998</v>
      </c>
      <c r="D80" s="504">
        <v>0.48799999999999999</v>
      </c>
      <c r="E80" s="504">
        <v>0.495</v>
      </c>
    </row>
    <row r="81" spans="1:5" ht="22.15" customHeight="1" x14ac:dyDescent="0.25">
      <c r="A81" s="507" t="s">
        <v>548</v>
      </c>
      <c r="B81" s="504">
        <v>0.47399999999999998</v>
      </c>
      <c r="C81" s="504">
        <v>0.48</v>
      </c>
      <c r="D81" s="504">
        <v>0.48499999999999999</v>
      </c>
      <c r="E81" s="504">
        <v>0.495</v>
      </c>
    </row>
    <row r="82" spans="1:5" ht="15.75" thickBot="1" x14ac:dyDescent="0.3">
      <c r="A82" s="471" t="s">
        <v>226</v>
      </c>
      <c r="B82" s="503">
        <v>23660</v>
      </c>
      <c r="C82" s="503">
        <v>23660</v>
      </c>
      <c r="D82" s="503">
        <v>23660</v>
      </c>
      <c r="E82" s="503">
        <v>23660</v>
      </c>
    </row>
    <row r="83" spans="1:5" x14ac:dyDescent="0.25">
      <c r="A83" s="472" t="s">
        <v>274</v>
      </c>
      <c r="B83" s="473">
        <v>0.57784925106794294</v>
      </c>
      <c r="C83" s="473">
        <v>0.56136406302715336</v>
      </c>
      <c r="D83" s="474">
        <v>0.56088912798943613</v>
      </c>
      <c r="E83" s="474">
        <v>0.55682097702563094</v>
      </c>
    </row>
    <row r="84" spans="1:5" x14ac:dyDescent="0.25">
      <c r="A84" s="472" t="s">
        <v>273</v>
      </c>
      <c r="B84" s="475">
        <v>1.3439498239948798E-2</v>
      </c>
      <c r="C84" s="475">
        <v>1.2572706884133944E-2</v>
      </c>
      <c r="D84" s="476">
        <v>1.2246266509127973E-2</v>
      </c>
      <c r="E84" s="476">
        <v>1.1316553552788921E-2</v>
      </c>
    </row>
    <row r="85" spans="1:5" ht="15.75" thickBot="1" x14ac:dyDescent="0.3">
      <c r="A85" s="472" t="s">
        <v>272</v>
      </c>
      <c r="B85" s="475">
        <v>4.4610561109222263E-2</v>
      </c>
      <c r="C85" s="475">
        <v>4.2138613407584374E-2</v>
      </c>
      <c r="D85" s="476">
        <v>4.1721690476970032E-2</v>
      </c>
      <c r="E85" s="476">
        <v>3.9580987417732673E-2</v>
      </c>
    </row>
    <row r="86" spans="1:5" ht="57.6" customHeight="1" thickBot="1" x14ac:dyDescent="0.3">
      <c r="A86" s="122" t="s">
        <v>12</v>
      </c>
      <c r="B86" s="801" t="s">
        <v>537</v>
      </c>
      <c r="C86" s="802"/>
      <c r="D86" s="802"/>
      <c r="E86" s="803"/>
    </row>
    <row r="87" spans="1:5" ht="16.899999999999999" customHeight="1" x14ac:dyDescent="0.25">
      <c r="A87" s="813" t="s">
        <v>69</v>
      </c>
      <c r="B87" s="814"/>
      <c r="C87" s="814"/>
      <c r="D87" s="814"/>
      <c r="E87" s="814"/>
    </row>
    <row r="88" spans="1:5" ht="21" customHeight="1" thickBot="1" x14ac:dyDescent="0.3">
      <c r="A88" s="186" t="s">
        <v>271</v>
      </c>
      <c r="B88" s="153">
        <f>B89/B90</f>
        <v>0.75737266668536118</v>
      </c>
      <c r="C88" s="153">
        <f>C89/C90</f>
        <v>0.78859044266851308</v>
      </c>
      <c r="D88" s="153">
        <f>D89/D90</f>
        <v>0.82192052127585835</v>
      </c>
      <c r="E88" s="153">
        <f>E89/E90</f>
        <v>0.85873331784245777</v>
      </c>
    </row>
    <row r="89" spans="1:5" ht="21" customHeight="1" thickBot="1" x14ac:dyDescent="0.3">
      <c r="A89" s="182" t="s">
        <v>270</v>
      </c>
      <c r="B89" s="161">
        <v>81026</v>
      </c>
      <c r="C89" s="161">
        <v>82000</v>
      </c>
      <c r="D89" s="161">
        <v>83000</v>
      </c>
      <c r="E89" s="161">
        <v>85000</v>
      </c>
    </row>
    <row r="90" spans="1:5" ht="23.45" customHeight="1" thickBot="1" x14ac:dyDescent="0.3">
      <c r="A90" s="182" t="s">
        <v>269</v>
      </c>
      <c r="B90" s="161">
        <v>106983</v>
      </c>
      <c r="C90" s="161">
        <v>103983</v>
      </c>
      <c r="D90" s="161">
        <v>100983</v>
      </c>
      <c r="E90" s="161">
        <v>98983</v>
      </c>
    </row>
    <row r="91" spans="1:5" ht="15" customHeight="1" thickBot="1" x14ac:dyDescent="0.3">
      <c r="A91" s="796" t="s">
        <v>45</v>
      </c>
      <c r="B91" s="797"/>
      <c r="C91" s="797"/>
      <c r="D91" s="797"/>
      <c r="E91" s="798"/>
    </row>
    <row r="92" spans="1:5" ht="15" customHeight="1" thickBot="1" x14ac:dyDescent="0.3">
      <c r="A92" s="685" t="s">
        <v>70</v>
      </c>
      <c r="B92" s="686"/>
      <c r="C92" s="686"/>
      <c r="D92" s="686"/>
      <c r="E92" s="687"/>
    </row>
    <row r="93" spans="1:5" ht="38.450000000000003" customHeight="1" thickBot="1" x14ac:dyDescent="0.3">
      <c r="A93" s="139" t="s">
        <v>268</v>
      </c>
      <c r="B93" s="769" t="s">
        <v>267</v>
      </c>
      <c r="C93" s="770"/>
      <c r="D93" s="770"/>
      <c r="E93" s="771"/>
    </row>
    <row r="94" spans="1:5" ht="40.15" customHeight="1" thickBot="1" x14ac:dyDescent="0.3">
      <c r="A94" s="137" t="s">
        <v>10</v>
      </c>
      <c r="B94" s="769" t="s">
        <v>266</v>
      </c>
      <c r="C94" s="770"/>
      <c r="D94" s="770"/>
      <c r="E94" s="771"/>
    </row>
    <row r="95" spans="1:5" ht="15.75" thickBot="1" x14ac:dyDescent="0.3">
      <c r="A95" s="137" t="s">
        <v>13</v>
      </c>
      <c r="B95" s="772" t="s">
        <v>265</v>
      </c>
      <c r="C95" s="773"/>
      <c r="D95" s="773"/>
      <c r="E95" s="774"/>
    </row>
    <row r="96" spans="1:5" ht="12.75" customHeight="1" x14ac:dyDescent="0.25">
      <c r="A96" s="764"/>
      <c r="B96" s="130">
        <v>2018</v>
      </c>
      <c r="C96" s="130">
        <v>2019</v>
      </c>
      <c r="D96" s="130">
        <v>2020</v>
      </c>
      <c r="E96" s="130">
        <v>2021</v>
      </c>
    </row>
    <row r="97" spans="1:5" ht="18.600000000000001" customHeight="1" thickBot="1" x14ac:dyDescent="0.3">
      <c r="A97" s="765"/>
      <c r="B97" s="128" t="s">
        <v>6</v>
      </c>
      <c r="C97" s="128" t="s">
        <v>7</v>
      </c>
      <c r="D97" s="128" t="s">
        <v>7</v>
      </c>
      <c r="E97" s="128" t="s">
        <v>7</v>
      </c>
    </row>
    <row r="98" spans="1:5" ht="15.75" thickBot="1" x14ac:dyDescent="0.3">
      <c r="A98" s="137" t="s">
        <v>9</v>
      </c>
      <c r="B98" s="161">
        <v>81026</v>
      </c>
      <c r="C98" s="161">
        <v>82000</v>
      </c>
      <c r="D98" s="161">
        <v>83000</v>
      </c>
      <c r="E98" s="161">
        <v>84000</v>
      </c>
    </row>
    <row r="99" spans="1:5" ht="15.75" thickBot="1" x14ac:dyDescent="0.3">
      <c r="A99" s="137" t="s">
        <v>14</v>
      </c>
      <c r="B99" s="161">
        <v>28000</v>
      </c>
      <c r="C99" s="161">
        <v>28903.314985313358</v>
      </c>
      <c r="D99" s="161">
        <v>29840.91032508084</v>
      </c>
      <c r="E99" s="161">
        <v>30804.448152444897</v>
      </c>
    </row>
    <row r="100" spans="1:5" ht="15.75" thickBot="1" x14ac:dyDescent="0.3">
      <c r="A100" s="137" t="s">
        <v>23</v>
      </c>
      <c r="B100" s="179">
        <f>B99/B98</f>
        <v>0.34556808925530075</v>
      </c>
      <c r="C100" s="179">
        <f t="shared" ref="C100:E100" si="0">C99/C98</f>
        <v>0.35247945104040679</v>
      </c>
      <c r="D100" s="179">
        <f t="shared" si="0"/>
        <v>0.35952904006121494</v>
      </c>
      <c r="E100" s="179">
        <f t="shared" si="0"/>
        <v>0.36671962086243926</v>
      </c>
    </row>
    <row r="101" spans="1:5" ht="15.75" thickBot="1" x14ac:dyDescent="0.3">
      <c r="A101" s="137" t="s">
        <v>15</v>
      </c>
      <c r="B101" s="178"/>
      <c r="C101" s="177">
        <f t="shared" ref="C101:E103" si="1">C98/B98-1</f>
        <v>1.2020832819095162E-2</v>
      </c>
      <c r="D101" s="177">
        <f t="shared" si="1"/>
        <v>1.2195121951219523E-2</v>
      </c>
      <c r="E101" s="177">
        <f t="shared" si="1"/>
        <v>1.2048192771084265E-2</v>
      </c>
    </row>
    <row r="102" spans="1:5" ht="15.75" thickBot="1" x14ac:dyDescent="0.3">
      <c r="A102" s="137" t="s">
        <v>16</v>
      </c>
      <c r="B102" s="178"/>
      <c r="C102" s="177">
        <f t="shared" si="1"/>
        <v>3.2261249475477038E-2</v>
      </c>
      <c r="D102" s="177">
        <f t="shared" si="1"/>
        <v>3.2439024390243931E-2</v>
      </c>
      <c r="E102" s="177">
        <f t="shared" si="1"/>
        <v>3.2289156626505999E-2</v>
      </c>
    </row>
    <row r="103" spans="1:5" ht="15.75" thickBot="1" x14ac:dyDescent="0.3">
      <c r="A103" s="137" t="s">
        <v>17</v>
      </c>
      <c r="B103" s="178"/>
      <c r="C103" s="177">
        <f t="shared" si="1"/>
        <v>2.0000000000000018E-2</v>
      </c>
      <c r="D103" s="177">
        <f t="shared" si="1"/>
        <v>2.0000000000000018E-2</v>
      </c>
      <c r="E103" s="177">
        <f t="shared" si="1"/>
        <v>2.0000000000000018E-2</v>
      </c>
    </row>
    <row r="104" spans="1:5" ht="25.15" customHeight="1" thickBot="1" x14ac:dyDescent="0.3">
      <c r="A104" s="134" t="s">
        <v>48</v>
      </c>
      <c r="B104" s="133"/>
      <c r="C104" s="133"/>
      <c r="D104" s="133"/>
      <c r="E104" s="132"/>
    </row>
    <row r="105" spans="1:5" ht="12.75" customHeight="1" x14ac:dyDescent="0.25">
      <c r="A105" s="131"/>
      <c r="B105" s="130">
        <v>2018</v>
      </c>
      <c r="C105" s="130">
        <v>2019</v>
      </c>
      <c r="D105" s="130">
        <v>2020</v>
      </c>
      <c r="E105" s="130">
        <v>2021</v>
      </c>
    </row>
    <row r="106" spans="1:5" ht="9" customHeight="1" thickBot="1" x14ac:dyDescent="0.3">
      <c r="A106" s="129"/>
      <c r="B106" s="128" t="s">
        <v>6</v>
      </c>
      <c r="C106" s="128" t="s">
        <v>7</v>
      </c>
      <c r="D106" s="128" t="s">
        <v>7</v>
      </c>
      <c r="E106" s="128" t="s">
        <v>7</v>
      </c>
    </row>
    <row r="107" spans="1:5" ht="15.75" thickBot="1" x14ac:dyDescent="0.3">
      <c r="A107" s="118" t="s">
        <v>0</v>
      </c>
      <c r="B107" s="127">
        <v>0</v>
      </c>
      <c r="C107" s="127"/>
      <c r="D107" s="127"/>
      <c r="E107" s="127"/>
    </row>
    <row r="108" spans="1:5" ht="15.75" thickBot="1" x14ac:dyDescent="0.3">
      <c r="A108" s="118" t="s">
        <v>41</v>
      </c>
      <c r="B108" s="127">
        <v>0</v>
      </c>
      <c r="C108" s="127"/>
      <c r="D108" s="127"/>
      <c r="E108" s="127"/>
    </row>
    <row r="109" spans="1:5" ht="15.75" thickBot="1" x14ac:dyDescent="0.3">
      <c r="A109" s="118" t="s">
        <v>1</v>
      </c>
      <c r="B109" s="161">
        <f>B99</f>
        <v>28000</v>
      </c>
      <c r="C109" s="161">
        <f>C99</f>
        <v>28903.314985313358</v>
      </c>
      <c r="D109" s="161">
        <f>D99</f>
        <v>29840.91032508084</v>
      </c>
      <c r="E109" s="161">
        <f>E99</f>
        <v>30804.448152444897</v>
      </c>
    </row>
    <row r="110" spans="1:5" ht="15.75" thickBot="1" x14ac:dyDescent="0.3">
      <c r="A110" s="118" t="s">
        <v>2</v>
      </c>
      <c r="B110" s="116">
        <v>0</v>
      </c>
      <c r="C110" s="127"/>
      <c r="D110" s="127"/>
      <c r="E110" s="127"/>
    </row>
    <row r="111" spans="1:5" ht="15.75" thickBot="1" x14ac:dyDescent="0.3">
      <c r="A111" s="118" t="s">
        <v>28</v>
      </c>
      <c r="B111" s="116">
        <v>0</v>
      </c>
      <c r="C111" s="127"/>
      <c r="D111" s="127"/>
      <c r="E111" s="127"/>
    </row>
    <row r="112" spans="1:5" ht="15.75" thickBot="1" x14ac:dyDescent="0.3">
      <c r="A112" s="118" t="s">
        <v>30</v>
      </c>
      <c r="B112" s="116">
        <v>0</v>
      </c>
      <c r="C112" s="127"/>
      <c r="D112" s="127"/>
      <c r="E112" s="127"/>
    </row>
    <row r="113" spans="1:5" ht="15.75" thickBot="1" x14ac:dyDescent="0.3">
      <c r="A113" s="118" t="s">
        <v>3</v>
      </c>
      <c r="B113" s="151"/>
      <c r="C113" s="151"/>
      <c r="D113" s="151"/>
      <c r="E113" s="151"/>
    </row>
    <row r="114" spans="1:5" x14ac:dyDescent="0.25">
      <c r="A114" s="148" t="s">
        <v>47</v>
      </c>
      <c r="B114" s="161">
        <f>SUM(B107:B113)</f>
        <v>28000</v>
      </c>
      <c r="C114" s="161">
        <f>SUM(C107:C113)</f>
        <v>28903.314985313358</v>
      </c>
      <c r="D114" s="161">
        <f>SUM(D107:D113)</f>
        <v>29840.91032508084</v>
      </c>
      <c r="E114" s="161">
        <f>SUM(E107:E113)</f>
        <v>30804.448152444897</v>
      </c>
    </row>
    <row r="115" spans="1:5" ht="15.75" thickBot="1" x14ac:dyDescent="0.3">
      <c r="A115" s="115" t="s">
        <v>49</v>
      </c>
      <c r="B115" s="114">
        <f>B114-B99</f>
        <v>0</v>
      </c>
      <c r="C115" s="114">
        <f>C114-C99</f>
        <v>0</v>
      </c>
      <c r="D115" s="114">
        <f>D114-D99</f>
        <v>0</v>
      </c>
      <c r="E115" s="114">
        <f>E114-E99</f>
        <v>0</v>
      </c>
    </row>
    <row r="116" spans="1:5" ht="64.150000000000006" customHeight="1" thickBot="1" x14ac:dyDescent="0.3">
      <c r="A116" s="122" t="s">
        <v>22</v>
      </c>
      <c r="B116" s="769" t="s">
        <v>258</v>
      </c>
      <c r="C116" s="770"/>
      <c r="D116" s="770"/>
      <c r="E116" s="771"/>
    </row>
    <row r="117" spans="1:5" ht="23.25" customHeight="1" thickBot="1" x14ac:dyDescent="0.3">
      <c r="A117" s="810" t="s">
        <v>97</v>
      </c>
      <c r="B117" s="811"/>
      <c r="C117" s="811"/>
      <c r="D117" s="811"/>
      <c r="E117" s="812"/>
    </row>
    <row r="118" spans="1:5" ht="23.25" customHeight="1" thickBot="1" x14ac:dyDescent="0.3">
      <c r="A118" s="166" t="s">
        <v>264</v>
      </c>
      <c r="B118" s="185">
        <v>100</v>
      </c>
      <c r="C118" s="185">
        <v>100</v>
      </c>
      <c r="D118" s="185">
        <v>100</v>
      </c>
      <c r="E118" s="185">
        <v>100</v>
      </c>
    </row>
    <row r="119" spans="1:5" ht="16.899999999999999" customHeight="1" thickBot="1" x14ac:dyDescent="0.3">
      <c r="A119" s="182" t="s">
        <v>263</v>
      </c>
      <c r="B119" s="166">
        <f>B120/B124</f>
        <v>0.50718512256973791</v>
      </c>
      <c r="C119" s="166">
        <f>C120/C124</f>
        <v>0.50718512256973791</v>
      </c>
      <c r="D119" s="166">
        <f>D120/D124</f>
        <v>0.50718512256973791</v>
      </c>
      <c r="E119" s="166">
        <f>E120/E124</f>
        <v>0.50718512256973791</v>
      </c>
    </row>
    <row r="120" spans="1:5" ht="15.75" thickBot="1" x14ac:dyDescent="0.3">
      <c r="A120" s="184" t="s">
        <v>262</v>
      </c>
      <c r="B120" s="183">
        <v>12000</v>
      </c>
      <c r="C120" s="183">
        <v>12000</v>
      </c>
      <c r="D120" s="183">
        <v>12000</v>
      </c>
      <c r="E120" s="183">
        <v>12000</v>
      </c>
    </row>
    <row r="121" spans="1:5" ht="15.75" thickBot="1" x14ac:dyDescent="0.3">
      <c r="A121" s="182" t="s">
        <v>261</v>
      </c>
      <c r="B121" s="176">
        <v>120</v>
      </c>
      <c r="C121" s="176">
        <v>120</v>
      </c>
      <c r="D121" s="176">
        <v>120</v>
      </c>
      <c r="E121" s="176">
        <v>120</v>
      </c>
    </row>
    <row r="122" spans="1:5" ht="15.75" thickBot="1" x14ac:dyDescent="0.3">
      <c r="A122" s="181" t="s">
        <v>218</v>
      </c>
      <c r="B122" s="176">
        <v>300</v>
      </c>
      <c r="C122" s="176">
        <v>300</v>
      </c>
      <c r="D122" s="176">
        <v>300</v>
      </c>
      <c r="E122" s="176">
        <v>300</v>
      </c>
    </row>
    <row r="123" spans="1:5" ht="15.75" thickBot="1" x14ac:dyDescent="0.3">
      <c r="A123" s="181" t="s">
        <v>549</v>
      </c>
      <c r="B123" s="176">
        <v>200</v>
      </c>
      <c r="C123" s="176">
        <v>200</v>
      </c>
      <c r="D123" s="176">
        <v>200</v>
      </c>
      <c r="E123" s="176">
        <v>200</v>
      </c>
    </row>
    <row r="124" spans="1:5" ht="15.75" thickBot="1" x14ac:dyDescent="0.3">
      <c r="A124" s="181" t="s">
        <v>226</v>
      </c>
      <c r="B124" s="176">
        <v>23660</v>
      </c>
      <c r="C124" s="176">
        <v>23660</v>
      </c>
      <c r="D124" s="176">
        <v>23660</v>
      </c>
      <c r="E124" s="176">
        <v>23660</v>
      </c>
    </row>
    <row r="125" spans="1:5" ht="15.75" thickBot="1" x14ac:dyDescent="0.3">
      <c r="A125" s="181" t="s">
        <v>260</v>
      </c>
      <c r="B125" s="180">
        <v>80</v>
      </c>
      <c r="C125" s="180">
        <v>80</v>
      </c>
      <c r="D125" s="180">
        <v>80</v>
      </c>
      <c r="E125" s="180">
        <v>80</v>
      </c>
    </row>
    <row r="126" spans="1:5" ht="15" customHeight="1" thickBot="1" x14ac:dyDescent="0.3">
      <c r="A126" s="796" t="s">
        <v>46</v>
      </c>
      <c r="B126" s="797"/>
      <c r="C126" s="797"/>
      <c r="D126" s="797"/>
      <c r="E126" s="798"/>
    </row>
    <row r="127" spans="1:5" ht="15" customHeight="1" thickBot="1" x14ac:dyDescent="0.3">
      <c r="A127" s="685" t="s">
        <v>70</v>
      </c>
      <c r="B127" s="686"/>
      <c r="C127" s="686"/>
      <c r="D127" s="686"/>
      <c r="E127" s="687"/>
    </row>
    <row r="128" spans="1:5" ht="36" customHeight="1" thickBot="1" x14ac:dyDescent="0.3">
      <c r="A128" s="139" t="s">
        <v>259</v>
      </c>
      <c r="B128" s="769" t="s">
        <v>553</v>
      </c>
      <c r="C128" s="770"/>
      <c r="D128" s="770"/>
      <c r="E128" s="771"/>
    </row>
    <row r="129" spans="1:5" ht="61.9" customHeight="1" thickBot="1" x14ac:dyDescent="0.3">
      <c r="A129" s="137" t="s">
        <v>10</v>
      </c>
      <c r="B129" s="769" t="s">
        <v>258</v>
      </c>
      <c r="C129" s="770"/>
      <c r="D129" s="770"/>
      <c r="E129" s="771"/>
    </row>
    <row r="130" spans="1:5" ht="15.75" thickBot="1" x14ac:dyDescent="0.3">
      <c r="A130" s="137" t="s">
        <v>13</v>
      </c>
      <c r="B130" s="772" t="s">
        <v>211</v>
      </c>
      <c r="C130" s="773"/>
      <c r="D130" s="773"/>
      <c r="E130" s="774"/>
    </row>
    <row r="131" spans="1:5" ht="12.75" customHeight="1" x14ac:dyDescent="0.25">
      <c r="A131" s="764"/>
      <c r="B131" s="130">
        <v>2018</v>
      </c>
      <c r="C131" s="130">
        <v>2019</v>
      </c>
      <c r="D131" s="130">
        <v>2020</v>
      </c>
      <c r="E131" s="130">
        <v>2021</v>
      </c>
    </row>
    <row r="132" spans="1:5" ht="15.6" customHeight="1" thickBot="1" x14ac:dyDescent="0.3">
      <c r="A132" s="765"/>
      <c r="B132" s="128" t="s">
        <v>6</v>
      </c>
      <c r="C132" s="128" t="s">
        <v>7</v>
      </c>
      <c r="D132" s="128" t="s">
        <v>7</v>
      </c>
      <c r="E132" s="128" t="s">
        <v>7</v>
      </c>
    </row>
    <row r="133" spans="1:5" ht="15.75" thickBot="1" x14ac:dyDescent="0.3">
      <c r="A133" s="137" t="s">
        <v>9</v>
      </c>
      <c r="B133" s="161">
        <v>12000</v>
      </c>
      <c r="C133" s="161">
        <v>12000</v>
      </c>
      <c r="D133" s="161">
        <v>12000</v>
      </c>
      <c r="E133" s="161">
        <v>12000</v>
      </c>
    </row>
    <row r="134" spans="1:5" ht="15.75" thickBot="1" x14ac:dyDescent="0.3">
      <c r="A134" s="137" t="s">
        <v>14</v>
      </c>
      <c r="B134" s="161">
        <v>24000</v>
      </c>
      <c r="C134" s="161">
        <v>26000</v>
      </c>
      <c r="D134" s="161">
        <v>28000</v>
      </c>
      <c r="E134" s="161">
        <v>30000</v>
      </c>
    </row>
    <row r="135" spans="1:5" ht="15.75" thickBot="1" x14ac:dyDescent="0.3">
      <c r="A135" s="137" t="s">
        <v>23</v>
      </c>
      <c r="B135" s="179">
        <f>B134/B133</f>
        <v>2</v>
      </c>
      <c r="C135" s="179">
        <f t="shared" ref="C135:E135" si="2">C134/C133</f>
        <v>2.1666666666666665</v>
      </c>
      <c r="D135" s="179">
        <f t="shared" si="2"/>
        <v>2.3333333333333335</v>
      </c>
      <c r="E135" s="179">
        <f t="shared" si="2"/>
        <v>2.5</v>
      </c>
    </row>
    <row r="136" spans="1:5" ht="15.75" thickBot="1" x14ac:dyDescent="0.3">
      <c r="A136" s="137" t="s">
        <v>15</v>
      </c>
      <c r="B136" s="178"/>
      <c r="C136" s="177">
        <f t="shared" ref="C136:E138" si="3">C133/B133-1</f>
        <v>0</v>
      </c>
      <c r="D136" s="177">
        <f t="shared" si="3"/>
        <v>0</v>
      </c>
      <c r="E136" s="177">
        <f t="shared" si="3"/>
        <v>0</v>
      </c>
    </row>
    <row r="137" spans="1:5" ht="15.75" thickBot="1" x14ac:dyDescent="0.3">
      <c r="A137" s="137" t="s">
        <v>16</v>
      </c>
      <c r="B137" s="178"/>
      <c r="C137" s="177">
        <f t="shared" si="3"/>
        <v>8.3333333333333259E-2</v>
      </c>
      <c r="D137" s="177">
        <f t="shared" si="3"/>
        <v>7.6923076923076872E-2</v>
      </c>
      <c r="E137" s="177">
        <f t="shared" si="3"/>
        <v>7.1428571428571397E-2</v>
      </c>
    </row>
    <row r="138" spans="1:5" ht="15.75" thickBot="1" x14ac:dyDescent="0.3">
      <c r="A138" s="137" t="s">
        <v>17</v>
      </c>
      <c r="B138" s="178"/>
      <c r="C138" s="177">
        <f t="shared" si="3"/>
        <v>8.3333333333333259E-2</v>
      </c>
      <c r="D138" s="177">
        <f t="shared" si="3"/>
        <v>7.6923076923077094E-2</v>
      </c>
      <c r="E138" s="177">
        <f t="shared" si="3"/>
        <v>7.1428571428571397E-2</v>
      </c>
    </row>
    <row r="139" spans="1:5" ht="15.75" customHeight="1" thickBot="1" x14ac:dyDescent="0.3">
      <c r="A139" s="134" t="s">
        <v>48</v>
      </c>
      <c r="B139" s="133"/>
      <c r="C139" s="133"/>
      <c r="D139" s="133"/>
      <c r="E139" s="132"/>
    </row>
    <row r="140" spans="1:5" ht="12.75" customHeight="1" x14ac:dyDescent="0.25">
      <c r="A140" s="131"/>
      <c r="B140" s="130">
        <v>2018</v>
      </c>
      <c r="C140" s="130">
        <v>2019</v>
      </c>
      <c r="D140" s="130">
        <v>2020</v>
      </c>
      <c r="E140" s="130">
        <v>2021</v>
      </c>
    </row>
    <row r="141" spans="1:5" ht="17.45" customHeight="1" thickBot="1" x14ac:dyDescent="0.3">
      <c r="A141" s="129"/>
      <c r="B141" s="128" t="s">
        <v>6</v>
      </c>
      <c r="C141" s="128" t="s">
        <v>7</v>
      </c>
      <c r="D141" s="128" t="s">
        <v>7</v>
      </c>
      <c r="E141" s="128" t="s">
        <v>7</v>
      </c>
    </row>
    <row r="142" spans="1:5" ht="15.75" thickBot="1" x14ac:dyDescent="0.3">
      <c r="A142" s="118" t="s">
        <v>0</v>
      </c>
      <c r="B142" s="127">
        <v>0</v>
      </c>
      <c r="C142" s="127"/>
      <c r="D142" s="127"/>
      <c r="E142" s="127"/>
    </row>
    <row r="143" spans="1:5" ht="15.75" thickBot="1" x14ac:dyDescent="0.3">
      <c r="A143" s="118" t="s">
        <v>41</v>
      </c>
      <c r="B143" s="127">
        <v>0</v>
      </c>
      <c r="C143" s="127"/>
      <c r="D143" s="127"/>
      <c r="E143" s="127"/>
    </row>
    <row r="144" spans="1:5" ht="15.75" thickBot="1" x14ac:dyDescent="0.3">
      <c r="A144" s="118" t="s">
        <v>1</v>
      </c>
      <c r="B144" s="161">
        <f>B134</f>
        <v>24000</v>
      </c>
      <c r="C144" s="161">
        <f>C134</f>
        <v>26000</v>
      </c>
      <c r="D144" s="161">
        <f>D134</f>
        <v>28000</v>
      </c>
      <c r="E144" s="161">
        <f>E134</f>
        <v>30000</v>
      </c>
    </row>
    <row r="145" spans="1:5" ht="15.75" thickBot="1" x14ac:dyDescent="0.3">
      <c r="A145" s="118" t="s">
        <v>2</v>
      </c>
      <c r="B145" s="116">
        <v>0</v>
      </c>
      <c r="C145" s="127"/>
      <c r="D145" s="127"/>
      <c r="E145" s="127"/>
    </row>
    <row r="146" spans="1:5" ht="15.75" thickBot="1" x14ac:dyDescent="0.3">
      <c r="A146" s="118" t="s">
        <v>28</v>
      </c>
      <c r="B146" s="116">
        <v>0</v>
      </c>
      <c r="C146" s="127"/>
      <c r="D146" s="127"/>
      <c r="E146" s="127"/>
    </row>
    <row r="147" spans="1:5" ht="15.75" thickBot="1" x14ac:dyDescent="0.3">
      <c r="A147" s="118" t="s">
        <v>30</v>
      </c>
      <c r="B147" s="116">
        <v>0</v>
      </c>
      <c r="C147" s="127"/>
      <c r="D147" s="127"/>
      <c r="E147" s="127"/>
    </row>
    <row r="148" spans="1:5" ht="15.75" thickBot="1" x14ac:dyDescent="0.3">
      <c r="A148" s="118" t="s">
        <v>3</v>
      </c>
      <c r="B148" s="151"/>
      <c r="C148" s="151"/>
      <c r="D148" s="151"/>
      <c r="E148" s="151"/>
    </row>
    <row r="149" spans="1:5" x14ac:dyDescent="0.25">
      <c r="A149" s="148" t="s">
        <v>47</v>
      </c>
      <c r="B149" s="161">
        <f>SUM(B142:B148)</f>
        <v>24000</v>
      </c>
      <c r="C149" s="161">
        <f>SUM(C142:C148)</f>
        <v>26000</v>
      </c>
      <c r="D149" s="161">
        <f>SUM(D142:D148)</f>
        <v>28000</v>
      </c>
      <c r="E149" s="161">
        <f>SUM(E142:E148)</f>
        <v>30000</v>
      </c>
    </row>
    <row r="150" spans="1:5" ht="15.75" thickBot="1" x14ac:dyDescent="0.3">
      <c r="A150" s="115" t="s">
        <v>49</v>
      </c>
      <c r="B150" s="114">
        <f>B149-B134</f>
        <v>0</v>
      </c>
      <c r="C150" s="114">
        <f>C149-C134</f>
        <v>0</v>
      </c>
      <c r="D150" s="114">
        <f>D149-D134</f>
        <v>0</v>
      </c>
      <c r="E150" s="114">
        <f>E149-E134</f>
        <v>0</v>
      </c>
    </row>
    <row r="151" spans="1:5" ht="24.6" customHeight="1" thickBot="1" x14ac:dyDescent="0.3">
      <c r="A151" s="139" t="s">
        <v>257</v>
      </c>
      <c r="B151" s="769" t="s">
        <v>256</v>
      </c>
      <c r="C151" s="770"/>
      <c r="D151" s="770"/>
      <c r="E151" s="771"/>
    </row>
    <row r="152" spans="1:5" ht="28.9" customHeight="1" thickBot="1" x14ac:dyDescent="0.3">
      <c r="A152" s="137" t="s">
        <v>10</v>
      </c>
      <c r="B152" s="769" t="s">
        <v>256</v>
      </c>
      <c r="C152" s="770"/>
      <c r="D152" s="770"/>
      <c r="E152" s="771"/>
    </row>
    <row r="153" spans="1:5" ht="15.75" thickBot="1" x14ac:dyDescent="0.3">
      <c r="A153" s="137" t="s">
        <v>13</v>
      </c>
      <c r="B153" s="772" t="s">
        <v>255</v>
      </c>
      <c r="C153" s="773"/>
      <c r="D153" s="773"/>
      <c r="E153" s="774"/>
    </row>
    <row r="154" spans="1:5" ht="12.75" customHeight="1" x14ac:dyDescent="0.25">
      <c r="A154" s="764"/>
      <c r="B154" s="130">
        <v>2018</v>
      </c>
      <c r="C154" s="130">
        <v>2019</v>
      </c>
      <c r="D154" s="130">
        <v>2020</v>
      </c>
      <c r="E154" s="130">
        <v>2021</v>
      </c>
    </row>
    <row r="155" spans="1:5" ht="9" customHeight="1" thickBot="1" x14ac:dyDescent="0.3">
      <c r="A155" s="765"/>
      <c r="B155" s="128" t="s">
        <v>6</v>
      </c>
      <c r="C155" s="128" t="s">
        <v>7</v>
      </c>
      <c r="D155" s="128" t="s">
        <v>7</v>
      </c>
      <c r="E155" s="128" t="s">
        <v>7</v>
      </c>
    </row>
    <row r="156" spans="1:5" ht="15.75" thickBot="1" x14ac:dyDescent="0.3">
      <c r="A156" s="137" t="s">
        <v>9</v>
      </c>
      <c r="B156" s="176">
        <v>48</v>
      </c>
      <c r="C156" s="176">
        <v>48</v>
      </c>
      <c r="D156" s="176">
        <v>48</v>
      </c>
      <c r="E156" s="176">
        <v>48</v>
      </c>
    </row>
    <row r="157" spans="1:5" ht="15.75" thickBot="1" x14ac:dyDescent="0.3">
      <c r="A157" s="137" t="s">
        <v>14</v>
      </c>
      <c r="B157" s="161">
        <v>51094</v>
      </c>
      <c r="C157" s="161">
        <v>52100</v>
      </c>
      <c r="D157" s="161">
        <v>53000</v>
      </c>
      <c r="E157" s="161">
        <v>53800</v>
      </c>
    </row>
    <row r="158" spans="1:5" ht="15.75" thickBot="1" x14ac:dyDescent="0.3">
      <c r="A158" s="137" t="s">
        <v>23</v>
      </c>
      <c r="B158" s="161">
        <f>B157/B156</f>
        <v>1064.4583333333333</v>
      </c>
      <c r="C158" s="161">
        <f>C157/C156</f>
        <v>1085.4166666666667</v>
      </c>
      <c r="D158" s="161">
        <f>D157/D156</f>
        <v>1104.1666666666667</v>
      </c>
      <c r="E158" s="161">
        <f>E157/E156</f>
        <v>1120.8333333333333</v>
      </c>
    </row>
    <row r="159" spans="1:5" ht="15.75" thickBot="1" x14ac:dyDescent="0.3">
      <c r="A159" s="137" t="s">
        <v>15</v>
      </c>
      <c r="B159" s="136"/>
      <c r="C159" s="153">
        <f t="shared" ref="C159:E161" si="4">C156/B156-1</f>
        <v>0</v>
      </c>
      <c r="D159" s="153">
        <f t="shared" si="4"/>
        <v>0</v>
      </c>
      <c r="E159" s="153">
        <f t="shared" si="4"/>
        <v>0</v>
      </c>
    </row>
    <row r="160" spans="1:5" ht="15.75" thickBot="1" x14ac:dyDescent="0.3">
      <c r="A160" s="137" t="s">
        <v>16</v>
      </c>
      <c r="B160" s="136"/>
      <c r="C160" s="152">
        <f t="shared" si="4"/>
        <v>1.9689200297490883E-2</v>
      </c>
      <c r="D160" s="152">
        <f t="shared" si="4"/>
        <v>1.7274472168905985E-2</v>
      </c>
      <c r="E160" s="152">
        <f t="shared" si="4"/>
        <v>1.5094339622641506E-2</v>
      </c>
    </row>
    <row r="161" spans="1:5" ht="15.75" thickBot="1" x14ac:dyDescent="0.3">
      <c r="A161" s="137" t="s">
        <v>17</v>
      </c>
      <c r="B161" s="136"/>
      <c r="C161" s="152">
        <f t="shared" si="4"/>
        <v>1.9689200297491105E-2</v>
      </c>
      <c r="D161" s="152">
        <f t="shared" si="4"/>
        <v>1.7274472168905985E-2</v>
      </c>
      <c r="E161" s="152">
        <f t="shared" si="4"/>
        <v>1.5094339622641284E-2</v>
      </c>
    </row>
    <row r="162" spans="1:5" ht="25.9" customHeight="1" thickBot="1" x14ac:dyDescent="0.3">
      <c r="A162" s="134" t="s">
        <v>234</v>
      </c>
      <c r="B162" s="133"/>
      <c r="C162" s="133"/>
      <c r="D162" s="133"/>
      <c r="E162" s="132"/>
    </row>
    <row r="163" spans="1:5" ht="12.75" customHeight="1" x14ac:dyDescent="0.25">
      <c r="A163" s="131"/>
      <c r="B163" s="130">
        <v>2018</v>
      </c>
      <c r="C163" s="130">
        <v>2019</v>
      </c>
      <c r="D163" s="130">
        <v>2020</v>
      </c>
      <c r="E163" s="130">
        <v>2021</v>
      </c>
    </row>
    <row r="164" spans="1:5" ht="17.45" customHeight="1" thickBot="1" x14ac:dyDescent="0.3">
      <c r="A164" s="129"/>
      <c r="B164" s="128" t="s">
        <v>254</v>
      </c>
      <c r="C164" s="128" t="s">
        <v>7</v>
      </c>
      <c r="D164" s="128" t="s">
        <v>7</v>
      </c>
      <c r="E164" s="128" t="s">
        <v>7</v>
      </c>
    </row>
    <row r="165" spans="1:5" ht="15.75" thickBot="1" x14ac:dyDescent="0.25">
      <c r="A165" s="118" t="s">
        <v>0</v>
      </c>
      <c r="B165" s="164">
        <v>28480</v>
      </c>
      <c r="C165" s="164">
        <v>28480</v>
      </c>
      <c r="D165" s="164">
        <v>28480</v>
      </c>
      <c r="E165" s="164">
        <v>28480</v>
      </c>
    </row>
    <row r="166" spans="1:5" ht="15.75" thickBot="1" x14ac:dyDescent="0.25">
      <c r="A166" s="118" t="s">
        <v>41</v>
      </c>
      <c r="B166" s="164">
        <v>4614</v>
      </c>
      <c r="C166" s="164">
        <v>4614</v>
      </c>
      <c r="D166" s="164">
        <v>4614</v>
      </c>
      <c r="E166" s="164">
        <v>4614</v>
      </c>
    </row>
    <row r="167" spans="1:5" ht="15.75" thickBot="1" x14ac:dyDescent="0.25">
      <c r="A167" s="118" t="s">
        <v>1</v>
      </c>
      <c r="B167" s="164">
        <v>18000</v>
      </c>
      <c r="C167" s="164">
        <v>19006</v>
      </c>
      <c r="D167" s="164">
        <v>19906</v>
      </c>
      <c r="E167" s="164">
        <v>20706</v>
      </c>
    </row>
    <row r="168" spans="1:5" ht="15.75" thickBot="1" x14ac:dyDescent="0.3">
      <c r="A168" s="118" t="s">
        <v>2</v>
      </c>
      <c r="B168" s="116">
        <v>0</v>
      </c>
      <c r="C168" s="116">
        <v>0</v>
      </c>
      <c r="D168" s="116">
        <v>0</v>
      </c>
      <c r="E168" s="116">
        <v>0</v>
      </c>
    </row>
    <row r="169" spans="1:5" ht="15.75" thickBot="1" x14ac:dyDescent="0.3">
      <c r="A169" s="118" t="s">
        <v>28</v>
      </c>
      <c r="B169" s="116">
        <v>0</v>
      </c>
      <c r="C169" s="116">
        <v>0</v>
      </c>
      <c r="D169" s="116">
        <v>0</v>
      </c>
      <c r="E169" s="116">
        <v>0</v>
      </c>
    </row>
    <row r="170" spans="1:5" ht="15.75" thickBot="1" x14ac:dyDescent="0.3">
      <c r="A170" s="118" t="s">
        <v>30</v>
      </c>
      <c r="B170" s="116">
        <v>0</v>
      </c>
      <c r="C170" s="116">
        <v>0</v>
      </c>
      <c r="D170" s="116">
        <v>0</v>
      </c>
      <c r="E170" s="116">
        <v>0</v>
      </c>
    </row>
    <row r="171" spans="1:5" ht="15.75" thickBot="1" x14ac:dyDescent="0.3">
      <c r="A171" s="118" t="s">
        <v>3</v>
      </c>
      <c r="B171" s="151">
        <v>0</v>
      </c>
      <c r="C171" s="151">
        <v>0</v>
      </c>
      <c r="D171" s="151">
        <v>0</v>
      </c>
      <c r="E171" s="151">
        <v>0</v>
      </c>
    </row>
    <row r="172" spans="1:5" x14ac:dyDescent="0.25">
      <c r="A172" s="148" t="s">
        <v>233</v>
      </c>
      <c r="B172" s="161">
        <f>SUM(B165:B171)</f>
        <v>51094</v>
      </c>
      <c r="C172" s="161">
        <f>SUM(C165:C171)</f>
        <v>52100</v>
      </c>
      <c r="D172" s="161">
        <f>SUM(D165:D171)</f>
        <v>53000</v>
      </c>
      <c r="E172" s="161">
        <f>SUM(E165:E171)</f>
        <v>53800</v>
      </c>
    </row>
    <row r="173" spans="1:5" ht="15.75" thickBot="1" x14ac:dyDescent="0.3">
      <c r="A173" s="115" t="s">
        <v>49</v>
      </c>
      <c r="B173" s="114">
        <f>B172-B157</f>
        <v>0</v>
      </c>
      <c r="C173" s="114">
        <f>C172-C157</f>
        <v>0</v>
      </c>
      <c r="D173" s="114">
        <f>D172-D157</f>
        <v>0</v>
      </c>
      <c r="E173" s="114">
        <f>E172-E157</f>
        <v>0</v>
      </c>
    </row>
    <row r="174" spans="1:5" ht="102.75" customHeight="1" thickBot="1" x14ac:dyDescent="0.3">
      <c r="A174" s="122" t="s">
        <v>99</v>
      </c>
      <c r="B174" s="769" t="s">
        <v>253</v>
      </c>
      <c r="C174" s="770"/>
      <c r="D174" s="770"/>
      <c r="E174" s="771"/>
    </row>
    <row r="175" spans="1:5" ht="15" customHeight="1" thickBot="1" x14ac:dyDescent="0.3">
      <c r="A175" s="810" t="s">
        <v>108</v>
      </c>
      <c r="B175" s="811"/>
      <c r="C175" s="811"/>
      <c r="D175" s="811"/>
      <c r="E175" s="812"/>
    </row>
    <row r="176" spans="1:5" ht="14.45" customHeight="1" thickBot="1" x14ac:dyDescent="0.3">
      <c r="A176" s="174" t="s">
        <v>252</v>
      </c>
      <c r="B176" s="175">
        <f>B177/B178</f>
        <v>0.64029979510406554</v>
      </c>
      <c r="C176" s="175">
        <f>C177/C178</f>
        <v>0.6490489724529952</v>
      </c>
      <c r="D176" s="175">
        <f>D177/D178</f>
        <v>0.68574753407957445</v>
      </c>
      <c r="E176" s="175">
        <f>E177/E178</f>
        <v>0.79020566419420091</v>
      </c>
    </row>
    <row r="177" spans="1:5" ht="20.45" customHeight="1" thickBot="1" x14ac:dyDescent="0.3">
      <c r="A177" s="174" t="s">
        <v>251</v>
      </c>
      <c r="B177" s="163">
        <v>190000</v>
      </c>
      <c r="C177" s="163">
        <v>190000</v>
      </c>
      <c r="D177" s="163">
        <v>198000</v>
      </c>
      <c r="E177" s="163">
        <v>225000</v>
      </c>
    </row>
    <row r="178" spans="1:5" ht="20.45" customHeight="1" thickBot="1" x14ac:dyDescent="0.3">
      <c r="A178" s="174" t="s">
        <v>550</v>
      </c>
      <c r="B178" s="163">
        <v>296736</v>
      </c>
      <c r="C178" s="163">
        <f>B178-4000</f>
        <v>292736</v>
      </c>
      <c r="D178" s="163">
        <f>C178-4000</f>
        <v>288736</v>
      </c>
      <c r="E178" s="163">
        <f>D178-4000</f>
        <v>284736</v>
      </c>
    </row>
    <row r="179" spans="1:5" ht="15" customHeight="1" thickBot="1" x14ac:dyDescent="0.3">
      <c r="A179" s="796" t="s">
        <v>138</v>
      </c>
      <c r="B179" s="797"/>
      <c r="C179" s="797"/>
      <c r="D179" s="797"/>
      <c r="E179" s="798"/>
    </row>
    <row r="180" spans="1:5" ht="15" customHeight="1" thickBot="1" x14ac:dyDescent="0.3">
      <c r="A180" s="685" t="s">
        <v>70</v>
      </c>
      <c r="B180" s="686"/>
      <c r="C180" s="686"/>
      <c r="D180" s="686"/>
      <c r="E180" s="687"/>
    </row>
    <row r="181" spans="1:5" ht="45" customHeight="1" thickBot="1" x14ac:dyDescent="0.3">
      <c r="A181" s="139" t="s">
        <v>250</v>
      </c>
      <c r="B181" s="769" t="s">
        <v>249</v>
      </c>
      <c r="C181" s="770"/>
      <c r="D181" s="770"/>
      <c r="E181" s="771"/>
    </row>
    <row r="182" spans="1:5" ht="36" customHeight="1" thickBot="1" x14ac:dyDescent="0.3">
      <c r="A182" s="137" t="s">
        <v>10</v>
      </c>
      <c r="B182" s="769" t="s">
        <v>248</v>
      </c>
      <c r="C182" s="770"/>
      <c r="D182" s="770"/>
      <c r="E182" s="771"/>
    </row>
    <row r="183" spans="1:5" ht="16.149999999999999" customHeight="1" thickBot="1" x14ac:dyDescent="0.3">
      <c r="A183" s="137" t="s">
        <v>13</v>
      </c>
      <c r="B183" s="772" t="s">
        <v>247</v>
      </c>
      <c r="C183" s="773"/>
      <c r="D183" s="773"/>
      <c r="E183" s="774"/>
    </row>
    <row r="184" spans="1:5" ht="15" customHeight="1" x14ac:dyDescent="0.25">
      <c r="A184" s="764"/>
      <c r="B184" s="130">
        <v>2018</v>
      </c>
      <c r="C184" s="130">
        <v>2019</v>
      </c>
      <c r="D184" s="130">
        <v>2020</v>
      </c>
      <c r="E184" s="130">
        <v>2021</v>
      </c>
    </row>
    <row r="185" spans="1:5" ht="15" customHeight="1" thickBot="1" x14ac:dyDescent="0.3">
      <c r="A185" s="765"/>
      <c r="B185" s="128" t="s">
        <v>6</v>
      </c>
      <c r="C185" s="128" t="s">
        <v>7</v>
      </c>
      <c r="D185" s="128" t="s">
        <v>7</v>
      </c>
      <c r="E185" s="128" t="s">
        <v>7</v>
      </c>
    </row>
    <row r="186" spans="1:5" ht="15" customHeight="1" thickBot="1" x14ac:dyDescent="0.25">
      <c r="A186" s="137" t="s">
        <v>9</v>
      </c>
      <c r="B186" s="164">
        <v>178000</v>
      </c>
      <c r="C186" s="164">
        <v>190000</v>
      </c>
      <c r="D186" s="164">
        <v>198000</v>
      </c>
      <c r="E186" s="164">
        <v>208000</v>
      </c>
    </row>
    <row r="187" spans="1:5" ht="15" customHeight="1" thickBot="1" x14ac:dyDescent="0.25">
      <c r="A187" s="137" t="s">
        <v>14</v>
      </c>
      <c r="B187" s="164">
        <v>545000</v>
      </c>
      <c r="C187" s="164">
        <v>585000</v>
      </c>
      <c r="D187" s="164">
        <v>615000</v>
      </c>
      <c r="E187" s="164">
        <v>645000</v>
      </c>
    </row>
    <row r="188" spans="1:5" ht="15" customHeight="1" thickBot="1" x14ac:dyDescent="0.25">
      <c r="A188" s="137" t="s">
        <v>23</v>
      </c>
      <c r="B188" s="173">
        <f>B187/B186</f>
        <v>3.0617977528089888</v>
      </c>
      <c r="C188" s="173">
        <f t="shared" ref="C188:E188" si="5">C187/C186</f>
        <v>3.0789473684210527</v>
      </c>
      <c r="D188" s="173">
        <f t="shared" si="5"/>
        <v>3.106060606060606</v>
      </c>
      <c r="E188" s="173">
        <f t="shared" si="5"/>
        <v>3.1009615384615383</v>
      </c>
    </row>
    <row r="189" spans="1:5" ht="15" customHeight="1" thickBot="1" x14ac:dyDescent="0.3">
      <c r="A189" s="137" t="s">
        <v>15</v>
      </c>
      <c r="B189" s="172"/>
      <c r="C189" s="171">
        <f t="shared" ref="C189:E191" si="6">C186/B186-1</f>
        <v>6.7415730337078594E-2</v>
      </c>
      <c r="D189" s="171">
        <f t="shared" si="6"/>
        <v>4.2105263157894646E-2</v>
      </c>
      <c r="E189" s="171">
        <f t="shared" si="6"/>
        <v>5.0505050505050608E-2</v>
      </c>
    </row>
    <row r="190" spans="1:5" ht="15" customHeight="1" thickBot="1" x14ac:dyDescent="0.3">
      <c r="A190" s="137" t="s">
        <v>16</v>
      </c>
      <c r="B190" s="172"/>
      <c r="C190" s="171">
        <f t="shared" si="6"/>
        <v>7.3394495412844041E-2</v>
      </c>
      <c r="D190" s="171">
        <f t="shared" si="6"/>
        <v>5.1282051282051322E-2</v>
      </c>
      <c r="E190" s="171">
        <f t="shared" si="6"/>
        <v>4.8780487804878092E-2</v>
      </c>
    </row>
    <row r="191" spans="1:5" ht="15" customHeight="1" thickBot="1" x14ac:dyDescent="0.3">
      <c r="A191" s="137" t="s">
        <v>17</v>
      </c>
      <c r="B191" s="172"/>
      <c r="C191" s="171">
        <f t="shared" si="6"/>
        <v>5.6011588604538698E-3</v>
      </c>
      <c r="D191" s="171">
        <f t="shared" si="6"/>
        <v>8.8060088060086805E-3</v>
      </c>
      <c r="E191" s="171">
        <f t="shared" si="6"/>
        <v>-1.6416510318949529E-3</v>
      </c>
    </row>
    <row r="192" spans="1:5" ht="15" customHeight="1" thickBot="1" x14ac:dyDescent="0.3">
      <c r="A192" s="766" t="s">
        <v>48</v>
      </c>
      <c r="B192" s="767"/>
      <c r="C192" s="767"/>
      <c r="D192" s="767"/>
      <c r="E192" s="768"/>
    </row>
    <row r="193" spans="1:5" ht="15" customHeight="1" x14ac:dyDescent="0.25">
      <c r="A193" s="764"/>
      <c r="B193" s="130">
        <v>2018</v>
      </c>
      <c r="C193" s="130">
        <v>2019</v>
      </c>
      <c r="D193" s="130">
        <v>2020</v>
      </c>
      <c r="E193" s="130">
        <v>2021</v>
      </c>
    </row>
    <row r="194" spans="1:5" ht="15" customHeight="1" thickBot="1" x14ac:dyDescent="0.3">
      <c r="A194" s="765"/>
      <c r="B194" s="128" t="s">
        <v>6</v>
      </c>
      <c r="C194" s="128" t="s">
        <v>7</v>
      </c>
      <c r="D194" s="128" t="s">
        <v>7</v>
      </c>
      <c r="E194" s="128" t="s">
        <v>7</v>
      </c>
    </row>
    <row r="195" spans="1:5" ht="15" customHeight="1" thickBot="1" x14ac:dyDescent="0.3">
      <c r="A195" s="118" t="s">
        <v>0</v>
      </c>
      <c r="B195" s="127">
        <v>0</v>
      </c>
      <c r="C195" s="127">
        <v>0</v>
      </c>
      <c r="D195" s="127">
        <v>0</v>
      </c>
      <c r="E195" s="127">
        <v>0</v>
      </c>
    </row>
    <row r="196" spans="1:5" ht="15.75" thickBot="1" x14ac:dyDescent="0.3">
      <c r="A196" s="118" t="s">
        <v>41</v>
      </c>
      <c r="B196" s="127">
        <v>0</v>
      </c>
      <c r="C196" s="127">
        <v>0</v>
      </c>
      <c r="D196" s="127">
        <v>0</v>
      </c>
      <c r="E196" s="127">
        <v>0</v>
      </c>
    </row>
    <row r="197" spans="1:5" ht="15.75" thickBot="1" x14ac:dyDescent="0.3">
      <c r="A197" s="118" t="s">
        <v>1</v>
      </c>
      <c r="B197" s="116">
        <v>0</v>
      </c>
      <c r="C197" s="116">
        <v>0</v>
      </c>
      <c r="D197" s="116">
        <v>0</v>
      </c>
      <c r="E197" s="116">
        <v>0</v>
      </c>
    </row>
    <row r="198" spans="1:5" ht="15.75" thickBot="1" x14ac:dyDescent="0.3">
      <c r="A198" s="118" t="s">
        <v>2</v>
      </c>
      <c r="B198" s="116">
        <v>0</v>
      </c>
      <c r="C198" s="116">
        <v>0</v>
      </c>
      <c r="D198" s="116">
        <v>0</v>
      </c>
      <c r="E198" s="116">
        <v>0</v>
      </c>
    </row>
    <row r="199" spans="1:5" ht="15.75" thickBot="1" x14ac:dyDescent="0.3">
      <c r="A199" s="118" t="s">
        <v>28</v>
      </c>
      <c r="B199" s="116">
        <v>0</v>
      </c>
      <c r="C199" s="116">
        <v>0</v>
      </c>
      <c r="D199" s="116">
        <v>0</v>
      </c>
      <c r="E199" s="116">
        <v>0</v>
      </c>
    </row>
    <row r="200" spans="1:5" ht="15.75" thickBot="1" x14ac:dyDescent="0.3">
      <c r="A200" s="118" t="s">
        <v>30</v>
      </c>
      <c r="B200" s="116">
        <v>0</v>
      </c>
      <c r="C200" s="116">
        <v>0</v>
      </c>
      <c r="D200" s="116">
        <v>0</v>
      </c>
      <c r="E200" s="116">
        <v>0</v>
      </c>
    </row>
    <row r="201" spans="1:5" ht="15.75" thickBot="1" x14ac:dyDescent="0.25">
      <c r="A201" s="118" t="s">
        <v>3</v>
      </c>
      <c r="B201" s="164">
        <f>B187</f>
        <v>545000</v>
      </c>
      <c r="C201" s="164">
        <f>C187</f>
        <v>585000</v>
      </c>
      <c r="D201" s="164">
        <f>D187</f>
        <v>615000</v>
      </c>
      <c r="E201" s="164">
        <f>E187</f>
        <v>645000</v>
      </c>
    </row>
    <row r="202" spans="1:5" x14ac:dyDescent="0.2">
      <c r="A202" s="148" t="s">
        <v>246</v>
      </c>
      <c r="B202" s="164">
        <f>B201+B200+B199+B198+B197+B196+B195</f>
        <v>545000</v>
      </c>
      <c r="C202" s="164">
        <f>C201+C200+C199+C198+C197+C196+C195</f>
        <v>585000</v>
      </c>
      <c r="D202" s="164">
        <f>D201+D200+D199+D198+D197+D196+D195</f>
        <v>615000</v>
      </c>
      <c r="E202" s="164">
        <f>E201+E200+E199+E198+E197+E196+E195</f>
        <v>645000</v>
      </c>
    </row>
    <row r="203" spans="1:5" ht="15.75" thickBot="1" x14ac:dyDescent="0.3">
      <c r="A203" s="115" t="s">
        <v>49</v>
      </c>
      <c r="B203" s="114">
        <f>B202-B187</f>
        <v>0</v>
      </c>
      <c r="C203" s="114">
        <f>C202-C187</f>
        <v>0</v>
      </c>
      <c r="D203" s="114">
        <f>D202-D187</f>
        <v>0</v>
      </c>
      <c r="E203" s="114">
        <f>E202-E187</f>
        <v>0</v>
      </c>
    </row>
    <row r="204" spans="1:5" ht="61.9" customHeight="1" thickBot="1" x14ac:dyDescent="0.3">
      <c r="A204" s="122" t="s">
        <v>114</v>
      </c>
      <c r="B204" s="801" t="s">
        <v>245</v>
      </c>
      <c r="C204" s="802"/>
      <c r="D204" s="802"/>
      <c r="E204" s="803"/>
    </row>
    <row r="205" spans="1:5" ht="15" customHeight="1" thickBot="1" x14ac:dyDescent="0.3">
      <c r="A205" s="834" t="s">
        <v>139</v>
      </c>
      <c r="B205" s="835"/>
      <c r="C205" s="835"/>
      <c r="D205" s="835"/>
      <c r="E205" s="836"/>
    </row>
    <row r="206" spans="1:5" x14ac:dyDescent="0.2">
      <c r="A206" s="169" t="s">
        <v>244</v>
      </c>
      <c r="B206" s="164">
        <v>11110</v>
      </c>
      <c r="C206" s="164">
        <v>12000</v>
      </c>
      <c r="D206" s="164">
        <v>13000</v>
      </c>
      <c r="E206" s="164">
        <v>14000</v>
      </c>
    </row>
    <row r="207" spans="1:5" x14ac:dyDescent="0.2">
      <c r="A207" s="169" t="s">
        <v>243</v>
      </c>
      <c r="B207" s="164">
        <v>3797</v>
      </c>
      <c r="C207" s="164">
        <v>4000</v>
      </c>
      <c r="D207" s="164">
        <v>4200</v>
      </c>
      <c r="E207" s="164">
        <v>4500</v>
      </c>
    </row>
    <row r="208" spans="1:5" x14ac:dyDescent="0.2">
      <c r="A208" s="169" t="s">
        <v>242</v>
      </c>
      <c r="B208" s="164">
        <v>500</v>
      </c>
      <c r="C208" s="164">
        <v>550</v>
      </c>
      <c r="D208" s="164">
        <v>600</v>
      </c>
      <c r="E208" s="164">
        <v>650</v>
      </c>
    </row>
    <row r="209" spans="1:5" x14ac:dyDescent="0.2">
      <c r="A209" s="169" t="s">
        <v>241</v>
      </c>
      <c r="B209" s="170">
        <v>0.3</v>
      </c>
      <c r="C209" s="170">
        <v>0.1</v>
      </c>
      <c r="D209" s="170">
        <v>0.1</v>
      </c>
      <c r="E209" s="170">
        <v>0.1</v>
      </c>
    </row>
    <row r="210" spans="1:5" x14ac:dyDescent="0.2">
      <c r="A210" s="169" t="s">
        <v>551</v>
      </c>
      <c r="B210" s="169">
        <v>600</v>
      </c>
      <c r="C210" s="169">
        <v>660</v>
      </c>
      <c r="D210" s="169">
        <v>720</v>
      </c>
      <c r="E210" s="169">
        <v>780</v>
      </c>
    </row>
    <row r="211" spans="1:5" ht="15.75" thickBot="1" x14ac:dyDescent="0.25">
      <c r="A211" s="169" t="s">
        <v>226</v>
      </c>
      <c r="B211" s="169">
        <v>23660</v>
      </c>
      <c r="C211" s="169">
        <v>23660</v>
      </c>
      <c r="D211" s="169">
        <v>23660</v>
      </c>
      <c r="E211" s="169">
        <v>23660</v>
      </c>
    </row>
    <row r="212" spans="1:5" ht="15" customHeight="1" thickBot="1" x14ac:dyDescent="0.3">
      <c r="A212" s="796" t="s">
        <v>45</v>
      </c>
      <c r="B212" s="797"/>
      <c r="C212" s="797"/>
      <c r="D212" s="797"/>
      <c r="E212" s="798"/>
    </row>
    <row r="213" spans="1:5" ht="15" customHeight="1" thickBot="1" x14ac:dyDescent="0.3">
      <c r="A213" s="685" t="s">
        <v>70</v>
      </c>
      <c r="B213" s="686"/>
      <c r="C213" s="686"/>
      <c r="D213" s="686"/>
      <c r="E213" s="687"/>
    </row>
    <row r="214" spans="1:5" ht="25.15" customHeight="1" thickBot="1" x14ac:dyDescent="0.3">
      <c r="A214" s="139" t="s">
        <v>240</v>
      </c>
      <c r="B214" s="769" t="s">
        <v>239</v>
      </c>
      <c r="C214" s="770"/>
      <c r="D214" s="770"/>
      <c r="E214" s="771"/>
    </row>
    <row r="215" spans="1:5" ht="23.45" customHeight="1" thickBot="1" x14ac:dyDescent="0.3">
      <c r="A215" s="137" t="s">
        <v>10</v>
      </c>
      <c r="B215" s="769" t="s">
        <v>239</v>
      </c>
      <c r="C215" s="770"/>
      <c r="D215" s="770"/>
      <c r="E215" s="771"/>
    </row>
    <row r="216" spans="1:5" ht="15.75" thickBot="1" x14ac:dyDescent="0.3">
      <c r="A216" s="137" t="s">
        <v>13</v>
      </c>
      <c r="B216" s="772" t="s">
        <v>238</v>
      </c>
      <c r="C216" s="773"/>
      <c r="D216" s="773"/>
      <c r="E216" s="774"/>
    </row>
    <row r="217" spans="1:5" ht="12.75" customHeight="1" x14ac:dyDescent="0.25">
      <c r="A217" s="764"/>
      <c r="B217" s="130">
        <v>2018</v>
      </c>
      <c r="C217" s="130">
        <v>2019</v>
      </c>
      <c r="D217" s="130">
        <v>2020</v>
      </c>
      <c r="E217" s="130">
        <v>2021</v>
      </c>
    </row>
    <row r="218" spans="1:5" ht="12.6" customHeight="1" thickBot="1" x14ac:dyDescent="0.3">
      <c r="A218" s="765"/>
      <c r="B218" s="128" t="s">
        <v>6</v>
      </c>
      <c r="C218" s="128" t="s">
        <v>7</v>
      </c>
      <c r="D218" s="128" t="s">
        <v>7</v>
      </c>
      <c r="E218" s="128" t="s">
        <v>7</v>
      </c>
    </row>
    <row r="219" spans="1:5" ht="15.75" thickBot="1" x14ac:dyDescent="0.25">
      <c r="A219" s="137" t="s">
        <v>9</v>
      </c>
      <c r="B219" s="164">
        <v>297000</v>
      </c>
      <c r="C219" s="164">
        <v>295000</v>
      </c>
      <c r="D219" s="164">
        <v>293000</v>
      </c>
      <c r="E219" s="164">
        <v>290000</v>
      </c>
    </row>
    <row r="220" spans="1:5" ht="15.75" thickBot="1" x14ac:dyDescent="0.25">
      <c r="A220" s="137" t="s">
        <v>14</v>
      </c>
      <c r="B220" s="164">
        <v>19122877</v>
      </c>
      <c r="C220" s="164">
        <v>19444307.699999999</v>
      </c>
      <c r="D220" s="164">
        <v>19383432</v>
      </c>
      <c r="E220" s="164">
        <f>19495541.76752-113000-100595</f>
        <v>19281946.767519999</v>
      </c>
    </row>
    <row r="221" spans="1:5" ht="15.75" thickBot="1" x14ac:dyDescent="0.25">
      <c r="A221" s="137" t="s">
        <v>23</v>
      </c>
      <c r="B221" s="168">
        <v>62.52</v>
      </c>
      <c r="C221" s="168">
        <f>C220/C219</f>
        <v>65.912907457627114</v>
      </c>
      <c r="D221" s="168">
        <f>D220/D219</f>
        <v>66.15505802047781</v>
      </c>
      <c r="E221" s="168">
        <f>E220/E219</f>
        <v>66.489471612137933</v>
      </c>
    </row>
    <row r="222" spans="1:5" ht="15.75" thickBot="1" x14ac:dyDescent="0.3">
      <c r="A222" s="137" t="s">
        <v>15</v>
      </c>
      <c r="B222" s="136"/>
      <c r="C222" s="153">
        <f t="shared" ref="C222:E224" si="7">C219/B219-1</f>
        <v>-6.7340067340067034E-3</v>
      </c>
      <c r="D222" s="153">
        <f t="shared" si="7"/>
        <v>-6.7796610169491567E-3</v>
      </c>
      <c r="E222" s="153">
        <f t="shared" si="7"/>
        <v>-1.0238907849829393E-2</v>
      </c>
    </row>
    <row r="223" spans="1:5" ht="15.75" thickBot="1" x14ac:dyDescent="0.3">
      <c r="A223" s="137" t="s">
        <v>16</v>
      </c>
      <c r="B223" s="136"/>
      <c r="C223" s="153">
        <f t="shared" si="7"/>
        <v>1.6808699862473686E-2</v>
      </c>
      <c r="D223" s="153">
        <f t="shared" si="7"/>
        <v>-3.1307723030941093E-3</v>
      </c>
      <c r="E223" s="153">
        <f t="shared" si="7"/>
        <v>-5.235668919724934E-3</v>
      </c>
    </row>
    <row r="224" spans="1:5" ht="15.75" thickBot="1" x14ac:dyDescent="0.3">
      <c r="A224" s="137" t="s">
        <v>17</v>
      </c>
      <c r="B224" s="136"/>
      <c r="C224" s="153">
        <f t="shared" si="7"/>
        <v>5.4269153193011954E-2</v>
      </c>
      <c r="D224" s="153">
        <f t="shared" si="7"/>
        <v>3.6737958040520269E-3</v>
      </c>
      <c r="E224" s="153">
        <f t="shared" si="7"/>
        <v>5.0549965742090475E-3</v>
      </c>
    </row>
    <row r="225" spans="1:5" ht="26.45" customHeight="1" thickBot="1" x14ac:dyDescent="0.3">
      <c r="A225" s="134" t="s">
        <v>48</v>
      </c>
      <c r="B225" s="133"/>
      <c r="C225" s="133"/>
      <c r="D225" s="133"/>
      <c r="E225" s="132"/>
    </row>
    <row r="226" spans="1:5" ht="12.75" customHeight="1" x14ac:dyDescent="0.25">
      <c r="A226" s="131"/>
      <c r="B226" s="130">
        <v>2018</v>
      </c>
      <c r="C226" s="130">
        <v>2019</v>
      </c>
      <c r="D226" s="130">
        <v>2020</v>
      </c>
      <c r="E226" s="130">
        <v>2021</v>
      </c>
    </row>
    <row r="227" spans="1:5" ht="15.6" customHeight="1" thickBot="1" x14ac:dyDescent="0.3">
      <c r="A227" s="129"/>
      <c r="B227" s="128" t="s">
        <v>6</v>
      </c>
      <c r="C227" s="128" t="s">
        <v>7</v>
      </c>
      <c r="D227" s="128" t="s">
        <v>7</v>
      </c>
      <c r="E227" s="128" t="s">
        <v>7</v>
      </c>
    </row>
    <row r="228" spans="1:5" ht="15.75" thickBot="1" x14ac:dyDescent="0.25">
      <c r="A228" s="118" t="s">
        <v>0</v>
      </c>
      <c r="B228" s="164">
        <f>16462726-50000</f>
        <v>16412726</v>
      </c>
      <c r="C228" s="164">
        <f>16462726-40000</f>
        <v>16422726</v>
      </c>
      <c r="D228" s="164">
        <f>16462726-150000</f>
        <v>16312726</v>
      </c>
      <c r="E228" s="164">
        <f>16462726-150000</f>
        <v>16312726</v>
      </c>
    </row>
    <row r="229" spans="1:5" ht="15.75" thickBot="1" x14ac:dyDescent="0.25">
      <c r="A229" s="118" t="s">
        <v>41</v>
      </c>
      <c r="B229" s="164">
        <f>2666960-21709</f>
        <v>2645251</v>
      </c>
      <c r="C229" s="164">
        <f>2666960-12205</f>
        <v>2654755</v>
      </c>
      <c r="D229" s="164">
        <f>2666960-40112</f>
        <v>2626848</v>
      </c>
      <c r="E229" s="164">
        <f>2666960-40112</f>
        <v>2626848</v>
      </c>
    </row>
    <row r="230" spans="1:5" ht="15.75" thickBot="1" x14ac:dyDescent="0.25">
      <c r="A230" s="118" t="s">
        <v>1</v>
      </c>
      <c r="B230" s="480">
        <v>64900</v>
      </c>
      <c r="C230" s="480">
        <f>367292.4-465.7</f>
        <v>366826.7</v>
      </c>
      <c r="D230" s="480">
        <f>463295.312-480.8-18957</f>
        <v>443857.51199999999</v>
      </c>
      <c r="E230" s="480">
        <f>443464.06752-496.3-100595</f>
        <v>342372.76751999999</v>
      </c>
    </row>
    <row r="231" spans="1:5" ht="15.75" thickBot="1" x14ac:dyDescent="0.25">
      <c r="A231" s="118" t="s">
        <v>2</v>
      </c>
      <c r="B231" s="164">
        <v>0</v>
      </c>
      <c r="C231" s="164">
        <v>0</v>
      </c>
      <c r="D231" s="164">
        <v>0</v>
      </c>
      <c r="E231" s="164">
        <v>0</v>
      </c>
    </row>
    <row r="232" spans="1:5" ht="15.75" thickBot="1" x14ac:dyDescent="0.25">
      <c r="A232" s="118" t="s">
        <v>28</v>
      </c>
      <c r="B232" s="164">
        <v>0</v>
      </c>
      <c r="C232" s="164">
        <v>0</v>
      </c>
      <c r="D232" s="164">
        <v>0</v>
      </c>
      <c r="E232" s="164">
        <v>0</v>
      </c>
    </row>
    <row r="233" spans="1:5" ht="15.75" thickBot="1" x14ac:dyDescent="0.25">
      <c r="A233" s="118" t="s">
        <v>30</v>
      </c>
      <c r="B233" s="164">
        <v>0</v>
      </c>
      <c r="C233" s="164">
        <v>0</v>
      </c>
      <c r="D233" s="164">
        <v>0</v>
      </c>
      <c r="E233" s="164">
        <v>0</v>
      </c>
    </row>
    <row r="234" spans="1:5" ht="15.75" thickBot="1" x14ac:dyDescent="0.25">
      <c r="A234" s="118" t="s">
        <v>3</v>
      </c>
      <c r="B234" s="164"/>
      <c r="C234" s="164"/>
      <c r="D234" s="164"/>
      <c r="E234" s="164"/>
    </row>
    <row r="235" spans="1:5" x14ac:dyDescent="0.2">
      <c r="A235" s="148" t="s">
        <v>47</v>
      </c>
      <c r="B235" s="167">
        <f>SUM(B228:B234)</f>
        <v>19122877</v>
      </c>
      <c r="C235" s="167">
        <f>SUM(C228:C234)</f>
        <v>19444307.699999999</v>
      </c>
      <c r="D235" s="167">
        <f>SUM(D228:D234)</f>
        <v>19383431.511999998</v>
      </c>
      <c r="E235" s="167">
        <f>SUM(E228:E234)</f>
        <v>19281946.767519999</v>
      </c>
    </row>
    <row r="236" spans="1:5" ht="15.75" thickBot="1" x14ac:dyDescent="0.3">
      <c r="A236" s="115" t="s">
        <v>49</v>
      </c>
      <c r="B236" s="114">
        <f>B235-B220</f>
        <v>0</v>
      </c>
      <c r="C236" s="114">
        <f>C235-C220</f>
        <v>0</v>
      </c>
      <c r="D236" s="114">
        <f>D235-D220</f>
        <v>-0.48800000175833702</v>
      </c>
      <c r="E236" s="114">
        <f>E235-E220</f>
        <v>0</v>
      </c>
    </row>
    <row r="237" spans="1:5" ht="25.15" customHeight="1" thickBot="1" x14ac:dyDescent="0.3">
      <c r="A237" s="139" t="s">
        <v>237</v>
      </c>
      <c r="B237" s="769" t="s">
        <v>236</v>
      </c>
      <c r="C237" s="770"/>
      <c r="D237" s="770"/>
      <c r="E237" s="771"/>
    </row>
    <row r="238" spans="1:5" ht="34.5" customHeight="1" thickBot="1" x14ac:dyDescent="0.3">
      <c r="A238" s="137" t="s">
        <v>10</v>
      </c>
      <c r="B238" s="840" t="s">
        <v>236</v>
      </c>
      <c r="C238" s="841"/>
      <c r="D238" s="841"/>
      <c r="E238" s="842"/>
    </row>
    <row r="239" spans="1:5" ht="15.75" thickBot="1" x14ac:dyDescent="0.3">
      <c r="A239" s="137" t="s">
        <v>13</v>
      </c>
      <c r="B239" s="772" t="s">
        <v>235</v>
      </c>
      <c r="C239" s="773"/>
      <c r="D239" s="773"/>
      <c r="E239" s="774"/>
    </row>
    <row r="240" spans="1:5" ht="12.75" customHeight="1" x14ac:dyDescent="0.25">
      <c r="A240" s="764"/>
      <c r="B240" s="130">
        <v>2018</v>
      </c>
      <c r="C240" s="130">
        <v>2019</v>
      </c>
      <c r="D240" s="130">
        <v>2020</v>
      </c>
      <c r="E240" s="130">
        <v>2021</v>
      </c>
    </row>
    <row r="241" spans="1:5" ht="9" customHeight="1" thickBot="1" x14ac:dyDescent="0.3">
      <c r="A241" s="765"/>
      <c r="B241" s="128" t="s">
        <v>6</v>
      </c>
      <c r="C241" s="128" t="s">
        <v>7</v>
      </c>
      <c r="D241" s="128" t="s">
        <v>7</v>
      </c>
      <c r="E241" s="128" t="s">
        <v>7</v>
      </c>
    </row>
    <row r="242" spans="1:5" ht="15.75" thickBot="1" x14ac:dyDescent="0.25">
      <c r="A242" s="137" t="s">
        <v>9</v>
      </c>
      <c r="B242" s="164">
        <v>700</v>
      </c>
      <c r="C242" s="164">
        <v>700</v>
      </c>
      <c r="D242" s="164">
        <v>700</v>
      </c>
      <c r="E242" s="164">
        <v>700</v>
      </c>
    </row>
    <row r="243" spans="1:5" ht="15.75" thickBot="1" x14ac:dyDescent="0.25">
      <c r="A243" s="137" t="s">
        <v>14</v>
      </c>
      <c r="B243" s="164">
        <v>91609</v>
      </c>
      <c r="C243" s="164">
        <v>94609</v>
      </c>
      <c r="D243" s="164">
        <v>97609</v>
      </c>
      <c r="E243" s="164">
        <v>100609</v>
      </c>
    </row>
    <row r="244" spans="1:5" ht="15.75" thickBot="1" x14ac:dyDescent="0.25">
      <c r="A244" s="137" t="s">
        <v>23</v>
      </c>
      <c r="B244" s="164">
        <v>124.47</v>
      </c>
      <c r="C244" s="164">
        <f>C243/C242</f>
        <v>135.15571428571428</v>
      </c>
      <c r="D244" s="164">
        <f t="shared" ref="D244:E244" si="8">D243/D242</f>
        <v>139.44142857142856</v>
      </c>
      <c r="E244" s="164">
        <f t="shared" si="8"/>
        <v>143.72714285714287</v>
      </c>
    </row>
    <row r="245" spans="1:5" ht="15.75" thickBot="1" x14ac:dyDescent="0.3">
      <c r="A245" s="137" t="s">
        <v>15</v>
      </c>
      <c r="B245" s="166"/>
      <c r="C245" s="165">
        <v>0</v>
      </c>
      <c r="D245" s="165">
        <v>0</v>
      </c>
      <c r="E245" s="165">
        <v>0</v>
      </c>
    </row>
    <row r="246" spans="1:5" ht="15.75" thickBot="1" x14ac:dyDescent="0.3">
      <c r="A246" s="137" t="s">
        <v>16</v>
      </c>
      <c r="B246" s="160"/>
      <c r="C246" s="165">
        <f t="shared" ref="C246:E247" si="9">C243/B243-1</f>
        <v>3.2747874117171838E-2</v>
      </c>
      <c r="D246" s="165">
        <f t="shared" si="9"/>
        <v>3.1709456817004655E-2</v>
      </c>
      <c r="E246" s="165">
        <f t="shared" si="9"/>
        <v>3.0734870759868471E-2</v>
      </c>
    </row>
    <row r="247" spans="1:5" ht="15.75" thickBot="1" x14ac:dyDescent="0.3">
      <c r="A247" s="137" t="s">
        <v>17</v>
      </c>
      <c r="B247" s="160"/>
      <c r="C247" s="165">
        <f t="shared" si="9"/>
        <v>8.5849717086159627E-2</v>
      </c>
      <c r="D247" s="165">
        <f t="shared" si="9"/>
        <v>3.1709456817004655E-2</v>
      </c>
      <c r="E247" s="165">
        <f t="shared" si="9"/>
        <v>3.0734870759868693E-2</v>
      </c>
    </row>
    <row r="248" spans="1:5" ht="15.75" customHeight="1" thickBot="1" x14ac:dyDescent="0.3">
      <c r="A248" s="134" t="s">
        <v>234</v>
      </c>
      <c r="B248" s="133"/>
      <c r="C248" s="133"/>
      <c r="D248" s="133"/>
      <c r="E248" s="132"/>
    </row>
    <row r="249" spans="1:5" ht="12.75" customHeight="1" x14ac:dyDescent="0.25">
      <c r="A249" s="131"/>
      <c r="B249" s="130">
        <v>2018</v>
      </c>
      <c r="C249" s="130">
        <v>2019</v>
      </c>
      <c r="D249" s="130">
        <v>2020</v>
      </c>
      <c r="E249" s="130">
        <v>2021</v>
      </c>
    </row>
    <row r="250" spans="1:5" ht="14.45" customHeight="1" thickBot="1" x14ac:dyDescent="0.3">
      <c r="A250" s="129"/>
      <c r="B250" s="128" t="s">
        <v>6</v>
      </c>
      <c r="C250" s="128" t="s">
        <v>7</v>
      </c>
      <c r="D250" s="128" t="s">
        <v>7</v>
      </c>
      <c r="E250" s="128" t="s">
        <v>7</v>
      </c>
    </row>
    <row r="251" spans="1:5" ht="15.75" thickBot="1" x14ac:dyDescent="0.25">
      <c r="A251" s="118" t="s">
        <v>0</v>
      </c>
      <c r="B251" s="164">
        <v>61712</v>
      </c>
      <c r="C251" s="164">
        <v>61712</v>
      </c>
      <c r="D251" s="164">
        <v>61712</v>
      </c>
      <c r="E251" s="164">
        <v>61712</v>
      </c>
    </row>
    <row r="252" spans="1:5" ht="15.75" thickBot="1" x14ac:dyDescent="0.25">
      <c r="A252" s="118" t="s">
        <v>41</v>
      </c>
      <c r="B252" s="164">
        <v>9997</v>
      </c>
      <c r="C252" s="164">
        <v>9997</v>
      </c>
      <c r="D252" s="164">
        <v>9997</v>
      </c>
      <c r="E252" s="164">
        <v>9997</v>
      </c>
    </row>
    <row r="253" spans="1:5" ht="15.75" thickBot="1" x14ac:dyDescent="0.25">
      <c r="A253" s="118" t="s">
        <v>1</v>
      </c>
      <c r="B253" s="164">
        <v>19900</v>
      </c>
      <c r="C253" s="164">
        <v>22900</v>
      </c>
      <c r="D253" s="164">
        <v>25900</v>
      </c>
      <c r="E253" s="164">
        <v>28900</v>
      </c>
    </row>
    <row r="254" spans="1:5" ht="15.75" thickBot="1" x14ac:dyDescent="0.25">
      <c r="A254" s="118" t="s">
        <v>2</v>
      </c>
      <c r="B254" s="164">
        <v>0</v>
      </c>
      <c r="C254" s="164">
        <v>0</v>
      </c>
      <c r="D254" s="164">
        <v>0</v>
      </c>
      <c r="E254" s="164">
        <v>0</v>
      </c>
    </row>
    <row r="255" spans="1:5" ht="15.75" thickBot="1" x14ac:dyDescent="0.25">
      <c r="A255" s="118" t="s">
        <v>28</v>
      </c>
      <c r="B255" s="164">
        <v>0</v>
      </c>
      <c r="C255" s="164">
        <v>0</v>
      </c>
      <c r="D255" s="164">
        <v>0</v>
      </c>
      <c r="E255" s="164">
        <v>0</v>
      </c>
    </row>
    <row r="256" spans="1:5" ht="15.75" thickBot="1" x14ac:dyDescent="0.25">
      <c r="A256" s="118" t="s">
        <v>30</v>
      </c>
      <c r="B256" s="164">
        <v>0</v>
      </c>
      <c r="C256" s="164">
        <v>0</v>
      </c>
      <c r="D256" s="164">
        <v>0</v>
      </c>
      <c r="E256" s="164">
        <v>0</v>
      </c>
    </row>
    <row r="257" spans="1:5" ht="15.75" thickBot="1" x14ac:dyDescent="0.3">
      <c r="A257" s="118" t="s">
        <v>3</v>
      </c>
      <c r="B257" s="151"/>
      <c r="C257" s="151"/>
      <c r="D257" s="151"/>
      <c r="E257" s="151"/>
    </row>
    <row r="258" spans="1:5" x14ac:dyDescent="0.2">
      <c r="A258" s="148" t="s">
        <v>233</v>
      </c>
      <c r="B258" s="164">
        <f>SUM(B251:B257)</f>
        <v>91609</v>
      </c>
      <c r="C258" s="164">
        <f>SUM(C251:C257)</f>
        <v>94609</v>
      </c>
      <c r="D258" s="164">
        <f>SUM(D251:D257)</f>
        <v>97609</v>
      </c>
      <c r="E258" s="164">
        <f>SUM(E251:E257)</f>
        <v>100609</v>
      </c>
    </row>
    <row r="259" spans="1:5" ht="15.75" thickBot="1" x14ac:dyDescent="0.3">
      <c r="A259" s="115" t="s">
        <v>49</v>
      </c>
      <c r="B259" s="114">
        <f>B258-B243</f>
        <v>0</v>
      </c>
      <c r="C259" s="114">
        <f>C258-C243</f>
        <v>0</v>
      </c>
      <c r="D259" s="114">
        <f>D258-D243</f>
        <v>0</v>
      </c>
      <c r="E259" s="114">
        <f>E258-E243</f>
        <v>0</v>
      </c>
    </row>
    <row r="260" spans="1:5" ht="52.5" customHeight="1" thickBot="1" x14ac:dyDescent="0.3">
      <c r="A260" s="122" t="s">
        <v>232</v>
      </c>
      <c r="B260" s="837" t="s">
        <v>231</v>
      </c>
      <c r="C260" s="838"/>
      <c r="D260" s="838"/>
      <c r="E260" s="839"/>
    </row>
    <row r="261" spans="1:5" ht="23.25" customHeight="1" thickBot="1" x14ac:dyDescent="0.3">
      <c r="A261" s="810" t="s">
        <v>230</v>
      </c>
      <c r="B261" s="811"/>
      <c r="C261" s="811"/>
      <c r="D261" s="811"/>
      <c r="E261" s="812"/>
    </row>
    <row r="262" spans="1:5" ht="18.600000000000001" customHeight="1" x14ac:dyDescent="0.2">
      <c r="A262" s="162" t="s">
        <v>552</v>
      </c>
      <c r="B262" s="515">
        <f>B263/B266</f>
        <v>9.4359969804809665E-2</v>
      </c>
      <c r="C262" s="515">
        <f>C263/C266</f>
        <v>9.9065369479667681E-2</v>
      </c>
      <c r="D262" s="515">
        <f>D263/D266</f>
        <v>0.1021694558350881</v>
      </c>
      <c r="E262" s="515">
        <f>E263/E266</f>
        <v>0.10536075522589346</v>
      </c>
    </row>
    <row r="263" spans="1:5" x14ac:dyDescent="0.2">
      <c r="A263" s="162" t="s">
        <v>229</v>
      </c>
      <c r="B263" s="516">
        <v>28000</v>
      </c>
      <c r="C263" s="516">
        <v>29000</v>
      </c>
      <c r="D263" s="516">
        <v>29500</v>
      </c>
      <c r="E263" s="516">
        <v>30000</v>
      </c>
    </row>
    <row r="264" spans="1:5" ht="17.45" customHeight="1" x14ac:dyDescent="0.2">
      <c r="A264" s="162" t="s">
        <v>228</v>
      </c>
      <c r="B264" s="515">
        <f>B265/B267</f>
        <v>0.29585798816568049</v>
      </c>
      <c r="C264" s="515">
        <f>C265/C267</f>
        <v>0.29585798816568049</v>
      </c>
      <c r="D264" s="515">
        <f>D265/D267</f>
        <v>0.29585798816568049</v>
      </c>
      <c r="E264" s="515">
        <f>E265/E267</f>
        <v>0.29585798816568049</v>
      </c>
    </row>
    <row r="265" spans="1:5" ht="17.45" customHeight="1" x14ac:dyDescent="0.2">
      <c r="A265" s="162" t="s">
        <v>227</v>
      </c>
      <c r="B265" s="516">
        <v>7000</v>
      </c>
      <c r="C265" s="516">
        <v>7000</v>
      </c>
      <c r="D265" s="516">
        <v>7000</v>
      </c>
      <c r="E265" s="516">
        <v>7000</v>
      </c>
    </row>
    <row r="266" spans="1:5" x14ac:dyDescent="0.25">
      <c r="A266" s="162" t="s">
        <v>550</v>
      </c>
      <c r="B266" s="517">
        <v>296736</v>
      </c>
      <c r="C266" s="517">
        <f>B266-4000</f>
        <v>292736</v>
      </c>
      <c r="D266" s="517">
        <f>C266-4000</f>
        <v>288736</v>
      </c>
      <c r="E266" s="517">
        <f>D266-4000</f>
        <v>284736</v>
      </c>
    </row>
    <row r="267" spans="1:5" ht="15.75" thickBot="1" x14ac:dyDescent="0.3">
      <c r="A267" s="162" t="s">
        <v>226</v>
      </c>
      <c r="B267" s="518">
        <v>23660</v>
      </c>
      <c r="C267" s="518">
        <v>23660</v>
      </c>
      <c r="D267" s="518">
        <v>23660</v>
      </c>
      <c r="E267" s="518">
        <v>23660</v>
      </c>
    </row>
    <row r="268" spans="1:5" ht="17.45" customHeight="1" thickBot="1" x14ac:dyDescent="0.3">
      <c r="A268" s="796" t="s">
        <v>225</v>
      </c>
      <c r="B268" s="797"/>
      <c r="C268" s="797"/>
      <c r="D268" s="797"/>
      <c r="E268" s="798"/>
    </row>
    <row r="269" spans="1:5" ht="15" customHeight="1" thickBot="1" x14ac:dyDescent="0.3">
      <c r="A269" s="685" t="s">
        <v>70</v>
      </c>
      <c r="B269" s="686"/>
      <c r="C269" s="686"/>
      <c r="D269" s="686"/>
      <c r="E269" s="687"/>
    </row>
    <row r="270" spans="1:5" ht="26.45" customHeight="1" thickBot="1" x14ac:dyDescent="0.3">
      <c r="A270" s="139" t="s">
        <v>224</v>
      </c>
      <c r="B270" s="769" t="s">
        <v>223</v>
      </c>
      <c r="C270" s="770"/>
      <c r="D270" s="770"/>
      <c r="E270" s="771"/>
    </row>
    <row r="271" spans="1:5" ht="26.45" customHeight="1" thickBot="1" x14ac:dyDescent="0.3">
      <c r="A271" s="137" t="s">
        <v>10</v>
      </c>
      <c r="B271" s="769" t="s">
        <v>223</v>
      </c>
      <c r="C271" s="770"/>
      <c r="D271" s="770"/>
      <c r="E271" s="771"/>
    </row>
    <row r="272" spans="1:5" ht="15.75" thickBot="1" x14ac:dyDescent="0.3">
      <c r="A272" s="137" t="s">
        <v>13</v>
      </c>
      <c r="B272" s="772" t="s">
        <v>222</v>
      </c>
      <c r="C272" s="773"/>
      <c r="D272" s="773"/>
      <c r="E272" s="774"/>
    </row>
    <row r="273" spans="1:5" ht="12.75" customHeight="1" x14ac:dyDescent="0.25">
      <c r="A273" s="764"/>
      <c r="B273" s="130">
        <v>2018</v>
      </c>
      <c r="C273" s="130">
        <v>2019</v>
      </c>
      <c r="D273" s="130">
        <v>2020</v>
      </c>
      <c r="E273" s="130">
        <v>2021</v>
      </c>
    </row>
    <row r="274" spans="1:5" ht="18" customHeight="1" thickBot="1" x14ac:dyDescent="0.3">
      <c r="A274" s="765"/>
      <c r="B274" s="128" t="s">
        <v>6</v>
      </c>
      <c r="C274" s="128" t="s">
        <v>7</v>
      </c>
      <c r="D274" s="128" t="s">
        <v>7</v>
      </c>
      <c r="E274" s="128" t="s">
        <v>7</v>
      </c>
    </row>
    <row r="275" spans="1:5" ht="15.75" thickBot="1" x14ac:dyDescent="0.3">
      <c r="A275" s="137" t="s">
        <v>9</v>
      </c>
      <c r="B275" s="147">
        <v>35000</v>
      </c>
      <c r="C275" s="147">
        <v>36000</v>
      </c>
      <c r="D275" s="147">
        <v>36500</v>
      </c>
      <c r="E275" s="147">
        <v>37000</v>
      </c>
    </row>
    <row r="276" spans="1:5" ht="15.75" thickBot="1" x14ac:dyDescent="0.3">
      <c r="A276" s="137" t="s">
        <v>14</v>
      </c>
      <c r="B276" s="147">
        <v>550000</v>
      </c>
      <c r="C276" s="147">
        <v>560000</v>
      </c>
      <c r="D276" s="147">
        <v>570000</v>
      </c>
      <c r="E276" s="147">
        <v>580000</v>
      </c>
    </row>
    <row r="277" spans="1:5" ht="15.75" thickBot="1" x14ac:dyDescent="0.3">
      <c r="A277" s="137" t="s">
        <v>23</v>
      </c>
      <c r="B277" s="154">
        <f>B276/B275</f>
        <v>15.714285714285714</v>
      </c>
      <c r="C277" s="154">
        <f>C276/C275</f>
        <v>15.555555555555555</v>
      </c>
      <c r="D277" s="154">
        <f>D276/D275</f>
        <v>15.616438356164384</v>
      </c>
      <c r="E277" s="154">
        <f>E276/E275</f>
        <v>15.675675675675675</v>
      </c>
    </row>
    <row r="278" spans="1:5" ht="15.75" thickBot="1" x14ac:dyDescent="0.25">
      <c r="A278" s="137" t="s">
        <v>15</v>
      </c>
      <c r="B278" s="160"/>
      <c r="C278" s="159">
        <f t="shared" ref="C278:E280" si="10">C275/B275-1</f>
        <v>2.857142857142847E-2</v>
      </c>
      <c r="D278" s="159">
        <f t="shared" si="10"/>
        <v>1.388888888888884E-2</v>
      </c>
      <c r="E278" s="159">
        <f t="shared" si="10"/>
        <v>1.3698630136986356E-2</v>
      </c>
    </row>
    <row r="279" spans="1:5" ht="15.75" thickBot="1" x14ac:dyDescent="0.25">
      <c r="A279" s="137" t="s">
        <v>16</v>
      </c>
      <c r="B279" s="160"/>
      <c r="C279" s="159">
        <f t="shared" si="10"/>
        <v>1.8181818181818077E-2</v>
      </c>
      <c r="D279" s="159">
        <f t="shared" si="10"/>
        <v>1.7857142857142794E-2</v>
      </c>
      <c r="E279" s="159">
        <f t="shared" si="10"/>
        <v>1.7543859649122862E-2</v>
      </c>
    </row>
    <row r="280" spans="1:5" ht="15.75" thickBot="1" x14ac:dyDescent="0.25">
      <c r="A280" s="137" t="s">
        <v>17</v>
      </c>
      <c r="B280" s="160"/>
      <c r="C280" s="159">
        <f t="shared" si="10"/>
        <v>-1.0101010101010055E-2</v>
      </c>
      <c r="D280" s="159">
        <f t="shared" si="10"/>
        <v>3.9138943248533398E-3</v>
      </c>
      <c r="E280" s="159">
        <f t="shared" si="10"/>
        <v>3.7932669511615558E-3</v>
      </c>
    </row>
    <row r="281" spans="1:5" ht="31.15" customHeight="1" thickBot="1" x14ac:dyDescent="0.3">
      <c r="A281" s="134" t="s">
        <v>48</v>
      </c>
      <c r="B281" s="133"/>
      <c r="C281" s="133"/>
      <c r="D281" s="133"/>
      <c r="E281" s="132"/>
    </row>
    <row r="282" spans="1:5" ht="12.75" customHeight="1" x14ac:dyDescent="0.25">
      <c r="A282" s="131"/>
      <c r="B282" s="130">
        <v>2018</v>
      </c>
      <c r="C282" s="130">
        <v>2019</v>
      </c>
      <c r="D282" s="130">
        <v>2020</v>
      </c>
      <c r="E282" s="130">
        <v>2021</v>
      </c>
    </row>
    <row r="283" spans="1:5" ht="9" customHeight="1" thickBot="1" x14ac:dyDescent="0.3">
      <c r="A283" s="129"/>
      <c r="B283" s="128" t="s">
        <v>6</v>
      </c>
      <c r="C283" s="128" t="s">
        <v>7</v>
      </c>
      <c r="D283" s="128" t="s">
        <v>7</v>
      </c>
      <c r="E283" s="128" t="s">
        <v>7</v>
      </c>
    </row>
    <row r="284" spans="1:5" ht="15.75" thickBot="1" x14ac:dyDescent="0.3">
      <c r="A284" s="118" t="s">
        <v>0</v>
      </c>
      <c r="B284" s="127">
        <v>0</v>
      </c>
      <c r="C284" s="127">
        <v>0</v>
      </c>
      <c r="D284" s="127">
        <v>0</v>
      </c>
      <c r="E284" s="127">
        <v>0</v>
      </c>
    </row>
    <row r="285" spans="1:5" ht="15.75" thickBot="1" x14ac:dyDescent="0.3">
      <c r="A285" s="118" t="s">
        <v>41</v>
      </c>
      <c r="B285" s="127">
        <v>0</v>
      </c>
      <c r="C285" s="127">
        <v>0</v>
      </c>
      <c r="D285" s="127">
        <v>0</v>
      </c>
      <c r="E285" s="127">
        <v>0</v>
      </c>
    </row>
    <row r="286" spans="1:5" ht="15.75" thickBot="1" x14ac:dyDescent="0.3">
      <c r="A286" s="118" t="s">
        <v>1</v>
      </c>
      <c r="B286" s="147">
        <f>B276</f>
        <v>550000</v>
      </c>
      <c r="C286" s="147">
        <f>C276</f>
        <v>560000</v>
      </c>
      <c r="D286" s="147">
        <f>D276</f>
        <v>570000</v>
      </c>
      <c r="E286" s="147">
        <f>E276</f>
        <v>580000</v>
      </c>
    </row>
    <row r="287" spans="1:5" ht="15.75" thickBot="1" x14ac:dyDescent="0.3">
      <c r="A287" s="118" t="s">
        <v>2</v>
      </c>
      <c r="B287" s="116">
        <v>0</v>
      </c>
      <c r="C287" s="116">
        <v>0</v>
      </c>
      <c r="D287" s="116">
        <v>0</v>
      </c>
      <c r="E287" s="116">
        <v>0</v>
      </c>
    </row>
    <row r="288" spans="1:5" ht="15.75" thickBot="1" x14ac:dyDescent="0.3">
      <c r="A288" s="118" t="s">
        <v>28</v>
      </c>
      <c r="B288" s="116">
        <v>0</v>
      </c>
      <c r="C288" s="116">
        <v>0</v>
      </c>
      <c r="D288" s="116">
        <v>0</v>
      </c>
      <c r="E288" s="116">
        <v>0</v>
      </c>
    </row>
    <row r="289" spans="1:5" ht="15.75" thickBot="1" x14ac:dyDescent="0.3">
      <c r="A289" s="118" t="s">
        <v>30</v>
      </c>
      <c r="B289" s="116">
        <v>0</v>
      </c>
      <c r="C289" s="116">
        <v>0</v>
      </c>
      <c r="D289" s="116">
        <v>0</v>
      </c>
      <c r="E289" s="116">
        <v>0</v>
      </c>
    </row>
    <row r="290" spans="1:5" ht="15.75" thickBot="1" x14ac:dyDescent="0.3">
      <c r="A290" s="118" t="s">
        <v>3</v>
      </c>
      <c r="B290" s="151"/>
      <c r="C290" s="151"/>
      <c r="D290" s="151"/>
      <c r="E290" s="151"/>
    </row>
    <row r="291" spans="1:5" x14ac:dyDescent="0.25">
      <c r="A291" s="148" t="s">
        <v>47</v>
      </c>
      <c r="B291" s="147">
        <f>SUM(B284:B290)</f>
        <v>550000</v>
      </c>
      <c r="C291" s="147">
        <f>SUM(C284:C290)</f>
        <v>560000</v>
      </c>
      <c r="D291" s="147">
        <f>SUM(D284:D290)</f>
        <v>570000</v>
      </c>
      <c r="E291" s="147">
        <f>SUM(E284:E290)</f>
        <v>580000</v>
      </c>
    </row>
    <row r="292" spans="1:5" ht="15.75" thickBot="1" x14ac:dyDescent="0.3">
      <c r="A292" s="115" t="s">
        <v>49</v>
      </c>
      <c r="B292" s="114">
        <f>B291-B276</f>
        <v>0</v>
      </c>
      <c r="C292" s="114">
        <f>C291-C276</f>
        <v>0</v>
      </c>
      <c r="D292" s="114">
        <f>D291-D276</f>
        <v>0</v>
      </c>
      <c r="E292" s="114">
        <f>E291-E276</f>
        <v>0</v>
      </c>
    </row>
    <row r="293" spans="1:5" ht="81.75" customHeight="1" thickBot="1" x14ac:dyDescent="0.3">
      <c r="A293" s="122" t="s">
        <v>221</v>
      </c>
      <c r="B293" s="801" t="s">
        <v>220</v>
      </c>
      <c r="C293" s="802"/>
      <c r="D293" s="802"/>
      <c r="E293" s="803"/>
    </row>
    <row r="294" spans="1:5" ht="23.25" customHeight="1" thickBot="1" x14ac:dyDescent="0.3">
      <c r="A294" s="810" t="s">
        <v>219</v>
      </c>
      <c r="B294" s="811"/>
      <c r="C294" s="811"/>
      <c r="D294" s="811"/>
      <c r="E294" s="812"/>
    </row>
    <row r="295" spans="1:5" ht="34.5" customHeight="1" x14ac:dyDescent="0.25">
      <c r="A295" s="147" t="s">
        <v>218</v>
      </c>
      <c r="B295" s="147">
        <v>300</v>
      </c>
      <c r="C295" s="147">
        <v>300</v>
      </c>
      <c r="D295" s="147">
        <v>300</v>
      </c>
      <c r="E295" s="147">
        <v>300</v>
      </c>
    </row>
    <row r="296" spans="1:5" ht="15.75" thickBot="1" x14ac:dyDescent="0.3">
      <c r="A296" s="147" t="s">
        <v>217</v>
      </c>
      <c r="B296" s="147">
        <v>50</v>
      </c>
      <c r="C296" s="147">
        <v>50</v>
      </c>
      <c r="D296" s="147">
        <v>50</v>
      </c>
      <c r="E296" s="147">
        <v>50</v>
      </c>
    </row>
    <row r="297" spans="1:5" ht="111" customHeight="1" thickBot="1" x14ac:dyDescent="0.3">
      <c r="A297" s="158" t="s">
        <v>216</v>
      </c>
      <c r="B297" s="801" t="s">
        <v>215</v>
      </c>
      <c r="C297" s="802"/>
      <c r="D297" s="802"/>
      <c r="E297" s="803"/>
    </row>
    <row r="298" spans="1:5" ht="23.25" customHeight="1" thickBot="1" x14ac:dyDescent="0.3">
      <c r="A298" s="810" t="s">
        <v>214</v>
      </c>
      <c r="B298" s="811"/>
      <c r="C298" s="811"/>
      <c r="D298" s="811"/>
      <c r="E298" s="812"/>
    </row>
    <row r="299" spans="1:5" ht="19.899999999999999" customHeight="1" thickBot="1" x14ac:dyDescent="0.3">
      <c r="A299" s="157"/>
      <c r="B299" s="155"/>
      <c r="C299" s="155"/>
      <c r="D299" s="155"/>
      <c r="E299" s="155"/>
    </row>
    <row r="300" spans="1:5" ht="15.75" thickBot="1" x14ac:dyDescent="0.3">
      <c r="A300" s="156"/>
      <c r="B300" s="155"/>
      <c r="C300" s="155"/>
      <c r="D300" s="155"/>
      <c r="E300" s="155"/>
    </row>
    <row r="301" spans="1:5" ht="15.75" thickBot="1" x14ac:dyDescent="0.3">
      <c r="A301" s="156"/>
      <c r="B301" s="155"/>
      <c r="C301" s="155"/>
      <c r="D301" s="155"/>
      <c r="E301" s="155"/>
    </row>
    <row r="302" spans="1:5" ht="15" customHeight="1" thickBot="1" x14ac:dyDescent="0.3">
      <c r="A302" s="796" t="s">
        <v>210</v>
      </c>
      <c r="B302" s="797"/>
      <c r="C302" s="797"/>
      <c r="D302" s="797"/>
      <c r="E302" s="798"/>
    </row>
    <row r="303" spans="1:5" ht="15" customHeight="1" thickBot="1" x14ac:dyDescent="0.3">
      <c r="A303" s="685" t="s">
        <v>70</v>
      </c>
      <c r="B303" s="686"/>
      <c r="C303" s="686"/>
      <c r="D303" s="686"/>
      <c r="E303" s="687"/>
    </row>
    <row r="304" spans="1:5" ht="24.6" customHeight="1" thickBot="1" x14ac:dyDescent="0.3">
      <c r="A304" s="139" t="s">
        <v>213</v>
      </c>
      <c r="B304" s="831" t="s">
        <v>212</v>
      </c>
      <c r="C304" s="832"/>
      <c r="D304" s="832"/>
      <c r="E304" s="833"/>
    </row>
    <row r="305" spans="1:5" ht="27" customHeight="1" thickBot="1" x14ac:dyDescent="0.3">
      <c r="A305" s="137" t="s">
        <v>10</v>
      </c>
      <c r="B305" s="831" t="s">
        <v>212</v>
      </c>
      <c r="C305" s="832"/>
      <c r="D305" s="832"/>
      <c r="E305" s="833"/>
    </row>
    <row r="306" spans="1:5" ht="15.75" thickBot="1" x14ac:dyDescent="0.3">
      <c r="A306" s="137" t="s">
        <v>13</v>
      </c>
      <c r="B306" s="772" t="s">
        <v>211</v>
      </c>
      <c r="C306" s="773"/>
      <c r="D306" s="773"/>
      <c r="E306" s="774"/>
    </row>
    <row r="307" spans="1:5" ht="12.75" customHeight="1" x14ac:dyDescent="0.25">
      <c r="A307" s="764"/>
      <c r="B307" s="130">
        <v>2018</v>
      </c>
      <c r="C307" s="130">
        <v>2019</v>
      </c>
      <c r="D307" s="130">
        <v>2020</v>
      </c>
      <c r="E307" s="130">
        <v>2021</v>
      </c>
    </row>
    <row r="308" spans="1:5" ht="9" customHeight="1" thickBot="1" x14ac:dyDescent="0.3">
      <c r="A308" s="765"/>
      <c r="B308" s="128" t="s">
        <v>6</v>
      </c>
      <c r="C308" s="128" t="s">
        <v>7</v>
      </c>
      <c r="D308" s="128" t="s">
        <v>7</v>
      </c>
      <c r="E308" s="128" t="s">
        <v>7</v>
      </c>
    </row>
    <row r="309" spans="1:5" ht="15.75" thickBot="1" x14ac:dyDescent="0.3">
      <c r="A309" s="137" t="s">
        <v>9</v>
      </c>
      <c r="B309" s="147">
        <v>400</v>
      </c>
      <c r="C309" s="147">
        <v>400</v>
      </c>
      <c r="D309" s="147">
        <v>400</v>
      </c>
      <c r="E309" s="147">
        <v>400</v>
      </c>
    </row>
    <row r="310" spans="1:5" ht="15.75" thickBot="1" x14ac:dyDescent="0.3">
      <c r="A310" s="137" t="s">
        <v>14</v>
      </c>
      <c r="B310" s="147">
        <v>4000</v>
      </c>
      <c r="C310" s="147">
        <v>4079.9999999999995</v>
      </c>
      <c r="D310" s="147">
        <v>4161.6000000000004</v>
      </c>
      <c r="E310" s="147">
        <v>4244.8320000000003</v>
      </c>
    </row>
    <row r="311" spans="1:5" ht="15.75" thickBot="1" x14ac:dyDescent="0.3">
      <c r="A311" s="137" t="s">
        <v>23</v>
      </c>
      <c r="B311" s="154">
        <f>B310/B309</f>
        <v>10</v>
      </c>
      <c r="C311" s="154">
        <f>C310/C309</f>
        <v>10.199999999999999</v>
      </c>
      <c r="D311" s="154">
        <f t="shared" ref="D311:E311" si="11">D310/D309</f>
        <v>10.404000000000002</v>
      </c>
      <c r="E311" s="154">
        <f t="shared" si="11"/>
        <v>10.612080000000001</v>
      </c>
    </row>
    <row r="312" spans="1:5" ht="15.75" thickBot="1" x14ac:dyDescent="0.3">
      <c r="A312" s="137" t="s">
        <v>15</v>
      </c>
      <c r="B312" s="136"/>
      <c r="C312" s="153">
        <f t="shared" ref="C312:E314" si="12">C309/B309-1</f>
        <v>0</v>
      </c>
      <c r="D312" s="153">
        <f t="shared" si="12"/>
        <v>0</v>
      </c>
      <c r="E312" s="153">
        <f t="shared" si="12"/>
        <v>0</v>
      </c>
    </row>
    <row r="313" spans="1:5" ht="15.75" thickBot="1" x14ac:dyDescent="0.3">
      <c r="A313" s="137" t="s">
        <v>16</v>
      </c>
      <c r="B313" s="136"/>
      <c r="C313" s="152">
        <f t="shared" si="12"/>
        <v>1.9999999999999796E-2</v>
      </c>
      <c r="D313" s="152">
        <f t="shared" si="12"/>
        <v>2.000000000000024E-2</v>
      </c>
      <c r="E313" s="152">
        <f t="shared" si="12"/>
        <v>2.0000000000000018E-2</v>
      </c>
    </row>
    <row r="314" spans="1:5" ht="15.75" thickBot="1" x14ac:dyDescent="0.3">
      <c r="A314" s="137" t="s">
        <v>17</v>
      </c>
      <c r="B314" s="136"/>
      <c r="C314" s="152">
        <f t="shared" si="12"/>
        <v>2.0000000000000018E-2</v>
      </c>
      <c r="D314" s="152">
        <f t="shared" si="12"/>
        <v>2.000000000000024E-2</v>
      </c>
      <c r="E314" s="152">
        <f t="shared" si="12"/>
        <v>1.9999999999999796E-2</v>
      </c>
    </row>
    <row r="315" spans="1:5" ht="25.15" customHeight="1" thickBot="1" x14ac:dyDescent="0.3">
      <c r="A315" s="134" t="s">
        <v>48</v>
      </c>
      <c r="B315" s="133"/>
      <c r="C315" s="133"/>
      <c r="D315" s="133"/>
      <c r="E315" s="132"/>
    </row>
    <row r="316" spans="1:5" ht="12.75" customHeight="1" x14ac:dyDescent="0.25">
      <c r="A316" s="131"/>
      <c r="B316" s="130">
        <v>2018</v>
      </c>
      <c r="C316" s="130">
        <v>2019</v>
      </c>
      <c r="D316" s="130">
        <v>2020</v>
      </c>
      <c r="E316" s="130">
        <v>2021</v>
      </c>
    </row>
    <row r="317" spans="1:5" ht="9" customHeight="1" thickBot="1" x14ac:dyDescent="0.3">
      <c r="A317" s="129"/>
      <c r="B317" s="128" t="s">
        <v>6</v>
      </c>
      <c r="C317" s="128" t="s">
        <v>7</v>
      </c>
      <c r="D317" s="128" t="s">
        <v>7</v>
      </c>
      <c r="E317" s="128" t="s">
        <v>7</v>
      </c>
    </row>
    <row r="318" spans="1:5" ht="15.75" thickBot="1" x14ac:dyDescent="0.3">
      <c r="A318" s="118" t="s">
        <v>0</v>
      </c>
      <c r="B318" s="147">
        <v>0</v>
      </c>
      <c r="C318" s="147"/>
      <c r="D318" s="147"/>
      <c r="E318" s="147"/>
    </row>
    <row r="319" spans="1:5" ht="15.75" thickBot="1" x14ac:dyDescent="0.3">
      <c r="A319" s="118" t="s">
        <v>41</v>
      </c>
      <c r="B319" s="147">
        <v>0</v>
      </c>
      <c r="C319" s="147"/>
      <c r="D319" s="147"/>
      <c r="E319" s="147"/>
    </row>
    <row r="320" spans="1:5" ht="15.75" thickBot="1" x14ac:dyDescent="0.3">
      <c r="A320" s="118" t="s">
        <v>1</v>
      </c>
      <c r="B320" s="147">
        <f>B310</f>
        <v>4000</v>
      </c>
      <c r="C320" s="147">
        <f>C310</f>
        <v>4079.9999999999995</v>
      </c>
      <c r="D320" s="147">
        <f>D310</f>
        <v>4161.6000000000004</v>
      </c>
      <c r="E320" s="147">
        <f>E310</f>
        <v>4244.8320000000003</v>
      </c>
    </row>
    <row r="321" spans="1:5" ht="15.75" thickBot="1" x14ac:dyDescent="0.3">
      <c r="A321" s="118" t="s">
        <v>2</v>
      </c>
      <c r="B321" s="147">
        <v>0</v>
      </c>
      <c r="C321" s="147"/>
      <c r="D321" s="147"/>
      <c r="E321" s="147"/>
    </row>
    <row r="322" spans="1:5" ht="15.75" thickBot="1" x14ac:dyDescent="0.3">
      <c r="A322" s="118" t="s">
        <v>28</v>
      </c>
      <c r="B322" s="147">
        <v>0</v>
      </c>
      <c r="C322" s="147"/>
      <c r="D322" s="147"/>
      <c r="E322" s="147"/>
    </row>
    <row r="323" spans="1:5" ht="15.75" thickBot="1" x14ac:dyDescent="0.3">
      <c r="A323" s="118" t="s">
        <v>30</v>
      </c>
      <c r="B323" s="147">
        <v>0</v>
      </c>
      <c r="C323" s="147"/>
      <c r="D323" s="147"/>
      <c r="E323" s="147"/>
    </row>
    <row r="324" spans="1:5" ht="15.75" thickBot="1" x14ac:dyDescent="0.3">
      <c r="A324" s="118" t="s">
        <v>3</v>
      </c>
      <c r="B324" s="151"/>
      <c r="C324" s="151"/>
      <c r="D324" s="151"/>
      <c r="E324" s="151"/>
    </row>
    <row r="325" spans="1:5" x14ac:dyDescent="0.25">
      <c r="A325" s="148" t="s">
        <v>47</v>
      </c>
      <c r="B325" s="147">
        <f>SUM(B318:B324)</f>
        <v>4000</v>
      </c>
      <c r="C325" s="147">
        <f>SUM(C318:C324)</f>
        <v>4079.9999999999995</v>
      </c>
      <c r="D325" s="147">
        <f>SUM(D318:D324)</f>
        <v>4161.6000000000004</v>
      </c>
      <c r="E325" s="147">
        <f>SUM(E318:E324)</f>
        <v>4244.8320000000003</v>
      </c>
    </row>
    <row r="326" spans="1:5" ht="15.75" thickBot="1" x14ac:dyDescent="0.3">
      <c r="A326" s="115" t="s">
        <v>49</v>
      </c>
      <c r="B326" s="147">
        <f>B325-B310</f>
        <v>0</v>
      </c>
      <c r="C326" s="147">
        <f>C325-C310</f>
        <v>0</v>
      </c>
      <c r="D326" s="147">
        <f>D325-D310</f>
        <v>0</v>
      </c>
      <c r="E326" s="147">
        <f>E325-E310</f>
        <v>0</v>
      </c>
    </row>
    <row r="327" spans="1:5" ht="15" customHeight="1" thickBot="1" x14ac:dyDescent="0.3">
      <c r="A327" s="825" t="s">
        <v>210</v>
      </c>
      <c r="B327" s="826"/>
      <c r="C327" s="826"/>
      <c r="D327" s="826"/>
      <c r="E327" s="827"/>
    </row>
    <row r="328" spans="1:5" ht="15" customHeight="1" thickBot="1" x14ac:dyDescent="0.3">
      <c r="A328" s="828" t="s">
        <v>209</v>
      </c>
      <c r="B328" s="829"/>
      <c r="C328" s="829"/>
      <c r="D328" s="829"/>
      <c r="E328" s="830"/>
    </row>
    <row r="329" spans="1:5" ht="15.75" thickBot="1" x14ac:dyDescent="0.3">
      <c r="A329" s="139" t="s">
        <v>208</v>
      </c>
      <c r="B329" s="793" t="s">
        <v>207</v>
      </c>
      <c r="C329" s="794"/>
      <c r="D329" s="794"/>
      <c r="E329" s="795"/>
    </row>
    <row r="330" spans="1:5" ht="17.25" customHeight="1" thickBot="1" x14ac:dyDescent="0.3">
      <c r="A330" s="137" t="s">
        <v>10</v>
      </c>
      <c r="B330" s="793" t="s">
        <v>207</v>
      </c>
      <c r="C330" s="794"/>
      <c r="D330" s="794"/>
      <c r="E330" s="795"/>
    </row>
    <row r="331" spans="1:5" ht="15.75" thickBot="1" x14ac:dyDescent="0.3">
      <c r="A331" s="137" t="s">
        <v>13</v>
      </c>
      <c r="B331" s="772" t="s">
        <v>206</v>
      </c>
      <c r="C331" s="773"/>
      <c r="D331" s="773"/>
      <c r="E331" s="774"/>
    </row>
    <row r="332" spans="1:5" ht="12.75" customHeight="1" x14ac:dyDescent="0.25">
      <c r="A332" s="764"/>
      <c r="B332" s="130">
        <v>2018</v>
      </c>
      <c r="C332" s="130">
        <v>2019</v>
      </c>
      <c r="D332" s="130">
        <v>2020</v>
      </c>
      <c r="E332" s="130">
        <v>2021</v>
      </c>
    </row>
    <row r="333" spans="1:5" ht="15" customHeight="1" thickBot="1" x14ac:dyDescent="0.3">
      <c r="A333" s="765"/>
      <c r="B333" s="128" t="s">
        <v>6</v>
      </c>
      <c r="C333" s="128" t="s">
        <v>7</v>
      </c>
      <c r="D333" s="128" t="s">
        <v>7</v>
      </c>
      <c r="E333" s="128" t="s">
        <v>7</v>
      </c>
    </row>
    <row r="334" spans="1:5" ht="15.75" thickBot="1" x14ac:dyDescent="0.3">
      <c r="A334" s="137" t="s">
        <v>9</v>
      </c>
      <c r="B334" s="147">
        <v>40</v>
      </c>
      <c r="C334" s="147">
        <v>40</v>
      </c>
      <c r="D334" s="147">
        <v>40</v>
      </c>
      <c r="E334" s="147">
        <v>40</v>
      </c>
    </row>
    <row r="335" spans="1:5" ht="15.75" thickBot="1" x14ac:dyDescent="0.3">
      <c r="A335" s="137" t="s">
        <v>14</v>
      </c>
      <c r="B335" s="147">
        <v>30000</v>
      </c>
      <c r="C335" s="147">
        <v>30000</v>
      </c>
      <c r="D335" s="147">
        <v>30000</v>
      </c>
      <c r="E335" s="147">
        <v>30000</v>
      </c>
    </row>
    <row r="336" spans="1:5" ht="15.75" thickBot="1" x14ac:dyDescent="0.3">
      <c r="A336" s="137" t="s">
        <v>23</v>
      </c>
      <c r="B336" s="147">
        <f>B335/B334</f>
        <v>750</v>
      </c>
      <c r="C336" s="147">
        <f>C335/C334</f>
        <v>750</v>
      </c>
      <c r="D336" s="147">
        <f>D335/D334</f>
        <v>750</v>
      </c>
      <c r="E336" s="147">
        <f>E335/E334</f>
        <v>750</v>
      </c>
    </row>
    <row r="337" spans="1:5" ht="15.75" thickBot="1" x14ac:dyDescent="0.3">
      <c r="A337" s="137" t="s">
        <v>15</v>
      </c>
      <c r="B337" s="136"/>
      <c r="C337" s="135">
        <f t="shared" ref="C337:E339" si="13">C334/B334-1</f>
        <v>0</v>
      </c>
      <c r="D337" s="135">
        <f t="shared" si="13"/>
        <v>0</v>
      </c>
      <c r="E337" s="135">
        <f t="shared" si="13"/>
        <v>0</v>
      </c>
    </row>
    <row r="338" spans="1:5" ht="15.75" thickBot="1" x14ac:dyDescent="0.3">
      <c r="A338" s="137" t="s">
        <v>16</v>
      </c>
      <c r="B338" s="136"/>
      <c r="C338" s="150">
        <f t="shared" si="13"/>
        <v>0</v>
      </c>
      <c r="D338" s="150">
        <f t="shared" si="13"/>
        <v>0</v>
      </c>
      <c r="E338" s="150">
        <f t="shared" si="13"/>
        <v>0</v>
      </c>
    </row>
    <row r="339" spans="1:5" ht="15.75" thickBot="1" x14ac:dyDescent="0.3">
      <c r="A339" s="137" t="s">
        <v>17</v>
      </c>
      <c r="B339" s="136"/>
      <c r="C339" s="150">
        <f t="shared" si="13"/>
        <v>0</v>
      </c>
      <c r="D339" s="150">
        <f t="shared" si="13"/>
        <v>0</v>
      </c>
      <c r="E339" s="150">
        <f t="shared" si="13"/>
        <v>0</v>
      </c>
    </row>
    <row r="340" spans="1:5" ht="15.75" thickBot="1" x14ac:dyDescent="0.3">
      <c r="A340" s="766" t="s">
        <v>48</v>
      </c>
      <c r="B340" s="767"/>
      <c r="C340" s="767"/>
      <c r="D340" s="767"/>
      <c r="E340" s="768"/>
    </row>
    <row r="341" spans="1:5" ht="12.75" customHeight="1" x14ac:dyDescent="0.25">
      <c r="A341" s="764"/>
      <c r="B341" s="130">
        <v>2018</v>
      </c>
      <c r="C341" s="130">
        <v>2019</v>
      </c>
      <c r="D341" s="130">
        <v>2020</v>
      </c>
      <c r="E341" s="130">
        <v>2021</v>
      </c>
    </row>
    <row r="342" spans="1:5" ht="9" customHeight="1" thickBot="1" x14ac:dyDescent="0.3">
      <c r="A342" s="765"/>
      <c r="B342" s="128" t="s">
        <v>6</v>
      </c>
      <c r="C342" s="128" t="s">
        <v>7</v>
      </c>
      <c r="D342" s="128" t="s">
        <v>7</v>
      </c>
      <c r="E342" s="128" t="s">
        <v>7</v>
      </c>
    </row>
    <row r="343" spans="1:5" ht="18" customHeight="1" thickBot="1" x14ac:dyDescent="0.3">
      <c r="A343" s="118" t="s">
        <v>62</v>
      </c>
      <c r="B343" s="127">
        <v>0</v>
      </c>
      <c r="C343" s="127">
        <v>0</v>
      </c>
      <c r="D343" s="127">
        <v>0</v>
      </c>
      <c r="E343" s="127">
        <v>0</v>
      </c>
    </row>
    <row r="344" spans="1:5" ht="18" customHeight="1" thickBot="1" x14ac:dyDescent="0.3">
      <c r="A344" s="118" t="s">
        <v>63</v>
      </c>
      <c r="B344" s="147">
        <f>B335</f>
        <v>30000</v>
      </c>
      <c r="C344" s="147">
        <v>30000</v>
      </c>
      <c r="D344" s="147">
        <v>30000</v>
      </c>
      <c r="E344" s="147">
        <v>30000</v>
      </c>
    </row>
    <row r="345" spans="1:5" ht="18.600000000000001" customHeight="1" thickBot="1" x14ac:dyDescent="0.3">
      <c r="A345" s="148" t="s">
        <v>47</v>
      </c>
      <c r="B345" s="147">
        <f>B344+B343</f>
        <v>30000</v>
      </c>
      <c r="C345" s="147">
        <f>C344+C343</f>
        <v>30000</v>
      </c>
      <c r="D345" s="147">
        <f>D344+D343</f>
        <v>30000</v>
      </c>
      <c r="E345" s="147">
        <f>E344+E343</f>
        <v>30000</v>
      </c>
    </row>
    <row r="346" spans="1:5" x14ac:dyDescent="0.25">
      <c r="A346" s="778" t="s">
        <v>60</v>
      </c>
      <c r="B346" s="781" t="s">
        <v>205</v>
      </c>
      <c r="C346" s="782"/>
      <c r="D346" s="782"/>
      <c r="E346" s="783"/>
    </row>
    <row r="347" spans="1:5" x14ac:dyDescent="0.25">
      <c r="A347" s="779"/>
      <c r="B347" s="784"/>
      <c r="C347" s="785"/>
      <c r="D347" s="785"/>
      <c r="E347" s="786"/>
    </row>
    <row r="348" spans="1:5" ht="39.6" customHeight="1" thickBot="1" x14ac:dyDescent="0.3">
      <c r="A348" s="780"/>
      <c r="B348" s="787"/>
      <c r="C348" s="788"/>
      <c r="D348" s="788"/>
      <c r="E348" s="789"/>
    </row>
    <row r="349" spans="1:5" ht="15.75" thickBot="1" x14ac:dyDescent="0.3">
      <c r="A349" s="139" t="s">
        <v>204</v>
      </c>
      <c r="B349" s="793" t="s">
        <v>203</v>
      </c>
      <c r="C349" s="794"/>
      <c r="D349" s="794"/>
      <c r="E349" s="795"/>
    </row>
    <row r="350" spans="1:5" ht="17.25" customHeight="1" thickBot="1" x14ac:dyDescent="0.3">
      <c r="A350" s="137" t="s">
        <v>10</v>
      </c>
      <c r="B350" s="793" t="s">
        <v>203</v>
      </c>
      <c r="C350" s="794"/>
      <c r="D350" s="794"/>
      <c r="E350" s="795"/>
    </row>
    <row r="351" spans="1:5" ht="15.75" thickBot="1" x14ac:dyDescent="0.3">
      <c r="A351" s="137" t="s">
        <v>13</v>
      </c>
      <c r="B351" s="772" t="s">
        <v>202</v>
      </c>
      <c r="C351" s="773"/>
      <c r="D351" s="773"/>
      <c r="E351" s="774"/>
    </row>
    <row r="352" spans="1:5" ht="12.75" customHeight="1" x14ac:dyDescent="0.25">
      <c r="A352" s="764"/>
      <c r="B352" s="130">
        <v>2018</v>
      </c>
      <c r="C352" s="130">
        <v>2019</v>
      </c>
      <c r="D352" s="130">
        <v>2020</v>
      </c>
      <c r="E352" s="130">
        <v>2021</v>
      </c>
    </row>
    <row r="353" spans="1:5" ht="9" customHeight="1" thickBot="1" x14ac:dyDescent="0.3">
      <c r="A353" s="765"/>
      <c r="B353" s="128" t="s">
        <v>6</v>
      </c>
      <c r="C353" s="128" t="s">
        <v>7</v>
      </c>
      <c r="D353" s="128" t="s">
        <v>7</v>
      </c>
      <c r="E353" s="128" t="s">
        <v>7</v>
      </c>
    </row>
    <row r="354" spans="1:5" ht="15.75" thickBot="1" x14ac:dyDescent="0.3">
      <c r="A354" s="137" t="s">
        <v>9</v>
      </c>
      <c r="B354" s="147">
        <v>117</v>
      </c>
      <c r="C354" s="147">
        <v>108</v>
      </c>
      <c r="D354" s="147">
        <v>86</v>
      </c>
      <c r="E354" s="147">
        <v>86</v>
      </c>
    </row>
    <row r="355" spans="1:5" ht="15.75" thickBot="1" x14ac:dyDescent="0.3">
      <c r="A355" s="137" t="s">
        <v>14</v>
      </c>
      <c r="B355" s="147">
        <v>537189</v>
      </c>
      <c r="C355" s="147">
        <v>500000</v>
      </c>
      <c r="D355" s="147">
        <v>400000</v>
      </c>
      <c r="E355" s="147">
        <v>400000</v>
      </c>
    </row>
    <row r="356" spans="1:5" ht="15.75" thickBot="1" x14ac:dyDescent="0.3">
      <c r="A356" s="137" t="s">
        <v>23</v>
      </c>
      <c r="B356" s="147">
        <f>B355/B354</f>
        <v>4591.3589743589746</v>
      </c>
      <c r="C356" s="147">
        <f>C355/C354</f>
        <v>4629.6296296296296</v>
      </c>
      <c r="D356" s="147">
        <f>D355/D354</f>
        <v>4651.1627906976746</v>
      </c>
      <c r="E356" s="147">
        <f>E355/E354</f>
        <v>4651.1627906976746</v>
      </c>
    </row>
    <row r="357" spans="1:5" ht="15.75" thickBot="1" x14ac:dyDescent="0.3">
      <c r="A357" s="137" t="s">
        <v>15</v>
      </c>
      <c r="B357" s="147"/>
      <c r="C357" s="149">
        <f t="shared" ref="C357:E359" si="14">C354/B354-1</f>
        <v>-7.6923076923076872E-2</v>
      </c>
      <c r="D357" s="149">
        <f t="shared" si="14"/>
        <v>-0.20370370370370372</v>
      </c>
      <c r="E357" s="149">
        <f t="shared" si="14"/>
        <v>0</v>
      </c>
    </row>
    <row r="358" spans="1:5" ht="15.75" thickBot="1" x14ac:dyDescent="0.3">
      <c r="A358" s="137" t="s">
        <v>16</v>
      </c>
      <c r="B358" s="147"/>
      <c r="C358" s="149">
        <f t="shared" si="14"/>
        <v>-6.922889336900051E-2</v>
      </c>
      <c r="D358" s="149">
        <f t="shared" si="14"/>
        <v>-0.19999999999999996</v>
      </c>
      <c r="E358" s="149">
        <f t="shared" si="14"/>
        <v>0</v>
      </c>
    </row>
    <row r="359" spans="1:5" ht="15.75" thickBot="1" x14ac:dyDescent="0.3">
      <c r="A359" s="137" t="s">
        <v>17</v>
      </c>
      <c r="B359" s="147"/>
      <c r="C359" s="149">
        <f t="shared" si="14"/>
        <v>8.335365516916049E-3</v>
      </c>
      <c r="D359" s="149">
        <f t="shared" si="14"/>
        <v>4.6511627906977715E-3</v>
      </c>
      <c r="E359" s="149">
        <f t="shared" si="14"/>
        <v>0</v>
      </c>
    </row>
    <row r="360" spans="1:5" ht="15.75" thickBot="1" x14ac:dyDescent="0.3">
      <c r="A360" s="766" t="s">
        <v>48</v>
      </c>
      <c r="B360" s="767"/>
      <c r="C360" s="767"/>
      <c r="D360" s="767"/>
      <c r="E360" s="768"/>
    </row>
    <row r="361" spans="1:5" ht="12.75" customHeight="1" x14ac:dyDescent="0.25">
      <c r="A361" s="764"/>
      <c r="B361" s="130">
        <v>2018</v>
      </c>
      <c r="C361" s="130">
        <v>2019</v>
      </c>
      <c r="D361" s="130">
        <v>2020</v>
      </c>
      <c r="E361" s="130">
        <v>2021</v>
      </c>
    </row>
    <row r="362" spans="1:5" ht="15" customHeight="1" thickBot="1" x14ac:dyDescent="0.3">
      <c r="A362" s="765"/>
      <c r="B362" s="128" t="s">
        <v>6</v>
      </c>
      <c r="C362" s="128" t="s">
        <v>7</v>
      </c>
      <c r="D362" s="128" t="s">
        <v>7</v>
      </c>
      <c r="E362" s="128" t="s">
        <v>7</v>
      </c>
    </row>
    <row r="363" spans="1:5" ht="15.75" thickBot="1" x14ac:dyDescent="0.3">
      <c r="A363" s="118" t="s">
        <v>62</v>
      </c>
      <c r="B363" s="127"/>
      <c r="C363" s="127"/>
      <c r="D363" s="127"/>
      <c r="E363" s="127"/>
    </row>
    <row r="364" spans="1:5" ht="15.75" thickBot="1" x14ac:dyDescent="0.3">
      <c r="A364" s="118" t="s">
        <v>63</v>
      </c>
      <c r="B364" s="147">
        <f>B355</f>
        <v>537189</v>
      </c>
      <c r="C364" s="147">
        <f>C355</f>
        <v>500000</v>
      </c>
      <c r="D364" s="147">
        <f>D355</f>
        <v>400000</v>
      </c>
      <c r="E364" s="147">
        <f>E355</f>
        <v>400000</v>
      </c>
    </row>
    <row r="365" spans="1:5" ht="15.75" thickBot="1" x14ac:dyDescent="0.3">
      <c r="A365" s="148" t="s">
        <v>47</v>
      </c>
      <c r="B365" s="147">
        <f>B364+B363</f>
        <v>537189</v>
      </c>
      <c r="C365" s="147">
        <f>C364+C363</f>
        <v>500000</v>
      </c>
      <c r="D365" s="147">
        <f>D364+D363</f>
        <v>400000</v>
      </c>
      <c r="E365" s="147">
        <f>E364+E363</f>
        <v>400000</v>
      </c>
    </row>
    <row r="366" spans="1:5" x14ac:dyDescent="0.25">
      <c r="A366" s="778" t="s">
        <v>60</v>
      </c>
      <c r="B366" s="781" t="s">
        <v>201</v>
      </c>
      <c r="C366" s="782"/>
      <c r="D366" s="782"/>
      <c r="E366" s="783"/>
    </row>
    <row r="367" spans="1:5" x14ac:dyDescent="0.25">
      <c r="A367" s="779"/>
      <c r="B367" s="784"/>
      <c r="C367" s="785"/>
      <c r="D367" s="785"/>
      <c r="E367" s="786"/>
    </row>
    <row r="368" spans="1:5" ht="53.45" customHeight="1" thickBot="1" x14ac:dyDescent="0.3">
      <c r="A368" s="780"/>
      <c r="B368" s="787"/>
      <c r="C368" s="788"/>
      <c r="D368" s="788"/>
      <c r="E368" s="789"/>
    </row>
    <row r="369" spans="1:5" ht="37.15" customHeight="1" thickBot="1" x14ac:dyDescent="0.3">
      <c r="A369" s="139" t="s">
        <v>200</v>
      </c>
      <c r="B369" s="769" t="s">
        <v>199</v>
      </c>
      <c r="C369" s="770"/>
      <c r="D369" s="770"/>
      <c r="E369" s="771"/>
    </row>
    <row r="370" spans="1:5" ht="43.15" customHeight="1" thickBot="1" x14ac:dyDescent="0.3">
      <c r="A370" s="137" t="s">
        <v>10</v>
      </c>
      <c r="B370" s="769" t="s">
        <v>199</v>
      </c>
      <c r="C370" s="770"/>
      <c r="D370" s="770"/>
      <c r="E370" s="771"/>
    </row>
    <row r="371" spans="1:5" ht="15.75" thickBot="1" x14ac:dyDescent="0.3">
      <c r="A371" s="137" t="s">
        <v>13</v>
      </c>
      <c r="B371" s="772" t="s">
        <v>198</v>
      </c>
      <c r="C371" s="773"/>
      <c r="D371" s="773"/>
      <c r="E371" s="774"/>
    </row>
    <row r="372" spans="1:5" ht="12.75" customHeight="1" x14ac:dyDescent="0.25">
      <c r="A372" s="764"/>
      <c r="B372" s="130">
        <v>2018</v>
      </c>
      <c r="C372" s="130">
        <v>2019</v>
      </c>
      <c r="D372" s="130">
        <v>2020</v>
      </c>
      <c r="E372" s="130">
        <v>2021</v>
      </c>
    </row>
    <row r="373" spans="1:5" ht="22.15" customHeight="1" thickBot="1" x14ac:dyDescent="0.3">
      <c r="A373" s="765"/>
      <c r="B373" s="128" t="s">
        <v>6</v>
      </c>
      <c r="C373" s="128" t="s">
        <v>7</v>
      </c>
      <c r="D373" s="128" t="s">
        <v>7</v>
      </c>
      <c r="E373" s="128" t="s">
        <v>7</v>
      </c>
    </row>
    <row r="374" spans="1:5" ht="15.75" thickBot="1" x14ac:dyDescent="0.3">
      <c r="A374" s="137" t="s">
        <v>9</v>
      </c>
      <c r="B374" s="145">
        <v>317</v>
      </c>
      <c r="C374" s="145">
        <v>305</v>
      </c>
      <c r="D374" s="145">
        <v>342</v>
      </c>
      <c r="E374" s="145">
        <v>350</v>
      </c>
    </row>
    <row r="375" spans="1:5" ht="15.75" thickBot="1" x14ac:dyDescent="0.3">
      <c r="A375" s="137" t="s">
        <v>14</v>
      </c>
      <c r="B375" s="143">
        <f>1097947+22811</f>
        <v>1120758</v>
      </c>
      <c r="C375" s="146">
        <v>1080000</v>
      </c>
      <c r="D375" s="146">
        <v>1217000</v>
      </c>
      <c r="E375" s="146">
        <v>1247000</v>
      </c>
    </row>
    <row r="376" spans="1:5" ht="15.75" thickBot="1" x14ac:dyDescent="0.3">
      <c r="A376" s="137" t="s">
        <v>23</v>
      </c>
      <c r="B376" s="479">
        <f>B375/B374</f>
        <v>3535.5141955835961</v>
      </c>
      <c r="C376" s="479">
        <f>C375/C374</f>
        <v>3540.9836065573772</v>
      </c>
      <c r="D376" s="479">
        <f>D375/D374</f>
        <v>3558.4795321637425</v>
      </c>
      <c r="E376" s="479">
        <f>E375/E374</f>
        <v>3562.8571428571427</v>
      </c>
    </row>
    <row r="377" spans="1:5" ht="15.75" thickBot="1" x14ac:dyDescent="0.3">
      <c r="A377" s="137" t="s">
        <v>15</v>
      </c>
      <c r="B377" s="145"/>
      <c r="C377" s="144">
        <f t="shared" ref="C377:E379" si="15">C374/B374-1</f>
        <v>-3.7854889589905349E-2</v>
      </c>
      <c r="D377" s="144">
        <f t="shared" si="15"/>
        <v>0.12131147540983611</v>
      </c>
      <c r="E377" s="144">
        <f t="shared" si="15"/>
        <v>2.3391812865497075E-2</v>
      </c>
    </row>
    <row r="378" spans="1:5" ht="15.75" thickBot="1" x14ac:dyDescent="0.3">
      <c r="A378" s="137" t="s">
        <v>16</v>
      </c>
      <c r="B378" s="145"/>
      <c r="C378" s="144">
        <f t="shared" si="15"/>
        <v>-3.6366459128554074E-2</v>
      </c>
      <c r="D378" s="144">
        <f t="shared" si="15"/>
        <v>0.12685185185185177</v>
      </c>
      <c r="E378" s="144">
        <f t="shared" si="15"/>
        <v>2.4650780608052481E-2</v>
      </c>
    </row>
    <row r="379" spans="1:5" ht="15.75" thickBot="1" x14ac:dyDescent="0.3">
      <c r="A379" s="137" t="s">
        <v>17</v>
      </c>
      <c r="B379" s="145"/>
      <c r="C379" s="144">
        <f t="shared" si="15"/>
        <v>1.5469916598307432E-3</v>
      </c>
      <c r="D379" s="144">
        <f t="shared" si="15"/>
        <v>4.9409789906864621E-3</v>
      </c>
      <c r="E379" s="144">
        <f t="shared" si="15"/>
        <v>1.2301913370114104E-3</v>
      </c>
    </row>
    <row r="380" spans="1:5" ht="19.149999999999999" customHeight="1" thickBot="1" x14ac:dyDescent="0.3">
      <c r="A380" s="790" t="s">
        <v>197</v>
      </c>
      <c r="B380" s="791"/>
      <c r="C380" s="791"/>
      <c r="D380" s="791"/>
      <c r="E380" s="792"/>
    </row>
    <row r="381" spans="1:5" ht="12.75" customHeight="1" x14ac:dyDescent="0.25">
      <c r="A381" s="131"/>
      <c r="B381" s="130">
        <v>2018</v>
      </c>
      <c r="C381" s="130">
        <v>2019</v>
      </c>
      <c r="D381" s="130">
        <v>2020</v>
      </c>
      <c r="E381" s="130">
        <v>2021</v>
      </c>
    </row>
    <row r="382" spans="1:5" ht="21" customHeight="1" thickBot="1" x14ac:dyDescent="0.3">
      <c r="A382" s="129"/>
      <c r="B382" s="128" t="s">
        <v>6</v>
      </c>
      <c r="C382" s="128" t="s">
        <v>7</v>
      </c>
      <c r="D382" s="128" t="s">
        <v>7</v>
      </c>
      <c r="E382" s="128" t="s">
        <v>7</v>
      </c>
    </row>
    <row r="383" spans="1:5" ht="15.75" thickBot="1" x14ac:dyDescent="0.3">
      <c r="A383" s="118" t="s">
        <v>62</v>
      </c>
      <c r="B383" s="116">
        <v>0</v>
      </c>
      <c r="C383" s="127">
        <v>0</v>
      </c>
      <c r="D383" s="127">
        <v>0</v>
      </c>
      <c r="E383" s="127">
        <v>0</v>
      </c>
    </row>
    <row r="384" spans="1:5" ht="15.75" thickBot="1" x14ac:dyDescent="0.3">
      <c r="A384" s="118" t="s">
        <v>63</v>
      </c>
      <c r="B384" s="143">
        <f>B375</f>
        <v>1120758</v>
      </c>
      <c r="C384" s="143">
        <f>C375</f>
        <v>1080000</v>
      </c>
      <c r="D384" s="143">
        <f>D375</f>
        <v>1217000</v>
      </c>
      <c r="E384" s="143">
        <f>E375</f>
        <v>1247000</v>
      </c>
    </row>
    <row r="385" spans="1:5" ht="15.75" thickBot="1" x14ac:dyDescent="0.3">
      <c r="A385" s="118" t="s">
        <v>47</v>
      </c>
      <c r="B385" s="143">
        <f>SUM(B383:B384)</f>
        <v>1120758</v>
      </c>
      <c r="C385" s="143">
        <f>SUM(C383:C384)</f>
        <v>1080000</v>
      </c>
      <c r="D385" s="143">
        <f>SUM(D383:D384)</f>
        <v>1217000</v>
      </c>
      <c r="E385" s="143">
        <f>SUM(E383:E384)</f>
        <v>1247000</v>
      </c>
    </row>
    <row r="386" spans="1:5" ht="103.9" customHeight="1" thickBot="1" x14ac:dyDescent="0.3">
      <c r="A386" s="118" t="s">
        <v>60</v>
      </c>
      <c r="B386" s="819" t="s">
        <v>196</v>
      </c>
      <c r="C386" s="820"/>
      <c r="D386" s="820"/>
      <c r="E386" s="821"/>
    </row>
    <row r="387" spans="1:5" ht="15.75" thickBot="1" x14ac:dyDescent="0.3">
      <c r="A387" s="115" t="s">
        <v>49</v>
      </c>
      <c r="B387" s="114">
        <f>B385-B375</f>
        <v>0</v>
      </c>
      <c r="C387" s="114">
        <f>C385-C375</f>
        <v>0</v>
      </c>
      <c r="D387" s="114">
        <f>D385-D375</f>
        <v>0</v>
      </c>
      <c r="E387" s="114">
        <f>E385-E375</f>
        <v>0</v>
      </c>
    </row>
    <row r="388" spans="1:5" ht="15.75" thickBot="1" x14ac:dyDescent="0.3">
      <c r="A388" s="139" t="s">
        <v>195</v>
      </c>
      <c r="B388" s="793" t="s">
        <v>194</v>
      </c>
      <c r="C388" s="794"/>
      <c r="D388" s="794"/>
      <c r="E388" s="795"/>
    </row>
    <row r="389" spans="1:5" ht="17.25" customHeight="1" thickBot="1" x14ac:dyDescent="0.3">
      <c r="A389" s="137" t="s">
        <v>10</v>
      </c>
      <c r="B389" s="793" t="s">
        <v>194</v>
      </c>
      <c r="C389" s="794"/>
      <c r="D389" s="794"/>
      <c r="E389" s="795"/>
    </row>
    <row r="390" spans="1:5" ht="15.75" thickBot="1" x14ac:dyDescent="0.3">
      <c r="A390" s="137" t="s">
        <v>13</v>
      </c>
      <c r="B390" s="793" t="s">
        <v>193</v>
      </c>
      <c r="C390" s="794"/>
      <c r="D390" s="794"/>
      <c r="E390" s="795"/>
    </row>
    <row r="391" spans="1:5" ht="12.75" customHeight="1" x14ac:dyDescent="0.25">
      <c r="A391" s="764"/>
      <c r="B391" s="130">
        <v>2018</v>
      </c>
      <c r="C391" s="130">
        <v>2019</v>
      </c>
      <c r="D391" s="130">
        <v>2020</v>
      </c>
      <c r="E391" s="130">
        <v>2021</v>
      </c>
    </row>
    <row r="392" spans="1:5" ht="9" customHeight="1" thickBot="1" x14ac:dyDescent="0.3">
      <c r="A392" s="765"/>
      <c r="B392" s="128" t="s">
        <v>6</v>
      </c>
      <c r="C392" s="128" t="s">
        <v>7</v>
      </c>
      <c r="D392" s="128" t="s">
        <v>7</v>
      </c>
      <c r="E392" s="128" t="s">
        <v>7</v>
      </c>
    </row>
    <row r="393" spans="1:5" ht="15.75" thickBot="1" x14ac:dyDescent="0.3">
      <c r="A393" s="137" t="s">
        <v>9</v>
      </c>
      <c r="B393" s="141">
        <v>200</v>
      </c>
      <c r="C393" s="141">
        <v>163</v>
      </c>
      <c r="D393" s="141">
        <v>260</v>
      </c>
      <c r="E393" s="141">
        <v>163</v>
      </c>
    </row>
    <row r="394" spans="1:5" ht="15.75" thickBot="1" x14ac:dyDescent="0.3">
      <c r="A394" s="137" t="s">
        <v>14</v>
      </c>
      <c r="B394" s="142">
        <v>60000</v>
      </c>
      <c r="C394" s="142">
        <v>50000</v>
      </c>
      <c r="D394" s="142">
        <v>80000</v>
      </c>
      <c r="E394" s="142">
        <v>50000</v>
      </c>
    </row>
    <row r="395" spans="1:5" ht="15.75" thickBot="1" x14ac:dyDescent="0.3">
      <c r="A395" s="137" t="s">
        <v>23</v>
      </c>
      <c r="B395" s="142">
        <f>B394/B393</f>
        <v>300</v>
      </c>
      <c r="C395" s="142">
        <f>C394/C393</f>
        <v>306.74846625766872</v>
      </c>
      <c r="D395" s="142">
        <f>D394/D393</f>
        <v>307.69230769230768</v>
      </c>
      <c r="E395" s="142">
        <f>E394/E393</f>
        <v>306.74846625766872</v>
      </c>
    </row>
    <row r="396" spans="1:5" ht="15.75" thickBot="1" x14ac:dyDescent="0.3">
      <c r="A396" s="137" t="s">
        <v>15</v>
      </c>
      <c r="B396" s="141"/>
      <c r="C396" s="140">
        <f t="shared" ref="C396:E398" si="16">C393/B393-1</f>
        <v>-0.18500000000000005</v>
      </c>
      <c r="D396" s="140">
        <f t="shared" si="16"/>
        <v>0.5950920245398772</v>
      </c>
      <c r="E396" s="140">
        <f t="shared" si="16"/>
        <v>-0.37307692307692308</v>
      </c>
    </row>
    <row r="397" spans="1:5" ht="15.75" thickBot="1" x14ac:dyDescent="0.3">
      <c r="A397" s="137" t="s">
        <v>16</v>
      </c>
      <c r="B397" s="141"/>
      <c r="C397" s="140">
        <f t="shared" si="16"/>
        <v>-0.16666666666666663</v>
      </c>
      <c r="D397" s="140">
        <f t="shared" si="16"/>
        <v>0.60000000000000009</v>
      </c>
      <c r="E397" s="140">
        <f t="shared" si="16"/>
        <v>-0.375</v>
      </c>
    </row>
    <row r="398" spans="1:5" ht="15.75" thickBot="1" x14ac:dyDescent="0.3">
      <c r="A398" s="137" t="s">
        <v>17</v>
      </c>
      <c r="B398" s="141"/>
      <c r="C398" s="140">
        <f t="shared" si="16"/>
        <v>2.249488752556239E-2</v>
      </c>
      <c r="D398" s="140">
        <f t="shared" si="16"/>
        <v>3.0769230769229772E-3</v>
      </c>
      <c r="E398" s="140">
        <f t="shared" si="16"/>
        <v>-3.0674846625765584E-3</v>
      </c>
    </row>
    <row r="399" spans="1:5" ht="20.45" customHeight="1" thickBot="1" x14ac:dyDescent="0.3">
      <c r="A399" s="766" t="s">
        <v>192</v>
      </c>
      <c r="B399" s="767"/>
      <c r="C399" s="767"/>
      <c r="D399" s="767"/>
      <c r="E399" s="768"/>
    </row>
    <row r="400" spans="1:5" ht="9" customHeight="1" x14ac:dyDescent="0.25">
      <c r="A400" s="131"/>
      <c r="B400" s="130">
        <v>2018</v>
      </c>
      <c r="C400" s="130">
        <v>2019</v>
      </c>
      <c r="D400" s="130">
        <v>2020</v>
      </c>
      <c r="E400" s="130">
        <v>2021</v>
      </c>
    </row>
    <row r="401" spans="1:5" ht="15.75" thickBot="1" x14ac:dyDescent="0.3">
      <c r="A401" s="129"/>
      <c r="B401" s="128" t="s">
        <v>6</v>
      </c>
      <c r="C401" s="128" t="s">
        <v>7</v>
      </c>
      <c r="D401" s="128" t="s">
        <v>7</v>
      </c>
      <c r="E401" s="128" t="s">
        <v>7</v>
      </c>
    </row>
    <row r="402" spans="1:5" ht="15.75" thickBot="1" x14ac:dyDescent="0.3">
      <c r="A402" s="118" t="s">
        <v>62</v>
      </c>
      <c r="B402" s="116">
        <v>0</v>
      </c>
      <c r="C402" s="127">
        <v>0</v>
      </c>
      <c r="D402" s="127">
        <v>0</v>
      </c>
      <c r="E402" s="127">
        <v>0</v>
      </c>
    </row>
    <row r="403" spans="1:5" ht="16.5" thickBot="1" x14ac:dyDescent="0.3">
      <c r="A403" s="118" t="s">
        <v>63</v>
      </c>
      <c r="B403" s="112">
        <f>B394</f>
        <v>60000</v>
      </c>
      <c r="C403" s="112">
        <f>C394</f>
        <v>50000</v>
      </c>
      <c r="D403" s="112">
        <f>D394</f>
        <v>80000</v>
      </c>
      <c r="E403" s="112">
        <f>E394</f>
        <v>50000</v>
      </c>
    </row>
    <row r="404" spans="1:5" ht="15.75" thickBot="1" x14ac:dyDescent="0.3">
      <c r="A404" s="126" t="s">
        <v>47</v>
      </c>
      <c r="B404" s="125">
        <f>SUM(B402:B403)</f>
        <v>60000</v>
      </c>
      <c r="C404" s="125">
        <f>C394</f>
        <v>50000</v>
      </c>
      <c r="D404" s="125">
        <f>D394</f>
        <v>80000</v>
      </c>
      <c r="E404" s="125">
        <f>E394</f>
        <v>50000</v>
      </c>
    </row>
    <row r="405" spans="1:5" ht="40.9" customHeight="1" thickBot="1" x14ac:dyDescent="0.3">
      <c r="A405" s="118" t="s">
        <v>60</v>
      </c>
      <c r="B405" s="822"/>
      <c r="C405" s="823"/>
      <c r="D405" s="823"/>
      <c r="E405" s="824"/>
    </row>
    <row r="406" spans="1:5" ht="15.75" thickBot="1" x14ac:dyDescent="0.3">
      <c r="A406" s="115" t="s">
        <v>49</v>
      </c>
      <c r="B406" s="114">
        <f>B404-B394</f>
        <v>0</v>
      </c>
      <c r="C406" s="114">
        <f>C404-C394</f>
        <v>0</v>
      </c>
      <c r="D406" s="114">
        <f>D404-D394</f>
        <v>0</v>
      </c>
      <c r="E406" s="114">
        <f>E404-E394</f>
        <v>0</v>
      </c>
    </row>
    <row r="407" spans="1:5" ht="15.75" thickBot="1" x14ac:dyDescent="0.3">
      <c r="A407" s="139" t="s">
        <v>191</v>
      </c>
      <c r="B407" s="793" t="s">
        <v>190</v>
      </c>
      <c r="C407" s="794"/>
      <c r="D407" s="794"/>
      <c r="E407" s="795"/>
    </row>
    <row r="408" spans="1:5" ht="17.25" customHeight="1" thickBot="1" x14ac:dyDescent="0.3">
      <c r="A408" s="137" t="s">
        <v>10</v>
      </c>
      <c r="B408" s="793" t="s">
        <v>190</v>
      </c>
      <c r="C408" s="794"/>
      <c r="D408" s="794"/>
      <c r="E408" s="795"/>
    </row>
    <row r="409" spans="1:5" ht="15.75" thickBot="1" x14ac:dyDescent="0.3">
      <c r="A409" s="137" t="s">
        <v>13</v>
      </c>
      <c r="B409" s="772" t="s">
        <v>189</v>
      </c>
      <c r="C409" s="773"/>
      <c r="D409" s="773"/>
      <c r="E409" s="774"/>
    </row>
    <row r="410" spans="1:5" ht="12.75" customHeight="1" x14ac:dyDescent="0.25">
      <c r="A410" s="764"/>
      <c r="B410" s="130">
        <v>2018</v>
      </c>
      <c r="C410" s="130">
        <v>2019</v>
      </c>
      <c r="D410" s="130">
        <v>2020</v>
      </c>
      <c r="E410" s="130">
        <v>2021</v>
      </c>
    </row>
    <row r="411" spans="1:5" ht="12.6" customHeight="1" thickBot="1" x14ac:dyDescent="0.3">
      <c r="A411" s="765"/>
      <c r="B411" s="128" t="s">
        <v>6</v>
      </c>
      <c r="C411" s="128" t="s">
        <v>7</v>
      </c>
      <c r="D411" s="128" t="s">
        <v>7</v>
      </c>
      <c r="E411" s="128" t="s">
        <v>7</v>
      </c>
    </row>
    <row r="412" spans="1:5" ht="16.5" thickBot="1" x14ac:dyDescent="0.3">
      <c r="A412" s="137" t="s">
        <v>9</v>
      </c>
      <c r="B412" s="112">
        <v>30000</v>
      </c>
      <c r="C412" s="112">
        <v>30000</v>
      </c>
      <c r="D412" s="112">
        <v>30000</v>
      </c>
      <c r="E412" s="112">
        <v>30000</v>
      </c>
    </row>
    <row r="413" spans="1:5" ht="16.5" thickBot="1" x14ac:dyDescent="0.3">
      <c r="A413" s="137" t="s">
        <v>14</v>
      </c>
      <c r="B413" s="112">
        <v>10000</v>
      </c>
      <c r="C413" s="112">
        <v>10000</v>
      </c>
      <c r="D413" s="112">
        <v>10000</v>
      </c>
      <c r="E413" s="112">
        <v>10000</v>
      </c>
    </row>
    <row r="414" spans="1:5" ht="16.5" thickBot="1" x14ac:dyDescent="0.3">
      <c r="A414" s="137" t="s">
        <v>23</v>
      </c>
      <c r="B414" s="138">
        <f>B413/B412</f>
        <v>0.33333333333333331</v>
      </c>
      <c r="C414" s="138">
        <f t="shared" ref="C414:E414" si="17">C413/C412</f>
        <v>0.33333333333333331</v>
      </c>
      <c r="D414" s="138">
        <f t="shared" si="17"/>
        <v>0.33333333333333331</v>
      </c>
      <c r="E414" s="138">
        <f t="shared" si="17"/>
        <v>0.33333333333333331</v>
      </c>
    </row>
    <row r="415" spans="1:5" ht="15.75" thickBot="1" x14ac:dyDescent="0.3">
      <c r="A415" s="137" t="s">
        <v>15</v>
      </c>
      <c r="B415" s="136"/>
      <c r="C415" s="135">
        <f t="shared" ref="C415:E417" si="18">C412/B412-1</f>
        <v>0</v>
      </c>
      <c r="D415" s="135">
        <f t="shared" si="18"/>
        <v>0</v>
      </c>
      <c r="E415" s="135">
        <f t="shared" si="18"/>
        <v>0</v>
      </c>
    </row>
    <row r="416" spans="1:5" ht="15.75" thickBot="1" x14ac:dyDescent="0.3">
      <c r="A416" s="137" t="s">
        <v>16</v>
      </c>
      <c r="B416" s="136"/>
      <c r="C416" s="135">
        <f t="shared" si="18"/>
        <v>0</v>
      </c>
      <c r="D416" s="135">
        <f t="shared" si="18"/>
        <v>0</v>
      </c>
      <c r="E416" s="135">
        <f t="shared" si="18"/>
        <v>0</v>
      </c>
    </row>
    <row r="417" spans="1:5" ht="15.75" thickBot="1" x14ac:dyDescent="0.3">
      <c r="A417" s="137" t="s">
        <v>17</v>
      </c>
      <c r="B417" s="136"/>
      <c r="C417" s="135">
        <f t="shared" si="18"/>
        <v>0</v>
      </c>
      <c r="D417" s="135">
        <f t="shared" si="18"/>
        <v>0</v>
      </c>
      <c r="E417" s="135">
        <f t="shared" si="18"/>
        <v>0</v>
      </c>
    </row>
    <row r="418" spans="1:5" ht="25.9" customHeight="1" thickBot="1" x14ac:dyDescent="0.3">
      <c r="A418" s="134" t="s">
        <v>188</v>
      </c>
      <c r="B418" s="133"/>
      <c r="C418" s="133"/>
      <c r="D418" s="133"/>
      <c r="E418" s="132"/>
    </row>
    <row r="419" spans="1:5" ht="12.75" customHeight="1" x14ac:dyDescent="0.25">
      <c r="A419" s="131"/>
      <c r="B419" s="130">
        <v>2018</v>
      </c>
      <c r="C419" s="130">
        <v>2019</v>
      </c>
      <c r="D419" s="130">
        <v>2020</v>
      </c>
      <c r="E419" s="130">
        <v>2021</v>
      </c>
    </row>
    <row r="420" spans="1:5" ht="14.25" customHeight="1" thickBot="1" x14ac:dyDescent="0.3">
      <c r="A420" s="129"/>
      <c r="B420" s="128" t="s">
        <v>6</v>
      </c>
      <c r="C420" s="128" t="s">
        <v>7</v>
      </c>
      <c r="D420" s="128" t="s">
        <v>7</v>
      </c>
      <c r="E420" s="128" t="s">
        <v>7</v>
      </c>
    </row>
    <row r="421" spans="1:5" ht="15.75" thickBot="1" x14ac:dyDescent="0.3">
      <c r="A421" s="118" t="s">
        <v>62</v>
      </c>
      <c r="B421" s="116">
        <v>0</v>
      </c>
      <c r="C421" s="127">
        <v>0</v>
      </c>
      <c r="D421" s="127">
        <v>0</v>
      </c>
      <c r="E421" s="127">
        <v>0</v>
      </c>
    </row>
    <row r="422" spans="1:5" ht="16.5" thickBot="1" x14ac:dyDescent="0.3">
      <c r="A422" s="118" t="s">
        <v>63</v>
      </c>
      <c r="B422" s="112">
        <f>B413</f>
        <v>10000</v>
      </c>
      <c r="C422" s="112">
        <f>C413</f>
        <v>10000</v>
      </c>
      <c r="D422" s="112">
        <f>D413</f>
        <v>10000</v>
      </c>
      <c r="E422" s="112">
        <f>E413</f>
        <v>10000</v>
      </c>
    </row>
    <row r="423" spans="1:5" ht="15.75" thickBot="1" x14ac:dyDescent="0.3">
      <c r="A423" s="126" t="s">
        <v>47</v>
      </c>
      <c r="B423" s="125">
        <f>SUM(B421:B422)</f>
        <v>10000</v>
      </c>
      <c r="C423" s="125">
        <f>C413</f>
        <v>10000</v>
      </c>
      <c r="D423" s="125">
        <f>D413</f>
        <v>10000</v>
      </c>
      <c r="E423" s="125">
        <f>E413</f>
        <v>10000</v>
      </c>
    </row>
    <row r="424" spans="1:5" ht="40.9" customHeight="1" thickBot="1" x14ac:dyDescent="0.3">
      <c r="A424" s="118" t="s">
        <v>60</v>
      </c>
      <c r="B424" s="822"/>
      <c r="C424" s="823"/>
      <c r="D424" s="823"/>
      <c r="E424" s="824"/>
    </row>
    <row r="425" spans="1:5" ht="21" customHeight="1" thickBot="1" x14ac:dyDescent="0.3">
      <c r="A425" s="115" t="s">
        <v>49</v>
      </c>
      <c r="B425" s="114">
        <f>B423-B413</f>
        <v>0</v>
      </c>
      <c r="C425" s="114">
        <f>C423-C413</f>
        <v>0</v>
      </c>
      <c r="D425" s="114">
        <f>D423-D413</f>
        <v>0</v>
      </c>
      <c r="E425" s="114">
        <f>E423-E413</f>
        <v>0</v>
      </c>
    </row>
    <row r="426" spans="1:5" ht="15.75" thickBot="1" x14ac:dyDescent="0.3">
      <c r="A426" s="124"/>
      <c r="B426" s="123"/>
      <c r="C426" s="123"/>
      <c r="D426" s="123"/>
      <c r="E426" s="123"/>
    </row>
    <row r="427" spans="1:5" ht="27" customHeight="1" thickBot="1" x14ac:dyDescent="0.3">
      <c r="A427" s="122" t="s">
        <v>66</v>
      </c>
      <c r="B427" s="121">
        <f>B99+B134+B157+B187+B220+B243+B276+B310+B335+B355+B375+B394+B413</f>
        <v>22174527</v>
      </c>
      <c r="C427" s="121">
        <f>C99+C134+C157+C187+C220+C243+C276+C310+C335+C355+C375+C394+C413</f>
        <v>22465000.014985312</v>
      </c>
      <c r="D427" s="121">
        <f>D99+D134+D157+D187+D220+D243+D276+D310+D335+D355+D375+D394+D413</f>
        <v>22518043.510325082</v>
      </c>
      <c r="E427" s="121">
        <f>E99+E134+E157+E187+E220+E243+E276+E310+E335+E355+E375+E394+E413</f>
        <v>22463405.047672443</v>
      </c>
    </row>
    <row r="428" spans="1:5" ht="15.75" thickBot="1" x14ac:dyDescent="0.3">
      <c r="A428" s="122" t="s">
        <v>67</v>
      </c>
      <c r="B428" s="121">
        <f>B114+B149+B172+B202+B235+B258+B291+B325+B345+B365+B385+B404+B423</f>
        <v>22174527</v>
      </c>
      <c r="C428" s="121">
        <f>C114+C149+C172+C202+C235+C258+C291+C325+C345+C365+C385+C404+C423</f>
        <v>22465000.014985312</v>
      </c>
      <c r="D428" s="121">
        <f>D114+D149+D172+D202+D235+D258+D291+D325+D345+D365+D385+D404+D423</f>
        <v>22518043.02232508</v>
      </c>
      <c r="E428" s="121">
        <f>E114+E149+E172+E202+E235+E258+E291+E325+E345+E365+E385+E404+E423</f>
        <v>22463405.047672443</v>
      </c>
    </row>
    <row r="429" spans="1:5" ht="16.899999999999999" customHeight="1" thickBot="1" x14ac:dyDescent="0.3">
      <c r="A429" s="120" t="s">
        <v>24</v>
      </c>
      <c r="B429" s="119"/>
      <c r="C429" s="44">
        <f>C428/B428-1</f>
        <v>1.309940072161675E-2</v>
      </c>
      <c r="D429" s="44">
        <f>D428/C428-1</f>
        <v>2.3611398755569724E-3</v>
      </c>
      <c r="E429" s="44">
        <f>E428/D428-1</f>
        <v>-2.4264086625319647E-3</v>
      </c>
    </row>
    <row r="430" spans="1:5" ht="16.5" thickBot="1" x14ac:dyDescent="0.3">
      <c r="A430" s="118" t="s">
        <v>0</v>
      </c>
      <c r="B430" s="112">
        <f>B107+B142+B165+B195+B228+B251+B284+B318</f>
        <v>16502918</v>
      </c>
      <c r="C430" s="112">
        <f>C107+C142+C165+C195+C228+C251+C284+C318</f>
        <v>16512918</v>
      </c>
      <c r="D430" s="112">
        <f>D107+D142+D165+D195+D228+D251+D284+D318</f>
        <v>16402918</v>
      </c>
      <c r="E430" s="112">
        <f>E107+E142+E165+E195+E228+E251+E284+E318</f>
        <v>16402918</v>
      </c>
    </row>
    <row r="431" spans="1:5" ht="15.75" thickBot="1" x14ac:dyDescent="0.3">
      <c r="A431" s="117" t="s">
        <v>25</v>
      </c>
      <c r="B431" s="116"/>
      <c r="C431" s="44">
        <f>C430/B430-1</f>
        <v>6.0595344411207286E-4</v>
      </c>
      <c r="D431" s="44">
        <f>D430/C430-1</f>
        <v>-6.6614513558415078E-3</v>
      </c>
      <c r="E431" s="44">
        <f>E430/D430-1</f>
        <v>0</v>
      </c>
    </row>
    <row r="432" spans="1:5" ht="16.5" thickBot="1" x14ac:dyDescent="0.3">
      <c r="A432" s="118" t="s">
        <v>41</v>
      </c>
      <c r="B432" s="112">
        <f>B108+B143+B166+B196+B229+B252+B285+B319</f>
        <v>2659862</v>
      </c>
      <c r="C432" s="112">
        <f>C108+C143+C166+C196+C229+C252+C285+C319</f>
        <v>2669366</v>
      </c>
      <c r="D432" s="112">
        <f>D108+D143+D166+D196+D229+D252+D285+D319</f>
        <v>2641459</v>
      </c>
      <c r="E432" s="112">
        <f>E108+E143+E166+E196+E229+E252+E285+E319</f>
        <v>2641459</v>
      </c>
    </row>
    <row r="433" spans="1:5" ht="15.75" thickBot="1" x14ac:dyDescent="0.3">
      <c r="A433" s="117" t="s">
        <v>42</v>
      </c>
      <c r="B433" s="116"/>
      <c r="C433" s="44">
        <f>C432/B432-1</f>
        <v>3.5731177030988714E-3</v>
      </c>
      <c r="D433" s="44">
        <f>D432/C432-1</f>
        <v>-1.0454542389466304E-2</v>
      </c>
      <c r="E433" s="44">
        <f>E432/D432-1</f>
        <v>0</v>
      </c>
    </row>
    <row r="434" spans="1:5" ht="16.5" thickBot="1" x14ac:dyDescent="0.3">
      <c r="A434" s="118" t="s">
        <v>1</v>
      </c>
      <c r="B434" s="112">
        <f>B109+B144+B167+B197+B230+B253+B286+B320</f>
        <v>708800</v>
      </c>
      <c r="C434" s="112">
        <f>C109+C144+C167+C197+C230+C253+C286+C320</f>
        <v>1027716.0149853134</v>
      </c>
      <c r="D434" s="112">
        <f>D109+D144+D167+D197+D230+D253+D286+D320</f>
        <v>1121666.0223250808</v>
      </c>
      <c r="E434" s="112">
        <f>E109+E144+E167+E197+E230+E253+E286+E320</f>
        <v>1037028.047672445</v>
      </c>
    </row>
    <row r="435" spans="1:5" ht="15.75" thickBot="1" x14ac:dyDescent="0.3">
      <c r="A435" s="117" t="s">
        <v>26</v>
      </c>
      <c r="B435" s="116"/>
      <c r="C435" s="44">
        <f>C434/B434-1</f>
        <v>0.44993794439237211</v>
      </c>
      <c r="D435" s="44">
        <f>D434/C434-1</f>
        <v>9.1416311480861712E-2</v>
      </c>
      <c r="E435" s="44">
        <f>E434/D434-1</f>
        <v>-7.5457375874853905E-2</v>
      </c>
    </row>
    <row r="436" spans="1:5" ht="16.5" thickBot="1" x14ac:dyDescent="0.3">
      <c r="A436" s="118" t="s">
        <v>2</v>
      </c>
      <c r="B436" s="112">
        <f>B110+B145+B168+B198++B231+B254+B287+B321</f>
        <v>0</v>
      </c>
      <c r="C436" s="112">
        <f>C110+C145+C168+C198++C231+C254+C287+C321</f>
        <v>0</v>
      </c>
      <c r="D436" s="112">
        <f>D110+D145+D168+D198++D231+D254+D287+D321</f>
        <v>0</v>
      </c>
      <c r="E436" s="112">
        <f>E110+E145+E168+E198++E231+E254+E287+E321</f>
        <v>0</v>
      </c>
    </row>
    <row r="437" spans="1:5" ht="15.75" thickBot="1" x14ac:dyDescent="0.3">
      <c r="A437" s="117" t="s">
        <v>27</v>
      </c>
      <c r="B437" s="116"/>
      <c r="C437" s="44">
        <v>0</v>
      </c>
      <c r="D437" s="44">
        <v>0</v>
      </c>
      <c r="E437" s="44">
        <v>0</v>
      </c>
    </row>
    <row r="438" spans="1:5" ht="16.5" thickBot="1" x14ac:dyDescent="0.3">
      <c r="A438" s="118" t="s">
        <v>28</v>
      </c>
      <c r="B438" s="112">
        <f>B111+B146+B169+B199+B232+B255+B288+B322</f>
        <v>0</v>
      </c>
      <c r="C438" s="112">
        <f>C111+C146+C169+C199+C232+C255+C288+C322</f>
        <v>0</v>
      </c>
      <c r="D438" s="112">
        <f>D111+D146+D169+D199+D232+D255+D288+D322</f>
        <v>0</v>
      </c>
      <c r="E438" s="112">
        <f>E111+E146+E169+E199+E232+E255+E288+E322</f>
        <v>0</v>
      </c>
    </row>
    <row r="439" spans="1:5" ht="15.75" thickBot="1" x14ac:dyDescent="0.3">
      <c r="A439" s="117" t="s">
        <v>29</v>
      </c>
      <c r="B439" s="116"/>
      <c r="C439" s="44">
        <v>0</v>
      </c>
      <c r="D439" s="44">
        <v>0</v>
      </c>
      <c r="E439" s="44">
        <v>0</v>
      </c>
    </row>
    <row r="440" spans="1:5" ht="16.5" thickBot="1" x14ac:dyDescent="0.3">
      <c r="A440" s="118" t="s">
        <v>30</v>
      </c>
      <c r="B440" s="112">
        <f>B112+B147+B170+B200+B233+B256+B289+B323</f>
        <v>0</v>
      </c>
      <c r="C440" s="112">
        <f>C112+C147+C170+C200+C233+C256+C289+C323</f>
        <v>0</v>
      </c>
      <c r="D440" s="112">
        <f>D112+D147+D170+D200+D233+D256+D289+D323</f>
        <v>0</v>
      </c>
      <c r="E440" s="112">
        <f>E112+E147+E170+E200+E233+E256+E289+E323</f>
        <v>0</v>
      </c>
    </row>
    <row r="441" spans="1:5" ht="15.75" thickBot="1" x14ac:dyDescent="0.3">
      <c r="A441" s="117" t="s">
        <v>31</v>
      </c>
      <c r="B441" s="116"/>
      <c r="C441" s="44">
        <v>0</v>
      </c>
      <c r="D441" s="44">
        <v>0</v>
      </c>
      <c r="E441" s="44">
        <v>0</v>
      </c>
    </row>
    <row r="442" spans="1:5" ht="16.5" thickBot="1" x14ac:dyDescent="0.3">
      <c r="A442" s="118" t="s">
        <v>3</v>
      </c>
      <c r="B442" s="112">
        <f>B113+B148+B171+B201+B234+B257+B290+B324</f>
        <v>545000</v>
      </c>
      <c r="C442" s="112">
        <f>C113+C148+C171+C201+C234+C257+C290+C324</f>
        <v>585000</v>
      </c>
      <c r="D442" s="112">
        <f>D113+D148+D171+D201+D234+D257+D290+D324</f>
        <v>615000</v>
      </c>
      <c r="E442" s="112">
        <f>E113+E148+E171+E201+E234+E257+E290+E324</f>
        <v>645000</v>
      </c>
    </row>
    <row r="443" spans="1:5" ht="15.75" thickBot="1" x14ac:dyDescent="0.3">
      <c r="A443" s="117" t="s">
        <v>32</v>
      </c>
      <c r="B443" s="116"/>
      <c r="C443" s="44">
        <f>C442/B442-1</f>
        <v>7.3394495412844041E-2</v>
      </c>
      <c r="D443" s="44">
        <f>D442/C442-1</f>
        <v>5.1282051282051322E-2</v>
      </c>
      <c r="E443" s="44">
        <f>E442/D442-1</f>
        <v>4.8780487804878092E-2</v>
      </c>
    </row>
    <row r="444" spans="1:5" ht="16.5" thickBot="1" x14ac:dyDescent="0.3">
      <c r="A444" s="118" t="s">
        <v>18</v>
      </c>
      <c r="B444" s="112">
        <f>B343+B363+B383+B402+B421</f>
        <v>0</v>
      </c>
      <c r="C444" s="112">
        <f>C343+C363+C383+C402+C421</f>
        <v>0</v>
      </c>
      <c r="D444" s="112">
        <f>D343+D363+D383+D402+D421</f>
        <v>0</v>
      </c>
      <c r="E444" s="112">
        <f>E343+E363+E383+E402+E421</f>
        <v>0</v>
      </c>
    </row>
    <row r="445" spans="1:5" ht="15.75" thickBot="1" x14ac:dyDescent="0.3">
      <c r="A445" s="117" t="s">
        <v>33</v>
      </c>
      <c r="B445" s="116"/>
      <c r="C445" s="44">
        <v>0</v>
      </c>
      <c r="D445" s="44">
        <v>0</v>
      </c>
      <c r="E445" s="44">
        <v>0</v>
      </c>
    </row>
    <row r="446" spans="1:5" ht="16.5" thickBot="1" x14ac:dyDescent="0.3">
      <c r="A446" s="118" t="s">
        <v>19</v>
      </c>
      <c r="B446" s="112">
        <f>B344+B364+B384+B403+B422</f>
        <v>1757947</v>
      </c>
      <c r="C446" s="112">
        <f>C344+C364+C384+C403+C422</f>
        <v>1670000</v>
      </c>
      <c r="D446" s="112">
        <f>D344+D364+D384+D403+D422</f>
        <v>1737000</v>
      </c>
      <c r="E446" s="112">
        <f>E344+E364+E384+E403+E422</f>
        <v>1737000</v>
      </c>
    </row>
    <row r="447" spans="1:5" ht="15.75" thickBot="1" x14ac:dyDescent="0.3">
      <c r="A447" s="117" t="s">
        <v>34</v>
      </c>
      <c r="B447" s="116"/>
      <c r="C447" s="44">
        <f>C446/B446-1</f>
        <v>-5.0028243172291265E-2</v>
      </c>
      <c r="D447" s="44">
        <f>D446/C446-1</f>
        <v>4.0119760479041977E-2</v>
      </c>
      <c r="E447" s="44">
        <f>E446/D446-1</f>
        <v>0</v>
      </c>
    </row>
    <row r="448" spans="1:5" ht="15.75" thickBot="1" x14ac:dyDescent="0.3">
      <c r="A448" s="115" t="s">
        <v>49</v>
      </c>
      <c r="B448" s="514">
        <f>B430+B432+B434+B436+B442+B444+B446</f>
        <v>22174527</v>
      </c>
      <c r="C448" s="514">
        <f>C430+C432+C434+C436+C442+C444+C446</f>
        <v>22465000.014985312</v>
      </c>
      <c r="D448" s="514">
        <f>D430+D432+D434+D436+D442+D444+D446</f>
        <v>22518043.02232508</v>
      </c>
      <c r="E448" s="114">
        <f>E430+E432+E434+E436+E442+E444+E446</f>
        <v>22463405.047672443</v>
      </c>
    </row>
    <row r="449" spans="1:5" ht="16.5" thickBot="1" x14ac:dyDescent="0.3">
      <c r="A449" s="113" t="s">
        <v>43</v>
      </c>
      <c r="B449" s="112">
        <v>23660</v>
      </c>
      <c r="C449" s="112">
        <v>23660</v>
      </c>
      <c r="D449" s="112">
        <v>23660</v>
      </c>
      <c r="E449" s="112">
        <v>23660</v>
      </c>
    </row>
    <row r="450" spans="1:5" ht="24.75" thickBot="1" x14ac:dyDescent="0.3">
      <c r="A450" s="113" t="s">
        <v>187</v>
      </c>
      <c r="B450" s="112">
        <v>1200</v>
      </c>
      <c r="C450" s="112">
        <v>1200</v>
      </c>
      <c r="D450" s="112">
        <v>1200</v>
      </c>
      <c r="E450" s="112">
        <v>1200</v>
      </c>
    </row>
  </sheetData>
  <mergeCells count="112">
    <mergeCell ref="B272:E272"/>
    <mergeCell ref="A273:A274"/>
    <mergeCell ref="A217:A218"/>
    <mergeCell ref="B237:E237"/>
    <mergeCell ref="B260:E260"/>
    <mergeCell ref="B238:E238"/>
    <mergeCell ref="B239:E239"/>
    <mergeCell ref="B216:E216"/>
    <mergeCell ref="B215:E215"/>
    <mergeCell ref="B369:E369"/>
    <mergeCell ref="B370:E370"/>
    <mergeCell ref="B371:E371"/>
    <mergeCell ref="A372:A373"/>
    <mergeCell ref="B388:E388"/>
    <mergeCell ref="B389:E389"/>
    <mergeCell ref="B390:E390"/>
    <mergeCell ref="A391:A392"/>
    <mergeCell ref="B407:E407"/>
    <mergeCell ref="B386:E386"/>
    <mergeCell ref="B405:E405"/>
    <mergeCell ref="B424:E424"/>
    <mergeCell ref="A303:E303"/>
    <mergeCell ref="B350:E350"/>
    <mergeCell ref="B351:E351"/>
    <mergeCell ref="A352:A353"/>
    <mergeCell ref="B349:E349"/>
    <mergeCell ref="A340:E340"/>
    <mergeCell ref="A341:A342"/>
    <mergeCell ref="A346:A348"/>
    <mergeCell ref="B346:E348"/>
    <mergeCell ref="A327:E327"/>
    <mergeCell ref="A328:E328"/>
    <mergeCell ref="B304:E304"/>
    <mergeCell ref="B305:E305"/>
    <mergeCell ref="A2:E2"/>
    <mergeCell ref="A3:E3"/>
    <mergeCell ref="B116:E116"/>
    <mergeCell ref="A117:E117"/>
    <mergeCell ref="B174:E174"/>
    <mergeCell ref="A175:E175"/>
    <mergeCell ref="B151:E151"/>
    <mergeCell ref="B152:E152"/>
    <mergeCell ref="B153:E153"/>
    <mergeCell ref="A154:A155"/>
    <mergeCell ref="A87:E87"/>
    <mergeCell ref="A66:E66"/>
    <mergeCell ref="A126:E126"/>
    <mergeCell ref="B128:E128"/>
    <mergeCell ref="B129:E129"/>
    <mergeCell ref="B130:E130"/>
    <mergeCell ref="B60:E60"/>
    <mergeCell ref="B61:E61"/>
    <mergeCell ref="B62:E62"/>
    <mergeCell ref="A91:E91"/>
    <mergeCell ref="A92:E92"/>
    <mergeCell ref="A366:A368"/>
    <mergeCell ref="B366:E368"/>
    <mergeCell ref="A399:E399"/>
    <mergeCell ref="A380:E380"/>
    <mergeCell ref="B408:E408"/>
    <mergeCell ref="B409:E409"/>
    <mergeCell ref="A410:A411"/>
    <mergeCell ref="B182:E182"/>
    <mergeCell ref="A127:E127"/>
    <mergeCell ref="A179:E179"/>
    <mergeCell ref="A180:E180"/>
    <mergeCell ref="B181:E181"/>
    <mergeCell ref="A131:A132"/>
    <mergeCell ref="B306:E306"/>
    <mergeCell ref="A307:A308"/>
    <mergeCell ref="B329:E329"/>
    <mergeCell ref="A240:A241"/>
    <mergeCell ref="B330:E330"/>
    <mergeCell ref="B331:E331"/>
    <mergeCell ref="A332:A333"/>
    <mergeCell ref="A302:E302"/>
    <mergeCell ref="B204:E204"/>
    <mergeCell ref="A205:E205"/>
    <mergeCell ref="B183:E183"/>
    <mergeCell ref="A192:E192"/>
    <mergeCell ref="A193:A194"/>
    <mergeCell ref="B93:E93"/>
    <mergeCell ref="B94:E94"/>
    <mergeCell ref="B95:E95"/>
    <mergeCell ref="A63:E63"/>
    <mergeCell ref="A96:A97"/>
    <mergeCell ref="A360:E360"/>
    <mergeCell ref="A361:A362"/>
    <mergeCell ref="A64:E64"/>
    <mergeCell ref="A67:A68"/>
    <mergeCell ref="B86:E86"/>
    <mergeCell ref="A261:E261"/>
    <mergeCell ref="B293:E293"/>
    <mergeCell ref="A294:E294"/>
    <mergeCell ref="B297:E297"/>
    <mergeCell ref="A298:E298"/>
    <mergeCell ref="A268:E268"/>
    <mergeCell ref="A269:E269"/>
    <mergeCell ref="B270:E270"/>
    <mergeCell ref="A212:E212"/>
    <mergeCell ref="A213:E213"/>
    <mergeCell ref="B214:E214"/>
    <mergeCell ref="B271:E271"/>
    <mergeCell ref="C6:E6"/>
    <mergeCell ref="A9:E14"/>
    <mergeCell ref="A17:E22"/>
    <mergeCell ref="A26:E31"/>
    <mergeCell ref="A33:E38"/>
    <mergeCell ref="A40:E45"/>
    <mergeCell ref="A47:E52"/>
    <mergeCell ref="A54:E59"/>
    <mergeCell ref="A184:A185"/>
  </mergeCells>
  <printOptions horizontalCentered="1" verticalCentered="1"/>
  <pageMargins left="0.11811023622047245" right="0.11811023622047245" top="0.43307086614173229" bottom="0.39370078740157483" header="0.31496062992125984" footer="0.31496062992125984"/>
  <pageSetup scale="7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2:E404"/>
  <sheetViews>
    <sheetView view="pageBreakPreview" topLeftCell="A379" zoomScale="60" zoomScaleNormal="107" workbookViewId="0">
      <selection activeCell="C413" sqref="C413"/>
    </sheetView>
  </sheetViews>
  <sheetFormatPr defaultColWidth="8.85546875" defaultRowHeight="13.15" customHeight="1" x14ac:dyDescent="0.2"/>
  <cols>
    <col min="1" max="1" width="30.7109375" style="214" customWidth="1"/>
    <col min="2" max="2" width="17.42578125" style="214" customWidth="1"/>
    <col min="3" max="3" width="22.28515625" style="214" customWidth="1"/>
    <col min="4" max="5" width="22" style="214" customWidth="1"/>
    <col min="6" max="16384" width="8.85546875" style="214"/>
  </cols>
  <sheetData>
    <row r="2" spans="1:5" ht="13.15" customHeight="1" x14ac:dyDescent="0.2">
      <c r="A2" s="872" t="s">
        <v>544</v>
      </c>
      <c r="B2" s="872"/>
      <c r="C2" s="872"/>
      <c r="D2" s="872"/>
      <c r="E2" s="872"/>
    </row>
    <row r="3" spans="1:5" ht="13.15" customHeight="1" x14ac:dyDescent="0.2">
      <c r="A3" s="873" t="s">
        <v>71</v>
      </c>
      <c r="B3" s="873"/>
      <c r="C3" s="873"/>
      <c r="D3" s="873"/>
      <c r="E3" s="873"/>
    </row>
    <row r="5" spans="1:5" s="104" customFormat="1" ht="12.6" customHeight="1" x14ac:dyDescent="0.25">
      <c r="A5" s="210" t="s">
        <v>55</v>
      </c>
      <c r="B5" s="213" t="s">
        <v>166</v>
      </c>
      <c r="C5" s="212"/>
      <c r="D5" s="212"/>
      <c r="E5" s="212"/>
    </row>
    <row r="6" spans="1:5" s="104" customFormat="1" ht="12.6" customHeight="1" x14ac:dyDescent="0.25">
      <c r="A6" s="93"/>
      <c r="B6" s="93"/>
      <c r="C6" s="93"/>
      <c r="D6" s="93"/>
      <c r="E6" s="93"/>
    </row>
    <row r="7" spans="1:5" s="104" customFormat="1" ht="12.6" customHeight="1" x14ac:dyDescent="0.25">
      <c r="A7" s="210" t="s">
        <v>56</v>
      </c>
      <c r="B7" s="210"/>
      <c r="C7" s="843" t="s">
        <v>91</v>
      </c>
      <c r="D7" s="844"/>
      <c r="E7" s="844"/>
    </row>
    <row r="8" spans="1:5" s="104" customFormat="1" ht="12.6" customHeight="1" x14ac:dyDescent="0.25">
      <c r="A8" s="93"/>
      <c r="B8" s="93"/>
      <c r="C8" s="93"/>
      <c r="D8" s="93"/>
      <c r="E8" s="93"/>
    </row>
    <row r="9" spans="1:5" s="104" customFormat="1" ht="12.6" customHeight="1" x14ac:dyDescent="0.25">
      <c r="A9" s="210" t="s">
        <v>95</v>
      </c>
      <c r="B9" s="210"/>
      <c r="C9" s="93"/>
      <c r="D9" s="93"/>
      <c r="E9" s="93"/>
    </row>
    <row r="10" spans="1:5" s="104" customFormat="1" ht="12.6" customHeight="1" x14ac:dyDescent="0.2">
      <c r="A10" s="668" t="s">
        <v>289</v>
      </c>
      <c r="B10" s="669"/>
      <c r="C10" s="669"/>
      <c r="D10" s="669"/>
      <c r="E10" s="669"/>
    </row>
    <row r="11" spans="1:5" s="104" customFormat="1" ht="12.6" customHeight="1" x14ac:dyDescent="0.2">
      <c r="A11" s="670"/>
      <c r="B11" s="643"/>
      <c r="C11" s="643"/>
      <c r="D11" s="643"/>
      <c r="E11" s="643"/>
    </row>
    <row r="12" spans="1:5" s="104" customFormat="1" ht="12.6" customHeight="1" x14ac:dyDescent="0.2">
      <c r="A12" s="670"/>
      <c r="B12" s="643"/>
      <c r="C12" s="643"/>
      <c r="D12" s="643"/>
      <c r="E12" s="643"/>
    </row>
    <row r="13" spans="1:5" s="104" customFormat="1" ht="12.6" customHeight="1" x14ac:dyDescent="0.2">
      <c r="A13" s="670"/>
      <c r="B13" s="643"/>
      <c r="C13" s="643"/>
      <c r="D13" s="643"/>
      <c r="E13" s="643"/>
    </row>
    <row r="14" spans="1:5" s="104" customFormat="1" ht="12.6" customHeight="1" x14ac:dyDescent="0.2">
      <c r="A14" s="670"/>
      <c r="B14" s="643"/>
      <c r="C14" s="643"/>
      <c r="D14" s="643"/>
      <c r="E14" s="643"/>
    </row>
    <row r="15" spans="1:5" s="104" customFormat="1" ht="6" customHeight="1" x14ac:dyDescent="0.2">
      <c r="A15" s="671"/>
      <c r="B15" s="672"/>
      <c r="C15" s="672"/>
      <c r="D15" s="672"/>
      <c r="E15" s="672"/>
    </row>
    <row r="16" spans="1:5" s="104" customFormat="1" ht="12.6" customHeight="1" x14ac:dyDescent="0.25">
      <c r="A16" s="211"/>
      <c r="B16" s="211"/>
      <c r="C16" s="211"/>
      <c r="D16" s="211"/>
      <c r="E16" s="211"/>
    </row>
    <row r="17" spans="1:5" s="104" customFormat="1" ht="12.6" customHeight="1" x14ac:dyDescent="0.25">
      <c r="A17" s="210" t="s">
        <v>75</v>
      </c>
      <c r="B17" s="210"/>
      <c r="C17" s="93"/>
      <c r="D17" s="93"/>
      <c r="E17" s="93"/>
    </row>
    <row r="18" spans="1:5" s="104" customFormat="1" ht="12.6" customHeight="1" x14ac:dyDescent="0.2">
      <c r="A18" s="668" t="s">
        <v>524</v>
      </c>
      <c r="B18" s="669"/>
      <c r="C18" s="669"/>
      <c r="D18" s="669"/>
      <c r="E18" s="669"/>
    </row>
    <row r="19" spans="1:5" s="104" customFormat="1" ht="12.6" customHeight="1" x14ac:dyDescent="0.2">
      <c r="A19" s="670"/>
      <c r="B19" s="643"/>
      <c r="C19" s="643"/>
      <c r="D19" s="643"/>
      <c r="E19" s="643"/>
    </row>
    <row r="20" spans="1:5" s="104" customFormat="1" ht="12.6" customHeight="1" x14ac:dyDescent="0.2">
      <c r="A20" s="670"/>
      <c r="B20" s="643"/>
      <c r="C20" s="643"/>
      <c r="D20" s="643"/>
      <c r="E20" s="643"/>
    </row>
    <row r="21" spans="1:5" s="104" customFormat="1" ht="12.6" customHeight="1" x14ac:dyDescent="0.2">
      <c r="A21" s="670"/>
      <c r="B21" s="643"/>
      <c r="C21" s="643"/>
      <c r="D21" s="643"/>
      <c r="E21" s="643"/>
    </row>
    <row r="22" spans="1:5" s="104" customFormat="1" ht="12.6" customHeight="1" x14ac:dyDescent="0.2">
      <c r="A22" s="670"/>
      <c r="B22" s="643"/>
      <c r="C22" s="643"/>
      <c r="D22" s="643"/>
      <c r="E22" s="643"/>
    </row>
    <row r="23" spans="1:5" s="104" customFormat="1" ht="6" customHeight="1" x14ac:dyDescent="0.2">
      <c r="A23" s="671"/>
      <c r="B23" s="672"/>
      <c r="C23" s="672"/>
      <c r="D23" s="672"/>
      <c r="E23" s="672"/>
    </row>
    <row r="24" spans="1:5" s="104" customFormat="1" ht="12.6" customHeight="1" x14ac:dyDescent="0.25">
      <c r="A24" s="93"/>
      <c r="B24" s="93"/>
      <c r="C24" s="93"/>
      <c r="D24" s="93"/>
      <c r="E24" s="93"/>
    </row>
    <row r="25" spans="1:5" s="104" customFormat="1" ht="12.6" customHeight="1" x14ac:dyDescent="0.25">
      <c r="A25" s="210" t="s">
        <v>178</v>
      </c>
      <c r="B25" s="210"/>
      <c r="C25" s="210"/>
      <c r="D25" s="93"/>
      <c r="E25" s="93"/>
    </row>
    <row r="26" spans="1:5" s="104" customFormat="1" ht="12.6" customHeight="1" x14ac:dyDescent="0.25">
      <c r="A26" s="210" t="s">
        <v>177</v>
      </c>
      <c r="B26" s="93"/>
      <c r="C26" s="93"/>
      <c r="D26" s="93"/>
      <c r="E26" s="93"/>
    </row>
    <row r="27" spans="1:5" s="104" customFormat="1" ht="12.6" customHeight="1" x14ac:dyDescent="0.2">
      <c r="A27" s="845" t="s">
        <v>525</v>
      </c>
      <c r="B27" s="846"/>
      <c r="C27" s="846"/>
      <c r="D27" s="846"/>
      <c r="E27" s="846"/>
    </row>
    <row r="28" spans="1:5" s="104" customFormat="1" ht="12.6" customHeight="1" x14ac:dyDescent="0.2">
      <c r="A28" s="847"/>
      <c r="B28" s="628"/>
      <c r="C28" s="628"/>
      <c r="D28" s="628"/>
      <c r="E28" s="628"/>
    </row>
    <row r="29" spans="1:5" s="104" customFormat="1" ht="12.6" customHeight="1" x14ac:dyDescent="0.2">
      <c r="A29" s="847"/>
      <c r="B29" s="628"/>
      <c r="C29" s="628"/>
      <c r="D29" s="628"/>
      <c r="E29" s="628"/>
    </row>
    <row r="30" spans="1:5" s="104" customFormat="1" ht="12.6" customHeight="1" x14ac:dyDescent="0.2">
      <c r="A30" s="847"/>
      <c r="B30" s="628"/>
      <c r="C30" s="628"/>
      <c r="D30" s="628"/>
      <c r="E30" s="628"/>
    </row>
    <row r="31" spans="1:5" s="104" customFormat="1" ht="12.6" customHeight="1" x14ac:dyDescent="0.2">
      <c r="A31" s="847"/>
      <c r="B31" s="628"/>
      <c r="C31" s="628"/>
      <c r="D31" s="628"/>
      <c r="E31" s="628"/>
    </row>
    <row r="32" spans="1:5" s="104" customFormat="1" ht="50.45" customHeight="1" x14ac:dyDescent="0.2">
      <c r="A32" s="848"/>
      <c r="B32" s="849"/>
      <c r="C32" s="849"/>
      <c r="D32" s="849"/>
      <c r="E32" s="849"/>
    </row>
    <row r="33" spans="1:5" s="104" customFormat="1" ht="12.6" customHeight="1" x14ac:dyDescent="0.25">
      <c r="A33" s="210" t="s">
        <v>175</v>
      </c>
      <c r="B33" s="93"/>
      <c r="C33" s="93"/>
      <c r="D33" s="93"/>
      <c r="E33" s="93"/>
    </row>
    <row r="34" spans="1:5" s="104" customFormat="1" ht="12.6" customHeight="1" x14ac:dyDescent="0.2">
      <c r="A34" s="845" t="s">
        <v>526</v>
      </c>
      <c r="B34" s="846"/>
      <c r="C34" s="846"/>
      <c r="D34" s="846"/>
      <c r="E34" s="846"/>
    </row>
    <row r="35" spans="1:5" s="104" customFormat="1" ht="12.6" customHeight="1" x14ac:dyDescent="0.2">
      <c r="A35" s="847"/>
      <c r="B35" s="628"/>
      <c r="C35" s="628"/>
      <c r="D35" s="628"/>
      <c r="E35" s="628"/>
    </row>
    <row r="36" spans="1:5" s="104" customFormat="1" ht="12.6" customHeight="1" x14ac:dyDescent="0.2">
      <c r="A36" s="847"/>
      <c r="B36" s="628"/>
      <c r="C36" s="628"/>
      <c r="D36" s="628"/>
      <c r="E36" s="628"/>
    </row>
    <row r="37" spans="1:5" s="104" customFormat="1" ht="12.6" customHeight="1" x14ac:dyDescent="0.2">
      <c r="A37" s="847"/>
      <c r="B37" s="628"/>
      <c r="C37" s="628"/>
      <c r="D37" s="628"/>
      <c r="E37" s="628"/>
    </row>
    <row r="38" spans="1:5" s="104" customFormat="1" ht="12.6" customHeight="1" x14ac:dyDescent="0.2">
      <c r="A38" s="847"/>
      <c r="B38" s="628"/>
      <c r="C38" s="628"/>
      <c r="D38" s="628"/>
      <c r="E38" s="628"/>
    </row>
    <row r="39" spans="1:5" s="104" customFormat="1" ht="110.45" customHeight="1" x14ac:dyDescent="0.2">
      <c r="A39" s="848"/>
      <c r="B39" s="849"/>
      <c r="C39" s="849"/>
      <c r="D39" s="849"/>
      <c r="E39" s="849"/>
    </row>
    <row r="40" spans="1:5" s="104" customFormat="1" ht="12.6" customHeight="1" x14ac:dyDescent="0.25">
      <c r="A40" s="210" t="s">
        <v>173</v>
      </c>
      <c r="B40" s="93"/>
      <c r="C40" s="93"/>
      <c r="D40" s="93"/>
      <c r="E40" s="93"/>
    </row>
    <row r="41" spans="1:5" s="104" customFormat="1" ht="12.6" customHeight="1" x14ac:dyDescent="0.2">
      <c r="A41" s="845" t="s">
        <v>527</v>
      </c>
      <c r="B41" s="846"/>
      <c r="C41" s="846"/>
      <c r="D41" s="846"/>
      <c r="E41" s="846"/>
    </row>
    <row r="42" spans="1:5" s="104" customFormat="1" ht="12.6" customHeight="1" x14ac:dyDescent="0.2">
      <c r="A42" s="847"/>
      <c r="B42" s="628"/>
      <c r="C42" s="628"/>
      <c r="D42" s="628"/>
      <c r="E42" s="628"/>
    </row>
    <row r="43" spans="1:5" s="104" customFormat="1" ht="12.6" customHeight="1" x14ac:dyDescent="0.2">
      <c r="A43" s="847"/>
      <c r="B43" s="628"/>
      <c r="C43" s="628"/>
      <c r="D43" s="628"/>
      <c r="E43" s="628"/>
    </row>
    <row r="44" spans="1:5" s="104" customFormat="1" ht="12.6" customHeight="1" x14ac:dyDescent="0.2">
      <c r="A44" s="847"/>
      <c r="B44" s="628"/>
      <c r="C44" s="628"/>
      <c r="D44" s="628"/>
      <c r="E44" s="628"/>
    </row>
    <row r="45" spans="1:5" s="104" customFormat="1" ht="12.6" customHeight="1" x14ac:dyDescent="0.2">
      <c r="A45" s="847"/>
      <c r="B45" s="628"/>
      <c r="C45" s="628"/>
      <c r="D45" s="628"/>
      <c r="E45" s="628"/>
    </row>
    <row r="46" spans="1:5" s="104" customFormat="1" ht="93" customHeight="1" x14ac:dyDescent="0.2">
      <c r="A46" s="848"/>
      <c r="B46" s="849"/>
      <c r="C46" s="849"/>
      <c r="D46" s="849"/>
      <c r="E46" s="849"/>
    </row>
    <row r="47" spans="1:5" s="104" customFormat="1" ht="12.6" customHeight="1" x14ac:dyDescent="0.25">
      <c r="A47" s="210" t="s">
        <v>171</v>
      </c>
      <c r="B47" s="93"/>
      <c r="C47" s="93"/>
      <c r="D47" s="93"/>
      <c r="E47" s="93"/>
    </row>
    <row r="48" spans="1:5" s="104" customFormat="1" ht="12.6" customHeight="1" x14ac:dyDescent="0.2">
      <c r="A48" s="845" t="s">
        <v>528</v>
      </c>
      <c r="B48" s="846"/>
      <c r="C48" s="846"/>
      <c r="D48" s="846"/>
      <c r="E48" s="846"/>
    </row>
    <row r="49" spans="1:5" s="104" customFormat="1" ht="12.6" customHeight="1" x14ac:dyDescent="0.2">
      <c r="A49" s="847"/>
      <c r="B49" s="628"/>
      <c r="C49" s="628"/>
      <c r="D49" s="628"/>
      <c r="E49" s="628"/>
    </row>
    <row r="50" spans="1:5" s="104" customFormat="1" ht="12.6" customHeight="1" x14ac:dyDescent="0.2">
      <c r="A50" s="847"/>
      <c r="B50" s="628"/>
      <c r="C50" s="628"/>
      <c r="D50" s="628"/>
      <c r="E50" s="628"/>
    </row>
    <row r="51" spans="1:5" s="104" customFormat="1" ht="12.6" customHeight="1" x14ac:dyDescent="0.2">
      <c r="A51" s="847"/>
      <c r="B51" s="628"/>
      <c r="C51" s="628"/>
      <c r="D51" s="628"/>
      <c r="E51" s="628"/>
    </row>
    <row r="52" spans="1:5" s="104" customFormat="1" ht="12.6" customHeight="1" x14ac:dyDescent="0.2">
      <c r="A52" s="847"/>
      <c r="B52" s="628"/>
      <c r="C52" s="628"/>
      <c r="D52" s="628"/>
      <c r="E52" s="628"/>
    </row>
    <row r="53" spans="1:5" s="104" customFormat="1" ht="71.45" customHeight="1" x14ac:dyDescent="0.2">
      <c r="A53" s="848"/>
      <c r="B53" s="849"/>
      <c r="C53" s="849"/>
      <c r="D53" s="849"/>
      <c r="E53" s="849"/>
    </row>
    <row r="54" spans="1:5" s="104" customFormat="1" ht="12.6" customHeight="1" x14ac:dyDescent="0.25">
      <c r="A54" s="210" t="s">
        <v>169</v>
      </c>
      <c r="B54" s="210"/>
      <c r="C54" s="210"/>
      <c r="D54" s="93"/>
      <c r="E54" s="93"/>
    </row>
    <row r="55" spans="1:5" s="104" customFormat="1" ht="12.6" customHeight="1" x14ac:dyDescent="0.2">
      <c r="A55" s="668" t="s">
        <v>529</v>
      </c>
      <c r="B55" s="669"/>
      <c r="C55" s="669"/>
      <c r="D55" s="669"/>
      <c r="E55" s="669"/>
    </row>
    <row r="56" spans="1:5" s="104" customFormat="1" ht="12.6" customHeight="1" x14ac:dyDescent="0.2">
      <c r="A56" s="670"/>
      <c r="B56" s="643"/>
      <c r="C56" s="643"/>
      <c r="D56" s="643"/>
      <c r="E56" s="643"/>
    </row>
    <row r="57" spans="1:5" s="104" customFormat="1" ht="12.6" customHeight="1" x14ac:dyDescent="0.2">
      <c r="A57" s="670"/>
      <c r="B57" s="643"/>
      <c r="C57" s="643"/>
      <c r="D57" s="643"/>
      <c r="E57" s="643"/>
    </row>
    <row r="58" spans="1:5" s="104" customFormat="1" ht="12.6" customHeight="1" x14ac:dyDescent="0.2">
      <c r="A58" s="670"/>
      <c r="B58" s="643"/>
      <c r="C58" s="643"/>
      <c r="D58" s="643"/>
      <c r="E58" s="643"/>
    </row>
    <row r="59" spans="1:5" s="104" customFormat="1" ht="12.6" customHeight="1" x14ac:dyDescent="0.2">
      <c r="A59" s="670"/>
      <c r="B59" s="643"/>
      <c r="C59" s="643"/>
      <c r="D59" s="643"/>
      <c r="E59" s="643"/>
    </row>
    <row r="60" spans="1:5" s="104" customFormat="1" ht="85.15" customHeight="1" x14ac:dyDescent="0.2">
      <c r="A60" s="671"/>
      <c r="B60" s="672"/>
      <c r="C60" s="672"/>
      <c r="D60" s="672"/>
      <c r="E60" s="672"/>
    </row>
    <row r="61" spans="1:5" ht="13.15" customHeight="1" thickBot="1" x14ac:dyDescent="0.25"/>
    <row r="62" spans="1:5" ht="13.15" customHeight="1" thickBot="1" x14ac:dyDescent="0.25">
      <c r="A62" s="298" t="s">
        <v>20</v>
      </c>
      <c r="B62" s="853" t="s">
        <v>360</v>
      </c>
      <c r="C62" s="853"/>
      <c r="D62" s="853"/>
      <c r="E62" s="853"/>
    </row>
    <row r="63" spans="1:5" ht="13.15" customHeight="1" thickBot="1" x14ac:dyDescent="0.25">
      <c r="A63" s="298" t="s">
        <v>4</v>
      </c>
      <c r="B63" s="854" t="s">
        <v>87</v>
      </c>
      <c r="C63" s="855"/>
      <c r="D63" s="855"/>
      <c r="E63" s="856"/>
    </row>
    <row r="64" spans="1:5" ht="13.15" customHeight="1" thickBot="1" x14ac:dyDescent="0.25">
      <c r="A64" s="298" t="s">
        <v>35</v>
      </c>
      <c r="B64" s="857" t="s">
        <v>5</v>
      </c>
      <c r="C64" s="858"/>
      <c r="D64" s="858"/>
      <c r="E64" s="859"/>
    </row>
    <row r="65" spans="1:5" ht="13.15" customHeight="1" thickBot="1" x14ac:dyDescent="0.25">
      <c r="A65" s="888" t="s">
        <v>8</v>
      </c>
      <c r="B65" s="889"/>
      <c r="C65" s="889"/>
      <c r="D65" s="889"/>
      <c r="E65" s="890"/>
    </row>
    <row r="66" spans="1:5" ht="13.15" customHeight="1" thickBot="1" x14ac:dyDescent="0.25">
      <c r="A66" s="883" t="s">
        <v>157</v>
      </c>
      <c r="B66" s="884"/>
      <c r="C66" s="884"/>
      <c r="D66" s="884"/>
      <c r="E66" s="885"/>
    </row>
    <row r="67" spans="1:5" ht="13.15" customHeight="1" thickBot="1" x14ac:dyDescent="0.25">
      <c r="A67" s="883"/>
      <c r="B67" s="884"/>
      <c r="C67" s="884"/>
      <c r="D67" s="884"/>
      <c r="E67" s="885"/>
    </row>
    <row r="68" spans="1:5" ht="15" customHeight="1" thickBot="1" x14ac:dyDescent="0.25">
      <c r="A68" s="883"/>
      <c r="B68" s="884"/>
      <c r="C68" s="884"/>
      <c r="D68" s="884"/>
      <c r="E68" s="885"/>
    </row>
    <row r="69" spans="1:5" ht="47.45" customHeight="1" thickBot="1" x14ac:dyDescent="0.25">
      <c r="A69" s="297" t="s">
        <v>11</v>
      </c>
      <c r="B69" s="884" t="s">
        <v>554</v>
      </c>
      <c r="C69" s="886"/>
      <c r="D69" s="886"/>
      <c r="E69" s="887"/>
    </row>
    <row r="70" spans="1:5" ht="13.15" customHeight="1" x14ac:dyDescent="0.2">
      <c r="A70" s="863" t="s">
        <v>68</v>
      </c>
      <c r="B70" s="296">
        <v>2018</v>
      </c>
      <c r="C70" s="296">
        <v>2019</v>
      </c>
      <c r="D70" s="296">
        <v>2020</v>
      </c>
      <c r="E70" s="296">
        <v>2021</v>
      </c>
    </row>
    <row r="71" spans="1:5" ht="13.9" customHeight="1" thickBot="1" x14ac:dyDescent="0.25">
      <c r="A71" s="864"/>
      <c r="B71" s="295" t="s">
        <v>6</v>
      </c>
      <c r="C71" s="295" t="s">
        <v>7</v>
      </c>
      <c r="D71" s="295" t="s">
        <v>7</v>
      </c>
      <c r="E71" s="295" t="s">
        <v>7</v>
      </c>
    </row>
    <row r="72" spans="1:5" ht="15" customHeight="1" thickBot="1" x14ac:dyDescent="0.25">
      <c r="A72" s="258" t="s">
        <v>555</v>
      </c>
      <c r="B72" s="294">
        <v>120062</v>
      </c>
      <c r="C72" s="294">
        <v>122000</v>
      </c>
      <c r="D72" s="294">
        <v>123500</v>
      </c>
      <c r="E72" s="294">
        <v>125000</v>
      </c>
    </row>
    <row r="73" spans="1:5" ht="22.15" customHeight="1" thickBot="1" x14ac:dyDescent="0.25">
      <c r="A73" s="258" t="s">
        <v>556</v>
      </c>
      <c r="B73" s="294">
        <v>55708</v>
      </c>
      <c r="C73" s="294">
        <v>58000</v>
      </c>
      <c r="D73" s="294">
        <v>61000</v>
      </c>
      <c r="E73" s="294">
        <v>63000</v>
      </c>
    </row>
    <row r="74" spans="1:5" ht="26.45" customHeight="1" thickBot="1" x14ac:dyDescent="0.25">
      <c r="A74" s="274" t="s">
        <v>560</v>
      </c>
      <c r="B74" s="508">
        <v>0.51100000000000001</v>
      </c>
      <c r="C74" s="508">
        <v>0.53500000000000003</v>
      </c>
      <c r="D74" s="508">
        <v>0.55500000000000005</v>
      </c>
      <c r="E74" s="508">
        <v>0.56499999999999995</v>
      </c>
    </row>
    <row r="75" spans="1:5" ht="35.450000000000003" customHeight="1" thickBot="1" x14ac:dyDescent="0.25">
      <c r="A75" s="251" t="s">
        <v>557</v>
      </c>
      <c r="B75" s="511">
        <v>0.95599999999999996</v>
      </c>
      <c r="C75" s="511">
        <v>0.95899999999999996</v>
      </c>
      <c r="D75" s="511">
        <v>0.96499999999999997</v>
      </c>
      <c r="E75" s="512">
        <v>0.98</v>
      </c>
    </row>
    <row r="76" spans="1:5" ht="48" customHeight="1" thickBot="1" x14ac:dyDescent="0.25">
      <c r="A76" s="251" t="s">
        <v>561</v>
      </c>
      <c r="B76" s="511">
        <v>0.873</v>
      </c>
      <c r="C76" s="511">
        <v>0.88500000000000001</v>
      </c>
      <c r="D76" s="511">
        <v>0.9</v>
      </c>
      <c r="E76" s="511">
        <v>0.92</v>
      </c>
    </row>
    <row r="77" spans="1:5" ht="27" customHeight="1" thickBot="1" x14ac:dyDescent="0.25">
      <c r="A77" s="242" t="s">
        <v>359</v>
      </c>
      <c r="B77" s="257">
        <v>6300</v>
      </c>
      <c r="C77" s="257">
        <v>6300</v>
      </c>
      <c r="D77" s="257">
        <v>6300</v>
      </c>
      <c r="E77" s="257">
        <v>6300</v>
      </c>
    </row>
    <row r="78" spans="1:5" s="259" customFormat="1" ht="33" customHeight="1" thickBot="1" x14ac:dyDescent="0.25">
      <c r="A78" s="254" t="s">
        <v>12</v>
      </c>
      <c r="B78" s="865" t="s">
        <v>358</v>
      </c>
      <c r="C78" s="866"/>
      <c r="D78" s="866"/>
      <c r="E78" s="867"/>
    </row>
    <row r="79" spans="1:5" ht="13.15" customHeight="1" thickBot="1" x14ac:dyDescent="0.25">
      <c r="A79" s="874" t="s">
        <v>69</v>
      </c>
      <c r="B79" s="875"/>
      <c r="C79" s="875"/>
      <c r="D79" s="875"/>
      <c r="E79" s="876"/>
    </row>
    <row r="80" spans="1:5" ht="13.15" customHeight="1" x14ac:dyDescent="0.2">
      <c r="A80" s="252"/>
      <c r="B80" s="252">
        <v>2018</v>
      </c>
      <c r="C80" s="252">
        <v>2019</v>
      </c>
      <c r="D80" s="252">
        <v>2020</v>
      </c>
      <c r="E80" s="252">
        <v>2021</v>
      </c>
    </row>
    <row r="81" spans="1:5" ht="21" customHeight="1" thickBot="1" x14ac:dyDescent="0.25">
      <c r="A81" s="258" t="s">
        <v>357</v>
      </c>
      <c r="B81" s="264">
        <v>0.95799999999999996</v>
      </c>
      <c r="C81" s="264">
        <v>0.96</v>
      </c>
      <c r="D81" s="264">
        <v>0.97</v>
      </c>
      <c r="E81" s="264">
        <v>0.98</v>
      </c>
    </row>
    <row r="82" spans="1:5" ht="24.75" thickBot="1" x14ac:dyDescent="0.25">
      <c r="A82" s="242" t="s">
        <v>356</v>
      </c>
      <c r="B82" s="293">
        <v>120062</v>
      </c>
      <c r="C82" s="293">
        <v>122000</v>
      </c>
      <c r="D82" s="293">
        <v>123500</v>
      </c>
      <c r="E82" s="293">
        <v>125000</v>
      </c>
    </row>
    <row r="83" spans="1:5" ht="30" customHeight="1" thickBot="1" x14ac:dyDescent="0.25">
      <c r="A83" s="242" t="s">
        <v>355</v>
      </c>
      <c r="B83" s="264">
        <v>0.82799999999999996</v>
      </c>
      <c r="C83" s="264">
        <v>0.75</v>
      </c>
      <c r="D83" s="264">
        <v>0.7</v>
      </c>
      <c r="E83" s="264">
        <v>0.65</v>
      </c>
    </row>
    <row r="84" spans="1:5" ht="26.25" customHeight="1" thickBot="1" x14ac:dyDescent="0.25">
      <c r="A84" s="242" t="s">
        <v>354</v>
      </c>
      <c r="B84" s="293">
        <v>99457</v>
      </c>
      <c r="C84" s="293">
        <f>C82*C83</f>
        <v>91500</v>
      </c>
      <c r="D84" s="293">
        <f>D82*D83</f>
        <v>86450</v>
      </c>
      <c r="E84" s="293">
        <f>E82*E83</f>
        <v>81250</v>
      </c>
    </row>
    <row r="85" spans="1:5" ht="26.25" customHeight="1" thickBot="1" x14ac:dyDescent="0.25">
      <c r="A85" s="242" t="s">
        <v>353</v>
      </c>
      <c r="B85" s="264">
        <v>0.17199999999999999</v>
      </c>
      <c r="C85" s="264">
        <v>0.22</v>
      </c>
      <c r="D85" s="264">
        <v>0.3</v>
      </c>
      <c r="E85" s="264">
        <v>0.35</v>
      </c>
    </row>
    <row r="86" spans="1:5" ht="17.45" customHeight="1" thickBot="1" x14ac:dyDescent="0.25">
      <c r="A86" s="242" t="s">
        <v>352</v>
      </c>
      <c r="B86" s="277">
        <v>20605</v>
      </c>
      <c r="C86" s="277">
        <f>C82-C84</f>
        <v>30500</v>
      </c>
      <c r="D86" s="277">
        <f>D82-D84</f>
        <v>37050</v>
      </c>
      <c r="E86" s="277">
        <f>E82-E84</f>
        <v>43750</v>
      </c>
    </row>
    <row r="87" spans="1:5" ht="13.15" customHeight="1" thickBot="1" x14ac:dyDescent="0.25">
      <c r="A87" s="850" t="s">
        <v>45</v>
      </c>
      <c r="B87" s="851"/>
      <c r="C87" s="851"/>
      <c r="D87" s="851"/>
      <c r="E87" s="852"/>
    </row>
    <row r="88" spans="1:5" ht="13.15" customHeight="1" thickBot="1" x14ac:dyDescent="0.25">
      <c r="A88" s="850" t="s">
        <v>70</v>
      </c>
      <c r="B88" s="851"/>
      <c r="C88" s="851"/>
      <c r="D88" s="851"/>
      <c r="E88" s="852"/>
    </row>
    <row r="89" spans="1:5" ht="28.15" customHeight="1" thickBot="1" x14ac:dyDescent="0.25">
      <c r="A89" s="248" t="s">
        <v>268</v>
      </c>
      <c r="B89" s="865" t="s">
        <v>351</v>
      </c>
      <c r="C89" s="866"/>
      <c r="D89" s="866"/>
      <c r="E89" s="867"/>
    </row>
    <row r="90" spans="1:5" ht="27" customHeight="1" thickBot="1" x14ac:dyDescent="0.25">
      <c r="A90" s="242" t="s">
        <v>10</v>
      </c>
      <c r="B90" s="865" t="s">
        <v>351</v>
      </c>
      <c r="C90" s="866"/>
      <c r="D90" s="866"/>
      <c r="E90" s="867"/>
    </row>
    <row r="91" spans="1:5" ht="13.15" customHeight="1" thickBot="1" x14ac:dyDescent="0.25">
      <c r="A91" s="242" t="s">
        <v>13</v>
      </c>
      <c r="B91" s="860" t="s">
        <v>350</v>
      </c>
      <c r="C91" s="861"/>
      <c r="D91" s="861"/>
      <c r="E91" s="862"/>
    </row>
    <row r="92" spans="1:5" ht="13.15" customHeight="1" x14ac:dyDescent="0.2">
      <c r="A92" s="863"/>
      <c r="B92" s="233">
        <v>2018</v>
      </c>
      <c r="C92" s="233">
        <v>2019</v>
      </c>
      <c r="D92" s="233">
        <v>2020</v>
      </c>
      <c r="E92" s="233">
        <v>2021</v>
      </c>
    </row>
    <row r="93" spans="1:5" ht="13.15" customHeight="1" thickBot="1" x14ac:dyDescent="0.25">
      <c r="A93" s="864"/>
      <c r="B93" s="233" t="s">
        <v>6</v>
      </c>
      <c r="C93" s="233" t="s">
        <v>7</v>
      </c>
      <c r="D93" s="233" t="s">
        <v>7</v>
      </c>
      <c r="E93" s="233" t="s">
        <v>7</v>
      </c>
    </row>
    <row r="94" spans="1:5" ht="13.15" customHeight="1" thickBot="1" x14ac:dyDescent="0.25">
      <c r="A94" s="283" t="s">
        <v>9</v>
      </c>
      <c r="B94" s="292">
        <v>99457</v>
      </c>
      <c r="C94" s="291">
        <v>91500</v>
      </c>
      <c r="D94" s="291">
        <v>86450</v>
      </c>
      <c r="E94" s="290">
        <v>81250</v>
      </c>
    </row>
    <row r="95" spans="1:5" ht="13.15" customHeight="1" thickBot="1" x14ac:dyDescent="0.25">
      <c r="A95" s="242" t="s">
        <v>14</v>
      </c>
      <c r="B95" s="289">
        <f>5905389-52000</f>
        <v>5853389</v>
      </c>
      <c r="C95" s="289">
        <f>5996098+2845</f>
        <v>5998943</v>
      </c>
      <c r="D95" s="289">
        <f>6133975+29145</f>
        <v>6163120</v>
      </c>
      <c r="E95" s="289">
        <f>6133975+23865</f>
        <v>6157840</v>
      </c>
    </row>
    <row r="96" spans="1:5" ht="13.15" customHeight="1" thickBot="1" x14ac:dyDescent="0.25">
      <c r="A96" s="283" t="s">
        <v>23</v>
      </c>
      <c r="B96" s="288">
        <f>B95/B94</f>
        <v>58.853464311209869</v>
      </c>
      <c r="C96" s="287">
        <f>C95/C94</f>
        <v>65.56221857923498</v>
      </c>
      <c r="D96" s="287">
        <f>D95/D94</f>
        <v>71.291150954308847</v>
      </c>
      <c r="E96" s="286">
        <f>D96+D96*2%</f>
        <v>72.716973973395028</v>
      </c>
    </row>
    <row r="97" spans="1:5" ht="13.15" customHeight="1" thickBot="1" x14ac:dyDescent="0.25">
      <c r="A97" s="283" t="s">
        <v>15</v>
      </c>
      <c r="B97" s="285"/>
      <c r="C97" s="240">
        <f t="shared" ref="C97:E99" si="0">C94/B94-1</f>
        <v>-8.00044240224419E-2</v>
      </c>
      <c r="D97" s="240">
        <f t="shared" si="0"/>
        <v>-5.519125683060111E-2</v>
      </c>
      <c r="E97" s="284">
        <f t="shared" si="0"/>
        <v>-6.0150375939849621E-2</v>
      </c>
    </row>
    <row r="98" spans="1:5" ht="13.15" customHeight="1" thickBot="1" x14ac:dyDescent="0.25">
      <c r="A98" s="283" t="s">
        <v>16</v>
      </c>
      <c r="B98" s="285"/>
      <c r="C98" s="240">
        <f t="shared" si="0"/>
        <v>2.4866620004240225E-2</v>
      </c>
      <c r="D98" s="240">
        <f t="shared" si="0"/>
        <v>2.7367654601819114E-2</v>
      </c>
      <c r="E98" s="284">
        <f t="shared" si="0"/>
        <v>-8.5670893962797035E-4</v>
      </c>
    </row>
    <row r="99" spans="1:5" ht="13.15" customHeight="1" thickBot="1" x14ac:dyDescent="0.25">
      <c r="A99" s="283" t="s">
        <v>17</v>
      </c>
      <c r="B99" s="282"/>
      <c r="C99" s="281">
        <f t="shared" si="0"/>
        <v>0.11399081339630324</v>
      </c>
      <c r="D99" s="281">
        <f t="shared" si="0"/>
        <v>8.7381612447269275E-2</v>
      </c>
      <c r="E99" s="280">
        <f t="shared" si="0"/>
        <v>2.0000000000000018E-2</v>
      </c>
    </row>
    <row r="100" spans="1:5" ht="13.15" customHeight="1" thickBot="1" x14ac:dyDescent="0.25">
      <c r="A100" s="239" t="s">
        <v>349</v>
      </c>
      <c r="B100" s="279"/>
      <c r="C100" s="279"/>
      <c r="D100" s="279"/>
      <c r="E100" s="278"/>
    </row>
    <row r="101" spans="1:5" ht="13.15" customHeight="1" x14ac:dyDescent="0.2">
      <c r="A101" s="236"/>
      <c r="B101" s="233">
        <v>2018</v>
      </c>
      <c r="C101" s="233">
        <v>2019</v>
      </c>
      <c r="D101" s="233">
        <v>2020</v>
      </c>
      <c r="E101" s="233">
        <v>2021</v>
      </c>
    </row>
    <row r="102" spans="1:5" ht="13.15" customHeight="1" thickBot="1" x14ac:dyDescent="0.25">
      <c r="A102" s="235"/>
      <c r="B102" s="232" t="s">
        <v>6</v>
      </c>
      <c r="C102" s="232" t="s">
        <v>7</v>
      </c>
      <c r="D102" s="232" t="s">
        <v>7</v>
      </c>
      <c r="E102" s="232" t="s">
        <v>7</v>
      </c>
    </row>
    <row r="103" spans="1:5" ht="13.15" customHeight="1" thickBot="1" x14ac:dyDescent="0.25">
      <c r="A103" s="223" t="s">
        <v>0</v>
      </c>
      <c r="B103" s="277">
        <v>4950850</v>
      </c>
      <c r="C103" s="277">
        <v>5041529</v>
      </c>
      <c r="D103" s="277">
        <v>5150850</v>
      </c>
      <c r="E103" s="277">
        <v>5150850</v>
      </c>
    </row>
    <row r="104" spans="1:5" ht="23.25" customHeight="1" thickBot="1" x14ac:dyDescent="0.25">
      <c r="A104" s="223" t="s">
        <v>41</v>
      </c>
      <c r="B104" s="277">
        <v>856439</v>
      </c>
      <c r="C104" s="277">
        <v>856439</v>
      </c>
      <c r="D104" s="277">
        <v>885025</v>
      </c>
      <c r="E104" s="277">
        <v>885025</v>
      </c>
    </row>
    <row r="105" spans="1:5" ht="13.15" customHeight="1" thickBot="1" x14ac:dyDescent="0.25">
      <c r="A105" s="223" t="s">
        <v>1</v>
      </c>
      <c r="B105" s="275">
        <f>98100-52000</f>
        <v>46100</v>
      </c>
      <c r="C105" s="275">
        <f>98100+2875</f>
        <v>100975</v>
      </c>
      <c r="D105" s="275">
        <f>98100+29145</f>
        <v>127245</v>
      </c>
      <c r="E105" s="275">
        <f>98100+23865</f>
        <v>121965</v>
      </c>
    </row>
    <row r="106" spans="1:5" ht="13.15" customHeight="1" thickBot="1" x14ac:dyDescent="0.25">
      <c r="A106" s="223" t="s">
        <v>2</v>
      </c>
      <c r="B106" s="275">
        <v>0</v>
      </c>
      <c r="C106" s="277"/>
      <c r="D106" s="277"/>
      <c r="E106" s="277"/>
    </row>
    <row r="107" spans="1:5" ht="13.15" customHeight="1" thickBot="1" x14ac:dyDescent="0.25">
      <c r="A107" s="223" t="s">
        <v>28</v>
      </c>
      <c r="B107" s="275">
        <v>0</v>
      </c>
      <c r="C107" s="277"/>
      <c r="D107" s="277"/>
      <c r="E107" s="277"/>
    </row>
    <row r="108" spans="1:5" ht="13.15" customHeight="1" thickBot="1" x14ac:dyDescent="0.25">
      <c r="A108" s="223" t="s">
        <v>30</v>
      </c>
      <c r="B108" s="275">
        <v>0</v>
      </c>
      <c r="C108" s="277"/>
      <c r="D108" s="277"/>
      <c r="E108" s="277"/>
    </row>
    <row r="109" spans="1:5" ht="13.15" customHeight="1" thickBot="1" x14ac:dyDescent="0.25">
      <c r="A109" s="223" t="s">
        <v>3</v>
      </c>
      <c r="B109" s="276"/>
      <c r="C109" s="276"/>
      <c r="D109" s="276"/>
      <c r="E109" s="276"/>
    </row>
    <row r="110" spans="1:5" ht="13.15" customHeight="1" thickBot="1" x14ac:dyDescent="0.25">
      <c r="A110" s="234" t="s">
        <v>348</v>
      </c>
      <c r="B110" s="275">
        <f>SUM(B103:B109)</f>
        <v>5853389</v>
      </c>
      <c r="C110" s="275">
        <f>SUM(C103:C109)</f>
        <v>5998943</v>
      </c>
      <c r="D110" s="275">
        <f>SUM(D103:D109)</f>
        <v>6163120</v>
      </c>
      <c r="E110" s="275">
        <f>SUM(E103:E109)</f>
        <v>6157840</v>
      </c>
    </row>
    <row r="111" spans="1:5" ht="13.15" customHeight="1" thickBot="1" x14ac:dyDescent="0.25">
      <c r="A111" s="218" t="s">
        <v>49</v>
      </c>
      <c r="B111" s="217">
        <f>B110-B95</f>
        <v>0</v>
      </c>
      <c r="C111" s="217">
        <f>C110-C95</f>
        <v>0</v>
      </c>
      <c r="D111" s="217">
        <f>D110-D95</f>
        <v>0</v>
      </c>
      <c r="E111" s="217">
        <f>E110-E95</f>
        <v>0</v>
      </c>
    </row>
    <row r="112" spans="1:5" s="259" customFormat="1" ht="54" customHeight="1" thickBot="1" x14ac:dyDescent="0.25">
      <c r="A112" s="260" t="s">
        <v>22</v>
      </c>
      <c r="B112" s="865" t="s">
        <v>347</v>
      </c>
      <c r="C112" s="866"/>
      <c r="D112" s="866"/>
      <c r="E112" s="867"/>
    </row>
    <row r="113" spans="1:5" ht="30.75" customHeight="1" thickBot="1" x14ac:dyDescent="0.25">
      <c r="A113" s="874" t="s">
        <v>97</v>
      </c>
      <c r="B113" s="875"/>
      <c r="C113" s="875"/>
      <c r="D113" s="875"/>
      <c r="E113" s="876"/>
    </row>
    <row r="114" spans="1:5" ht="13.15" customHeight="1" x14ac:dyDescent="0.2">
      <c r="A114" s="252"/>
      <c r="B114" s="252">
        <v>2018</v>
      </c>
      <c r="C114" s="252">
        <v>2019</v>
      </c>
      <c r="D114" s="252">
        <v>2020</v>
      </c>
      <c r="E114" s="252">
        <v>2021</v>
      </c>
    </row>
    <row r="115" spans="1:5" ht="20.25" customHeight="1" thickBot="1" x14ac:dyDescent="0.25">
      <c r="A115" s="274" t="s">
        <v>346</v>
      </c>
      <c r="B115" s="257">
        <v>1400</v>
      </c>
      <c r="C115" s="257">
        <v>1400</v>
      </c>
      <c r="D115" s="257">
        <v>1400</v>
      </c>
      <c r="E115" s="257">
        <v>1400</v>
      </c>
    </row>
    <row r="116" spans="1:5" ht="18.75" customHeight="1" thickBot="1" x14ac:dyDescent="0.25">
      <c r="A116" s="274" t="s">
        <v>345</v>
      </c>
      <c r="B116" s="273">
        <v>0.6</v>
      </c>
      <c r="C116" s="273">
        <v>0.25</v>
      </c>
      <c r="D116" s="273">
        <v>0.25</v>
      </c>
      <c r="E116" s="273">
        <v>0.25</v>
      </c>
    </row>
    <row r="117" spans="1:5" ht="13.15" customHeight="1" thickBot="1" x14ac:dyDescent="0.25">
      <c r="A117" s="850" t="s">
        <v>46</v>
      </c>
      <c r="B117" s="851"/>
      <c r="C117" s="851"/>
      <c r="D117" s="851"/>
      <c r="E117" s="852"/>
    </row>
    <row r="118" spans="1:5" ht="13.15" customHeight="1" thickBot="1" x14ac:dyDescent="0.25">
      <c r="A118" s="850" t="s">
        <v>70</v>
      </c>
      <c r="B118" s="851"/>
      <c r="C118" s="851"/>
      <c r="D118" s="851"/>
      <c r="E118" s="852"/>
    </row>
    <row r="119" spans="1:5" ht="33.6" customHeight="1" thickBot="1" x14ac:dyDescent="0.25">
      <c r="A119" s="248" t="s">
        <v>259</v>
      </c>
      <c r="B119" s="865" t="s">
        <v>344</v>
      </c>
      <c r="C119" s="866"/>
      <c r="D119" s="866"/>
      <c r="E119" s="867"/>
    </row>
    <row r="120" spans="1:5" ht="24" customHeight="1" thickBot="1" x14ac:dyDescent="0.25">
      <c r="A120" s="242" t="s">
        <v>10</v>
      </c>
      <c r="B120" s="865" t="s">
        <v>344</v>
      </c>
      <c r="C120" s="866"/>
      <c r="D120" s="866"/>
      <c r="E120" s="867"/>
    </row>
    <row r="121" spans="1:5" ht="13.15" customHeight="1" thickBot="1" x14ac:dyDescent="0.25">
      <c r="A121" s="242" t="s">
        <v>13</v>
      </c>
      <c r="B121" s="860" t="s">
        <v>343</v>
      </c>
      <c r="C121" s="861"/>
      <c r="D121" s="861"/>
      <c r="E121" s="862"/>
    </row>
    <row r="122" spans="1:5" ht="13.15" customHeight="1" x14ac:dyDescent="0.2">
      <c r="A122" s="863"/>
      <c r="B122" s="233">
        <v>2018</v>
      </c>
      <c r="C122" s="233">
        <v>2019</v>
      </c>
      <c r="D122" s="233">
        <v>2020</v>
      </c>
      <c r="E122" s="233">
        <v>2021</v>
      </c>
    </row>
    <row r="123" spans="1:5" ht="13.15" customHeight="1" thickBot="1" x14ac:dyDescent="0.25">
      <c r="A123" s="871"/>
      <c r="B123" s="233" t="s">
        <v>6</v>
      </c>
      <c r="C123" s="233" t="s">
        <v>7</v>
      </c>
      <c r="D123" s="233" t="s">
        <v>7</v>
      </c>
      <c r="E123" s="233" t="s">
        <v>7</v>
      </c>
    </row>
    <row r="124" spans="1:5" ht="13.15" customHeight="1" thickBot="1" x14ac:dyDescent="0.25">
      <c r="A124" s="520" t="s">
        <v>9</v>
      </c>
      <c r="B124" s="521">
        <v>1400</v>
      </c>
      <c r="C124" s="521">
        <v>1400</v>
      </c>
      <c r="D124" s="521">
        <v>1400</v>
      </c>
      <c r="E124" s="522">
        <v>1400</v>
      </c>
    </row>
    <row r="125" spans="1:5" ht="13.15" customHeight="1" thickBot="1" x14ac:dyDescent="0.25">
      <c r="A125" s="523" t="s">
        <v>14</v>
      </c>
      <c r="B125" s="262">
        <v>10000</v>
      </c>
      <c r="C125" s="262">
        <v>12000</v>
      </c>
      <c r="D125" s="262">
        <v>12480</v>
      </c>
      <c r="E125" s="524">
        <v>12960</v>
      </c>
    </row>
    <row r="126" spans="1:5" ht="13.15" customHeight="1" thickBot="1" x14ac:dyDescent="0.25">
      <c r="A126" s="523" t="s">
        <v>23</v>
      </c>
      <c r="B126" s="262">
        <f>B125/B124</f>
        <v>7.1428571428571432</v>
      </c>
      <c r="C126" s="262">
        <f>C125/C124</f>
        <v>8.5714285714285712</v>
      </c>
      <c r="D126" s="262">
        <f>D125/D124</f>
        <v>8.9142857142857146</v>
      </c>
      <c r="E126" s="524">
        <f>E125/E124</f>
        <v>9.257142857142858</v>
      </c>
    </row>
    <row r="127" spans="1:5" ht="13.15" customHeight="1" thickBot="1" x14ac:dyDescent="0.25">
      <c r="A127" s="523" t="s">
        <v>15</v>
      </c>
      <c r="B127" s="241"/>
      <c r="C127" s="240">
        <f t="shared" ref="C127:E129" si="1">C124/B124-1</f>
        <v>0</v>
      </c>
      <c r="D127" s="240">
        <f t="shared" si="1"/>
        <v>0</v>
      </c>
      <c r="E127" s="284">
        <f t="shared" si="1"/>
        <v>0</v>
      </c>
    </row>
    <row r="128" spans="1:5" ht="13.15" customHeight="1" thickBot="1" x14ac:dyDescent="0.25">
      <c r="A128" s="523" t="s">
        <v>16</v>
      </c>
      <c r="B128" s="241"/>
      <c r="C128" s="240">
        <f t="shared" si="1"/>
        <v>0.19999999999999996</v>
      </c>
      <c r="D128" s="240">
        <f t="shared" si="1"/>
        <v>4.0000000000000036E-2</v>
      </c>
      <c r="E128" s="284">
        <f t="shared" si="1"/>
        <v>3.8461538461538547E-2</v>
      </c>
    </row>
    <row r="129" spans="1:5" ht="13.15" customHeight="1" thickBot="1" x14ac:dyDescent="0.25">
      <c r="A129" s="525" t="s">
        <v>17</v>
      </c>
      <c r="B129" s="526"/>
      <c r="C129" s="281">
        <f t="shared" si="1"/>
        <v>0.19999999999999996</v>
      </c>
      <c r="D129" s="281">
        <f t="shared" si="1"/>
        <v>4.0000000000000036E-2</v>
      </c>
      <c r="E129" s="280">
        <f t="shared" si="1"/>
        <v>3.8461538461538547E-2</v>
      </c>
    </row>
    <row r="130" spans="1:5" ht="24.75" customHeight="1" thickBot="1" x14ac:dyDescent="0.25">
      <c r="A130" s="519" t="s">
        <v>292</v>
      </c>
      <c r="B130" s="279"/>
      <c r="C130" s="279"/>
      <c r="D130" s="279"/>
      <c r="E130" s="278"/>
    </row>
    <row r="131" spans="1:5" ht="13.15" customHeight="1" x14ac:dyDescent="0.2">
      <c r="A131" s="236"/>
      <c r="B131" s="233">
        <v>2018</v>
      </c>
      <c r="C131" s="233">
        <v>2019</v>
      </c>
      <c r="D131" s="233">
        <v>2020</v>
      </c>
      <c r="E131" s="233">
        <v>2021</v>
      </c>
    </row>
    <row r="132" spans="1:5" ht="13.15" customHeight="1" thickBot="1" x14ac:dyDescent="0.25">
      <c r="A132" s="235"/>
      <c r="B132" s="232" t="s">
        <v>6</v>
      </c>
      <c r="C132" s="232" t="s">
        <v>7</v>
      </c>
      <c r="D132" s="232" t="s">
        <v>7</v>
      </c>
      <c r="E132" s="232" t="s">
        <v>7</v>
      </c>
    </row>
    <row r="133" spans="1:5" ht="13.15" customHeight="1" thickBot="1" x14ac:dyDescent="0.25">
      <c r="A133" s="223" t="s">
        <v>0</v>
      </c>
      <c r="B133" s="226">
        <v>0</v>
      </c>
      <c r="C133" s="226"/>
      <c r="D133" s="226"/>
      <c r="E133" s="226"/>
    </row>
    <row r="134" spans="1:5" ht="26.25" customHeight="1" thickBot="1" x14ac:dyDescent="0.25">
      <c r="A134" s="223" t="s">
        <v>41</v>
      </c>
      <c r="B134" s="226">
        <v>0</v>
      </c>
      <c r="C134" s="226"/>
      <c r="D134" s="226"/>
      <c r="E134" s="226"/>
    </row>
    <row r="135" spans="1:5" ht="13.15" customHeight="1" thickBot="1" x14ac:dyDescent="0.25">
      <c r="A135" s="223" t="s">
        <v>1</v>
      </c>
      <c r="B135" s="220">
        <f>B125</f>
        <v>10000</v>
      </c>
      <c r="C135" s="220">
        <f>C125</f>
        <v>12000</v>
      </c>
      <c r="D135" s="220">
        <f>D125</f>
        <v>12480</v>
      </c>
      <c r="E135" s="220">
        <f>E125</f>
        <v>12960</v>
      </c>
    </row>
    <row r="136" spans="1:5" ht="13.15" customHeight="1" thickBot="1" x14ac:dyDescent="0.25">
      <c r="A136" s="223" t="s">
        <v>2</v>
      </c>
      <c r="B136" s="220">
        <v>0</v>
      </c>
      <c r="C136" s="226"/>
      <c r="D136" s="226"/>
      <c r="E136" s="226"/>
    </row>
    <row r="137" spans="1:5" ht="13.15" customHeight="1" thickBot="1" x14ac:dyDescent="0.25">
      <c r="A137" s="223" t="s">
        <v>28</v>
      </c>
      <c r="B137" s="220">
        <v>0</v>
      </c>
      <c r="C137" s="226"/>
      <c r="D137" s="226"/>
      <c r="E137" s="226"/>
    </row>
    <row r="138" spans="1:5" ht="13.15" customHeight="1" thickBot="1" x14ac:dyDescent="0.25">
      <c r="A138" s="223" t="s">
        <v>30</v>
      </c>
      <c r="B138" s="220">
        <v>0</v>
      </c>
      <c r="C138" s="226"/>
      <c r="D138" s="226"/>
      <c r="E138" s="226"/>
    </row>
    <row r="139" spans="1:5" ht="13.15" customHeight="1" thickBot="1" x14ac:dyDescent="0.25">
      <c r="A139" s="223" t="s">
        <v>3</v>
      </c>
      <c r="B139" s="215"/>
      <c r="C139" s="215"/>
      <c r="D139" s="215"/>
      <c r="E139" s="215"/>
    </row>
    <row r="140" spans="1:5" ht="13.15" customHeight="1" thickBot="1" x14ac:dyDescent="0.25">
      <c r="A140" s="234" t="s">
        <v>47</v>
      </c>
      <c r="B140" s="220">
        <f>SUM(B133:B139)</f>
        <v>10000</v>
      </c>
      <c r="C140" s="220">
        <f>SUM(C133:C139)</f>
        <v>12000</v>
      </c>
      <c r="D140" s="220">
        <f>SUM(D133:D139)</f>
        <v>12480</v>
      </c>
      <c r="E140" s="220">
        <f>SUM(E133:E139)</f>
        <v>12960</v>
      </c>
    </row>
    <row r="141" spans="1:5" ht="13.15" customHeight="1" thickBot="1" x14ac:dyDescent="0.25">
      <c r="A141" s="218" t="s">
        <v>49</v>
      </c>
      <c r="B141" s="217">
        <f>B125-B140</f>
        <v>0</v>
      </c>
      <c r="C141" s="217">
        <f>C125-C140</f>
        <v>0</v>
      </c>
      <c r="D141" s="217">
        <f>D125-D140</f>
        <v>0</v>
      </c>
      <c r="E141" s="217">
        <f>E125-E140</f>
        <v>0</v>
      </c>
    </row>
    <row r="142" spans="1:5" ht="28.15" customHeight="1" thickBot="1" x14ac:dyDescent="0.25">
      <c r="A142" s="248" t="s">
        <v>257</v>
      </c>
      <c r="B142" s="865" t="s">
        <v>342</v>
      </c>
      <c r="C142" s="866"/>
      <c r="D142" s="866"/>
      <c r="E142" s="867"/>
    </row>
    <row r="143" spans="1:5" ht="28.9" customHeight="1" thickBot="1" x14ac:dyDescent="0.25">
      <c r="A143" s="242" t="s">
        <v>10</v>
      </c>
      <c r="B143" s="865" t="s">
        <v>342</v>
      </c>
      <c r="C143" s="866"/>
      <c r="D143" s="866"/>
      <c r="E143" s="867"/>
    </row>
    <row r="144" spans="1:5" ht="13.15" customHeight="1" thickBot="1" x14ac:dyDescent="0.25">
      <c r="A144" s="242" t="s">
        <v>13</v>
      </c>
      <c r="B144" s="860" t="s">
        <v>341</v>
      </c>
      <c r="C144" s="861"/>
      <c r="D144" s="861"/>
      <c r="E144" s="862"/>
    </row>
    <row r="145" spans="1:5" ht="13.15" customHeight="1" x14ac:dyDescent="0.2">
      <c r="A145" s="863"/>
      <c r="B145" s="233">
        <v>2018</v>
      </c>
      <c r="C145" s="233">
        <v>2019</v>
      </c>
      <c r="D145" s="233">
        <v>2020</v>
      </c>
      <c r="E145" s="233">
        <v>2021</v>
      </c>
    </row>
    <row r="146" spans="1:5" ht="13.15" customHeight="1" thickBot="1" x14ac:dyDescent="0.25">
      <c r="A146" s="864"/>
      <c r="B146" s="232" t="s">
        <v>6</v>
      </c>
      <c r="C146" s="232" t="s">
        <v>7</v>
      </c>
      <c r="D146" s="232" t="s">
        <v>7</v>
      </c>
      <c r="E146" s="232" t="s">
        <v>7</v>
      </c>
    </row>
    <row r="147" spans="1:5" ht="13.15" customHeight="1" thickBot="1" x14ac:dyDescent="0.25">
      <c r="A147" s="242" t="s">
        <v>9</v>
      </c>
      <c r="B147" s="272">
        <v>1400</v>
      </c>
      <c r="C147" s="272">
        <v>1400</v>
      </c>
      <c r="D147" s="272">
        <v>1400</v>
      </c>
      <c r="E147" s="272">
        <v>1400</v>
      </c>
    </row>
    <row r="148" spans="1:5" ht="13.15" customHeight="1" thickBot="1" x14ac:dyDescent="0.25">
      <c r="A148" s="242" t="s">
        <v>14</v>
      </c>
      <c r="B148" s="262">
        <v>12000</v>
      </c>
      <c r="C148" s="262">
        <v>12000</v>
      </c>
      <c r="D148" s="262">
        <v>12000</v>
      </c>
      <c r="E148" s="262">
        <v>12000</v>
      </c>
    </row>
    <row r="149" spans="1:5" ht="13.15" customHeight="1" thickBot="1" x14ac:dyDescent="0.25">
      <c r="A149" s="242" t="s">
        <v>23</v>
      </c>
      <c r="B149" s="244">
        <v>300</v>
      </c>
      <c r="C149" s="244">
        <v>300</v>
      </c>
      <c r="D149" s="244">
        <v>300</v>
      </c>
      <c r="E149" s="244">
        <v>300</v>
      </c>
    </row>
    <row r="150" spans="1:5" ht="13.15" customHeight="1" thickBot="1" x14ac:dyDescent="0.25">
      <c r="A150" s="242" t="s">
        <v>15</v>
      </c>
      <c r="B150" s="241"/>
      <c r="C150" s="240">
        <f t="shared" ref="C150:E152" si="2">C147/B147-1</f>
        <v>0</v>
      </c>
      <c r="D150" s="240">
        <f t="shared" si="2"/>
        <v>0</v>
      </c>
      <c r="E150" s="240">
        <f t="shared" si="2"/>
        <v>0</v>
      </c>
    </row>
    <row r="151" spans="1:5" ht="13.15" customHeight="1" thickBot="1" x14ac:dyDescent="0.25">
      <c r="A151" s="242" t="s">
        <v>16</v>
      </c>
      <c r="B151" s="241"/>
      <c r="C151" s="240">
        <f t="shared" si="2"/>
        <v>0</v>
      </c>
      <c r="D151" s="240">
        <f t="shared" si="2"/>
        <v>0</v>
      </c>
      <c r="E151" s="240">
        <f t="shared" si="2"/>
        <v>0</v>
      </c>
    </row>
    <row r="152" spans="1:5" ht="13.15" customHeight="1" thickBot="1" x14ac:dyDescent="0.25">
      <c r="A152" s="242" t="s">
        <v>17</v>
      </c>
      <c r="B152" s="241"/>
      <c r="C152" s="240">
        <f t="shared" si="2"/>
        <v>0</v>
      </c>
      <c r="D152" s="240">
        <f t="shared" si="2"/>
        <v>0</v>
      </c>
      <c r="E152" s="240">
        <f t="shared" si="2"/>
        <v>0</v>
      </c>
    </row>
    <row r="153" spans="1:5" ht="29.25" customHeight="1" thickBot="1" x14ac:dyDescent="0.25">
      <c r="A153" s="239" t="s">
        <v>314</v>
      </c>
      <c r="B153" s="238"/>
      <c r="C153" s="238"/>
      <c r="D153" s="238"/>
      <c r="E153" s="237"/>
    </row>
    <row r="154" spans="1:5" ht="13.15" customHeight="1" x14ac:dyDescent="0.2">
      <c r="A154" s="236"/>
      <c r="B154" s="233">
        <v>2018</v>
      </c>
      <c r="C154" s="233">
        <v>2019</v>
      </c>
      <c r="D154" s="233">
        <v>2020</v>
      </c>
      <c r="E154" s="233">
        <v>2021</v>
      </c>
    </row>
    <row r="155" spans="1:5" ht="13.15" customHeight="1" thickBot="1" x14ac:dyDescent="0.25">
      <c r="A155" s="235"/>
      <c r="B155" s="232" t="s">
        <v>6</v>
      </c>
      <c r="C155" s="232" t="s">
        <v>7</v>
      </c>
      <c r="D155" s="232" t="s">
        <v>7</v>
      </c>
      <c r="E155" s="232" t="s">
        <v>7</v>
      </c>
    </row>
    <row r="156" spans="1:5" ht="13.15" customHeight="1" thickBot="1" x14ac:dyDescent="0.25">
      <c r="A156" s="223" t="s">
        <v>0</v>
      </c>
      <c r="B156" s="226">
        <v>0</v>
      </c>
      <c r="C156" s="226"/>
      <c r="D156" s="226"/>
      <c r="E156" s="226"/>
    </row>
    <row r="157" spans="1:5" ht="27" customHeight="1" thickBot="1" x14ac:dyDescent="0.25">
      <c r="A157" s="223" t="s">
        <v>41</v>
      </c>
      <c r="B157" s="226">
        <v>0</v>
      </c>
      <c r="C157" s="226"/>
      <c r="D157" s="226"/>
      <c r="E157" s="226"/>
    </row>
    <row r="158" spans="1:5" ht="13.15" customHeight="1" thickBot="1" x14ac:dyDescent="0.25">
      <c r="A158" s="223" t="s">
        <v>1</v>
      </c>
      <c r="B158" s="220">
        <f>B148</f>
        <v>12000</v>
      </c>
      <c r="C158" s="220">
        <f>C148</f>
        <v>12000</v>
      </c>
      <c r="D158" s="220">
        <f>D148</f>
        <v>12000</v>
      </c>
      <c r="E158" s="220">
        <f>E148</f>
        <v>12000</v>
      </c>
    </row>
    <row r="159" spans="1:5" ht="13.15" customHeight="1" thickBot="1" x14ac:dyDescent="0.25">
      <c r="A159" s="223" t="s">
        <v>2</v>
      </c>
      <c r="B159" s="220">
        <v>0</v>
      </c>
      <c r="C159" s="226"/>
      <c r="D159" s="226"/>
      <c r="E159" s="226"/>
    </row>
    <row r="160" spans="1:5" ht="13.15" customHeight="1" thickBot="1" x14ac:dyDescent="0.25">
      <c r="A160" s="223" t="s">
        <v>28</v>
      </c>
      <c r="B160" s="220">
        <v>0</v>
      </c>
      <c r="C160" s="226"/>
      <c r="D160" s="226"/>
      <c r="E160" s="226"/>
    </row>
    <row r="161" spans="1:5" ht="13.15" customHeight="1" thickBot="1" x14ac:dyDescent="0.25">
      <c r="A161" s="223" t="s">
        <v>30</v>
      </c>
      <c r="B161" s="220">
        <v>0</v>
      </c>
      <c r="C161" s="226"/>
      <c r="D161" s="226"/>
      <c r="E161" s="226"/>
    </row>
    <row r="162" spans="1:5" ht="13.15" customHeight="1" thickBot="1" x14ac:dyDescent="0.25">
      <c r="A162" s="223" t="s">
        <v>3</v>
      </c>
      <c r="B162" s="215"/>
      <c r="C162" s="215"/>
      <c r="D162" s="215"/>
      <c r="E162" s="215"/>
    </row>
    <row r="163" spans="1:5" ht="13.15" customHeight="1" thickBot="1" x14ac:dyDescent="0.25">
      <c r="A163" s="234" t="s">
        <v>233</v>
      </c>
      <c r="B163" s="220">
        <f>SUM(B156:B162)</f>
        <v>12000</v>
      </c>
      <c r="C163" s="220">
        <f>SUM(C156:C162)</f>
        <v>12000</v>
      </c>
      <c r="D163" s="220">
        <f>SUM(D156:D162)</f>
        <v>12000</v>
      </c>
      <c r="E163" s="220">
        <f>SUM(E156:E162)</f>
        <v>12000</v>
      </c>
    </row>
    <row r="164" spans="1:5" ht="13.15" customHeight="1" thickBot="1" x14ac:dyDescent="0.25">
      <c r="A164" s="218" t="s">
        <v>49</v>
      </c>
      <c r="B164" s="217">
        <f>B163-B148</f>
        <v>0</v>
      </c>
      <c r="C164" s="217">
        <f>C163-C148</f>
        <v>0</v>
      </c>
      <c r="D164" s="217">
        <f>D163-D148</f>
        <v>0</v>
      </c>
      <c r="E164" s="217">
        <f>E163-E148</f>
        <v>0</v>
      </c>
    </row>
    <row r="165" spans="1:5" ht="39.75" customHeight="1" thickBot="1" x14ac:dyDescent="0.25">
      <c r="A165" s="248" t="s">
        <v>340</v>
      </c>
      <c r="B165" s="865" t="s">
        <v>339</v>
      </c>
      <c r="C165" s="866"/>
      <c r="D165" s="866"/>
      <c r="E165" s="867"/>
    </row>
    <row r="166" spans="1:5" ht="38.25" customHeight="1" thickBot="1" x14ac:dyDescent="0.25">
      <c r="A166" s="242" t="s">
        <v>10</v>
      </c>
      <c r="B166" s="865" t="s">
        <v>339</v>
      </c>
      <c r="C166" s="866"/>
      <c r="D166" s="866"/>
      <c r="E166" s="867"/>
    </row>
    <row r="167" spans="1:5" ht="13.15" customHeight="1" thickBot="1" x14ac:dyDescent="0.25">
      <c r="A167" s="242" t="s">
        <v>13</v>
      </c>
      <c r="B167" s="860" t="s">
        <v>338</v>
      </c>
      <c r="C167" s="861"/>
      <c r="D167" s="861"/>
      <c r="E167" s="862"/>
    </row>
    <row r="168" spans="1:5" ht="13.15" customHeight="1" x14ac:dyDescent="0.2">
      <c r="A168" s="863"/>
      <c r="B168" s="233">
        <v>2018</v>
      </c>
      <c r="C168" s="233">
        <v>2019</v>
      </c>
      <c r="D168" s="233">
        <v>2020</v>
      </c>
      <c r="E168" s="233">
        <v>2021</v>
      </c>
    </row>
    <row r="169" spans="1:5" ht="13.15" customHeight="1" thickBot="1" x14ac:dyDescent="0.25">
      <c r="A169" s="864"/>
      <c r="B169" s="232" t="s">
        <v>6</v>
      </c>
      <c r="C169" s="232" t="s">
        <v>7</v>
      </c>
      <c r="D169" s="232" t="s">
        <v>7</v>
      </c>
      <c r="E169" s="232" t="s">
        <v>7</v>
      </c>
    </row>
    <row r="170" spans="1:5" ht="13.15" customHeight="1" thickBot="1" x14ac:dyDescent="0.25">
      <c r="A170" s="242" t="s">
        <v>9</v>
      </c>
      <c r="B170" s="269">
        <v>18000</v>
      </c>
      <c r="C170" s="269">
        <v>18000</v>
      </c>
      <c r="D170" s="269">
        <v>18000</v>
      </c>
      <c r="E170" s="217">
        <v>18000</v>
      </c>
    </row>
    <row r="171" spans="1:5" ht="13.15" customHeight="1" thickBot="1" x14ac:dyDescent="0.25">
      <c r="A171" s="242" t="s">
        <v>14</v>
      </c>
      <c r="B171" s="271">
        <v>70000</v>
      </c>
      <c r="C171" s="271">
        <v>72000</v>
      </c>
      <c r="D171" s="271">
        <v>74000</v>
      </c>
      <c r="E171" s="217">
        <v>74000</v>
      </c>
    </row>
    <row r="172" spans="1:5" ht="13.15" customHeight="1" thickBot="1" x14ac:dyDescent="0.25">
      <c r="A172" s="242" t="s">
        <v>23</v>
      </c>
      <c r="B172" s="244">
        <f>B171/B170</f>
        <v>3.8888888888888888</v>
      </c>
      <c r="C172" s="244">
        <f>C171/C170</f>
        <v>4</v>
      </c>
      <c r="D172" s="244">
        <f>D171/D170</f>
        <v>4.1111111111111107</v>
      </c>
      <c r="E172" s="527">
        <f>E171/E170</f>
        <v>4.1111111111111107</v>
      </c>
    </row>
    <row r="173" spans="1:5" ht="13.15" customHeight="1" thickBot="1" x14ac:dyDescent="0.25">
      <c r="A173" s="242" t="s">
        <v>15</v>
      </c>
      <c r="B173" s="241"/>
      <c r="C173" s="240">
        <f t="shared" ref="C173:E175" si="3">C170/B170-1</f>
        <v>0</v>
      </c>
      <c r="D173" s="240">
        <f t="shared" si="3"/>
        <v>0</v>
      </c>
      <c r="E173" s="217">
        <f t="shared" si="3"/>
        <v>0</v>
      </c>
    </row>
    <row r="174" spans="1:5" ht="13.15" customHeight="1" thickBot="1" x14ac:dyDescent="0.25">
      <c r="A174" s="242" t="s">
        <v>16</v>
      </c>
      <c r="B174" s="241"/>
      <c r="C174" s="240">
        <f t="shared" si="3"/>
        <v>2.857142857142847E-2</v>
      </c>
      <c r="D174" s="240">
        <f t="shared" si="3"/>
        <v>2.7777777777777679E-2</v>
      </c>
      <c r="E174" s="217">
        <f t="shared" si="3"/>
        <v>0</v>
      </c>
    </row>
    <row r="175" spans="1:5" ht="13.15" customHeight="1" thickBot="1" x14ac:dyDescent="0.25">
      <c r="A175" s="242" t="s">
        <v>17</v>
      </c>
      <c r="B175" s="241"/>
      <c r="C175" s="240">
        <f t="shared" si="3"/>
        <v>2.8571428571428692E-2</v>
      </c>
      <c r="D175" s="240">
        <f t="shared" si="3"/>
        <v>2.7777777777777679E-2</v>
      </c>
      <c r="E175" s="217">
        <f t="shared" si="3"/>
        <v>0</v>
      </c>
    </row>
    <row r="176" spans="1:5" ht="23.25" customHeight="1" thickBot="1" x14ac:dyDescent="0.25">
      <c r="A176" s="239" t="s">
        <v>314</v>
      </c>
      <c r="B176" s="238"/>
      <c r="C176" s="238"/>
      <c r="D176" s="238"/>
      <c r="E176" s="237"/>
    </row>
    <row r="177" spans="1:5" ht="13.15" customHeight="1" x14ac:dyDescent="0.2">
      <c r="A177" s="236"/>
      <c r="B177" s="233">
        <v>2018</v>
      </c>
      <c r="C177" s="233">
        <v>2019</v>
      </c>
      <c r="D177" s="233">
        <v>2020</v>
      </c>
      <c r="E177" s="233">
        <v>2021</v>
      </c>
    </row>
    <row r="178" spans="1:5" ht="13.15" customHeight="1" thickBot="1" x14ac:dyDescent="0.25">
      <c r="A178" s="235"/>
      <c r="B178" s="232" t="s">
        <v>6</v>
      </c>
      <c r="C178" s="232" t="s">
        <v>7</v>
      </c>
      <c r="D178" s="232" t="s">
        <v>7</v>
      </c>
      <c r="E178" s="232" t="s">
        <v>7</v>
      </c>
    </row>
    <row r="179" spans="1:5" ht="13.15" customHeight="1" thickBot="1" x14ac:dyDescent="0.25">
      <c r="A179" s="223" t="s">
        <v>0</v>
      </c>
      <c r="B179" s="226">
        <v>0</v>
      </c>
      <c r="C179" s="226"/>
      <c r="D179" s="226"/>
      <c r="E179" s="226"/>
    </row>
    <row r="180" spans="1:5" ht="13.15" customHeight="1" thickBot="1" x14ac:dyDescent="0.25">
      <c r="A180" s="223" t="s">
        <v>41</v>
      </c>
      <c r="B180" s="226">
        <v>0</v>
      </c>
      <c r="C180" s="226"/>
      <c r="D180" s="226"/>
      <c r="E180" s="226"/>
    </row>
    <row r="181" spans="1:5" ht="13.15" customHeight="1" thickBot="1" x14ac:dyDescent="0.25">
      <c r="A181" s="223" t="s">
        <v>1</v>
      </c>
      <c r="B181" s="220">
        <v>0</v>
      </c>
      <c r="C181" s="226"/>
      <c r="D181" s="226"/>
      <c r="E181" s="226"/>
    </row>
    <row r="182" spans="1:5" ht="13.15" customHeight="1" thickBot="1" x14ac:dyDescent="0.25">
      <c r="A182" s="223" t="s">
        <v>2</v>
      </c>
      <c r="B182" s="220">
        <v>0</v>
      </c>
      <c r="C182" s="226"/>
      <c r="D182" s="226"/>
      <c r="E182" s="226"/>
    </row>
    <row r="183" spans="1:5" ht="13.15" customHeight="1" thickBot="1" x14ac:dyDescent="0.25">
      <c r="A183" s="223" t="s">
        <v>28</v>
      </c>
      <c r="B183" s="220">
        <v>0</v>
      </c>
      <c r="C183" s="226"/>
      <c r="D183" s="226"/>
      <c r="E183" s="226"/>
    </row>
    <row r="184" spans="1:5" ht="13.15" customHeight="1" thickBot="1" x14ac:dyDescent="0.25">
      <c r="A184" s="223" t="s">
        <v>30</v>
      </c>
      <c r="B184" s="220">
        <v>0</v>
      </c>
      <c r="C184" s="226"/>
      <c r="D184" s="226"/>
      <c r="E184" s="226"/>
    </row>
    <row r="185" spans="1:5" ht="13.15" customHeight="1" thickBot="1" x14ac:dyDescent="0.25">
      <c r="A185" s="223" t="s">
        <v>3</v>
      </c>
      <c r="B185" s="215">
        <f>B171</f>
        <v>70000</v>
      </c>
      <c r="C185" s="215">
        <f>C171</f>
        <v>72000</v>
      </c>
      <c r="D185" s="215">
        <f>D171</f>
        <v>74000</v>
      </c>
      <c r="E185" s="215">
        <f>E171</f>
        <v>74000</v>
      </c>
    </row>
    <row r="186" spans="1:5" ht="13.15" customHeight="1" thickBot="1" x14ac:dyDescent="0.25">
      <c r="A186" s="234" t="s">
        <v>233</v>
      </c>
      <c r="B186" s="220">
        <f>SUM(B179:B185)</f>
        <v>70000</v>
      </c>
      <c r="C186" s="220">
        <f>SUM(C179:C185)</f>
        <v>72000</v>
      </c>
      <c r="D186" s="220">
        <f>SUM(D179:D185)</f>
        <v>74000</v>
      </c>
      <c r="E186" s="220">
        <f>SUM(E179:E185)</f>
        <v>74000</v>
      </c>
    </row>
    <row r="187" spans="1:5" ht="13.15" customHeight="1" thickBot="1" x14ac:dyDescent="0.25">
      <c r="A187" s="218" t="s">
        <v>49</v>
      </c>
      <c r="B187" s="217">
        <f>B186-B171</f>
        <v>0</v>
      </c>
      <c r="C187" s="217">
        <f>C186-C171</f>
        <v>0</v>
      </c>
      <c r="D187" s="217">
        <f>D186-D171</f>
        <v>0</v>
      </c>
      <c r="E187" s="217">
        <f>E186-E171</f>
        <v>0</v>
      </c>
    </row>
    <row r="188" spans="1:5" ht="13.15" customHeight="1" thickBot="1" x14ac:dyDescent="0.25">
      <c r="A188" s="248" t="s">
        <v>337</v>
      </c>
      <c r="B188" s="865" t="s">
        <v>336</v>
      </c>
      <c r="C188" s="866"/>
      <c r="D188" s="866"/>
      <c r="E188" s="867"/>
    </row>
    <row r="189" spans="1:5" ht="25.5" customHeight="1" thickBot="1" x14ac:dyDescent="0.25">
      <c r="A189" s="242" t="s">
        <v>10</v>
      </c>
      <c r="B189" s="865" t="s">
        <v>335</v>
      </c>
      <c r="C189" s="866"/>
      <c r="D189" s="866"/>
      <c r="E189" s="867"/>
    </row>
    <row r="190" spans="1:5" ht="13.15" customHeight="1" thickBot="1" x14ac:dyDescent="0.25">
      <c r="A190" s="242" t="s">
        <v>13</v>
      </c>
      <c r="B190" s="860" t="s">
        <v>334</v>
      </c>
      <c r="C190" s="861"/>
      <c r="D190" s="861"/>
      <c r="E190" s="862"/>
    </row>
    <row r="191" spans="1:5" ht="13.15" customHeight="1" x14ac:dyDescent="0.2">
      <c r="A191" s="863"/>
      <c r="B191" s="233">
        <v>2018</v>
      </c>
      <c r="C191" s="233">
        <v>2019</v>
      </c>
      <c r="D191" s="233">
        <v>2020</v>
      </c>
      <c r="E191" s="233">
        <v>2021</v>
      </c>
    </row>
    <row r="192" spans="1:5" ht="13.15" customHeight="1" thickBot="1" x14ac:dyDescent="0.25">
      <c r="A192" s="864"/>
      <c r="B192" s="232" t="s">
        <v>6</v>
      </c>
      <c r="C192" s="232" t="s">
        <v>7</v>
      </c>
      <c r="D192" s="232" t="s">
        <v>7</v>
      </c>
      <c r="E192" s="232" t="s">
        <v>7</v>
      </c>
    </row>
    <row r="193" spans="1:5" ht="13.15" customHeight="1" thickBot="1" x14ac:dyDescent="0.25">
      <c r="A193" s="242" t="s">
        <v>9</v>
      </c>
      <c r="B193" s="269">
        <v>3000</v>
      </c>
      <c r="C193" s="269">
        <v>3000</v>
      </c>
      <c r="D193" s="269">
        <v>3000</v>
      </c>
      <c r="E193" s="269">
        <v>3000</v>
      </c>
    </row>
    <row r="194" spans="1:5" ht="13.15" customHeight="1" thickBot="1" x14ac:dyDescent="0.25">
      <c r="A194" s="242" t="s">
        <v>14</v>
      </c>
      <c r="B194" s="269">
        <v>30000</v>
      </c>
      <c r="C194" s="269">
        <f>C193*C195</f>
        <v>33000</v>
      </c>
      <c r="D194" s="269">
        <f>D193*D195</f>
        <v>36000</v>
      </c>
      <c r="E194" s="269">
        <f>E193*E195</f>
        <v>39000</v>
      </c>
    </row>
    <row r="195" spans="1:5" ht="13.15" customHeight="1" thickBot="1" x14ac:dyDescent="0.25">
      <c r="A195" s="242" t="s">
        <v>23</v>
      </c>
      <c r="B195" s="262">
        <v>10</v>
      </c>
      <c r="C195" s="262">
        <v>11</v>
      </c>
      <c r="D195" s="262">
        <v>12</v>
      </c>
      <c r="E195" s="262">
        <v>13</v>
      </c>
    </row>
    <row r="196" spans="1:5" ht="13.15" customHeight="1" thickBot="1" x14ac:dyDescent="0.25">
      <c r="A196" s="242" t="s">
        <v>15</v>
      </c>
      <c r="B196" s="241"/>
      <c r="C196" s="240">
        <f t="shared" ref="C196:E198" si="4">C193/B193-1</f>
        <v>0</v>
      </c>
      <c r="D196" s="240">
        <f t="shared" si="4"/>
        <v>0</v>
      </c>
      <c r="E196" s="240">
        <f t="shared" si="4"/>
        <v>0</v>
      </c>
    </row>
    <row r="197" spans="1:5" ht="13.15" customHeight="1" thickBot="1" x14ac:dyDescent="0.25">
      <c r="A197" s="242" t="s">
        <v>16</v>
      </c>
      <c r="B197" s="241"/>
      <c r="C197" s="240">
        <f t="shared" si="4"/>
        <v>0.10000000000000009</v>
      </c>
      <c r="D197" s="240">
        <f t="shared" si="4"/>
        <v>9.0909090909090828E-2</v>
      </c>
      <c r="E197" s="240">
        <f t="shared" si="4"/>
        <v>8.3333333333333259E-2</v>
      </c>
    </row>
    <row r="198" spans="1:5" ht="13.15" customHeight="1" thickBot="1" x14ac:dyDescent="0.25">
      <c r="A198" s="242" t="s">
        <v>17</v>
      </c>
      <c r="B198" s="241"/>
      <c r="C198" s="240">
        <f t="shared" si="4"/>
        <v>0.10000000000000009</v>
      </c>
      <c r="D198" s="240">
        <f t="shared" si="4"/>
        <v>9.0909090909090828E-2</v>
      </c>
      <c r="E198" s="240">
        <f t="shared" si="4"/>
        <v>8.3333333333333259E-2</v>
      </c>
    </row>
    <row r="199" spans="1:5" ht="13.15" customHeight="1" thickBot="1" x14ac:dyDescent="0.25">
      <c r="A199" s="239" t="s">
        <v>333</v>
      </c>
      <c r="B199" s="238"/>
      <c r="C199" s="238"/>
      <c r="D199" s="238"/>
      <c r="E199" s="237"/>
    </row>
    <row r="200" spans="1:5" ht="13.15" customHeight="1" x14ac:dyDescent="0.2">
      <c r="A200" s="236"/>
      <c r="B200" s="233">
        <v>2018</v>
      </c>
      <c r="C200" s="233">
        <v>2019</v>
      </c>
      <c r="D200" s="233">
        <v>2020</v>
      </c>
      <c r="E200" s="233">
        <v>2021</v>
      </c>
    </row>
    <row r="201" spans="1:5" ht="13.15" customHeight="1" thickBot="1" x14ac:dyDescent="0.25">
      <c r="A201" s="235"/>
      <c r="B201" s="232" t="s">
        <v>6</v>
      </c>
      <c r="C201" s="232" t="s">
        <v>7</v>
      </c>
      <c r="D201" s="232" t="s">
        <v>7</v>
      </c>
      <c r="E201" s="232" t="s">
        <v>7</v>
      </c>
    </row>
    <row r="202" spans="1:5" ht="13.15" customHeight="1" thickBot="1" x14ac:dyDescent="0.25">
      <c r="A202" s="223" t="s">
        <v>0</v>
      </c>
      <c r="B202" s="226">
        <v>0</v>
      </c>
      <c r="C202" s="226"/>
      <c r="D202" s="226"/>
      <c r="E202" s="226"/>
    </row>
    <row r="203" spans="1:5" ht="13.15" customHeight="1" thickBot="1" x14ac:dyDescent="0.25">
      <c r="A203" s="223" t="s">
        <v>41</v>
      </c>
      <c r="B203" s="226">
        <v>0</v>
      </c>
      <c r="C203" s="226"/>
      <c r="D203" s="226"/>
      <c r="E203" s="226"/>
    </row>
    <row r="204" spans="1:5" ht="13.15" customHeight="1" thickBot="1" x14ac:dyDescent="0.25">
      <c r="A204" s="223" t="s">
        <v>1</v>
      </c>
      <c r="B204" s="220">
        <f>B194</f>
        <v>30000</v>
      </c>
      <c r="C204" s="220">
        <f>C194</f>
        <v>33000</v>
      </c>
      <c r="D204" s="220">
        <f>D194</f>
        <v>36000</v>
      </c>
      <c r="E204" s="220">
        <f>E194</f>
        <v>39000</v>
      </c>
    </row>
    <row r="205" spans="1:5" ht="13.15" customHeight="1" thickBot="1" x14ac:dyDescent="0.25">
      <c r="A205" s="223" t="s">
        <v>2</v>
      </c>
      <c r="B205" s="220">
        <v>0</v>
      </c>
      <c r="C205" s="226"/>
      <c r="D205" s="226"/>
      <c r="E205" s="226"/>
    </row>
    <row r="206" spans="1:5" ht="13.15" customHeight="1" thickBot="1" x14ac:dyDescent="0.25">
      <c r="A206" s="223" t="s">
        <v>28</v>
      </c>
      <c r="B206" s="220">
        <v>0</v>
      </c>
      <c r="C206" s="226"/>
      <c r="D206" s="226"/>
      <c r="E206" s="226"/>
    </row>
    <row r="207" spans="1:5" ht="13.15" customHeight="1" thickBot="1" x14ac:dyDescent="0.25">
      <c r="A207" s="223" t="s">
        <v>30</v>
      </c>
      <c r="B207" s="220">
        <v>0</v>
      </c>
      <c r="C207" s="226"/>
      <c r="D207" s="226"/>
      <c r="E207" s="226"/>
    </row>
    <row r="208" spans="1:5" ht="13.15" customHeight="1" thickBot="1" x14ac:dyDescent="0.25">
      <c r="A208" s="223" t="s">
        <v>3</v>
      </c>
      <c r="B208" s="215"/>
      <c r="C208" s="215"/>
      <c r="D208" s="215"/>
      <c r="E208" s="215"/>
    </row>
    <row r="209" spans="1:5" ht="13.15" customHeight="1" thickBot="1" x14ac:dyDescent="0.25">
      <c r="A209" s="234" t="s">
        <v>332</v>
      </c>
      <c r="B209" s="220">
        <f>SUM(B202:B208)</f>
        <v>30000</v>
      </c>
      <c r="C209" s="220">
        <f>SUM(C202:C208)</f>
        <v>33000</v>
      </c>
      <c r="D209" s="220">
        <f>SUM(D202:D208)</f>
        <v>36000</v>
      </c>
      <c r="E209" s="220">
        <f>SUM(E202:E208)</f>
        <v>39000</v>
      </c>
    </row>
    <row r="210" spans="1:5" ht="13.15" customHeight="1" thickBot="1" x14ac:dyDescent="0.25">
      <c r="A210" s="218" t="s">
        <v>49</v>
      </c>
      <c r="B210" s="217">
        <f>B194-B209</f>
        <v>0</v>
      </c>
      <c r="C210" s="217">
        <f>C194-C209</f>
        <v>0</v>
      </c>
      <c r="D210" s="217">
        <f>D194-D209</f>
        <v>0</v>
      </c>
      <c r="E210" s="217">
        <f>E194-E209</f>
        <v>0</v>
      </c>
    </row>
    <row r="211" spans="1:5" s="259" customFormat="1" ht="69.75" customHeight="1" thickBot="1" x14ac:dyDescent="0.25">
      <c r="A211" s="260" t="s">
        <v>99</v>
      </c>
      <c r="B211" s="865" t="s">
        <v>331</v>
      </c>
      <c r="C211" s="866"/>
      <c r="D211" s="866"/>
      <c r="E211" s="867"/>
    </row>
    <row r="212" spans="1:5" ht="13.15" customHeight="1" thickBot="1" x14ac:dyDescent="0.25">
      <c r="A212" s="874" t="s">
        <v>108</v>
      </c>
      <c r="B212" s="875"/>
      <c r="C212" s="875"/>
      <c r="D212" s="875"/>
      <c r="E212" s="876"/>
    </row>
    <row r="213" spans="1:5" ht="13.15" customHeight="1" x14ac:dyDescent="0.2">
      <c r="A213" s="252"/>
      <c r="B213" s="252">
        <v>2018</v>
      </c>
      <c r="C213" s="252">
        <v>2019</v>
      </c>
      <c r="D213" s="252">
        <v>2020</v>
      </c>
      <c r="E213" s="252">
        <v>2021</v>
      </c>
    </row>
    <row r="214" spans="1:5" ht="22.9" customHeight="1" thickBot="1" x14ac:dyDescent="0.25">
      <c r="A214" s="258" t="s">
        <v>330</v>
      </c>
      <c r="B214" s="265">
        <v>2000</v>
      </c>
      <c r="C214" s="265">
        <v>2000</v>
      </c>
      <c r="D214" s="265">
        <v>2000</v>
      </c>
      <c r="E214" s="265">
        <v>2000</v>
      </c>
    </row>
    <row r="215" spans="1:5" ht="21.6" customHeight="1" thickBot="1" x14ac:dyDescent="0.25">
      <c r="A215" s="242" t="s">
        <v>329</v>
      </c>
      <c r="B215" s="265">
        <v>1000</v>
      </c>
      <c r="C215" s="265">
        <v>1000</v>
      </c>
      <c r="D215" s="265">
        <v>1000</v>
      </c>
      <c r="E215" s="265">
        <v>1000</v>
      </c>
    </row>
    <row r="216" spans="1:5" ht="21.6" customHeight="1" thickBot="1" x14ac:dyDescent="0.25">
      <c r="A216" s="242" t="s">
        <v>328</v>
      </c>
      <c r="B216" s="265">
        <v>200</v>
      </c>
      <c r="C216" s="265">
        <v>200</v>
      </c>
      <c r="D216" s="265">
        <v>200</v>
      </c>
      <c r="E216" s="265">
        <v>200</v>
      </c>
    </row>
    <row r="217" spans="1:5" ht="21.6" customHeight="1" thickBot="1" x14ac:dyDescent="0.25">
      <c r="A217" s="242" t="s">
        <v>327</v>
      </c>
      <c r="B217" s="265">
        <v>40000</v>
      </c>
      <c r="C217" s="265">
        <v>39000</v>
      </c>
      <c r="D217" s="265">
        <v>38500</v>
      </c>
      <c r="E217" s="265">
        <v>38000</v>
      </c>
    </row>
    <row r="218" spans="1:5" ht="13.15" customHeight="1" thickBot="1" x14ac:dyDescent="0.25">
      <c r="A218" s="850" t="s">
        <v>138</v>
      </c>
      <c r="B218" s="851"/>
      <c r="C218" s="851"/>
      <c r="D218" s="851"/>
      <c r="E218" s="852"/>
    </row>
    <row r="219" spans="1:5" ht="13.15" customHeight="1" thickBot="1" x14ac:dyDescent="0.25">
      <c r="A219" s="850" t="s">
        <v>70</v>
      </c>
      <c r="B219" s="851"/>
      <c r="C219" s="851"/>
      <c r="D219" s="851"/>
      <c r="E219" s="852"/>
    </row>
    <row r="220" spans="1:5" ht="34.15" customHeight="1" thickBot="1" x14ac:dyDescent="0.25">
      <c r="A220" s="248" t="s">
        <v>250</v>
      </c>
      <c r="B220" s="891" t="s">
        <v>326</v>
      </c>
      <c r="C220" s="892"/>
      <c r="D220" s="892"/>
      <c r="E220" s="893"/>
    </row>
    <row r="221" spans="1:5" ht="32.450000000000003" customHeight="1" thickBot="1" x14ac:dyDescent="0.25">
      <c r="A221" s="242" t="s">
        <v>10</v>
      </c>
      <c r="B221" s="891" t="s">
        <v>325</v>
      </c>
      <c r="C221" s="892"/>
      <c r="D221" s="892"/>
      <c r="E221" s="893"/>
    </row>
    <row r="222" spans="1:5" ht="25.9" customHeight="1" thickBot="1" x14ac:dyDescent="0.25">
      <c r="A222" s="242" t="s">
        <v>13</v>
      </c>
      <c r="B222" s="860" t="s">
        <v>324</v>
      </c>
      <c r="C222" s="861"/>
      <c r="D222" s="861"/>
      <c r="E222" s="862"/>
    </row>
    <row r="223" spans="1:5" ht="13.15" customHeight="1" x14ac:dyDescent="0.2">
      <c r="A223" s="863"/>
      <c r="B223" s="233">
        <v>2018</v>
      </c>
      <c r="C223" s="233">
        <v>2019</v>
      </c>
      <c r="D223" s="233">
        <v>2020</v>
      </c>
      <c r="E223" s="233">
        <v>2021</v>
      </c>
    </row>
    <row r="224" spans="1:5" ht="13.15" customHeight="1" thickBot="1" x14ac:dyDescent="0.25">
      <c r="A224" s="864"/>
      <c r="B224" s="232" t="s">
        <v>6</v>
      </c>
      <c r="C224" s="232" t="s">
        <v>7</v>
      </c>
      <c r="D224" s="232" t="s">
        <v>7</v>
      </c>
      <c r="E224" s="232" t="s">
        <v>7</v>
      </c>
    </row>
    <row r="225" spans="1:5" ht="13.15" customHeight="1" thickBot="1" x14ac:dyDescent="0.25">
      <c r="A225" s="242" t="s">
        <v>9</v>
      </c>
      <c r="B225" s="270">
        <v>40000</v>
      </c>
      <c r="C225" s="250">
        <v>39000</v>
      </c>
      <c r="D225" s="250">
        <v>38500</v>
      </c>
      <c r="E225" s="269">
        <v>38000</v>
      </c>
    </row>
    <row r="226" spans="1:5" ht="13.15" customHeight="1" thickBot="1" x14ac:dyDescent="0.25">
      <c r="A226" s="242" t="s">
        <v>14</v>
      </c>
      <c r="B226" s="268">
        <v>97228</v>
      </c>
      <c r="C226" s="244">
        <v>99100</v>
      </c>
      <c r="D226" s="244">
        <v>102400</v>
      </c>
      <c r="E226" s="244">
        <v>104200</v>
      </c>
    </row>
    <row r="227" spans="1:5" ht="13.15" customHeight="1" thickBot="1" x14ac:dyDescent="0.25">
      <c r="A227" s="242" t="s">
        <v>23</v>
      </c>
      <c r="B227" s="268">
        <f>B226/B225</f>
        <v>2.4306999999999999</v>
      </c>
      <c r="C227" s="268">
        <f>C226/C225</f>
        <v>2.5410256410256409</v>
      </c>
      <c r="D227" s="268">
        <f>D226/D225</f>
        <v>2.6597402597402597</v>
      </c>
      <c r="E227" s="268">
        <f>E226/E225</f>
        <v>2.7421052631578946</v>
      </c>
    </row>
    <row r="228" spans="1:5" ht="13.15" customHeight="1" thickBot="1" x14ac:dyDescent="0.25">
      <c r="A228" s="242" t="s">
        <v>15</v>
      </c>
      <c r="B228" s="255"/>
      <c r="C228" s="255">
        <f t="shared" ref="C228:E230" si="5">C225/B225-1</f>
        <v>-2.5000000000000022E-2</v>
      </c>
      <c r="D228" s="255">
        <f t="shared" si="5"/>
        <v>-1.2820512820512775E-2</v>
      </c>
      <c r="E228" s="255">
        <f t="shared" si="5"/>
        <v>-1.2987012987012991E-2</v>
      </c>
    </row>
    <row r="229" spans="1:5" ht="13.15" customHeight="1" thickBot="1" x14ac:dyDescent="0.25">
      <c r="A229" s="242" t="s">
        <v>16</v>
      </c>
      <c r="B229" s="255"/>
      <c r="C229" s="255">
        <f t="shared" si="5"/>
        <v>1.9253712922203459E-2</v>
      </c>
      <c r="D229" s="255">
        <f t="shared" si="5"/>
        <v>3.3299697275479323E-2</v>
      </c>
      <c r="E229" s="255">
        <f t="shared" si="5"/>
        <v>1.7578125E-2</v>
      </c>
    </row>
    <row r="230" spans="1:5" ht="13.15" customHeight="1" thickBot="1" x14ac:dyDescent="0.25">
      <c r="A230" s="242" t="s">
        <v>17</v>
      </c>
      <c r="B230" s="255"/>
      <c r="C230" s="255">
        <f t="shared" si="5"/>
        <v>4.5388423509952203E-2</v>
      </c>
      <c r="D230" s="255">
        <f t="shared" si="5"/>
        <v>4.6719173863472685E-2</v>
      </c>
      <c r="E230" s="255">
        <f t="shared" si="5"/>
        <v>3.0967310855263053E-2</v>
      </c>
    </row>
    <row r="231" spans="1:5" ht="13.15" customHeight="1" thickBot="1" x14ac:dyDescent="0.25">
      <c r="A231" s="880" t="s">
        <v>292</v>
      </c>
      <c r="B231" s="881"/>
      <c r="C231" s="881"/>
      <c r="D231" s="881"/>
      <c r="E231" s="882"/>
    </row>
    <row r="232" spans="1:5" ht="13.15" customHeight="1" x14ac:dyDescent="0.2">
      <c r="A232" s="863"/>
      <c r="B232" s="233">
        <v>2018</v>
      </c>
      <c r="C232" s="233">
        <v>2019</v>
      </c>
      <c r="D232" s="233">
        <v>2020</v>
      </c>
      <c r="E232" s="233">
        <v>2021</v>
      </c>
    </row>
    <row r="233" spans="1:5" ht="13.15" customHeight="1" thickBot="1" x14ac:dyDescent="0.25">
      <c r="A233" s="864"/>
      <c r="B233" s="232" t="s">
        <v>6</v>
      </c>
      <c r="C233" s="232" t="s">
        <v>7</v>
      </c>
      <c r="D233" s="232" t="s">
        <v>7</v>
      </c>
      <c r="E233" s="232" t="s">
        <v>7</v>
      </c>
    </row>
    <row r="234" spans="1:5" ht="13.15" customHeight="1" thickBot="1" x14ac:dyDescent="0.25">
      <c r="A234" s="223" t="s">
        <v>0</v>
      </c>
      <c r="B234" s="220">
        <v>36000</v>
      </c>
      <c r="C234" s="220">
        <v>36000</v>
      </c>
      <c r="D234" s="220">
        <v>36000</v>
      </c>
      <c r="E234" s="220">
        <v>36000</v>
      </c>
    </row>
    <row r="235" spans="1:5" ht="13.15" customHeight="1" thickBot="1" x14ac:dyDescent="0.25">
      <c r="A235" s="223" t="s">
        <v>41</v>
      </c>
      <c r="B235" s="220">
        <f>B234*0.173</f>
        <v>6227.9999999999991</v>
      </c>
      <c r="C235" s="220">
        <f>C234*0.173</f>
        <v>6227.9999999999991</v>
      </c>
      <c r="D235" s="220">
        <f>D234*0.173</f>
        <v>6227.9999999999991</v>
      </c>
      <c r="E235" s="220">
        <f>E234*0.173</f>
        <v>6227.9999999999991</v>
      </c>
    </row>
    <row r="236" spans="1:5" ht="13.15" customHeight="1" thickBot="1" x14ac:dyDescent="0.25">
      <c r="A236" s="223" t="s">
        <v>1</v>
      </c>
      <c r="B236" s="220">
        <v>55000</v>
      </c>
      <c r="C236" s="220">
        <v>56872</v>
      </c>
      <c r="D236" s="220">
        <v>60172</v>
      </c>
      <c r="E236" s="220">
        <v>61972</v>
      </c>
    </row>
    <row r="237" spans="1:5" ht="13.15" customHeight="1" thickBot="1" x14ac:dyDescent="0.25">
      <c r="A237" s="223" t="s">
        <v>2</v>
      </c>
      <c r="B237" s="220">
        <v>0</v>
      </c>
      <c r="C237" s="226"/>
      <c r="D237" s="226"/>
      <c r="E237" s="226"/>
    </row>
    <row r="238" spans="1:5" ht="13.15" customHeight="1" thickBot="1" x14ac:dyDescent="0.25">
      <c r="A238" s="223" t="s">
        <v>28</v>
      </c>
      <c r="B238" s="220">
        <v>0</v>
      </c>
      <c r="C238" s="226"/>
      <c r="D238" s="226"/>
      <c r="E238" s="226"/>
    </row>
    <row r="239" spans="1:5" ht="13.15" customHeight="1" thickBot="1" x14ac:dyDescent="0.25">
      <c r="A239" s="223" t="s">
        <v>30</v>
      </c>
      <c r="B239" s="220">
        <v>0</v>
      </c>
      <c r="C239" s="226"/>
      <c r="D239" s="226"/>
      <c r="E239" s="226"/>
    </row>
    <row r="240" spans="1:5" ht="13.15" customHeight="1" thickBot="1" x14ac:dyDescent="0.25">
      <c r="A240" s="223" t="s">
        <v>3</v>
      </c>
      <c r="B240" s="215"/>
      <c r="C240" s="215"/>
      <c r="D240" s="215"/>
      <c r="E240" s="215"/>
    </row>
    <row r="241" spans="1:5" ht="13.15" customHeight="1" thickBot="1" x14ac:dyDescent="0.25">
      <c r="A241" s="234" t="s">
        <v>47</v>
      </c>
      <c r="B241" s="220">
        <f>B240+B239+B238+B237+B236+B235+B234</f>
        <v>97228</v>
      </c>
      <c r="C241" s="220">
        <f>C240+C239+C238+C237+C236+C235+C234</f>
        <v>99100</v>
      </c>
      <c r="D241" s="220">
        <f>D240+D239+D238+D237+D236+D235+D234</f>
        <v>102400</v>
      </c>
      <c r="E241" s="220">
        <f>E240+E239+E238+E237+E236+E235+E234</f>
        <v>104200</v>
      </c>
    </row>
    <row r="242" spans="1:5" ht="13.15" customHeight="1" thickBot="1" x14ac:dyDescent="0.25">
      <c r="A242" s="218" t="s">
        <v>49</v>
      </c>
      <c r="B242" s="217">
        <f>B241-B226</f>
        <v>0</v>
      </c>
      <c r="C242" s="217">
        <f>C241-C226</f>
        <v>0</v>
      </c>
      <c r="D242" s="217">
        <f>D241-D226</f>
        <v>0</v>
      </c>
      <c r="E242" s="217">
        <f>E241-E226</f>
        <v>0</v>
      </c>
    </row>
    <row r="243" spans="1:5" s="259" customFormat="1" ht="29.45" customHeight="1" thickBot="1" x14ac:dyDescent="0.25">
      <c r="A243" s="260" t="s">
        <v>114</v>
      </c>
      <c r="B243" s="865" t="s">
        <v>323</v>
      </c>
      <c r="C243" s="866"/>
      <c r="D243" s="866"/>
      <c r="E243" s="867"/>
    </row>
    <row r="244" spans="1:5" ht="13.15" customHeight="1" x14ac:dyDescent="0.2">
      <c r="A244" s="877" t="s">
        <v>139</v>
      </c>
      <c r="B244" s="878"/>
      <c r="C244" s="878"/>
      <c r="D244" s="878"/>
      <c r="E244" s="879"/>
    </row>
    <row r="245" spans="1:5" ht="13.15" customHeight="1" x14ac:dyDescent="0.2">
      <c r="A245" s="252"/>
      <c r="B245" s="267">
        <v>2018</v>
      </c>
      <c r="C245" s="267">
        <v>2019</v>
      </c>
      <c r="D245" s="267">
        <v>2020</v>
      </c>
      <c r="E245" s="267">
        <v>2021</v>
      </c>
    </row>
    <row r="246" spans="1:5" ht="13.15" customHeight="1" thickBot="1" x14ac:dyDescent="0.25">
      <c r="A246" s="266" t="s">
        <v>322</v>
      </c>
      <c r="B246" s="266">
        <f>54+B274</f>
        <v>228</v>
      </c>
      <c r="C246" s="266">
        <f>54+C274</f>
        <v>229</v>
      </c>
      <c r="D246" s="266">
        <f>54+D274</f>
        <v>254</v>
      </c>
      <c r="E246" s="266">
        <f>54+E274</f>
        <v>254</v>
      </c>
    </row>
    <row r="247" spans="1:5" ht="27.75" customHeight="1" thickBot="1" x14ac:dyDescent="0.25">
      <c r="A247" s="242" t="s">
        <v>321</v>
      </c>
      <c r="B247" s="265">
        <v>2983</v>
      </c>
      <c r="C247" s="265">
        <v>3000</v>
      </c>
      <c r="D247" s="265">
        <v>3050</v>
      </c>
      <c r="E247" s="265">
        <v>3100</v>
      </c>
    </row>
    <row r="248" spans="1:5" ht="13.15" customHeight="1" thickBot="1" x14ac:dyDescent="0.25">
      <c r="A248" s="242" t="s">
        <v>320</v>
      </c>
      <c r="B248" s="264">
        <f>B246/B247</f>
        <v>7.6433121019108277E-2</v>
      </c>
      <c r="C248" s="264">
        <f>C246/C247</f>
        <v>7.6333333333333336E-2</v>
      </c>
      <c r="D248" s="264">
        <f>D246/D247</f>
        <v>8.3278688524590166E-2</v>
      </c>
      <c r="E248" s="264">
        <f>E246/E247</f>
        <v>8.1935483870967746E-2</v>
      </c>
    </row>
    <row r="249" spans="1:5" ht="13.15" customHeight="1" thickBot="1" x14ac:dyDescent="0.25">
      <c r="A249" s="850" t="s">
        <v>137</v>
      </c>
      <c r="B249" s="851"/>
      <c r="C249" s="851"/>
      <c r="D249" s="851"/>
      <c r="E249" s="852"/>
    </row>
    <row r="250" spans="1:5" ht="13.15" customHeight="1" thickBot="1" x14ac:dyDescent="0.25">
      <c r="A250" s="868" t="s">
        <v>58</v>
      </c>
      <c r="B250" s="869"/>
      <c r="C250" s="869"/>
      <c r="D250" s="869"/>
      <c r="E250" s="870"/>
    </row>
    <row r="251" spans="1:5" ht="13.15" customHeight="1" thickBot="1" x14ac:dyDescent="0.25">
      <c r="A251" s="248" t="s">
        <v>240</v>
      </c>
      <c r="B251" s="865" t="s">
        <v>319</v>
      </c>
      <c r="C251" s="866"/>
      <c r="D251" s="866"/>
      <c r="E251" s="867"/>
    </row>
    <row r="252" spans="1:5" ht="27" customHeight="1" thickBot="1" x14ac:dyDescent="0.25">
      <c r="A252" s="242" t="s">
        <v>10</v>
      </c>
      <c r="B252" s="865" t="s">
        <v>318</v>
      </c>
      <c r="C252" s="866"/>
      <c r="D252" s="866"/>
      <c r="E252" s="867"/>
    </row>
    <row r="253" spans="1:5" ht="13.15" customHeight="1" thickBot="1" x14ac:dyDescent="0.25">
      <c r="A253" s="242" t="s">
        <v>13</v>
      </c>
      <c r="B253" s="860" t="s">
        <v>317</v>
      </c>
      <c r="C253" s="861"/>
      <c r="D253" s="861"/>
      <c r="E253" s="862"/>
    </row>
    <row r="254" spans="1:5" ht="13.15" customHeight="1" x14ac:dyDescent="0.2">
      <c r="A254" s="863"/>
      <c r="B254" s="233">
        <v>2018</v>
      </c>
      <c r="C254" s="233">
        <v>2019</v>
      </c>
      <c r="D254" s="233">
        <v>2020</v>
      </c>
      <c r="E254" s="233">
        <v>2021</v>
      </c>
    </row>
    <row r="255" spans="1:5" ht="13.15" customHeight="1" thickBot="1" x14ac:dyDescent="0.25">
      <c r="A255" s="864"/>
      <c r="B255" s="232" t="s">
        <v>6</v>
      </c>
      <c r="C255" s="232" t="s">
        <v>7</v>
      </c>
      <c r="D255" s="232" t="s">
        <v>7</v>
      </c>
      <c r="E255" s="232" t="s">
        <v>7</v>
      </c>
    </row>
    <row r="256" spans="1:5" ht="13.15" customHeight="1" thickBot="1" x14ac:dyDescent="0.25">
      <c r="A256" s="242" t="s">
        <v>9</v>
      </c>
      <c r="B256" s="256">
        <v>54</v>
      </c>
      <c r="C256" s="256">
        <v>70</v>
      </c>
      <c r="D256" s="256">
        <v>70</v>
      </c>
      <c r="E256" s="256">
        <v>70</v>
      </c>
    </row>
    <row r="257" spans="1:5" ht="13.15" customHeight="1" thickBot="1" x14ac:dyDescent="0.25">
      <c r="A257" s="242" t="s">
        <v>14</v>
      </c>
      <c r="B257" s="244">
        <v>245492</v>
      </c>
      <c r="C257" s="244">
        <v>330000</v>
      </c>
      <c r="D257" s="244">
        <v>330000</v>
      </c>
      <c r="E257" s="244">
        <v>330000</v>
      </c>
    </row>
    <row r="258" spans="1:5" ht="13.15" customHeight="1" thickBot="1" x14ac:dyDescent="0.25">
      <c r="A258" s="242" t="s">
        <v>23</v>
      </c>
      <c r="B258" s="244">
        <f>B257/B256</f>
        <v>4546.1481481481478</v>
      </c>
      <c r="C258" s="244">
        <v>4583.33</v>
      </c>
      <c r="D258" s="244">
        <v>4583.33</v>
      </c>
      <c r="E258" s="244">
        <v>4583.33</v>
      </c>
    </row>
    <row r="259" spans="1:5" ht="13.15" customHeight="1" thickBot="1" x14ac:dyDescent="0.25">
      <c r="A259" s="242" t="s">
        <v>15</v>
      </c>
      <c r="B259" s="255"/>
      <c r="C259" s="255">
        <f t="shared" ref="C259:E261" si="6">C256/B256-1</f>
        <v>0.29629629629629628</v>
      </c>
      <c r="D259" s="255">
        <f t="shared" si="6"/>
        <v>0</v>
      </c>
      <c r="E259" s="255">
        <f t="shared" si="6"/>
        <v>0</v>
      </c>
    </row>
    <row r="260" spans="1:5" ht="13.15" customHeight="1" thickBot="1" x14ac:dyDescent="0.25">
      <c r="A260" s="242" t="s">
        <v>16</v>
      </c>
      <c r="B260" s="255"/>
      <c r="C260" s="255">
        <f t="shared" si="6"/>
        <v>0.3442393234810095</v>
      </c>
      <c r="D260" s="255">
        <f t="shared" si="6"/>
        <v>0</v>
      </c>
      <c r="E260" s="255">
        <f t="shared" si="6"/>
        <v>0</v>
      </c>
    </row>
    <row r="261" spans="1:5" ht="13.15" customHeight="1" thickBot="1" x14ac:dyDescent="0.25">
      <c r="A261" s="242" t="s">
        <v>17</v>
      </c>
      <c r="B261" s="255"/>
      <c r="C261" s="255">
        <f t="shared" si="6"/>
        <v>8.1787593893081212E-3</v>
      </c>
      <c r="D261" s="255">
        <f t="shared" si="6"/>
        <v>0</v>
      </c>
      <c r="E261" s="255">
        <f t="shared" si="6"/>
        <v>0</v>
      </c>
    </row>
    <row r="262" spans="1:5" ht="13.15" customHeight="1" thickBot="1" x14ac:dyDescent="0.25">
      <c r="A262" s="880" t="s">
        <v>292</v>
      </c>
      <c r="B262" s="881"/>
      <c r="C262" s="881"/>
      <c r="D262" s="881"/>
      <c r="E262" s="882"/>
    </row>
    <row r="263" spans="1:5" ht="13.15" customHeight="1" x14ac:dyDescent="0.2">
      <c r="A263" s="863"/>
      <c r="B263" s="233">
        <v>2018</v>
      </c>
      <c r="C263" s="233">
        <v>2019</v>
      </c>
      <c r="D263" s="233">
        <v>2020</v>
      </c>
      <c r="E263" s="233">
        <v>2021</v>
      </c>
    </row>
    <row r="264" spans="1:5" ht="13.15" customHeight="1" thickBot="1" x14ac:dyDescent="0.25">
      <c r="A264" s="864"/>
      <c r="B264" s="232" t="s">
        <v>6</v>
      </c>
      <c r="C264" s="232" t="s">
        <v>7</v>
      </c>
      <c r="D264" s="232" t="s">
        <v>7</v>
      </c>
      <c r="E264" s="232" t="s">
        <v>7</v>
      </c>
    </row>
    <row r="265" spans="1:5" ht="13.15" customHeight="1" thickBot="1" x14ac:dyDescent="0.25">
      <c r="A265" s="223" t="s">
        <v>62</v>
      </c>
      <c r="B265" s="226"/>
      <c r="C265" s="226"/>
      <c r="D265" s="226"/>
      <c r="E265" s="226"/>
    </row>
    <row r="266" spans="1:5" ht="13.15" customHeight="1" thickBot="1" x14ac:dyDescent="0.25">
      <c r="A266" s="223" t="s">
        <v>63</v>
      </c>
      <c r="B266" s="220">
        <f>B257</f>
        <v>245492</v>
      </c>
      <c r="C266" s="220">
        <f>C257</f>
        <v>330000</v>
      </c>
      <c r="D266" s="220">
        <f>D257</f>
        <v>330000</v>
      </c>
      <c r="E266" s="220">
        <f>E257</f>
        <v>330000</v>
      </c>
    </row>
    <row r="267" spans="1:5" ht="13.15" customHeight="1" thickBot="1" x14ac:dyDescent="0.25">
      <c r="A267" s="234" t="s">
        <v>47</v>
      </c>
      <c r="B267" s="220">
        <f>B266+B265</f>
        <v>245492</v>
      </c>
      <c r="C267" s="220">
        <f>C266+C265</f>
        <v>330000</v>
      </c>
      <c r="D267" s="220">
        <f>D266+D265</f>
        <v>330000</v>
      </c>
      <c r="E267" s="220">
        <f>E266+E265</f>
        <v>330000</v>
      </c>
    </row>
    <row r="268" spans="1:5" ht="13.15" customHeight="1" thickBot="1" x14ac:dyDescent="0.25">
      <c r="A268" s="218" t="s">
        <v>49</v>
      </c>
      <c r="B268" s="217">
        <f>B267-B257</f>
        <v>0</v>
      </c>
      <c r="C268" s="217">
        <f>C267-C257</f>
        <v>0</v>
      </c>
      <c r="D268" s="217">
        <f>D267-D257</f>
        <v>0</v>
      </c>
      <c r="E268" s="217">
        <f>E267-E257</f>
        <v>0</v>
      </c>
    </row>
    <row r="269" spans="1:5" ht="13.15" customHeight="1" thickBot="1" x14ac:dyDescent="0.25">
      <c r="A269" s="248" t="s">
        <v>237</v>
      </c>
      <c r="B269" s="865" t="s">
        <v>316</v>
      </c>
      <c r="C269" s="866"/>
      <c r="D269" s="866"/>
      <c r="E269" s="867"/>
    </row>
    <row r="270" spans="1:5" ht="20.45" customHeight="1" thickBot="1" x14ac:dyDescent="0.25">
      <c r="A270" s="242" t="s">
        <v>10</v>
      </c>
      <c r="B270" s="865" t="s">
        <v>315</v>
      </c>
      <c r="C270" s="866"/>
      <c r="D270" s="866"/>
      <c r="E270" s="867"/>
    </row>
    <row r="271" spans="1:5" ht="13.15" customHeight="1" thickBot="1" x14ac:dyDescent="0.25">
      <c r="A271" s="242" t="s">
        <v>13</v>
      </c>
      <c r="B271" s="860" t="s">
        <v>310</v>
      </c>
      <c r="C271" s="861"/>
      <c r="D271" s="861"/>
      <c r="E271" s="862"/>
    </row>
    <row r="272" spans="1:5" ht="13.15" customHeight="1" x14ac:dyDescent="0.2">
      <c r="A272" s="863"/>
      <c r="B272" s="233">
        <v>2018</v>
      </c>
      <c r="C272" s="233">
        <v>2019</v>
      </c>
      <c r="D272" s="233">
        <v>2020</v>
      </c>
      <c r="E272" s="233">
        <v>2021</v>
      </c>
    </row>
    <row r="273" spans="1:5" ht="13.15" customHeight="1" thickBot="1" x14ac:dyDescent="0.25">
      <c r="A273" s="864"/>
      <c r="B273" s="232" t="s">
        <v>6</v>
      </c>
      <c r="C273" s="232" t="s">
        <v>7</v>
      </c>
      <c r="D273" s="232" t="s">
        <v>7</v>
      </c>
      <c r="E273" s="232" t="s">
        <v>7</v>
      </c>
    </row>
    <row r="274" spans="1:5" ht="13.15" customHeight="1" thickBot="1" x14ac:dyDescent="0.25">
      <c r="A274" s="242" t="s">
        <v>9</v>
      </c>
      <c r="B274" s="263">
        <v>174</v>
      </c>
      <c r="C274" s="263">
        <v>175</v>
      </c>
      <c r="D274" s="263">
        <v>200</v>
      </c>
      <c r="E274" s="263">
        <v>200</v>
      </c>
    </row>
    <row r="275" spans="1:5" ht="13.15" customHeight="1" thickBot="1" x14ac:dyDescent="0.25">
      <c r="A275" s="242" t="s">
        <v>14</v>
      </c>
      <c r="B275" s="263">
        <v>646622.76</v>
      </c>
      <c r="C275" s="263">
        <v>659000</v>
      </c>
      <c r="D275" s="263">
        <v>762000</v>
      </c>
      <c r="E275" s="263">
        <v>762000</v>
      </c>
    </row>
    <row r="276" spans="1:5" ht="13.15" customHeight="1" thickBot="1" x14ac:dyDescent="0.25">
      <c r="A276" s="242" t="s">
        <v>23</v>
      </c>
      <c r="B276" s="263">
        <f>B275/B274</f>
        <v>3716.2227586206895</v>
      </c>
      <c r="C276" s="263">
        <f>C275/C274</f>
        <v>3765.7142857142858</v>
      </c>
      <c r="D276" s="263">
        <f>D275/D274</f>
        <v>3810</v>
      </c>
      <c r="E276" s="263">
        <f>E275/E274</f>
        <v>3810</v>
      </c>
    </row>
    <row r="277" spans="1:5" ht="13.15" customHeight="1" thickBot="1" x14ac:dyDescent="0.25">
      <c r="A277" s="242" t="s">
        <v>15</v>
      </c>
      <c r="B277" s="255"/>
      <c r="C277" s="255">
        <f t="shared" ref="C277:E279" si="7">C274/B274-1</f>
        <v>5.7471264367816577E-3</v>
      </c>
      <c r="D277" s="255">
        <f t="shared" si="7"/>
        <v>0.14285714285714279</v>
      </c>
      <c r="E277" s="255">
        <f t="shared" si="7"/>
        <v>0</v>
      </c>
    </row>
    <row r="278" spans="1:5" ht="13.15" customHeight="1" thickBot="1" x14ac:dyDescent="0.25">
      <c r="A278" s="242" t="s">
        <v>16</v>
      </c>
      <c r="B278" s="255"/>
      <c r="C278" s="255">
        <f t="shared" si="7"/>
        <v>1.914136149491541E-2</v>
      </c>
      <c r="D278" s="255">
        <f>D275/C275-1</f>
        <v>0.1562974203338392</v>
      </c>
      <c r="E278" s="255">
        <f t="shared" si="7"/>
        <v>0</v>
      </c>
    </row>
    <row r="279" spans="1:5" ht="13.15" customHeight="1" thickBot="1" x14ac:dyDescent="0.25">
      <c r="A279" s="242" t="s">
        <v>17</v>
      </c>
      <c r="B279" s="255"/>
      <c r="C279" s="255">
        <f t="shared" si="7"/>
        <v>1.331769657208759E-2</v>
      </c>
      <c r="D279" s="255">
        <f>D276/C276-1</f>
        <v>1.1760242792109299E-2</v>
      </c>
      <c r="E279" s="255">
        <f t="shared" si="7"/>
        <v>0</v>
      </c>
    </row>
    <row r="280" spans="1:5" ht="13.15" customHeight="1" thickBot="1" x14ac:dyDescent="0.25">
      <c r="A280" s="880" t="s">
        <v>314</v>
      </c>
      <c r="B280" s="881"/>
      <c r="C280" s="881"/>
      <c r="D280" s="881"/>
      <c r="E280" s="882"/>
    </row>
    <row r="281" spans="1:5" ht="13.15" customHeight="1" x14ac:dyDescent="0.2">
      <c r="A281" s="863"/>
      <c r="B281" s="233">
        <v>2018</v>
      </c>
      <c r="C281" s="233">
        <v>2019</v>
      </c>
      <c r="D281" s="233">
        <v>2020</v>
      </c>
      <c r="E281" s="233">
        <v>2021</v>
      </c>
    </row>
    <row r="282" spans="1:5" ht="13.15" customHeight="1" thickBot="1" x14ac:dyDescent="0.25">
      <c r="A282" s="864"/>
      <c r="B282" s="232" t="s">
        <v>6</v>
      </c>
      <c r="C282" s="232" t="s">
        <v>7</v>
      </c>
      <c r="D282" s="232" t="s">
        <v>7</v>
      </c>
      <c r="E282" s="232" t="s">
        <v>7</v>
      </c>
    </row>
    <row r="283" spans="1:5" ht="13.15" customHeight="1" thickBot="1" x14ac:dyDescent="0.25">
      <c r="A283" s="223" t="s">
        <v>62</v>
      </c>
      <c r="B283" s="226"/>
      <c r="C283" s="226"/>
      <c r="D283" s="226"/>
      <c r="E283" s="226"/>
    </row>
    <row r="284" spans="1:5" ht="13.15" customHeight="1" thickBot="1" x14ac:dyDescent="0.25">
      <c r="A284" s="223" t="s">
        <v>63</v>
      </c>
      <c r="B284" s="220">
        <f>B275</f>
        <v>646622.76</v>
      </c>
      <c r="C284" s="220">
        <f>C275</f>
        <v>659000</v>
      </c>
      <c r="D284" s="220">
        <f>D275</f>
        <v>762000</v>
      </c>
      <c r="E284" s="220">
        <f>E275</f>
        <v>762000</v>
      </c>
    </row>
    <row r="285" spans="1:5" ht="13.15" customHeight="1" thickBot="1" x14ac:dyDescent="0.25">
      <c r="A285" s="234" t="s">
        <v>47</v>
      </c>
      <c r="B285" s="220">
        <f>B284+B283</f>
        <v>646622.76</v>
      </c>
      <c r="C285" s="220">
        <f>C284+C283</f>
        <v>659000</v>
      </c>
      <c r="D285" s="220">
        <f>D284+D283</f>
        <v>762000</v>
      </c>
      <c r="E285" s="220">
        <f>E284+E283</f>
        <v>762000</v>
      </c>
    </row>
    <row r="286" spans="1:5" ht="13.15" customHeight="1" thickBot="1" x14ac:dyDescent="0.25">
      <c r="A286" s="218" t="s">
        <v>49</v>
      </c>
      <c r="B286" s="217">
        <f>B285-B275</f>
        <v>0</v>
      </c>
      <c r="C286" s="217">
        <f>C285-C275</f>
        <v>0</v>
      </c>
      <c r="D286" s="217">
        <f>D285-D275</f>
        <v>0</v>
      </c>
      <c r="E286" s="217">
        <f>E285-E275</f>
        <v>0</v>
      </c>
    </row>
    <row r="287" spans="1:5" ht="17.45" customHeight="1" thickBot="1" x14ac:dyDescent="0.25">
      <c r="A287" s="248" t="s">
        <v>313</v>
      </c>
      <c r="B287" s="865" t="s">
        <v>312</v>
      </c>
      <c r="C287" s="866"/>
      <c r="D287" s="866"/>
      <c r="E287" s="867"/>
    </row>
    <row r="288" spans="1:5" ht="26.45" customHeight="1" thickBot="1" x14ac:dyDescent="0.25">
      <c r="A288" s="242" t="s">
        <v>10</v>
      </c>
      <c r="B288" s="865" t="s">
        <v>311</v>
      </c>
      <c r="C288" s="866"/>
      <c r="D288" s="866"/>
      <c r="E288" s="867"/>
    </row>
    <row r="289" spans="1:5" ht="13.15" customHeight="1" thickBot="1" x14ac:dyDescent="0.25">
      <c r="A289" s="242" t="s">
        <v>13</v>
      </c>
      <c r="B289" s="860" t="s">
        <v>310</v>
      </c>
      <c r="C289" s="861"/>
      <c r="D289" s="861"/>
      <c r="E289" s="862"/>
    </row>
    <row r="290" spans="1:5" ht="13.15" customHeight="1" x14ac:dyDescent="0.2">
      <c r="A290" s="863"/>
      <c r="B290" s="233">
        <v>2018</v>
      </c>
      <c r="C290" s="233">
        <v>2019</v>
      </c>
      <c r="D290" s="233">
        <v>2020</v>
      </c>
      <c r="E290" s="233">
        <v>2021</v>
      </c>
    </row>
    <row r="291" spans="1:5" ht="13.15" customHeight="1" thickBot="1" x14ac:dyDescent="0.25">
      <c r="A291" s="864"/>
      <c r="B291" s="232" t="s">
        <v>6</v>
      </c>
      <c r="C291" s="232" t="s">
        <v>7</v>
      </c>
      <c r="D291" s="232" t="s">
        <v>7</v>
      </c>
      <c r="E291" s="232" t="s">
        <v>7</v>
      </c>
    </row>
    <row r="292" spans="1:5" ht="13.15" customHeight="1" thickBot="1" x14ac:dyDescent="0.25">
      <c r="A292" s="242" t="s">
        <v>9</v>
      </c>
      <c r="B292" s="256">
        <v>200</v>
      </c>
      <c r="C292" s="256">
        <v>110</v>
      </c>
      <c r="D292" s="256">
        <v>100</v>
      </c>
      <c r="E292" s="256">
        <v>100</v>
      </c>
    </row>
    <row r="293" spans="1:5" ht="13.15" customHeight="1" thickBot="1" x14ac:dyDescent="0.25">
      <c r="A293" s="242" t="s">
        <v>14</v>
      </c>
      <c r="B293" s="244">
        <v>60000</v>
      </c>
      <c r="C293" s="244">
        <v>33000</v>
      </c>
      <c r="D293" s="244">
        <v>30000</v>
      </c>
      <c r="E293" s="244">
        <v>30000</v>
      </c>
    </row>
    <row r="294" spans="1:5" ht="13.15" customHeight="1" thickBot="1" x14ac:dyDescent="0.25">
      <c r="A294" s="242" t="s">
        <v>23</v>
      </c>
      <c r="B294" s="262">
        <f>B293/B292</f>
        <v>300</v>
      </c>
      <c r="C294" s="262">
        <f>C293/C292</f>
        <v>300</v>
      </c>
      <c r="D294" s="262">
        <f>D293/D292</f>
        <v>300</v>
      </c>
      <c r="E294" s="262">
        <f>E293/E292</f>
        <v>300</v>
      </c>
    </row>
    <row r="295" spans="1:5" ht="13.15" customHeight="1" thickBot="1" x14ac:dyDescent="0.25">
      <c r="A295" s="242" t="s">
        <v>15</v>
      </c>
      <c r="B295" s="255"/>
      <c r="C295" s="255">
        <f t="shared" ref="C295:E297" si="8">C292/B292-1</f>
        <v>-0.44999999999999996</v>
      </c>
      <c r="D295" s="255">
        <f t="shared" si="8"/>
        <v>-9.0909090909090939E-2</v>
      </c>
      <c r="E295" s="255">
        <f t="shared" si="8"/>
        <v>0</v>
      </c>
    </row>
    <row r="296" spans="1:5" ht="13.15" customHeight="1" thickBot="1" x14ac:dyDescent="0.25">
      <c r="A296" s="242" t="s">
        <v>16</v>
      </c>
      <c r="B296" s="255"/>
      <c r="C296" s="255">
        <f t="shared" si="8"/>
        <v>-0.44999999999999996</v>
      </c>
      <c r="D296" s="255">
        <f t="shared" si="8"/>
        <v>-9.0909090909090939E-2</v>
      </c>
      <c r="E296" s="255">
        <f t="shared" si="8"/>
        <v>0</v>
      </c>
    </row>
    <row r="297" spans="1:5" ht="13.15" customHeight="1" thickBot="1" x14ac:dyDescent="0.25">
      <c r="A297" s="242" t="s">
        <v>17</v>
      </c>
      <c r="B297" s="255"/>
      <c r="C297" s="255">
        <f t="shared" si="8"/>
        <v>0</v>
      </c>
      <c r="D297" s="255">
        <f t="shared" si="8"/>
        <v>0</v>
      </c>
      <c r="E297" s="255">
        <f t="shared" si="8"/>
        <v>0</v>
      </c>
    </row>
    <row r="298" spans="1:5" ht="13.15" customHeight="1" thickBot="1" x14ac:dyDescent="0.25">
      <c r="A298" s="880" t="s">
        <v>309</v>
      </c>
      <c r="B298" s="881"/>
      <c r="C298" s="881"/>
      <c r="D298" s="881"/>
      <c r="E298" s="882"/>
    </row>
    <row r="299" spans="1:5" ht="13.15" customHeight="1" x14ac:dyDescent="0.2">
      <c r="A299" s="863"/>
      <c r="B299" s="233">
        <v>2018</v>
      </c>
      <c r="C299" s="233">
        <v>2019</v>
      </c>
      <c r="D299" s="233">
        <v>2020</v>
      </c>
      <c r="E299" s="233">
        <v>2021</v>
      </c>
    </row>
    <row r="300" spans="1:5" ht="13.15" customHeight="1" thickBot="1" x14ac:dyDescent="0.25">
      <c r="A300" s="864"/>
      <c r="B300" s="232" t="s">
        <v>6</v>
      </c>
      <c r="C300" s="232" t="s">
        <v>7</v>
      </c>
      <c r="D300" s="232" t="s">
        <v>7</v>
      </c>
      <c r="E300" s="232" t="s">
        <v>7</v>
      </c>
    </row>
    <row r="301" spans="1:5" ht="13.15" customHeight="1" thickBot="1" x14ac:dyDescent="0.25">
      <c r="A301" s="223" t="s">
        <v>62</v>
      </c>
      <c r="B301" s="226"/>
      <c r="C301" s="226"/>
      <c r="D301" s="226"/>
      <c r="E301" s="226"/>
    </row>
    <row r="302" spans="1:5" ht="13.15" customHeight="1" thickBot="1" x14ac:dyDescent="0.25">
      <c r="A302" s="223" t="s">
        <v>63</v>
      </c>
      <c r="B302" s="220">
        <f>B293</f>
        <v>60000</v>
      </c>
      <c r="C302" s="220">
        <f>C293</f>
        <v>33000</v>
      </c>
      <c r="D302" s="220">
        <f>D293</f>
        <v>30000</v>
      </c>
      <c r="E302" s="220">
        <f>E293</f>
        <v>30000</v>
      </c>
    </row>
    <row r="303" spans="1:5" ht="13.15" customHeight="1" thickBot="1" x14ac:dyDescent="0.25">
      <c r="A303" s="234" t="s">
        <v>47</v>
      </c>
      <c r="B303" s="220">
        <f>B302+B301</f>
        <v>60000</v>
      </c>
      <c r="C303" s="220">
        <f>C302+C301</f>
        <v>33000</v>
      </c>
      <c r="D303" s="220">
        <f>D302+D301</f>
        <v>30000</v>
      </c>
      <c r="E303" s="220">
        <f>E302+E301</f>
        <v>30000</v>
      </c>
    </row>
    <row r="304" spans="1:5" ht="13.15" customHeight="1" thickBot="1" x14ac:dyDescent="0.25">
      <c r="A304" s="218" t="s">
        <v>49</v>
      </c>
      <c r="B304" s="217">
        <f>B303-B293</f>
        <v>0</v>
      </c>
      <c r="C304" s="217">
        <f>C303-C293</f>
        <v>0</v>
      </c>
      <c r="D304" s="217">
        <f>D303-D293</f>
        <v>0</v>
      </c>
      <c r="E304" s="217">
        <f>E303-E293</f>
        <v>0</v>
      </c>
    </row>
    <row r="305" spans="1:5" s="259" customFormat="1" ht="24" customHeight="1" thickBot="1" x14ac:dyDescent="0.25">
      <c r="A305" s="260" t="s">
        <v>232</v>
      </c>
      <c r="B305" s="865" t="s">
        <v>308</v>
      </c>
      <c r="C305" s="866"/>
      <c r="D305" s="866"/>
      <c r="E305" s="867"/>
    </row>
    <row r="306" spans="1:5" ht="13.15" customHeight="1" thickBot="1" x14ac:dyDescent="0.25">
      <c r="A306" s="874" t="s">
        <v>230</v>
      </c>
      <c r="B306" s="875"/>
      <c r="C306" s="875"/>
      <c r="D306" s="875"/>
      <c r="E306" s="876"/>
    </row>
    <row r="307" spans="1:5" ht="13.15" customHeight="1" x14ac:dyDescent="0.2">
      <c r="A307" s="252"/>
      <c r="B307" s="252">
        <v>2018</v>
      </c>
      <c r="C307" s="252">
        <v>2019</v>
      </c>
      <c r="D307" s="252">
        <v>2020</v>
      </c>
      <c r="E307" s="252">
        <v>2021</v>
      </c>
    </row>
    <row r="308" spans="1:5" ht="13.15" customHeight="1" thickBot="1" x14ac:dyDescent="0.25">
      <c r="A308" s="258" t="s">
        <v>307</v>
      </c>
      <c r="B308" s="257">
        <v>40</v>
      </c>
      <c r="C308" s="257">
        <v>40</v>
      </c>
      <c r="D308" s="257">
        <v>40</v>
      </c>
      <c r="E308" s="257">
        <v>40</v>
      </c>
    </row>
    <row r="309" spans="1:5" ht="13.15" customHeight="1" thickBot="1" x14ac:dyDescent="0.25">
      <c r="A309" s="242" t="s">
        <v>306</v>
      </c>
      <c r="B309" s="261">
        <v>0.06</v>
      </c>
      <c r="C309" s="261">
        <v>7.0000000000000007E-2</v>
      </c>
      <c r="D309" s="261">
        <v>7.0000000000000007E-2</v>
      </c>
      <c r="E309" s="261">
        <v>0.08</v>
      </c>
    </row>
    <row r="310" spans="1:5" ht="13.15" customHeight="1" thickBot="1" x14ac:dyDescent="0.25">
      <c r="A310" s="850" t="s">
        <v>225</v>
      </c>
      <c r="B310" s="851"/>
      <c r="C310" s="851"/>
      <c r="D310" s="851"/>
      <c r="E310" s="852"/>
    </row>
    <row r="311" spans="1:5" ht="13.15" customHeight="1" thickBot="1" x14ac:dyDescent="0.25">
      <c r="A311" s="850" t="s">
        <v>58</v>
      </c>
      <c r="B311" s="851"/>
      <c r="C311" s="851"/>
      <c r="D311" s="851"/>
      <c r="E311" s="852"/>
    </row>
    <row r="312" spans="1:5" ht="13.15" customHeight="1" thickBot="1" x14ac:dyDescent="0.25">
      <c r="A312" s="248" t="s">
        <v>224</v>
      </c>
      <c r="B312" s="865" t="s">
        <v>305</v>
      </c>
      <c r="C312" s="866"/>
      <c r="D312" s="866"/>
      <c r="E312" s="867"/>
    </row>
    <row r="313" spans="1:5" ht="29.25" customHeight="1" thickBot="1" x14ac:dyDescent="0.25">
      <c r="A313" s="242" t="s">
        <v>10</v>
      </c>
      <c r="B313" s="865" t="s">
        <v>304</v>
      </c>
      <c r="C313" s="866"/>
      <c r="D313" s="866"/>
      <c r="E313" s="867"/>
    </row>
    <row r="314" spans="1:5" ht="27.75" customHeight="1" thickBot="1" x14ac:dyDescent="0.25">
      <c r="A314" s="242" t="s">
        <v>13</v>
      </c>
      <c r="B314" s="874" t="s">
        <v>303</v>
      </c>
      <c r="C314" s="875"/>
      <c r="D314" s="875"/>
      <c r="E314" s="876"/>
    </row>
    <row r="315" spans="1:5" ht="13.15" customHeight="1" x14ac:dyDescent="0.2">
      <c r="A315" s="863"/>
      <c r="B315" s="233">
        <v>2018</v>
      </c>
      <c r="C315" s="233">
        <v>2019</v>
      </c>
      <c r="D315" s="233">
        <v>2020</v>
      </c>
      <c r="E315" s="233">
        <v>2021</v>
      </c>
    </row>
    <row r="316" spans="1:5" ht="13.15" customHeight="1" thickBot="1" x14ac:dyDescent="0.25">
      <c r="A316" s="864"/>
      <c r="B316" s="232" t="s">
        <v>6</v>
      </c>
      <c r="C316" s="232" t="s">
        <v>7</v>
      </c>
      <c r="D316" s="232" t="s">
        <v>7</v>
      </c>
      <c r="E316" s="232" t="s">
        <v>7</v>
      </c>
    </row>
    <row r="317" spans="1:5" ht="13.15" customHeight="1" thickBot="1" x14ac:dyDescent="0.25">
      <c r="A317" s="242" t="s">
        <v>9</v>
      </c>
      <c r="B317" s="256">
        <v>40</v>
      </c>
      <c r="C317" s="256">
        <v>40</v>
      </c>
      <c r="D317" s="256">
        <v>40</v>
      </c>
      <c r="E317" s="256">
        <v>40</v>
      </c>
    </row>
    <row r="318" spans="1:5" ht="13.15" customHeight="1" thickBot="1" x14ac:dyDescent="0.25">
      <c r="A318" s="242" t="s">
        <v>14</v>
      </c>
      <c r="B318" s="244">
        <v>30000</v>
      </c>
      <c r="C318" s="244">
        <v>30000</v>
      </c>
      <c r="D318" s="244">
        <v>30000</v>
      </c>
      <c r="E318" s="244">
        <v>30000</v>
      </c>
    </row>
    <row r="319" spans="1:5" ht="13.15" customHeight="1" thickBot="1" x14ac:dyDescent="0.25">
      <c r="A319" s="242" t="s">
        <v>23</v>
      </c>
      <c r="B319" s="244">
        <f>B318/B317</f>
        <v>750</v>
      </c>
      <c r="C319" s="244">
        <f>C318/C317</f>
        <v>750</v>
      </c>
      <c r="D319" s="244">
        <f>D318/D317</f>
        <v>750</v>
      </c>
      <c r="E319" s="244">
        <f>E318/E317</f>
        <v>750</v>
      </c>
    </row>
    <row r="320" spans="1:5" ht="13.15" customHeight="1" thickBot="1" x14ac:dyDescent="0.25">
      <c r="A320" s="242" t="s">
        <v>15</v>
      </c>
      <c r="B320" s="255"/>
      <c r="C320" s="255">
        <f t="shared" ref="C320:E322" si="9">C317/B317-1</f>
        <v>0</v>
      </c>
      <c r="D320" s="255">
        <f t="shared" si="9"/>
        <v>0</v>
      </c>
      <c r="E320" s="255">
        <f t="shared" si="9"/>
        <v>0</v>
      </c>
    </row>
    <row r="321" spans="1:5" ht="13.15" customHeight="1" thickBot="1" x14ac:dyDescent="0.25">
      <c r="A321" s="242" t="s">
        <v>16</v>
      </c>
      <c r="B321" s="255"/>
      <c r="C321" s="255">
        <f t="shared" si="9"/>
        <v>0</v>
      </c>
      <c r="D321" s="255">
        <f t="shared" si="9"/>
        <v>0</v>
      </c>
      <c r="E321" s="255">
        <f t="shared" si="9"/>
        <v>0</v>
      </c>
    </row>
    <row r="322" spans="1:5" ht="13.15" customHeight="1" thickBot="1" x14ac:dyDescent="0.25">
      <c r="A322" s="242" t="s">
        <v>17</v>
      </c>
      <c r="B322" s="255"/>
      <c r="C322" s="255">
        <f t="shared" si="9"/>
        <v>0</v>
      </c>
      <c r="D322" s="255">
        <f t="shared" si="9"/>
        <v>0</v>
      </c>
      <c r="E322" s="255">
        <f t="shared" si="9"/>
        <v>0</v>
      </c>
    </row>
    <row r="323" spans="1:5" ht="13.15" customHeight="1" thickBot="1" x14ac:dyDescent="0.25">
      <c r="A323" s="880" t="s">
        <v>292</v>
      </c>
      <c r="B323" s="881"/>
      <c r="C323" s="881"/>
      <c r="D323" s="881"/>
      <c r="E323" s="882"/>
    </row>
    <row r="324" spans="1:5" ht="13.15" customHeight="1" x14ac:dyDescent="0.2">
      <c r="A324" s="863"/>
      <c r="B324" s="233">
        <v>2018</v>
      </c>
      <c r="C324" s="233">
        <v>2019</v>
      </c>
      <c r="D324" s="233">
        <v>2020</v>
      </c>
      <c r="E324" s="233">
        <v>2021</v>
      </c>
    </row>
    <row r="325" spans="1:5" ht="13.15" customHeight="1" thickBot="1" x14ac:dyDescent="0.25">
      <c r="A325" s="864"/>
      <c r="B325" s="232" t="s">
        <v>6</v>
      </c>
      <c r="C325" s="232" t="s">
        <v>7</v>
      </c>
      <c r="D325" s="232" t="s">
        <v>7</v>
      </c>
      <c r="E325" s="232" t="s">
        <v>7</v>
      </c>
    </row>
    <row r="326" spans="1:5" ht="13.15" customHeight="1" thickBot="1" x14ac:dyDescent="0.25">
      <c r="A326" s="223" t="s">
        <v>62</v>
      </c>
      <c r="B326" s="226"/>
      <c r="C326" s="226"/>
      <c r="D326" s="226"/>
      <c r="E326" s="226"/>
    </row>
    <row r="327" spans="1:5" ht="13.15" customHeight="1" thickBot="1" x14ac:dyDescent="0.25">
      <c r="A327" s="223" t="s">
        <v>63</v>
      </c>
      <c r="B327" s="220">
        <f>B318</f>
        <v>30000</v>
      </c>
      <c r="C327" s="220">
        <f>C318</f>
        <v>30000</v>
      </c>
      <c r="D327" s="220">
        <f>D318</f>
        <v>30000</v>
      </c>
      <c r="E327" s="220">
        <f>E318</f>
        <v>30000</v>
      </c>
    </row>
    <row r="328" spans="1:5" ht="13.15" customHeight="1" thickBot="1" x14ac:dyDescent="0.25">
      <c r="A328" s="234" t="s">
        <v>47</v>
      </c>
      <c r="B328" s="220">
        <f>B327+B326</f>
        <v>30000</v>
      </c>
      <c r="C328" s="220">
        <f>C327+C326</f>
        <v>30000</v>
      </c>
      <c r="D328" s="220">
        <f>D327+D326</f>
        <v>30000</v>
      </c>
      <c r="E328" s="220">
        <f>E327+E326</f>
        <v>30000</v>
      </c>
    </row>
    <row r="329" spans="1:5" ht="13.15" customHeight="1" thickBot="1" x14ac:dyDescent="0.25">
      <c r="A329" s="218" t="s">
        <v>49</v>
      </c>
      <c r="B329" s="217">
        <f>B328-B318</f>
        <v>0</v>
      </c>
      <c r="C329" s="217">
        <f>C328-C318</f>
        <v>0</v>
      </c>
      <c r="D329" s="217">
        <f>D328-D318</f>
        <v>0</v>
      </c>
      <c r="E329" s="217">
        <f>E328-E318</f>
        <v>0</v>
      </c>
    </row>
    <row r="330" spans="1:5" s="259" customFormat="1" ht="26.45" customHeight="1" thickBot="1" x14ac:dyDescent="0.25">
      <c r="A330" s="260" t="s">
        <v>221</v>
      </c>
      <c r="B330" s="894" t="s">
        <v>302</v>
      </c>
      <c r="C330" s="895"/>
      <c r="D330" s="895"/>
      <c r="E330" s="896"/>
    </row>
    <row r="331" spans="1:5" ht="13.15" customHeight="1" thickBot="1" x14ac:dyDescent="0.25">
      <c r="A331" s="874" t="s">
        <v>219</v>
      </c>
      <c r="B331" s="875"/>
      <c r="C331" s="875"/>
      <c r="D331" s="875"/>
      <c r="E331" s="876"/>
    </row>
    <row r="332" spans="1:5" ht="13.15" customHeight="1" x14ac:dyDescent="0.2">
      <c r="A332" s="252"/>
      <c r="B332" s="252">
        <v>2018</v>
      </c>
      <c r="C332" s="252">
        <v>2019</v>
      </c>
      <c r="D332" s="252">
        <v>2020</v>
      </c>
      <c r="E332" s="252">
        <v>2021</v>
      </c>
    </row>
    <row r="333" spans="1:5" ht="22.5" customHeight="1" thickBot="1" x14ac:dyDescent="0.25">
      <c r="A333" s="258" t="s">
        <v>301</v>
      </c>
      <c r="B333" s="257">
        <v>100</v>
      </c>
      <c r="C333" s="257">
        <v>100</v>
      </c>
      <c r="D333" s="257">
        <v>100</v>
      </c>
      <c r="E333" s="257">
        <v>100</v>
      </c>
    </row>
    <row r="334" spans="1:5" ht="13.15" customHeight="1" thickBot="1" x14ac:dyDescent="0.25">
      <c r="A334" s="850" t="s">
        <v>300</v>
      </c>
      <c r="B334" s="851"/>
      <c r="C334" s="851"/>
      <c r="D334" s="851"/>
      <c r="E334" s="852"/>
    </row>
    <row r="335" spans="1:5" ht="13.15" customHeight="1" thickBot="1" x14ac:dyDescent="0.25">
      <c r="A335" s="850" t="s">
        <v>70</v>
      </c>
      <c r="B335" s="851"/>
      <c r="C335" s="851"/>
      <c r="D335" s="851"/>
      <c r="E335" s="852"/>
    </row>
    <row r="336" spans="1:5" ht="13.15" customHeight="1" thickBot="1" x14ac:dyDescent="0.25">
      <c r="A336" s="248" t="s">
        <v>224</v>
      </c>
      <c r="B336" s="865" t="s">
        <v>299</v>
      </c>
      <c r="C336" s="866"/>
      <c r="D336" s="866"/>
      <c r="E336" s="867"/>
    </row>
    <row r="337" spans="1:5" ht="13.15" customHeight="1" thickBot="1" x14ac:dyDescent="0.25">
      <c r="A337" s="242" t="s">
        <v>10</v>
      </c>
      <c r="B337" s="865" t="s">
        <v>299</v>
      </c>
      <c r="C337" s="866"/>
      <c r="D337" s="866"/>
      <c r="E337" s="867"/>
    </row>
    <row r="338" spans="1:5" ht="13.15" customHeight="1" thickBot="1" x14ac:dyDescent="0.25">
      <c r="A338" s="242" t="s">
        <v>13</v>
      </c>
      <c r="B338" s="860" t="s">
        <v>298</v>
      </c>
      <c r="C338" s="861"/>
      <c r="D338" s="861"/>
      <c r="E338" s="862"/>
    </row>
    <row r="339" spans="1:5" ht="13.15" customHeight="1" x14ac:dyDescent="0.2">
      <c r="A339" s="863"/>
      <c r="B339" s="233">
        <v>2018</v>
      </c>
      <c r="C339" s="233">
        <v>2019</v>
      </c>
      <c r="D339" s="233">
        <v>2020</v>
      </c>
      <c r="E339" s="233">
        <v>2021</v>
      </c>
    </row>
    <row r="340" spans="1:5" ht="13.15" customHeight="1" thickBot="1" x14ac:dyDescent="0.25">
      <c r="A340" s="864"/>
      <c r="B340" s="232" t="s">
        <v>6</v>
      </c>
      <c r="C340" s="232" t="s">
        <v>7</v>
      </c>
      <c r="D340" s="232" t="s">
        <v>7</v>
      </c>
      <c r="E340" s="232" t="s">
        <v>7</v>
      </c>
    </row>
    <row r="341" spans="1:5" ht="13.15" customHeight="1" thickBot="1" x14ac:dyDescent="0.25">
      <c r="A341" s="242" t="s">
        <v>9</v>
      </c>
      <c r="B341" s="256">
        <v>40</v>
      </c>
      <c r="C341" s="256"/>
      <c r="D341" s="256"/>
      <c r="E341" s="256"/>
    </row>
    <row r="342" spans="1:5" ht="13.15" customHeight="1" thickBot="1" x14ac:dyDescent="0.25">
      <c r="A342" s="242" t="s">
        <v>14</v>
      </c>
      <c r="B342" s="244">
        <v>30000</v>
      </c>
      <c r="C342" s="244"/>
      <c r="D342" s="244"/>
      <c r="E342" s="244"/>
    </row>
    <row r="343" spans="1:5" ht="13.15" customHeight="1" thickBot="1" x14ac:dyDescent="0.25">
      <c r="A343" s="242" t="s">
        <v>23</v>
      </c>
      <c r="B343" s="244">
        <v>750</v>
      </c>
      <c r="C343" s="244"/>
      <c r="D343" s="244"/>
      <c r="E343" s="244"/>
    </row>
    <row r="344" spans="1:5" ht="13.15" customHeight="1" thickBot="1" x14ac:dyDescent="0.25">
      <c r="A344" s="242" t="s">
        <v>15</v>
      </c>
      <c r="B344" s="255"/>
      <c r="C344" s="255">
        <f>C341/B341-1</f>
        <v>-1</v>
      </c>
      <c r="D344" s="255"/>
      <c r="E344" s="255"/>
    </row>
    <row r="345" spans="1:5" ht="13.15" customHeight="1" thickBot="1" x14ac:dyDescent="0.25">
      <c r="A345" s="242" t="s">
        <v>16</v>
      </c>
      <c r="B345" s="255"/>
      <c r="C345" s="255">
        <f>C342/B342-1</f>
        <v>-1</v>
      </c>
      <c r="D345" s="255"/>
      <c r="E345" s="255"/>
    </row>
    <row r="346" spans="1:5" ht="13.15" customHeight="1" thickBot="1" x14ac:dyDescent="0.25">
      <c r="A346" s="242" t="s">
        <v>17</v>
      </c>
      <c r="B346" s="255"/>
      <c r="C346" s="255">
        <f>C343/B343-1</f>
        <v>-1</v>
      </c>
      <c r="D346" s="255"/>
      <c r="E346" s="255"/>
    </row>
    <row r="347" spans="1:5" ht="13.15" customHeight="1" thickBot="1" x14ac:dyDescent="0.25">
      <c r="A347" s="880" t="s">
        <v>292</v>
      </c>
      <c r="B347" s="881"/>
      <c r="C347" s="881"/>
      <c r="D347" s="881"/>
      <c r="E347" s="882"/>
    </row>
    <row r="348" spans="1:5" ht="13.15" customHeight="1" x14ac:dyDescent="0.2">
      <c r="A348" s="863"/>
      <c r="B348" s="233">
        <v>2018</v>
      </c>
      <c r="C348" s="233">
        <v>2019</v>
      </c>
      <c r="D348" s="233">
        <v>2020</v>
      </c>
      <c r="E348" s="233">
        <v>2021</v>
      </c>
    </row>
    <row r="349" spans="1:5" ht="13.15" customHeight="1" thickBot="1" x14ac:dyDescent="0.25">
      <c r="A349" s="864"/>
      <c r="B349" s="232" t="s">
        <v>6</v>
      </c>
      <c r="C349" s="232" t="s">
        <v>7</v>
      </c>
      <c r="D349" s="232" t="s">
        <v>7</v>
      </c>
      <c r="E349" s="232" t="s">
        <v>7</v>
      </c>
    </row>
    <row r="350" spans="1:5" ht="13.15" customHeight="1" thickBot="1" x14ac:dyDescent="0.25">
      <c r="A350" s="223" t="s">
        <v>62</v>
      </c>
      <c r="B350" s="226"/>
      <c r="C350" s="226"/>
      <c r="D350" s="226"/>
      <c r="E350" s="226"/>
    </row>
    <row r="351" spans="1:5" ht="13.15" customHeight="1" thickBot="1" x14ac:dyDescent="0.25">
      <c r="A351" s="223" t="s">
        <v>63</v>
      </c>
      <c r="B351" s="220">
        <f>B342</f>
        <v>30000</v>
      </c>
      <c r="C351" s="220">
        <f>C342</f>
        <v>0</v>
      </c>
      <c r="D351" s="220">
        <f>D342</f>
        <v>0</v>
      </c>
      <c r="E351" s="220">
        <f>E342</f>
        <v>0</v>
      </c>
    </row>
    <row r="352" spans="1:5" ht="13.15" customHeight="1" thickBot="1" x14ac:dyDescent="0.25">
      <c r="A352" s="234" t="s">
        <v>47</v>
      </c>
      <c r="B352" s="220">
        <f>B351+B350</f>
        <v>30000</v>
      </c>
      <c r="C352" s="220">
        <f>C351+C350</f>
        <v>0</v>
      </c>
      <c r="D352" s="220">
        <f>D351+D350</f>
        <v>0</v>
      </c>
      <c r="E352" s="220">
        <f>E351+E350</f>
        <v>0</v>
      </c>
    </row>
    <row r="353" spans="1:5" ht="13.15" customHeight="1" thickBot="1" x14ac:dyDescent="0.25">
      <c r="A353" s="218" t="s">
        <v>49</v>
      </c>
      <c r="B353" s="217">
        <f>B352-B342</f>
        <v>0</v>
      </c>
      <c r="C353" s="217">
        <f>C352-C342</f>
        <v>0</v>
      </c>
      <c r="D353" s="217">
        <f>D352-D342</f>
        <v>0</v>
      </c>
      <c r="E353" s="217">
        <f>E352-E342</f>
        <v>0</v>
      </c>
    </row>
    <row r="354" spans="1:5" s="253" customFormat="1" ht="26.45" customHeight="1" thickBot="1" x14ac:dyDescent="0.25">
      <c r="A354" s="254" t="s">
        <v>216</v>
      </c>
      <c r="B354" s="865" t="s">
        <v>297</v>
      </c>
      <c r="C354" s="866"/>
      <c r="D354" s="866"/>
      <c r="E354" s="867"/>
    </row>
    <row r="355" spans="1:5" ht="13.15" customHeight="1" thickBot="1" x14ac:dyDescent="0.25">
      <c r="A355" s="874" t="s">
        <v>214</v>
      </c>
      <c r="B355" s="875"/>
      <c r="C355" s="875"/>
      <c r="D355" s="875"/>
      <c r="E355" s="876"/>
    </row>
    <row r="356" spans="1:5" ht="13.15" customHeight="1" x14ac:dyDescent="0.2">
      <c r="A356" s="252"/>
      <c r="B356" s="252">
        <v>2018</v>
      </c>
      <c r="C356" s="252">
        <v>2019</v>
      </c>
      <c r="D356" s="252">
        <v>2020</v>
      </c>
      <c r="E356" s="252">
        <v>2021</v>
      </c>
    </row>
    <row r="357" spans="1:5" ht="21" customHeight="1" thickBot="1" x14ac:dyDescent="0.25">
      <c r="A357" s="251" t="s">
        <v>296</v>
      </c>
      <c r="B357" s="250">
        <v>95000</v>
      </c>
      <c r="C357" s="250">
        <v>100000</v>
      </c>
      <c r="D357" s="250">
        <v>103000</v>
      </c>
      <c r="E357" s="249">
        <v>103000</v>
      </c>
    </row>
    <row r="358" spans="1:5" ht="13.15" customHeight="1" thickBot="1" x14ac:dyDescent="0.25">
      <c r="A358" s="850" t="s">
        <v>210</v>
      </c>
      <c r="B358" s="851"/>
      <c r="C358" s="851"/>
      <c r="D358" s="851"/>
      <c r="E358" s="852"/>
    </row>
    <row r="359" spans="1:5" ht="13.15" customHeight="1" thickBot="1" x14ac:dyDescent="0.25">
      <c r="A359" s="850" t="s">
        <v>70</v>
      </c>
      <c r="B359" s="851"/>
      <c r="C359" s="851"/>
      <c r="D359" s="851"/>
      <c r="E359" s="852"/>
    </row>
    <row r="360" spans="1:5" ht="13.15" customHeight="1" thickBot="1" x14ac:dyDescent="0.25">
      <c r="A360" s="248" t="s">
        <v>213</v>
      </c>
      <c r="B360" s="897" t="s">
        <v>295</v>
      </c>
      <c r="C360" s="898"/>
      <c r="D360" s="898"/>
      <c r="E360" s="899"/>
    </row>
    <row r="361" spans="1:5" ht="31.15" customHeight="1" thickBot="1" x14ac:dyDescent="0.25">
      <c r="A361" s="242" t="s">
        <v>10</v>
      </c>
      <c r="B361" s="865" t="s">
        <v>294</v>
      </c>
      <c r="C361" s="866"/>
      <c r="D361" s="866"/>
      <c r="E361" s="867"/>
    </row>
    <row r="362" spans="1:5" ht="13.15" customHeight="1" thickBot="1" x14ac:dyDescent="0.25">
      <c r="A362" s="242" t="s">
        <v>13</v>
      </c>
      <c r="B362" s="860" t="s">
        <v>293</v>
      </c>
      <c r="C362" s="861"/>
      <c r="D362" s="861"/>
      <c r="E362" s="862"/>
    </row>
    <row r="363" spans="1:5" ht="13.15" customHeight="1" x14ac:dyDescent="0.2">
      <c r="A363" s="863"/>
      <c r="B363" s="233">
        <v>2018</v>
      </c>
      <c r="C363" s="233">
        <v>2019</v>
      </c>
      <c r="D363" s="233">
        <v>2020</v>
      </c>
      <c r="E363" s="233">
        <v>2021</v>
      </c>
    </row>
    <row r="364" spans="1:5" ht="13.15" customHeight="1" thickBot="1" x14ac:dyDescent="0.25">
      <c r="A364" s="864"/>
      <c r="B364" s="232" t="s">
        <v>6</v>
      </c>
      <c r="C364" s="232" t="s">
        <v>7</v>
      </c>
      <c r="D364" s="232" t="s">
        <v>7</v>
      </c>
      <c r="E364" s="232" t="s">
        <v>7</v>
      </c>
    </row>
    <row r="365" spans="1:5" ht="13.15" customHeight="1" thickBot="1" x14ac:dyDescent="0.25">
      <c r="A365" s="242" t="s">
        <v>9</v>
      </c>
      <c r="B365" s="247">
        <v>95000</v>
      </c>
      <c r="C365" s="247">
        <v>100000</v>
      </c>
      <c r="D365" s="247">
        <v>103000</v>
      </c>
      <c r="E365" s="246">
        <v>103000</v>
      </c>
    </row>
    <row r="366" spans="1:5" ht="13.15" customHeight="1" thickBot="1" x14ac:dyDescent="0.25">
      <c r="A366" s="242" t="s">
        <v>14</v>
      </c>
      <c r="B366" s="245">
        <v>10000</v>
      </c>
      <c r="C366" s="245">
        <v>10000</v>
      </c>
      <c r="D366" s="245">
        <v>10000</v>
      </c>
      <c r="E366" s="245">
        <v>10000</v>
      </c>
    </row>
    <row r="367" spans="1:5" ht="13.15" customHeight="1" thickBot="1" x14ac:dyDescent="0.25">
      <c r="A367" s="242" t="s">
        <v>23</v>
      </c>
      <c r="B367" s="244">
        <v>0.11</v>
      </c>
      <c r="C367" s="244">
        <v>0.1</v>
      </c>
      <c r="D367" s="244">
        <v>0.1</v>
      </c>
      <c r="E367" s="243">
        <f>D367+D367*2%</f>
        <v>0.10200000000000001</v>
      </c>
    </row>
    <row r="368" spans="1:5" ht="13.15" customHeight="1" thickBot="1" x14ac:dyDescent="0.25">
      <c r="A368" s="242" t="s">
        <v>15</v>
      </c>
      <c r="B368" s="241"/>
      <c r="C368" s="240">
        <f t="shared" ref="C368:E370" si="10">C365/B365-1</f>
        <v>5.2631578947368363E-2</v>
      </c>
      <c r="D368" s="240">
        <f t="shared" si="10"/>
        <v>3.0000000000000027E-2</v>
      </c>
      <c r="E368" s="240">
        <f t="shared" si="10"/>
        <v>0</v>
      </c>
    </row>
    <row r="369" spans="1:5" ht="13.15" customHeight="1" thickBot="1" x14ac:dyDescent="0.25">
      <c r="A369" s="242" t="s">
        <v>16</v>
      </c>
      <c r="B369" s="241"/>
      <c r="C369" s="240">
        <f t="shared" si="10"/>
        <v>0</v>
      </c>
      <c r="D369" s="240">
        <f t="shared" si="10"/>
        <v>0</v>
      </c>
      <c r="E369" s="240">
        <f t="shared" si="10"/>
        <v>0</v>
      </c>
    </row>
    <row r="370" spans="1:5" ht="13.15" customHeight="1" thickBot="1" x14ac:dyDescent="0.25">
      <c r="A370" s="242" t="s">
        <v>17</v>
      </c>
      <c r="B370" s="241"/>
      <c r="C370" s="240">
        <f t="shared" si="10"/>
        <v>-9.0909090909090828E-2</v>
      </c>
      <c r="D370" s="240">
        <f t="shared" si="10"/>
        <v>0</v>
      </c>
      <c r="E370" s="240">
        <f t="shared" si="10"/>
        <v>2.0000000000000018E-2</v>
      </c>
    </row>
    <row r="371" spans="1:5" ht="13.15" customHeight="1" thickBot="1" x14ac:dyDescent="0.25">
      <c r="A371" s="239" t="s">
        <v>292</v>
      </c>
      <c r="B371" s="238"/>
      <c r="C371" s="238"/>
      <c r="D371" s="238"/>
      <c r="E371" s="237"/>
    </row>
    <row r="372" spans="1:5" ht="13.15" customHeight="1" x14ac:dyDescent="0.2">
      <c r="A372" s="236"/>
      <c r="B372" s="233">
        <v>2018</v>
      </c>
      <c r="C372" s="233">
        <v>2019</v>
      </c>
      <c r="D372" s="233">
        <v>2020</v>
      </c>
      <c r="E372" s="233">
        <v>2021</v>
      </c>
    </row>
    <row r="373" spans="1:5" ht="13.15" customHeight="1" thickBot="1" x14ac:dyDescent="0.25">
      <c r="A373" s="235"/>
      <c r="B373" s="232" t="s">
        <v>6</v>
      </c>
      <c r="C373" s="232" t="s">
        <v>7</v>
      </c>
      <c r="D373" s="232" t="s">
        <v>7</v>
      </c>
      <c r="E373" s="232" t="s">
        <v>7</v>
      </c>
    </row>
    <row r="374" spans="1:5" ht="13.15" customHeight="1" thickBot="1" x14ac:dyDescent="0.25">
      <c r="A374" s="223" t="s">
        <v>62</v>
      </c>
      <c r="B374" s="226"/>
      <c r="C374" s="226"/>
      <c r="D374" s="226"/>
      <c r="E374" s="226"/>
    </row>
    <row r="375" spans="1:5" ht="13.15" customHeight="1" thickBot="1" x14ac:dyDescent="0.25">
      <c r="A375" s="223" t="s">
        <v>63</v>
      </c>
      <c r="B375" s="220">
        <f>B366</f>
        <v>10000</v>
      </c>
      <c r="C375" s="220">
        <f>C366</f>
        <v>10000</v>
      </c>
      <c r="D375" s="220">
        <f>D366</f>
        <v>10000</v>
      </c>
      <c r="E375" s="220">
        <f>E366</f>
        <v>10000</v>
      </c>
    </row>
    <row r="376" spans="1:5" ht="13.15" customHeight="1" thickBot="1" x14ac:dyDescent="0.25">
      <c r="A376" s="234" t="s">
        <v>47</v>
      </c>
      <c r="B376" s="220">
        <f>B375+B374</f>
        <v>10000</v>
      </c>
      <c r="C376" s="220">
        <f>C375+C374</f>
        <v>10000</v>
      </c>
      <c r="D376" s="220">
        <f>D375+D374</f>
        <v>10000</v>
      </c>
      <c r="E376" s="220">
        <f>E375+E374</f>
        <v>10000</v>
      </c>
    </row>
    <row r="377" spans="1:5" ht="13.15" customHeight="1" thickBot="1" x14ac:dyDescent="0.25">
      <c r="A377" s="218" t="s">
        <v>49</v>
      </c>
      <c r="B377" s="217">
        <f>B376-B366</f>
        <v>0</v>
      </c>
      <c r="C377" s="217">
        <f>C376-C366</f>
        <v>0</v>
      </c>
      <c r="D377" s="217">
        <f>D376-D366</f>
        <v>0</v>
      </c>
      <c r="E377" s="217">
        <f>E376-E366</f>
        <v>0</v>
      </c>
    </row>
    <row r="378" spans="1:5" ht="13.15" customHeight="1" thickBot="1" x14ac:dyDescent="0.25">
      <c r="A378" s="880" t="s">
        <v>291</v>
      </c>
      <c r="B378" s="881"/>
      <c r="C378" s="881"/>
      <c r="D378" s="881"/>
      <c r="E378" s="882"/>
    </row>
    <row r="379" spans="1:5" ht="13.15" customHeight="1" x14ac:dyDescent="0.2">
      <c r="A379" s="863"/>
      <c r="B379" s="233">
        <v>2018</v>
      </c>
      <c r="C379" s="233">
        <v>2019</v>
      </c>
      <c r="D379" s="233">
        <v>2020</v>
      </c>
      <c r="E379" s="233">
        <v>2021</v>
      </c>
    </row>
    <row r="380" spans="1:5" ht="13.15" customHeight="1" thickBot="1" x14ac:dyDescent="0.25">
      <c r="A380" s="864"/>
      <c r="B380" s="232" t="s">
        <v>6</v>
      </c>
      <c r="C380" s="232" t="s">
        <v>7</v>
      </c>
      <c r="D380" s="232" t="s">
        <v>7</v>
      </c>
      <c r="E380" s="232" t="s">
        <v>7</v>
      </c>
    </row>
    <row r="381" spans="1:5" ht="24" customHeight="1" thickBot="1" x14ac:dyDescent="0.25">
      <c r="A381" s="231" t="s">
        <v>66</v>
      </c>
      <c r="B381" s="230">
        <f>B95+B125+B148+B171+B194+B226+B257+B275+B293+B318+B342+B366</f>
        <v>7094731.7599999998</v>
      </c>
      <c r="C381" s="230">
        <f>C95+C125+C148+C171+C194+C226+C257+C275+C293+C318+C342+C366</f>
        <v>7289043</v>
      </c>
      <c r="D381" s="230">
        <f>D95+D125+D148+D171+D194+D226+D257+D275+D293+D318+D342+D366</f>
        <v>7562000</v>
      </c>
      <c r="E381" s="230">
        <f>E95+E125+E148+E171+E194+E226+E257+E275+E293+E318+E342+E366</f>
        <v>7562000</v>
      </c>
    </row>
    <row r="382" spans="1:5" ht="25.15" customHeight="1" thickBot="1" x14ac:dyDescent="0.25">
      <c r="A382" s="231" t="s">
        <v>67</v>
      </c>
      <c r="B382" s="230">
        <f>B110+B140+B163+B186+B209+B241+B267+B285+B303+B328+B352+B376</f>
        <v>7094731.7599999998</v>
      </c>
      <c r="C382" s="230">
        <f>C110+C140+C163+C186+C209+C241+C267+C285+C303+C328+C352+C376</f>
        <v>7289043</v>
      </c>
      <c r="D382" s="230">
        <f>D110+D140+D163+D186+D209+D241+D267+D285+D303+D328+D352+D376</f>
        <v>7562000</v>
      </c>
      <c r="E382" s="230">
        <f>E110+E140+E163+E186+E209+E241+E267+E285+E303+E328+E352+E376</f>
        <v>7562000</v>
      </c>
    </row>
    <row r="383" spans="1:5" ht="22.9" customHeight="1" thickBot="1" x14ac:dyDescent="0.25">
      <c r="A383" s="229" t="s">
        <v>24</v>
      </c>
      <c r="B383" s="228"/>
      <c r="C383" s="227">
        <f>C382/B382-1</f>
        <v>2.7388102407976067E-2</v>
      </c>
      <c r="D383" s="227">
        <f>D382/C382-1</f>
        <v>3.7447577137355248E-2</v>
      </c>
      <c r="E383" s="227">
        <f>E382/D382-1</f>
        <v>0</v>
      </c>
    </row>
    <row r="384" spans="1:5" ht="13.15" customHeight="1" thickBot="1" x14ac:dyDescent="0.25">
      <c r="A384" s="225" t="s">
        <v>0</v>
      </c>
      <c r="B384" s="224">
        <f>B103+B133+B156+B179+B202+B234</f>
        <v>4986850</v>
      </c>
      <c r="C384" s="224">
        <f>C103+C133+C156+C179+C202+C234</f>
        <v>5077529</v>
      </c>
      <c r="D384" s="224">
        <f>D103+D133+D156+D179+D202+D234</f>
        <v>5186850</v>
      </c>
      <c r="E384" s="224">
        <f>E103+E133+E156+E179+E202+E234</f>
        <v>5186850</v>
      </c>
    </row>
    <row r="385" spans="1:5" ht="13.15" customHeight="1" thickBot="1" x14ac:dyDescent="0.25">
      <c r="A385" s="221" t="s">
        <v>25</v>
      </c>
      <c r="B385" s="226"/>
      <c r="C385" s="226"/>
      <c r="D385" s="226"/>
      <c r="E385" s="226"/>
    </row>
    <row r="386" spans="1:5" ht="13.15" customHeight="1" thickBot="1" x14ac:dyDescent="0.25">
      <c r="A386" s="225" t="s">
        <v>41</v>
      </c>
      <c r="B386" s="224">
        <f>B104+B134+B157+B180+B203+B235</f>
        <v>862667</v>
      </c>
      <c r="C386" s="224">
        <f>C104+C134+C157+C180+C203+C235</f>
        <v>862667</v>
      </c>
      <c r="D386" s="224">
        <f>D104+D134+D157+D180+D203+D235</f>
        <v>891253</v>
      </c>
      <c r="E386" s="224">
        <f>E104+E134+E157+E180+E203+E235</f>
        <v>891253</v>
      </c>
    </row>
    <row r="387" spans="1:5" ht="13.15" customHeight="1" thickBot="1" x14ac:dyDescent="0.25">
      <c r="A387" s="221" t="s">
        <v>42</v>
      </c>
      <c r="B387" s="220"/>
      <c r="C387" s="219">
        <f>C386/B386-1</f>
        <v>0</v>
      </c>
      <c r="D387" s="219">
        <f>D386/C386-1</f>
        <v>3.3136772358279609E-2</v>
      </c>
      <c r="E387" s="219">
        <f>E386/D386-1</f>
        <v>0</v>
      </c>
    </row>
    <row r="388" spans="1:5" ht="13.15" customHeight="1" thickBot="1" x14ac:dyDescent="0.25">
      <c r="A388" s="225" t="s">
        <v>1</v>
      </c>
      <c r="B388" s="224">
        <f>B105+B135+B158+B181+B204+B236</f>
        <v>153100</v>
      </c>
      <c r="C388" s="224">
        <f>C105+C135+C158+C181+C204+C236</f>
        <v>214847</v>
      </c>
      <c r="D388" s="224">
        <f>D105+D135+D158+D181+D204+D236</f>
        <v>247897</v>
      </c>
      <c r="E388" s="224">
        <f>E105+E135+E158+E181+E204+E236</f>
        <v>247897</v>
      </c>
    </row>
    <row r="389" spans="1:5" ht="13.15" customHeight="1" thickBot="1" x14ac:dyDescent="0.25">
      <c r="A389" s="221" t="s">
        <v>26</v>
      </c>
      <c r="B389" s="220"/>
      <c r="C389" s="219">
        <f>C388/B388-1</f>
        <v>0.40331156107119526</v>
      </c>
      <c r="D389" s="219">
        <f>D388/C388-1</f>
        <v>0.15383040023830907</v>
      </c>
      <c r="E389" s="219">
        <f>E388/D388-1</f>
        <v>0</v>
      </c>
    </row>
    <row r="390" spans="1:5" ht="13.15" customHeight="1" thickBot="1" x14ac:dyDescent="0.25">
      <c r="A390" s="223" t="s">
        <v>2</v>
      </c>
      <c r="B390" s="226">
        <v>0</v>
      </c>
      <c r="C390" s="226">
        <v>0</v>
      </c>
      <c r="D390" s="226">
        <v>0</v>
      </c>
      <c r="E390" s="226">
        <v>0</v>
      </c>
    </row>
    <row r="391" spans="1:5" ht="13.15" customHeight="1" thickBot="1" x14ac:dyDescent="0.25">
      <c r="A391" s="221" t="s">
        <v>27</v>
      </c>
      <c r="B391" s="220"/>
      <c r="C391" s="220"/>
      <c r="D391" s="220"/>
      <c r="E391" s="220"/>
    </row>
    <row r="392" spans="1:5" ht="13.15" customHeight="1" thickBot="1" x14ac:dyDescent="0.25">
      <c r="A392" s="223" t="s">
        <v>28</v>
      </c>
      <c r="B392" s="226">
        <v>0</v>
      </c>
      <c r="C392" s="226">
        <v>0</v>
      </c>
      <c r="D392" s="226">
        <v>0</v>
      </c>
      <c r="E392" s="226">
        <v>0</v>
      </c>
    </row>
    <row r="393" spans="1:5" ht="13.15" customHeight="1" thickBot="1" x14ac:dyDescent="0.25">
      <c r="A393" s="221" t="s">
        <v>29</v>
      </c>
      <c r="B393" s="220"/>
      <c r="C393" s="220"/>
      <c r="D393" s="220"/>
      <c r="E393" s="220"/>
    </row>
    <row r="394" spans="1:5" ht="13.15" customHeight="1" thickBot="1" x14ac:dyDescent="0.25">
      <c r="A394" s="223" t="s">
        <v>30</v>
      </c>
      <c r="B394" s="226">
        <v>0</v>
      </c>
      <c r="C394" s="226">
        <v>0</v>
      </c>
      <c r="D394" s="226">
        <v>0</v>
      </c>
      <c r="E394" s="226">
        <v>0</v>
      </c>
    </row>
    <row r="395" spans="1:5" ht="13.15" customHeight="1" thickBot="1" x14ac:dyDescent="0.25">
      <c r="A395" s="221" t="s">
        <v>31</v>
      </c>
      <c r="B395" s="220"/>
      <c r="C395" s="220"/>
      <c r="D395" s="220"/>
      <c r="E395" s="220"/>
    </row>
    <row r="396" spans="1:5" ht="13.15" customHeight="1" thickBot="1" x14ac:dyDescent="0.25">
      <c r="A396" s="225" t="s">
        <v>3</v>
      </c>
      <c r="B396" s="224">
        <f>B185</f>
        <v>70000</v>
      </c>
      <c r="C396" s="224">
        <f>C185</f>
        <v>72000</v>
      </c>
      <c r="D396" s="224">
        <f>D185</f>
        <v>74000</v>
      </c>
      <c r="E396" s="224">
        <f>E185</f>
        <v>74000</v>
      </c>
    </row>
    <row r="397" spans="1:5" ht="13.15" customHeight="1" thickBot="1" x14ac:dyDescent="0.25">
      <c r="A397" s="221" t="s">
        <v>32</v>
      </c>
      <c r="B397" s="220"/>
      <c r="C397" s="219">
        <f>C396/B396-1</f>
        <v>2.857142857142847E-2</v>
      </c>
      <c r="D397" s="219">
        <f>D396/C396-1</f>
        <v>2.7777777777777679E-2</v>
      </c>
      <c r="E397" s="219">
        <f>E396/D396-1</f>
        <v>0</v>
      </c>
    </row>
    <row r="398" spans="1:5" ht="13.15" customHeight="1" thickBot="1" x14ac:dyDescent="0.25">
      <c r="A398" s="225" t="s">
        <v>18</v>
      </c>
      <c r="B398" s="224">
        <f>B265+B283+B301+B326+B350+B374</f>
        <v>0</v>
      </c>
      <c r="C398" s="224">
        <f>C265+C283+C301+C326+C350+C374</f>
        <v>0</v>
      </c>
      <c r="D398" s="224">
        <f>D265+D283+D301+D326+D350+D374</f>
        <v>0</v>
      </c>
      <c r="E398" s="224">
        <f>E265+E283+E301+E326+E350+E374</f>
        <v>0</v>
      </c>
    </row>
    <row r="399" spans="1:5" ht="13.15" customHeight="1" thickBot="1" x14ac:dyDescent="0.25">
      <c r="A399" s="221" t="s">
        <v>33</v>
      </c>
      <c r="B399" s="220"/>
      <c r="C399" s="219">
        <v>0</v>
      </c>
      <c r="D399" s="219">
        <v>0</v>
      </c>
      <c r="E399" s="219">
        <v>0</v>
      </c>
    </row>
    <row r="400" spans="1:5" ht="13.15" customHeight="1" thickBot="1" x14ac:dyDescent="0.25">
      <c r="A400" s="223" t="s">
        <v>19</v>
      </c>
      <c r="B400" s="222">
        <f>B266+B284+B302+B327+B351+B375</f>
        <v>1022114.76</v>
      </c>
      <c r="C400" s="222">
        <f>C266+C284+C302+C327+C351+C375</f>
        <v>1062000</v>
      </c>
      <c r="D400" s="222">
        <f>D266+D284+D302+D327+D351+D375</f>
        <v>1162000</v>
      </c>
      <c r="E400" s="222">
        <f>E266+E284+E302+E327+E351+E375</f>
        <v>1162000</v>
      </c>
    </row>
    <row r="401" spans="1:5" ht="13.15" customHeight="1" thickBot="1" x14ac:dyDescent="0.25">
      <c r="A401" s="221" t="s">
        <v>34</v>
      </c>
      <c r="B401" s="220"/>
      <c r="C401" s="219">
        <f>C400/B400-1</f>
        <v>3.9022271823958343E-2</v>
      </c>
      <c r="D401" s="219">
        <f>D400/C400-1</f>
        <v>9.4161958568738324E-2</v>
      </c>
      <c r="E401" s="219">
        <f>E400/D400-1</f>
        <v>0</v>
      </c>
    </row>
    <row r="402" spans="1:5" ht="13.15" customHeight="1" thickBot="1" x14ac:dyDescent="0.25">
      <c r="A402" s="218" t="s">
        <v>49</v>
      </c>
      <c r="B402" s="217">
        <f>B384+B386+B388+B390+B392+B394+B396+B398+B400</f>
        <v>7094731.7599999998</v>
      </c>
      <c r="C402" s="217">
        <f>C384+C386+C388+C390+C392+C394+C396+C398+C400</f>
        <v>7289043</v>
      </c>
      <c r="D402" s="217">
        <f>D384+D386+D388+D390+D392+D394+D396+D398+D400</f>
        <v>7562000</v>
      </c>
      <c r="E402" s="217">
        <f>E384+E386+E388+E390+E392+E394+E396+E398+E400</f>
        <v>7562000</v>
      </c>
    </row>
    <row r="403" spans="1:5" ht="24.75" thickBot="1" x14ac:dyDescent="0.25">
      <c r="A403" s="216" t="s">
        <v>43</v>
      </c>
      <c r="B403" s="215">
        <v>6548</v>
      </c>
      <c r="C403" s="215">
        <v>6548</v>
      </c>
      <c r="D403" s="215">
        <v>6548</v>
      </c>
      <c r="E403" s="215">
        <v>6548</v>
      </c>
    </row>
    <row r="404" spans="1:5" ht="48.75" thickBot="1" x14ac:dyDescent="0.25">
      <c r="A404" s="216" t="s">
        <v>290</v>
      </c>
      <c r="B404" s="215">
        <v>300</v>
      </c>
      <c r="C404" s="215">
        <v>300</v>
      </c>
      <c r="D404" s="215">
        <v>300</v>
      </c>
      <c r="E404" s="215">
        <v>300</v>
      </c>
    </row>
  </sheetData>
  <mergeCells count="107">
    <mergeCell ref="A168:A169"/>
    <mergeCell ref="A378:E378"/>
    <mergeCell ref="A379:A380"/>
    <mergeCell ref="B338:E338"/>
    <mergeCell ref="A334:E334"/>
    <mergeCell ref="A335:E335"/>
    <mergeCell ref="B330:E330"/>
    <mergeCell ref="B336:E336"/>
    <mergeCell ref="B337:E337"/>
    <mergeCell ref="A323:E323"/>
    <mergeCell ref="A324:A325"/>
    <mergeCell ref="A331:E331"/>
    <mergeCell ref="B360:E360"/>
    <mergeCell ref="A212:E212"/>
    <mergeCell ref="B354:E354"/>
    <mergeCell ref="A280:E280"/>
    <mergeCell ref="B361:E361"/>
    <mergeCell ref="B362:E362"/>
    <mergeCell ref="A359:E359"/>
    <mergeCell ref="A363:A364"/>
    <mergeCell ref="B89:E89"/>
    <mergeCell ref="B90:E90"/>
    <mergeCell ref="B91:E91"/>
    <mergeCell ref="A92:A93"/>
    <mergeCell ref="B165:E165"/>
    <mergeCell ref="B166:E166"/>
    <mergeCell ref="A358:E358"/>
    <mergeCell ref="A218:E218"/>
    <mergeCell ref="A219:E219"/>
    <mergeCell ref="B220:E220"/>
    <mergeCell ref="B221:E221"/>
    <mergeCell ref="B222:E222"/>
    <mergeCell ref="A223:A224"/>
    <mergeCell ref="A355:E355"/>
    <mergeCell ref="B142:E142"/>
    <mergeCell ref="B143:E143"/>
    <mergeCell ref="A339:A340"/>
    <mergeCell ref="A347:E347"/>
    <mergeCell ref="A348:A349"/>
    <mergeCell ref="A281:A282"/>
    <mergeCell ref="B287:E287"/>
    <mergeCell ref="B288:E288"/>
    <mergeCell ref="B289:E289"/>
    <mergeCell ref="A290:A291"/>
    <mergeCell ref="B305:E305"/>
    <mergeCell ref="A299:A300"/>
    <mergeCell ref="A315:A316"/>
    <mergeCell ref="A310:E310"/>
    <mergeCell ref="A311:E311"/>
    <mergeCell ref="A306:E306"/>
    <mergeCell ref="B314:E314"/>
    <mergeCell ref="B312:E312"/>
    <mergeCell ref="B313:E313"/>
    <mergeCell ref="A298:E298"/>
    <mergeCell ref="A2:E2"/>
    <mergeCell ref="A3:E3"/>
    <mergeCell ref="B112:E112"/>
    <mergeCell ref="A113:E113"/>
    <mergeCell ref="B211:E211"/>
    <mergeCell ref="A263:A264"/>
    <mergeCell ref="B243:E243"/>
    <mergeCell ref="A244:E244"/>
    <mergeCell ref="B251:E251"/>
    <mergeCell ref="A262:E262"/>
    <mergeCell ref="A66:E68"/>
    <mergeCell ref="B69:E69"/>
    <mergeCell ref="A70:A71"/>
    <mergeCell ref="B78:E78"/>
    <mergeCell ref="A79:E79"/>
    <mergeCell ref="A87:E87"/>
    <mergeCell ref="A88:E88"/>
    <mergeCell ref="A231:E231"/>
    <mergeCell ref="A232:A233"/>
    <mergeCell ref="A65:E65"/>
    <mergeCell ref="B252:E252"/>
    <mergeCell ref="B253:E253"/>
    <mergeCell ref="B190:E190"/>
    <mergeCell ref="B188:E188"/>
    <mergeCell ref="A118:E118"/>
    <mergeCell ref="B62:E62"/>
    <mergeCell ref="B63:E63"/>
    <mergeCell ref="B64:E64"/>
    <mergeCell ref="B271:E271"/>
    <mergeCell ref="A272:A273"/>
    <mergeCell ref="B144:E144"/>
    <mergeCell ref="A145:A146"/>
    <mergeCell ref="B167:E167"/>
    <mergeCell ref="A254:A255"/>
    <mergeCell ref="B269:E269"/>
    <mergeCell ref="B270:E270"/>
    <mergeCell ref="B189:E189"/>
    <mergeCell ref="A191:A192"/>
    <mergeCell ref="A249:E249"/>
    <mergeCell ref="A250:E250"/>
    <mergeCell ref="B119:E119"/>
    <mergeCell ref="B120:E120"/>
    <mergeCell ref="B121:E121"/>
    <mergeCell ref="A122:A123"/>
    <mergeCell ref="C7:E7"/>
    <mergeCell ref="A10:E15"/>
    <mergeCell ref="A18:E23"/>
    <mergeCell ref="A27:E32"/>
    <mergeCell ref="A34:E39"/>
    <mergeCell ref="A41:E46"/>
    <mergeCell ref="A48:E53"/>
    <mergeCell ref="A55:E60"/>
    <mergeCell ref="A117:E117"/>
  </mergeCells>
  <printOptions horizontalCentered="1" verticalCentered="1"/>
  <pageMargins left="7.874015748031496E-2" right="7.874015748031496E-2" top="0.39370078740157483" bottom="0.39370078740157483" header="0.31496062992125984" footer="0.31496062992125984"/>
  <pageSetup scale="8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2:H238"/>
  <sheetViews>
    <sheetView view="pageBreakPreview" topLeftCell="A205" zoomScale="60" zoomScaleNormal="112" workbookViewId="0">
      <selection activeCell="A62" sqref="A62:E62"/>
    </sheetView>
  </sheetViews>
  <sheetFormatPr defaultColWidth="8.85546875" defaultRowHeight="12.6" customHeight="1" x14ac:dyDescent="0.25"/>
  <cols>
    <col min="1" max="1" width="49" style="299" customWidth="1"/>
    <col min="2" max="2" width="13.28515625" style="300" customWidth="1"/>
    <col min="3" max="3" width="16.28515625" style="300" customWidth="1"/>
    <col min="4" max="4" width="17.28515625" style="300" customWidth="1"/>
    <col min="5" max="5" width="18.42578125" style="300" customWidth="1"/>
    <col min="6" max="16384" width="8.85546875" style="299"/>
  </cols>
  <sheetData>
    <row r="2" spans="1:5" ht="12.6" customHeight="1" x14ac:dyDescent="0.25">
      <c r="A2" s="937" t="s">
        <v>53</v>
      </c>
      <c r="B2" s="937"/>
      <c r="C2" s="937"/>
      <c r="D2" s="937"/>
      <c r="E2" s="937"/>
    </row>
    <row r="3" spans="1:5" ht="12.6" customHeight="1" x14ac:dyDescent="0.25">
      <c r="A3" s="938" t="s">
        <v>71</v>
      </c>
      <c r="B3" s="938"/>
      <c r="C3" s="938"/>
      <c r="D3" s="938"/>
      <c r="E3" s="938"/>
    </row>
    <row r="5" spans="1:5" s="104" customFormat="1" ht="14.25" customHeight="1" x14ac:dyDescent="0.2">
      <c r="A5" s="209" t="s">
        <v>181</v>
      </c>
      <c r="B5" s="194"/>
      <c r="C5" s="194"/>
      <c r="D5" s="194"/>
      <c r="E5" s="194"/>
    </row>
    <row r="6" spans="1:5" s="104" customFormat="1" ht="19.5" customHeight="1" x14ac:dyDescent="0.2">
      <c r="A6" s="196" t="s">
        <v>180</v>
      </c>
      <c r="B6" s="208">
        <v>2019</v>
      </c>
      <c r="C6" s="194"/>
      <c r="D6" s="194"/>
      <c r="E6" s="194"/>
    </row>
    <row r="7" spans="1:5" s="104" customFormat="1" ht="18" customHeight="1" x14ac:dyDescent="0.2">
      <c r="A7" s="196" t="s">
        <v>55</v>
      </c>
      <c r="B7" s="195" t="s">
        <v>166</v>
      </c>
      <c r="C7" s="200"/>
      <c r="D7" s="200"/>
      <c r="E7" s="200"/>
    </row>
    <row r="8" spans="1:5" s="104" customFormat="1" ht="12" customHeight="1" x14ac:dyDescent="0.2">
      <c r="A8" s="194"/>
      <c r="B8" s="194"/>
      <c r="C8" s="194"/>
      <c r="D8" s="194"/>
      <c r="E8" s="194"/>
    </row>
    <row r="9" spans="1:5" s="104" customFormat="1" ht="16.5" customHeight="1" x14ac:dyDescent="0.2">
      <c r="A9" s="196" t="s">
        <v>56</v>
      </c>
      <c r="B9" s="196"/>
      <c r="C9" s="906" t="s">
        <v>288</v>
      </c>
      <c r="D9" s="907"/>
      <c r="E9" s="907"/>
    </row>
    <row r="10" spans="1:5" s="104" customFormat="1" ht="15" customHeight="1" x14ac:dyDescent="0.2">
      <c r="A10" s="196" t="s">
        <v>95</v>
      </c>
      <c r="B10" s="196"/>
      <c r="C10" s="194"/>
      <c r="D10" s="194"/>
      <c r="E10" s="194"/>
    </row>
    <row r="11" spans="1:5" s="104" customFormat="1" ht="11.45" customHeight="1" x14ac:dyDescent="0.2">
      <c r="A11" s="900" t="s">
        <v>287</v>
      </c>
      <c r="B11" s="901"/>
      <c r="C11" s="901"/>
      <c r="D11" s="901"/>
      <c r="E11" s="901"/>
    </row>
    <row r="12" spans="1:5" s="104" customFormat="1" ht="64.150000000000006" customHeight="1" x14ac:dyDescent="0.2">
      <c r="A12" s="904"/>
      <c r="B12" s="905"/>
      <c r="C12" s="905"/>
      <c r="D12" s="905"/>
      <c r="E12" s="905"/>
    </row>
    <row r="13" spans="1:5" s="104" customFormat="1" ht="17.45" customHeight="1" x14ac:dyDescent="0.2">
      <c r="A13" s="194"/>
      <c r="B13" s="194"/>
      <c r="C13" s="194"/>
      <c r="D13" s="194"/>
      <c r="E13" s="194"/>
    </row>
    <row r="14" spans="1:5" s="104" customFormat="1" ht="20.25" customHeight="1" x14ac:dyDescent="0.2">
      <c r="A14" s="197" t="s">
        <v>286</v>
      </c>
      <c r="B14" s="196"/>
      <c r="C14" s="196"/>
      <c r="D14" s="194"/>
      <c r="E14" s="194"/>
    </row>
    <row r="15" spans="1:5" s="104" customFormat="1" ht="23.25" customHeight="1" x14ac:dyDescent="0.2">
      <c r="A15" s="900" t="s">
        <v>285</v>
      </c>
      <c r="B15" s="901"/>
      <c r="C15" s="901"/>
      <c r="D15" s="901"/>
      <c r="E15" s="901"/>
    </row>
    <row r="16" spans="1:5" s="104" customFormat="1" ht="43.15" customHeight="1" x14ac:dyDescent="0.2">
      <c r="A16" s="904"/>
      <c r="B16" s="905"/>
      <c r="C16" s="905"/>
      <c r="D16" s="905"/>
      <c r="E16" s="905"/>
    </row>
    <row r="17" spans="1:6" s="104" customFormat="1" ht="21.75" customHeight="1" x14ac:dyDescent="0.2">
      <c r="A17" s="207" t="s">
        <v>75</v>
      </c>
      <c r="B17" s="206"/>
      <c r="C17" s="194"/>
      <c r="D17" s="194"/>
      <c r="E17" s="194"/>
    </row>
    <row r="18" spans="1:6" s="104" customFormat="1" ht="17.25" customHeight="1" x14ac:dyDescent="0.2">
      <c r="A18" s="900" t="s">
        <v>284</v>
      </c>
      <c r="B18" s="901"/>
      <c r="C18" s="901"/>
      <c r="D18" s="901"/>
      <c r="E18" s="901"/>
    </row>
    <row r="19" spans="1:6" s="104" customFormat="1" ht="87.6" customHeight="1" x14ac:dyDescent="0.2">
      <c r="A19" s="902"/>
      <c r="B19" s="903"/>
      <c r="C19" s="903"/>
      <c r="D19" s="903"/>
      <c r="E19" s="903"/>
    </row>
    <row r="20" spans="1:6" s="104" customFormat="1" ht="12" customHeight="1" x14ac:dyDescent="0.2">
      <c r="A20" s="205" t="s">
        <v>178</v>
      </c>
      <c r="B20" s="201"/>
      <c r="C20" s="201"/>
      <c r="D20" s="201"/>
      <c r="E20" s="201"/>
      <c r="F20" s="204"/>
    </row>
    <row r="21" spans="1:6" s="104" customFormat="1" ht="16.149999999999999" customHeight="1" x14ac:dyDescent="0.2">
      <c r="A21" s="203" t="s">
        <v>177</v>
      </c>
      <c r="B21" s="202"/>
      <c r="C21" s="201"/>
      <c r="D21" s="201"/>
      <c r="E21" s="201"/>
    </row>
    <row r="22" spans="1:6" s="104" customFormat="1" ht="35.25" customHeight="1" x14ac:dyDescent="0.2">
      <c r="A22" s="900" t="s">
        <v>283</v>
      </c>
      <c r="B22" s="901"/>
      <c r="C22" s="901"/>
      <c r="D22" s="901"/>
      <c r="E22" s="901"/>
    </row>
    <row r="23" spans="1:6" s="104" customFormat="1" ht="35.25" customHeight="1" x14ac:dyDescent="0.2">
      <c r="A23" s="902"/>
      <c r="B23" s="903"/>
      <c r="C23" s="903"/>
      <c r="D23" s="903"/>
      <c r="E23" s="903"/>
    </row>
    <row r="24" spans="1:6" s="104" customFormat="1" ht="35.25" customHeight="1" x14ac:dyDescent="0.2">
      <c r="A24" s="902"/>
      <c r="B24" s="903"/>
      <c r="C24" s="903"/>
      <c r="D24" s="903"/>
      <c r="E24" s="903"/>
    </row>
    <row r="25" spans="1:6" s="104" customFormat="1" ht="45.6" customHeight="1" x14ac:dyDescent="0.2">
      <c r="A25" s="902"/>
      <c r="B25" s="903"/>
      <c r="C25" s="903"/>
      <c r="D25" s="903"/>
      <c r="E25" s="903"/>
    </row>
    <row r="26" spans="1:6" s="104" customFormat="1" ht="96" customHeight="1" x14ac:dyDescent="0.2">
      <c r="A26" s="902"/>
      <c r="B26" s="903"/>
      <c r="C26" s="903"/>
      <c r="D26" s="903"/>
      <c r="E26" s="903"/>
    </row>
    <row r="27" spans="1:6" s="104" customFormat="1" ht="17.45" customHeight="1" x14ac:dyDescent="0.2">
      <c r="A27" s="197" t="s">
        <v>175</v>
      </c>
      <c r="B27" s="200"/>
      <c r="C27" s="200"/>
      <c r="D27" s="200"/>
      <c r="E27" s="200"/>
    </row>
    <row r="28" spans="1:6" s="104" customFormat="1" ht="35.25" customHeight="1" x14ac:dyDescent="0.2">
      <c r="A28" s="900" t="s">
        <v>282</v>
      </c>
      <c r="B28" s="901"/>
      <c r="C28" s="901"/>
      <c r="D28" s="901"/>
      <c r="E28" s="901"/>
    </row>
    <row r="29" spans="1:6" s="104" customFormat="1" ht="35.25" customHeight="1" x14ac:dyDescent="0.2">
      <c r="A29" s="902"/>
      <c r="B29" s="903"/>
      <c r="C29" s="903"/>
      <c r="D29" s="903"/>
      <c r="E29" s="903"/>
    </row>
    <row r="30" spans="1:6" s="104" customFormat="1" ht="35.25" customHeight="1" x14ac:dyDescent="0.2">
      <c r="A30" s="902"/>
      <c r="B30" s="903"/>
      <c r="C30" s="903"/>
      <c r="D30" s="903"/>
      <c r="E30" s="903"/>
    </row>
    <row r="31" spans="1:6" s="104" customFormat="1" ht="35.25" customHeight="1" x14ac:dyDescent="0.2">
      <c r="A31" s="902"/>
      <c r="B31" s="903"/>
      <c r="C31" s="903"/>
      <c r="D31" s="903"/>
      <c r="E31" s="903"/>
    </row>
    <row r="32" spans="1:6" s="104" customFormat="1" ht="35.25" customHeight="1" x14ac:dyDescent="0.2">
      <c r="A32" s="902"/>
      <c r="B32" s="903"/>
      <c r="C32" s="903"/>
      <c r="D32" s="903"/>
      <c r="E32" s="903"/>
    </row>
    <row r="33" spans="1:5" s="104" customFormat="1" ht="22.15" customHeight="1" x14ac:dyDescent="0.2">
      <c r="A33" s="904"/>
      <c r="B33" s="905"/>
      <c r="C33" s="905"/>
      <c r="D33" s="905"/>
      <c r="E33" s="905"/>
    </row>
    <row r="34" spans="1:5" s="104" customFormat="1" ht="20.25" customHeight="1" x14ac:dyDescent="0.2">
      <c r="A34" s="199" t="s">
        <v>173</v>
      </c>
      <c r="B34" s="198"/>
      <c r="C34" s="194"/>
      <c r="D34" s="194"/>
      <c r="E34" s="194"/>
    </row>
    <row r="35" spans="1:5" s="104" customFormat="1" ht="30" customHeight="1" x14ac:dyDescent="0.2">
      <c r="A35" s="900" t="s">
        <v>281</v>
      </c>
      <c r="B35" s="901"/>
      <c r="C35" s="901"/>
      <c r="D35" s="901"/>
      <c r="E35" s="901"/>
    </row>
    <row r="36" spans="1:5" s="104" customFormat="1" ht="30" customHeight="1" x14ac:dyDescent="0.2">
      <c r="A36" s="902"/>
      <c r="B36" s="903"/>
      <c r="C36" s="903"/>
      <c r="D36" s="903"/>
      <c r="E36" s="903"/>
    </row>
    <row r="37" spans="1:5" s="104" customFormat="1" ht="30" customHeight="1" x14ac:dyDescent="0.2">
      <c r="A37" s="902"/>
      <c r="B37" s="903"/>
      <c r="C37" s="903"/>
      <c r="D37" s="903"/>
      <c r="E37" s="903"/>
    </row>
    <row r="38" spans="1:5" s="104" customFormat="1" ht="30" customHeight="1" x14ac:dyDescent="0.2">
      <c r="A38" s="902"/>
      <c r="B38" s="903"/>
      <c r="C38" s="903"/>
      <c r="D38" s="903"/>
      <c r="E38" s="903"/>
    </row>
    <row r="39" spans="1:5" s="104" customFormat="1" ht="30" customHeight="1" x14ac:dyDescent="0.2">
      <c r="A39" s="902"/>
      <c r="B39" s="903"/>
      <c r="C39" s="903"/>
      <c r="D39" s="903"/>
      <c r="E39" s="903"/>
    </row>
    <row r="40" spans="1:5" s="104" customFormat="1" ht="30" customHeight="1" x14ac:dyDescent="0.2">
      <c r="A40" s="902"/>
      <c r="B40" s="903"/>
      <c r="C40" s="903"/>
      <c r="D40" s="903"/>
      <c r="E40" s="903"/>
    </row>
    <row r="41" spans="1:5" s="104" customFormat="1" ht="8.4499999999999993" customHeight="1" x14ac:dyDescent="0.2">
      <c r="A41" s="904"/>
      <c r="B41" s="905"/>
      <c r="C41" s="905"/>
      <c r="D41" s="905"/>
      <c r="E41" s="905"/>
    </row>
    <row r="42" spans="1:5" s="104" customFormat="1" ht="20.25" customHeight="1" x14ac:dyDescent="0.2">
      <c r="A42" s="199" t="s">
        <v>171</v>
      </c>
      <c r="B42" s="198"/>
      <c r="C42" s="194"/>
      <c r="D42" s="194"/>
      <c r="E42" s="194"/>
    </row>
    <row r="43" spans="1:5" s="104" customFormat="1" ht="30" customHeight="1" x14ac:dyDescent="0.2">
      <c r="A43" s="900" t="s">
        <v>280</v>
      </c>
      <c r="B43" s="901"/>
      <c r="C43" s="901"/>
      <c r="D43" s="901"/>
      <c r="E43" s="901"/>
    </row>
    <row r="44" spans="1:5" s="104" customFormat="1" ht="30" customHeight="1" x14ac:dyDescent="0.2">
      <c r="A44" s="902"/>
      <c r="B44" s="903"/>
      <c r="C44" s="903"/>
      <c r="D44" s="903"/>
      <c r="E44" s="903"/>
    </row>
    <row r="45" spans="1:5" s="104" customFormat="1" ht="30" customHeight="1" x14ac:dyDescent="0.2">
      <c r="A45" s="902"/>
      <c r="B45" s="903"/>
      <c r="C45" s="903"/>
      <c r="D45" s="903"/>
      <c r="E45" s="903"/>
    </row>
    <row r="46" spans="1:5" s="104" customFormat="1" ht="30" customHeight="1" x14ac:dyDescent="0.2">
      <c r="A46" s="902"/>
      <c r="B46" s="903"/>
      <c r="C46" s="903"/>
      <c r="D46" s="903"/>
      <c r="E46" s="903"/>
    </row>
    <row r="47" spans="1:5" s="104" customFormat="1" ht="30" customHeight="1" x14ac:dyDescent="0.2">
      <c r="A47" s="902"/>
      <c r="B47" s="903"/>
      <c r="C47" s="903"/>
      <c r="D47" s="903"/>
      <c r="E47" s="903"/>
    </row>
    <row r="48" spans="1:5" s="104" customFormat="1" ht="30" customHeight="1" x14ac:dyDescent="0.2">
      <c r="A48" s="902"/>
      <c r="B48" s="903"/>
      <c r="C48" s="903"/>
      <c r="D48" s="903"/>
      <c r="E48" s="903"/>
    </row>
    <row r="49" spans="1:5" s="104" customFormat="1" ht="50.45" customHeight="1" x14ac:dyDescent="0.2">
      <c r="A49" s="904"/>
      <c r="B49" s="905"/>
      <c r="C49" s="905"/>
      <c r="D49" s="905"/>
      <c r="E49" s="905"/>
    </row>
    <row r="50" spans="1:5" s="104" customFormat="1" ht="18.75" customHeight="1" x14ac:dyDescent="0.2">
      <c r="A50" s="197" t="s">
        <v>169</v>
      </c>
      <c r="B50" s="196"/>
      <c r="C50" s="196"/>
      <c r="D50" s="194"/>
      <c r="E50" s="194"/>
    </row>
    <row r="51" spans="1:5" s="104" customFormat="1" ht="25.5" customHeight="1" x14ac:dyDescent="0.2">
      <c r="A51" s="900" t="s">
        <v>279</v>
      </c>
      <c r="B51" s="901"/>
      <c r="C51" s="901"/>
      <c r="D51" s="901"/>
      <c r="E51" s="901"/>
    </row>
    <row r="52" spans="1:5" s="104" customFormat="1" ht="25.5" customHeight="1" x14ac:dyDescent="0.2">
      <c r="A52" s="902"/>
      <c r="B52" s="903"/>
      <c r="C52" s="903"/>
      <c r="D52" s="903"/>
      <c r="E52" s="903"/>
    </row>
    <row r="53" spans="1:5" s="104" customFormat="1" ht="25.5" customHeight="1" x14ac:dyDescent="0.2">
      <c r="A53" s="902"/>
      <c r="B53" s="903"/>
      <c r="C53" s="903"/>
      <c r="D53" s="903"/>
      <c r="E53" s="903"/>
    </row>
    <row r="54" spans="1:5" s="104" customFormat="1" ht="25.5" customHeight="1" x14ac:dyDescent="0.2">
      <c r="A54" s="902"/>
      <c r="B54" s="903"/>
      <c r="C54" s="903"/>
      <c r="D54" s="903"/>
      <c r="E54" s="903"/>
    </row>
    <row r="55" spans="1:5" s="104" customFormat="1" ht="49.15" customHeight="1" thickBot="1" x14ac:dyDescent="0.25">
      <c r="A55" s="904"/>
      <c r="B55" s="905"/>
      <c r="C55" s="905"/>
      <c r="D55" s="905"/>
      <c r="E55" s="905"/>
    </row>
    <row r="56" spans="1:5" ht="12.6" customHeight="1" thickBot="1" x14ac:dyDescent="0.3">
      <c r="A56" s="380" t="s">
        <v>20</v>
      </c>
      <c r="B56" s="951" t="s">
        <v>399</v>
      </c>
      <c r="C56" s="951"/>
      <c r="D56" s="951"/>
      <c r="E56" s="952"/>
    </row>
    <row r="57" spans="1:5" ht="22.9" customHeight="1" thickBot="1" x14ac:dyDescent="0.3">
      <c r="A57" s="380" t="s">
        <v>4</v>
      </c>
      <c r="B57" s="953" t="s">
        <v>88</v>
      </c>
      <c r="C57" s="954"/>
      <c r="D57" s="954"/>
      <c r="E57" s="955"/>
    </row>
    <row r="58" spans="1:5" ht="22.9" customHeight="1" thickBot="1" x14ac:dyDescent="0.3">
      <c r="A58" s="380" t="s">
        <v>35</v>
      </c>
      <c r="B58" s="956" t="s">
        <v>5</v>
      </c>
      <c r="C58" s="957"/>
      <c r="D58" s="957"/>
      <c r="E58" s="958"/>
    </row>
    <row r="59" spans="1:5" ht="12.6" customHeight="1" thickBot="1" x14ac:dyDescent="0.3">
      <c r="A59" s="959" t="s">
        <v>8</v>
      </c>
      <c r="B59" s="960"/>
      <c r="C59" s="960"/>
      <c r="D59" s="960"/>
      <c r="E59" s="961"/>
    </row>
    <row r="60" spans="1:5" ht="12.6" customHeight="1" thickBot="1" x14ac:dyDescent="0.3">
      <c r="A60" s="934" t="s">
        <v>530</v>
      </c>
      <c r="B60" s="935"/>
      <c r="C60" s="935"/>
      <c r="D60" s="935"/>
      <c r="E60" s="936"/>
    </row>
    <row r="61" spans="1:5" ht="21" customHeight="1" thickBot="1" x14ac:dyDescent="0.3">
      <c r="A61" s="910" t="s">
        <v>11</v>
      </c>
      <c r="B61" s="911"/>
      <c r="C61" s="911"/>
      <c r="D61" s="911"/>
      <c r="E61" s="912"/>
    </row>
    <row r="62" spans="1:5" ht="63" customHeight="1" thickBot="1" x14ac:dyDescent="0.3">
      <c r="A62" s="1124" t="s">
        <v>571</v>
      </c>
      <c r="B62" s="1124"/>
      <c r="C62" s="1124"/>
      <c r="D62" s="1124"/>
      <c r="E62" s="1125"/>
    </row>
    <row r="63" spans="1:5" ht="12.6" customHeight="1" x14ac:dyDescent="0.25">
      <c r="A63" s="945" t="s">
        <v>68</v>
      </c>
      <c r="B63" s="379">
        <v>2018</v>
      </c>
      <c r="C63" s="379">
        <v>2019</v>
      </c>
      <c r="D63" s="379">
        <v>2020</v>
      </c>
      <c r="E63" s="379">
        <v>2021</v>
      </c>
    </row>
    <row r="64" spans="1:5" ht="12.6" customHeight="1" thickBot="1" x14ac:dyDescent="0.3">
      <c r="A64" s="946"/>
      <c r="B64" s="378" t="s">
        <v>6</v>
      </c>
      <c r="C64" s="378" t="s">
        <v>7</v>
      </c>
      <c r="D64" s="378" t="s">
        <v>7</v>
      </c>
      <c r="E64" s="378" t="s">
        <v>7</v>
      </c>
    </row>
    <row r="65" spans="1:5" ht="12.6" customHeight="1" x14ac:dyDescent="0.25">
      <c r="A65" s="377" t="s">
        <v>398</v>
      </c>
      <c r="B65" s="376"/>
      <c r="C65" s="376"/>
      <c r="D65" s="376"/>
      <c r="E65" s="376"/>
    </row>
    <row r="66" spans="1:5" s="439" customFormat="1" ht="12.6" customHeight="1" x14ac:dyDescent="0.25">
      <c r="A66" s="440" t="s">
        <v>397</v>
      </c>
      <c r="B66" s="441">
        <v>0.19036735631155918</v>
      </c>
      <c r="C66" s="441">
        <v>0.18941001005875865</v>
      </c>
      <c r="D66" s="441">
        <v>0.19244774294517533</v>
      </c>
      <c r="E66" s="441">
        <v>0.1982338269296994</v>
      </c>
    </row>
    <row r="67" spans="1:5" s="439" customFormat="1" ht="12.6" customHeight="1" x14ac:dyDescent="0.25">
      <c r="A67" s="440" t="s">
        <v>273</v>
      </c>
      <c r="B67" s="441">
        <v>4.427524558290181E-3</v>
      </c>
      <c r="C67" s="441">
        <v>4.2421606480257459E-3</v>
      </c>
      <c r="D67" s="441">
        <v>4.201839956561179E-3</v>
      </c>
      <c r="E67" s="441">
        <v>4.0288060453601985E-3</v>
      </c>
    </row>
    <row r="68" spans="1:5" s="439" customFormat="1" ht="12.6" customHeight="1" x14ac:dyDescent="0.25">
      <c r="A68" s="440" t="s">
        <v>272</v>
      </c>
      <c r="B68" s="441">
        <v>1.4696557218414345E-2</v>
      </c>
      <c r="C68" s="441">
        <v>1.4218001676759691E-2</v>
      </c>
      <c r="D68" s="441">
        <v>1.4315209126858531E-2</v>
      </c>
      <c r="E68" s="441">
        <v>1.4091226683638856E-2</v>
      </c>
    </row>
    <row r="69" spans="1:5" s="439" customFormat="1" ht="12.6" customHeight="1" x14ac:dyDescent="0.25">
      <c r="A69" s="458" t="s">
        <v>386</v>
      </c>
      <c r="B69" s="459">
        <v>7305203</v>
      </c>
      <c r="C69" s="459">
        <v>7444958</v>
      </c>
      <c r="D69" s="459">
        <v>7869958</v>
      </c>
      <c r="E69" s="459">
        <v>8058998</v>
      </c>
    </row>
    <row r="70" spans="1:5" s="439" customFormat="1" ht="20.45" customHeight="1" x14ac:dyDescent="0.25">
      <c r="A70" s="443" t="s">
        <v>396</v>
      </c>
      <c r="B70" s="444">
        <v>0.30115312766308194</v>
      </c>
      <c r="C70" s="444">
        <v>0.30185411947979601</v>
      </c>
      <c r="D70" s="444">
        <v>0.30322176847459287</v>
      </c>
      <c r="E70" s="444">
        <v>0.30966180449648251</v>
      </c>
    </row>
    <row r="71" spans="1:5" s="439" customFormat="1" ht="12.6" customHeight="1" x14ac:dyDescent="0.25">
      <c r="A71" s="445" t="s">
        <v>273</v>
      </c>
      <c r="B71" s="444">
        <v>7.0041570906305157E-3</v>
      </c>
      <c r="C71" s="444">
        <v>6.7605385095772519E-3</v>
      </c>
      <c r="D71" s="444">
        <v>6.620443154995331E-3</v>
      </c>
      <c r="E71" s="444">
        <v>6.2934130329583308E-3</v>
      </c>
    </row>
    <row r="72" spans="1:5" s="439" customFormat="1" ht="12.6" customHeight="1" x14ac:dyDescent="0.25">
      <c r="A72" s="445" t="s">
        <v>272</v>
      </c>
      <c r="B72" s="444">
        <v>2.3249333593525243E-2</v>
      </c>
      <c r="C72" s="444">
        <v>2.26585826988192E-2</v>
      </c>
      <c r="D72" s="444">
        <v>2.2555125672563764E-2</v>
      </c>
      <c r="E72" s="444">
        <v>2.2011958049783533E-2</v>
      </c>
    </row>
    <row r="73" spans="1:5" s="439" customFormat="1" ht="14.45" customHeight="1" x14ac:dyDescent="0.25">
      <c r="A73" s="446" t="s">
        <v>385</v>
      </c>
      <c r="B73" s="447">
        <v>11556523</v>
      </c>
      <c r="C73" s="447">
        <v>11864691</v>
      </c>
      <c r="D73" s="447">
        <v>12399951</v>
      </c>
      <c r="E73" s="447">
        <v>12588991</v>
      </c>
    </row>
    <row r="74" spans="1:5" s="439" customFormat="1" ht="18" customHeight="1" x14ac:dyDescent="0.25">
      <c r="A74" s="448" t="s">
        <v>395</v>
      </c>
      <c r="B74" s="449">
        <v>0.31758138701475852</v>
      </c>
      <c r="C74" s="449">
        <v>0.32653225866567132</v>
      </c>
      <c r="D74" s="444">
        <v>0.32840883748227123</v>
      </c>
      <c r="E74" s="444">
        <v>0.3360050917498893</v>
      </c>
    </row>
    <row r="75" spans="1:5" s="439" customFormat="1" ht="12.6" customHeight="1" x14ac:dyDescent="0.25">
      <c r="A75" s="450" t="s">
        <v>273</v>
      </c>
      <c r="B75" s="449">
        <v>7.3862421452260433E-3</v>
      </c>
      <c r="C75" s="449">
        <v>7.3132475817553584E-3</v>
      </c>
      <c r="D75" s="444">
        <v>7.1703692353197769E-3</v>
      </c>
      <c r="E75" s="444">
        <v>6.8288009462372469E-3</v>
      </c>
    </row>
    <row r="76" spans="1:5" s="439" customFormat="1" ht="12.6" customHeight="1" x14ac:dyDescent="0.25">
      <c r="A76" s="450" t="s">
        <v>272</v>
      </c>
      <c r="B76" s="449">
        <v>2.4517612242968279E-2</v>
      </c>
      <c r="C76" s="449">
        <v>2.4511039304545776E-2</v>
      </c>
      <c r="D76" s="444">
        <v>2.4428663676281735E-2</v>
      </c>
      <c r="E76" s="444">
        <v>2.3884540736751551E-2</v>
      </c>
    </row>
    <row r="77" spans="1:5" s="439" customFormat="1" ht="21.6" customHeight="1" x14ac:dyDescent="0.25">
      <c r="A77" s="448" t="s">
        <v>394</v>
      </c>
      <c r="B77" s="451">
        <v>12186945</v>
      </c>
      <c r="C77" s="451">
        <v>12834691</v>
      </c>
      <c r="D77" s="452">
        <v>13429951</v>
      </c>
      <c r="E77" s="452">
        <v>13659951</v>
      </c>
    </row>
    <row r="78" spans="1:5" s="439" customFormat="1" ht="13.15" customHeight="1" thickBot="1" x14ac:dyDescent="0.3">
      <c r="A78" s="455" t="s">
        <v>372</v>
      </c>
      <c r="B78" s="456">
        <v>73347</v>
      </c>
      <c r="C78" s="456">
        <v>71300</v>
      </c>
      <c r="D78" s="456">
        <v>69200</v>
      </c>
      <c r="E78" s="456">
        <v>67100</v>
      </c>
    </row>
    <row r="79" spans="1:5" s="439" customFormat="1" ht="13.15" customHeight="1" thickBot="1" x14ac:dyDescent="0.3">
      <c r="A79" s="455" t="s">
        <v>392</v>
      </c>
      <c r="B79" s="457">
        <f>B88/B78</f>
        <v>99.597843129235002</v>
      </c>
      <c r="C79" s="457">
        <f>C88/C78</f>
        <v>104.41736325385695</v>
      </c>
      <c r="D79" s="457">
        <f>D88/D78</f>
        <v>113.72771676300577</v>
      </c>
      <c r="E79" s="457">
        <f>E88/E78</f>
        <v>120.10429210134129</v>
      </c>
    </row>
    <row r="80" spans="1:5" s="439" customFormat="1" ht="13.15" customHeight="1" thickBot="1" x14ac:dyDescent="0.3">
      <c r="A80" s="438" t="s">
        <v>391</v>
      </c>
      <c r="B80" s="453">
        <v>34208</v>
      </c>
      <c r="C80" s="453">
        <v>32100</v>
      </c>
      <c r="D80" s="453">
        <v>31000</v>
      </c>
      <c r="E80" s="453">
        <v>30000</v>
      </c>
    </row>
    <row r="81" spans="1:5" s="439" customFormat="1" ht="13.15" customHeight="1" thickBot="1" x14ac:dyDescent="0.3">
      <c r="A81" s="455" t="s">
        <v>390</v>
      </c>
      <c r="B81" s="456">
        <v>107555</v>
      </c>
      <c r="C81" s="456">
        <v>103400</v>
      </c>
      <c r="D81" s="456">
        <v>100200</v>
      </c>
      <c r="E81" s="456">
        <v>97100</v>
      </c>
    </row>
    <row r="82" spans="1:5" s="439" customFormat="1" ht="13.15" customHeight="1" thickBot="1" x14ac:dyDescent="0.3">
      <c r="A82" s="509" t="s">
        <v>558</v>
      </c>
      <c r="B82" s="510">
        <v>66466</v>
      </c>
      <c r="C82" s="510">
        <v>62400</v>
      </c>
      <c r="D82" s="510">
        <v>59300</v>
      </c>
      <c r="E82" s="510">
        <v>56466</v>
      </c>
    </row>
    <row r="83" spans="1:5" s="439" customFormat="1" ht="13.15" customHeight="1" thickBot="1" x14ac:dyDescent="0.3">
      <c r="A83" s="509" t="s">
        <v>559</v>
      </c>
      <c r="B83" s="454">
        <f>B82/B81</f>
        <v>0.61797220026962951</v>
      </c>
      <c r="C83" s="454">
        <f t="shared" ref="C83:E83" si="0">C82/C81</f>
        <v>0.60348162475822054</v>
      </c>
      <c r="D83" s="454">
        <f t="shared" si="0"/>
        <v>0.59181636726546905</v>
      </c>
      <c r="E83" s="454">
        <f t="shared" si="0"/>
        <v>0.58152420185375897</v>
      </c>
    </row>
    <row r="84" spans="1:5" s="439" customFormat="1" ht="13.15" customHeight="1" thickBot="1" x14ac:dyDescent="0.3">
      <c r="A84" s="455" t="s">
        <v>389</v>
      </c>
      <c r="B84" s="457">
        <f>B89/B81</f>
        <v>107.4475663613965</v>
      </c>
      <c r="C84" s="457">
        <f>C89/C81</f>
        <v>114.74556092843326</v>
      </c>
      <c r="D84" s="457">
        <f>D89/D81</f>
        <v>123.75200598802395</v>
      </c>
      <c r="E84" s="457">
        <f>E89/E81</f>
        <v>129.64975283213181</v>
      </c>
    </row>
    <row r="85" spans="1:5" s="439" customFormat="1" ht="13.15" customHeight="1" thickBot="1" x14ac:dyDescent="0.3">
      <c r="A85" s="438" t="s">
        <v>388</v>
      </c>
      <c r="B85" s="453">
        <v>3600</v>
      </c>
      <c r="C85" s="453">
        <v>3700</v>
      </c>
      <c r="D85" s="453">
        <v>3800</v>
      </c>
      <c r="E85" s="453">
        <v>3900</v>
      </c>
    </row>
    <row r="86" spans="1:5" s="439" customFormat="1" ht="13.15" customHeight="1" thickBot="1" x14ac:dyDescent="0.3">
      <c r="A86" s="438" t="s">
        <v>387</v>
      </c>
      <c r="B86" s="453">
        <v>4680</v>
      </c>
      <c r="C86" s="453">
        <v>4810</v>
      </c>
      <c r="D86" s="453">
        <v>4940</v>
      </c>
      <c r="E86" s="453">
        <v>5070</v>
      </c>
    </row>
    <row r="87" spans="1:5" s="439" customFormat="1" ht="13.15" customHeight="1" thickBot="1" x14ac:dyDescent="0.3">
      <c r="A87" s="438" t="s">
        <v>531</v>
      </c>
      <c r="B87" s="454">
        <f>B88/B89</f>
        <v>0.63212810635171146</v>
      </c>
      <c r="C87" s="454">
        <f t="shared" ref="C87:E87" si="1">C88/C89</f>
        <v>0.62748857092022037</v>
      </c>
      <c r="D87" s="454">
        <f t="shared" si="1"/>
        <v>0.63467654025407039</v>
      </c>
      <c r="E87" s="454">
        <f t="shared" si="1"/>
        <v>0.64016234502034353</v>
      </c>
    </row>
    <row r="88" spans="1:5" s="439" customFormat="1" ht="13.15" customHeight="1" thickBot="1" x14ac:dyDescent="0.3">
      <c r="A88" s="438" t="s">
        <v>386</v>
      </c>
      <c r="B88" s="442">
        <v>7305203</v>
      </c>
      <c r="C88" s="442">
        <v>7444958</v>
      </c>
      <c r="D88" s="442">
        <v>7869958</v>
      </c>
      <c r="E88" s="442">
        <v>8058998</v>
      </c>
    </row>
    <row r="89" spans="1:5" s="439" customFormat="1" ht="12.6" customHeight="1" thickBot="1" x14ac:dyDescent="0.3">
      <c r="A89" s="438" t="s">
        <v>385</v>
      </c>
      <c r="B89" s="447">
        <v>11556523</v>
      </c>
      <c r="C89" s="447">
        <v>11864691</v>
      </c>
      <c r="D89" s="447">
        <v>12399951</v>
      </c>
      <c r="E89" s="447">
        <v>12588991</v>
      </c>
    </row>
    <row r="90" spans="1:5" s="333" customFormat="1" ht="50.45" customHeight="1" thickBot="1" x14ac:dyDescent="0.3">
      <c r="A90" s="304" t="s">
        <v>12</v>
      </c>
      <c r="B90" s="1121" t="s">
        <v>393</v>
      </c>
      <c r="C90" s="1122"/>
      <c r="D90" s="1122"/>
      <c r="E90" s="1123"/>
    </row>
    <row r="91" spans="1:5" ht="15" customHeight="1" thickBot="1" x14ac:dyDescent="0.3">
      <c r="A91" s="947" t="s">
        <v>69</v>
      </c>
      <c r="B91" s="948"/>
      <c r="C91" s="948"/>
      <c r="D91" s="948"/>
      <c r="E91" s="949"/>
    </row>
    <row r="92" spans="1:5" ht="12.6" customHeight="1" x14ac:dyDescent="0.25">
      <c r="A92" s="375"/>
      <c r="B92" s="374">
        <v>2018</v>
      </c>
      <c r="C92" s="374">
        <v>2019</v>
      </c>
      <c r="D92" s="374">
        <v>2020</v>
      </c>
      <c r="E92" s="374">
        <v>2021</v>
      </c>
    </row>
    <row r="93" spans="1:5" ht="12.6" customHeight="1" thickBot="1" x14ac:dyDescent="0.3">
      <c r="A93" s="436" t="s">
        <v>372</v>
      </c>
      <c r="B93" s="456">
        <v>73347</v>
      </c>
      <c r="C93" s="456">
        <v>71300</v>
      </c>
      <c r="D93" s="456">
        <v>69200</v>
      </c>
      <c r="E93" s="456">
        <v>67100</v>
      </c>
    </row>
    <row r="94" spans="1:5" ht="12.6" customHeight="1" thickBot="1" x14ac:dyDescent="0.3">
      <c r="A94" s="436" t="s">
        <v>392</v>
      </c>
      <c r="B94" s="457">
        <f>B100/B93</f>
        <v>99.597843129235002</v>
      </c>
      <c r="C94" s="457">
        <f>C100/C93</f>
        <v>104.41736325385695</v>
      </c>
      <c r="D94" s="457">
        <f>D100/D93</f>
        <v>113.72771676300577</v>
      </c>
      <c r="E94" s="457">
        <f>E100/E93</f>
        <v>120.10429210134129</v>
      </c>
    </row>
    <row r="95" spans="1:5" ht="19.899999999999999" customHeight="1" thickBot="1" x14ac:dyDescent="0.3">
      <c r="A95" s="436" t="s">
        <v>391</v>
      </c>
      <c r="B95" s="456">
        <v>34208</v>
      </c>
      <c r="C95" s="456">
        <v>32100</v>
      </c>
      <c r="D95" s="456">
        <v>31000</v>
      </c>
      <c r="E95" s="456">
        <v>30000</v>
      </c>
    </row>
    <row r="96" spans="1:5" ht="12.6" customHeight="1" thickBot="1" x14ac:dyDescent="0.3">
      <c r="A96" s="436" t="s">
        <v>390</v>
      </c>
      <c r="B96" s="456">
        <v>107555</v>
      </c>
      <c r="C96" s="456">
        <v>103400</v>
      </c>
      <c r="D96" s="456">
        <v>100200</v>
      </c>
      <c r="E96" s="456">
        <v>97100</v>
      </c>
    </row>
    <row r="97" spans="1:5" ht="12.6" customHeight="1" thickBot="1" x14ac:dyDescent="0.3">
      <c r="A97" s="436" t="s">
        <v>389</v>
      </c>
      <c r="B97" s="457">
        <f>B101/B96</f>
        <v>107.4475663613965</v>
      </c>
      <c r="C97" s="457">
        <f>C101/C96</f>
        <v>114.74556092843326</v>
      </c>
      <c r="D97" s="457">
        <f>D101/D96</f>
        <v>123.75200598802395</v>
      </c>
      <c r="E97" s="457">
        <f>E101/E96</f>
        <v>129.64975283213181</v>
      </c>
    </row>
    <row r="98" spans="1:5" ht="15.6" customHeight="1" thickBot="1" x14ac:dyDescent="0.3">
      <c r="A98" s="436" t="s">
        <v>388</v>
      </c>
      <c r="B98" s="456">
        <v>3600</v>
      </c>
      <c r="C98" s="456">
        <v>3700</v>
      </c>
      <c r="D98" s="456">
        <v>3800</v>
      </c>
      <c r="E98" s="456">
        <v>3900</v>
      </c>
    </row>
    <row r="99" spans="1:5" ht="23.45" customHeight="1" thickBot="1" x14ac:dyDescent="0.3">
      <c r="A99" s="436" t="s">
        <v>387</v>
      </c>
      <c r="B99" s="456">
        <v>4680</v>
      </c>
      <c r="C99" s="456">
        <v>4810</v>
      </c>
      <c r="D99" s="456">
        <v>4940</v>
      </c>
      <c r="E99" s="456">
        <v>5070</v>
      </c>
    </row>
    <row r="100" spans="1:5" ht="12.6" customHeight="1" thickBot="1" x14ac:dyDescent="0.3">
      <c r="A100" s="436" t="s">
        <v>386</v>
      </c>
      <c r="B100" s="459">
        <v>7305203</v>
      </c>
      <c r="C100" s="459">
        <v>7444958</v>
      </c>
      <c r="D100" s="459">
        <v>7869958</v>
      </c>
      <c r="E100" s="459">
        <v>8058998</v>
      </c>
    </row>
    <row r="101" spans="1:5" ht="12.6" customHeight="1" thickBot="1" x14ac:dyDescent="0.3">
      <c r="A101" s="436" t="s">
        <v>385</v>
      </c>
      <c r="B101" s="460">
        <v>11556523</v>
      </c>
      <c r="C101" s="460">
        <v>11864691</v>
      </c>
      <c r="D101" s="460">
        <v>12399951</v>
      </c>
      <c r="E101" s="460">
        <v>12588991</v>
      </c>
    </row>
    <row r="102" spans="1:5" ht="54" customHeight="1" thickBot="1" x14ac:dyDescent="0.3">
      <c r="A102" s="321" t="s">
        <v>10</v>
      </c>
      <c r="B102" s="883" t="s">
        <v>384</v>
      </c>
      <c r="C102" s="884"/>
      <c r="D102" s="884"/>
      <c r="E102" s="885"/>
    </row>
    <row r="103" spans="1:5" ht="12.6" customHeight="1" thickBot="1" x14ac:dyDescent="0.3">
      <c r="A103" s="321" t="s">
        <v>13</v>
      </c>
      <c r="B103" s="952" t="s">
        <v>383</v>
      </c>
      <c r="C103" s="965"/>
      <c r="D103" s="965"/>
      <c r="E103" s="966"/>
    </row>
    <row r="104" spans="1:5" ht="12.6" customHeight="1" x14ac:dyDescent="0.25">
      <c r="A104" s="908"/>
      <c r="B104" s="364">
        <v>2018</v>
      </c>
      <c r="C104" s="364">
        <v>2019</v>
      </c>
      <c r="D104" s="364">
        <v>2020</v>
      </c>
      <c r="E104" s="364">
        <v>2021</v>
      </c>
    </row>
    <row r="105" spans="1:5" ht="12.6" customHeight="1" thickBot="1" x14ac:dyDescent="0.3">
      <c r="A105" s="909"/>
      <c r="B105" s="373" t="s">
        <v>6</v>
      </c>
      <c r="C105" s="373" t="s">
        <v>7</v>
      </c>
      <c r="D105" s="373" t="s">
        <v>7</v>
      </c>
      <c r="E105" s="373" t="s">
        <v>7</v>
      </c>
    </row>
    <row r="106" spans="1:5" ht="12.6" customHeight="1" thickBot="1" x14ac:dyDescent="0.3">
      <c r="A106" s="321" t="s">
        <v>9</v>
      </c>
      <c r="B106" s="343">
        <v>73347</v>
      </c>
      <c r="C106" s="343">
        <v>71300</v>
      </c>
      <c r="D106" s="343">
        <v>69200</v>
      </c>
      <c r="E106" s="343">
        <v>67100</v>
      </c>
    </row>
    <row r="107" spans="1:5" ht="12.6" customHeight="1" thickBot="1" x14ac:dyDescent="0.3">
      <c r="A107" s="321" t="s">
        <v>14</v>
      </c>
      <c r="B107" s="4">
        <v>6071600</v>
      </c>
      <c r="C107" s="4">
        <v>6089958</v>
      </c>
      <c r="D107" s="4">
        <v>6312958</v>
      </c>
      <c r="E107" s="4">
        <v>6500998</v>
      </c>
    </row>
    <row r="108" spans="1:5" ht="12.6" customHeight="1" thickBot="1" x14ac:dyDescent="0.3">
      <c r="A108" s="321" t="s">
        <v>23</v>
      </c>
      <c r="B108" s="334">
        <f>B107/B106</f>
        <v>82.779118437018553</v>
      </c>
      <c r="C108" s="334">
        <f>C107/C106</f>
        <v>85.413155680224406</v>
      </c>
      <c r="D108" s="334">
        <f>D107/D106</f>
        <v>91.227716763005773</v>
      </c>
      <c r="E108" s="334">
        <f>E107/E106</f>
        <v>96.885216095380031</v>
      </c>
    </row>
    <row r="109" spans="1:5" ht="12.6" customHeight="1" thickBot="1" x14ac:dyDescent="0.3">
      <c r="A109" s="321" t="s">
        <v>15</v>
      </c>
      <c r="B109" s="356"/>
      <c r="C109" s="355">
        <f t="shared" ref="C109:E111" si="2">C106/B106-1</f>
        <v>-2.7908435246158714E-2</v>
      </c>
      <c r="D109" s="355">
        <f t="shared" si="2"/>
        <v>-2.9453015427770013E-2</v>
      </c>
      <c r="E109" s="355">
        <f t="shared" si="2"/>
        <v>-3.0346820809248554E-2</v>
      </c>
    </row>
    <row r="110" spans="1:5" ht="12.6" customHeight="1" thickBot="1" x14ac:dyDescent="0.3">
      <c r="A110" s="321" t="s">
        <v>16</v>
      </c>
      <c r="B110" s="356"/>
      <c r="C110" s="355">
        <f t="shared" si="2"/>
        <v>3.0235852164173238E-3</v>
      </c>
      <c r="D110" s="355">
        <f t="shared" si="2"/>
        <v>3.6617658118496044E-2</v>
      </c>
      <c r="E110" s="355">
        <f t="shared" si="2"/>
        <v>2.9786353718811442E-2</v>
      </c>
    </row>
    <row r="111" spans="1:5" ht="12.6" customHeight="1" thickBot="1" x14ac:dyDescent="0.3">
      <c r="A111" s="321" t="s">
        <v>17</v>
      </c>
      <c r="B111" s="356"/>
      <c r="C111" s="355">
        <f t="shared" si="2"/>
        <v>3.1820068791985623E-2</v>
      </c>
      <c r="D111" s="355">
        <f t="shared" si="2"/>
        <v>6.8075708437120852E-2</v>
      </c>
      <c r="E111" s="355">
        <f t="shared" si="2"/>
        <v>6.2015136771114143E-2</v>
      </c>
    </row>
    <row r="112" spans="1:5" ht="12.6" customHeight="1" thickBot="1" x14ac:dyDescent="0.3">
      <c r="A112" s="372" t="s">
        <v>382</v>
      </c>
      <c r="B112" s="371"/>
      <c r="C112" s="371"/>
      <c r="D112" s="371"/>
      <c r="E112" s="370"/>
    </row>
    <row r="113" spans="1:5" ht="12.6" customHeight="1" x14ac:dyDescent="0.25">
      <c r="A113" s="346"/>
      <c r="B113" s="369">
        <v>2018</v>
      </c>
      <c r="C113" s="369">
        <v>2019</v>
      </c>
      <c r="D113" s="369">
        <v>2020</v>
      </c>
      <c r="E113" s="369">
        <v>2021</v>
      </c>
    </row>
    <row r="114" spans="1:5" ht="12.6" customHeight="1" thickBot="1" x14ac:dyDescent="0.3">
      <c r="A114" s="321"/>
      <c r="B114" s="368" t="s">
        <v>6</v>
      </c>
      <c r="C114" s="368" t="s">
        <v>7</v>
      </c>
      <c r="D114" s="368" t="s">
        <v>7</v>
      </c>
      <c r="E114" s="368" t="s">
        <v>7</v>
      </c>
    </row>
    <row r="115" spans="1:5" ht="12.6" customHeight="1" thickBot="1" x14ac:dyDescent="0.3">
      <c r="A115" s="310" t="s">
        <v>0</v>
      </c>
      <c r="B115" s="301">
        <v>59000</v>
      </c>
      <c r="C115" s="301">
        <v>0</v>
      </c>
      <c r="D115" s="301">
        <v>0</v>
      </c>
      <c r="E115" s="301">
        <v>0</v>
      </c>
    </row>
    <row r="116" spans="1:5" ht="12.6" customHeight="1" thickBot="1" x14ac:dyDescent="0.3">
      <c r="A116" s="310" t="s">
        <v>41</v>
      </c>
      <c r="B116" s="301">
        <f>3030+3550</f>
        <v>6580</v>
      </c>
      <c r="C116" s="301">
        <v>0</v>
      </c>
      <c r="D116" s="301">
        <v>0</v>
      </c>
      <c r="E116" s="301">
        <v>0</v>
      </c>
    </row>
    <row r="117" spans="1:5" ht="12.6" customHeight="1" thickBot="1" x14ac:dyDescent="0.3">
      <c r="A117" s="310" t="s">
        <v>1</v>
      </c>
      <c r="B117" s="308">
        <v>56020</v>
      </c>
      <c r="C117" s="308">
        <v>0</v>
      </c>
      <c r="D117" s="308">
        <v>0</v>
      </c>
      <c r="E117" s="308">
        <v>0</v>
      </c>
    </row>
    <row r="118" spans="1:5" ht="12.6" customHeight="1" thickBot="1" x14ac:dyDescent="0.3">
      <c r="A118" s="310" t="s">
        <v>2</v>
      </c>
      <c r="B118" s="308">
        <v>0</v>
      </c>
      <c r="C118" s="308">
        <v>0</v>
      </c>
      <c r="D118" s="308">
        <v>0</v>
      </c>
      <c r="E118" s="308">
        <v>0</v>
      </c>
    </row>
    <row r="119" spans="1:5" ht="12.6" customHeight="1" thickBot="1" x14ac:dyDescent="0.3">
      <c r="A119" s="310" t="s">
        <v>28</v>
      </c>
      <c r="B119" s="4">
        <v>5950000</v>
      </c>
      <c r="C119" s="4">
        <v>6089958</v>
      </c>
      <c r="D119" s="4">
        <v>6312958</v>
      </c>
      <c r="E119" s="4">
        <f>8058998-1558000</f>
        <v>6500998</v>
      </c>
    </row>
    <row r="120" spans="1:5" ht="12.6" customHeight="1" thickBot="1" x14ac:dyDescent="0.3">
      <c r="A120" s="310" t="s">
        <v>30</v>
      </c>
      <c r="B120" s="308">
        <v>0</v>
      </c>
      <c r="C120" s="308">
        <v>0</v>
      </c>
      <c r="D120" s="308">
        <v>0</v>
      </c>
      <c r="E120" s="308">
        <v>0</v>
      </c>
    </row>
    <row r="121" spans="1:5" ht="12.6" customHeight="1" thickBot="1" x14ac:dyDescent="0.3">
      <c r="A121" s="310" t="s">
        <v>3</v>
      </c>
      <c r="B121" s="311">
        <v>0</v>
      </c>
      <c r="C121" s="311">
        <v>0</v>
      </c>
      <c r="D121" s="311">
        <v>0</v>
      </c>
      <c r="E121" s="311">
        <v>0</v>
      </c>
    </row>
    <row r="122" spans="1:5" ht="12.6" customHeight="1" thickBot="1" x14ac:dyDescent="0.3">
      <c r="A122" s="308" t="s">
        <v>348</v>
      </c>
      <c r="B122" s="308">
        <f>SUM(B115:B121)</f>
        <v>6071600</v>
      </c>
      <c r="C122" s="308">
        <f>SUM(C115:C121)</f>
        <v>6089958</v>
      </c>
      <c r="D122" s="308">
        <f>SUM(D115:D121)</f>
        <v>6312958</v>
      </c>
      <c r="E122" s="308">
        <f>SUM(E115:E121)</f>
        <v>6500998</v>
      </c>
    </row>
    <row r="123" spans="1:5" ht="12.6" customHeight="1" thickBot="1" x14ac:dyDescent="0.3">
      <c r="A123" s="323" t="s">
        <v>49</v>
      </c>
      <c r="B123" s="322">
        <f>B122-B107</f>
        <v>0</v>
      </c>
      <c r="C123" s="322">
        <f>C122-C107</f>
        <v>0</v>
      </c>
      <c r="D123" s="322">
        <f>D122-D107</f>
        <v>0</v>
      </c>
      <c r="E123" s="322">
        <f>E122-E107</f>
        <v>0</v>
      </c>
    </row>
    <row r="124" spans="1:5" s="333" customFormat="1" ht="67.900000000000006" customHeight="1" thickBot="1" x14ac:dyDescent="0.3">
      <c r="A124" s="304" t="s">
        <v>22</v>
      </c>
      <c r="B124" s="883" t="s">
        <v>381</v>
      </c>
      <c r="C124" s="884"/>
      <c r="D124" s="884"/>
      <c r="E124" s="885"/>
    </row>
    <row r="125" spans="1:5" ht="20.45" customHeight="1" thickBot="1" x14ac:dyDescent="0.3">
      <c r="A125" s="939" t="s">
        <v>97</v>
      </c>
      <c r="B125" s="940"/>
      <c r="C125" s="940"/>
      <c r="D125" s="940"/>
      <c r="E125" s="941"/>
    </row>
    <row r="126" spans="1:5" ht="24.6" customHeight="1" x14ac:dyDescent="0.25">
      <c r="A126" s="332"/>
      <c r="B126" s="367">
        <v>2018</v>
      </c>
      <c r="C126" s="367">
        <v>2019</v>
      </c>
      <c r="D126" s="367">
        <v>2020</v>
      </c>
      <c r="E126" s="367">
        <v>2021</v>
      </c>
    </row>
    <row r="127" spans="1:5" ht="12.6" customHeight="1" x14ac:dyDescent="0.25">
      <c r="A127" s="437" t="s">
        <v>380</v>
      </c>
      <c r="B127" s="461">
        <v>36</v>
      </c>
      <c r="C127" s="461">
        <v>40</v>
      </c>
      <c r="D127" s="461">
        <v>40</v>
      </c>
      <c r="E127" s="461">
        <v>40</v>
      </c>
    </row>
    <row r="128" spans="1:5" ht="12.6" customHeight="1" x14ac:dyDescent="0.25">
      <c r="A128" s="437" t="s">
        <v>379</v>
      </c>
      <c r="B128" s="461">
        <v>39</v>
      </c>
      <c r="C128" s="461">
        <v>40</v>
      </c>
      <c r="D128" s="461">
        <v>40</v>
      </c>
      <c r="E128" s="461">
        <v>40</v>
      </c>
    </row>
    <row r="129" spans="1:5" ht="12.6" customHeight="1" x14ac:dyDescent="0.25">
      <c r="A129" s="437" t="s">
        <v>378</v>
      </c>
      <c r="B129" s="461">
        <v>237</v>
      </c>
      <c r="C129" s="461">
        <v>350</v>
      </c>
      <c r="D129" s="462">
        <v>400</v>
      </c>
      <c r="E129" s="462">
        <v>513</v>
      </c>
    </row>
    <row r="130" spans="1:5" ht="13.15" customHeight="1" x14ac:dyDescent="0.25">
      <c r="A130" s="437" t="s">
        <v>377</v>
      </c>
      <c r="B130" s="461">
        <v>1128</v>
      </c>
      <c r="C130" s="461">
        <v>1300</v>
      </c>
      <c r="D130" s="462">
        <v>1400</v>
      </c>
      <c r="E130" s="462">
        <v>1500</v>
      </c>
    </row>
    <row r="131" spans="1:5" ht="12.6" customHeight="1" thickBot="1" x14ac:dyDescent="0.3">
      <c r="A131" s="366"/>
      <c r="B131" s="365"/>
      <c r="C131" s="365"/>
      <c r="D131" s="365"/>
      <c r="E131" s="365"/>
    </row>
    <row r="132" spans="1:5" ht="14.45" customHeight="1" thickBot="1" x14ac:dyDescent="0.3">
      <c r="A132" s="330" t="s">
        <v>259</v>
      </c>
      <c r="B132" s="967"/>
      <c r="C132" s="968"/>
      <c r="D132" s="968"/>
      <c r="E132" s="969"/>
    </row>
    <row r="133" spans="1:5" ht="64.900000000000006" customHeight="1" thickBot="1" x14ac:dyDescent="0.3">
      <c r="A133" s="321" t="s">
        <v>10</v>
      </c>
      <c r="B133" s="883" t="s">
        <v>376</v>
      </c>
      <c r="C133" s="884"/>
      <c r="D133" s="884"/>
      <c r="E133" s="885"/>
    </row>
    <row r="134" spans="1:5" ht="12.6" customHeight="1" thickBot="1" x14ac:dyDescent="0.3">
      <c r="A134" s="321" t="s">
        <v>13</v>
      </c>
      <c r="B134" s="962" t="s">
        <v>375</v>
      </c>
      <c r="C134" s="963"/>
      <c r="D134" s="963"/>
      <c r="E134" s="964"/>
    </row>
    <row r="135" spans="1:5" ht="12.6" customHeight="1" x14ac:dyDescent="0.25">
      <c r="A135" s="908"/>
      <c r="B135" s="364">
        <v>2018</v>
      </c>
      <c r="C135" s="364">
        <v>2019</v>
      </c>
      <c r="D135" s="364">
        <v>2020</v>
      </c>
      <c r="E135" s="364">
        <v>2021</v>
      </c>
    </row>
    <row r="136" spans="1:5" ht="12.6" customHeight="1" thickBot="1" x14ac:dyDescent="0.3">
      <c r="A136" s="950"/>
      <c r="B136" s="364" t="s">
        <v>6</v>
      </c>
      <c r="C136" s="364" t="s">
        <v>7</v>
      </c>
      <c r="D136" s="364" t="s">
        <v>7</v>
      </c>
      <c r="E136" s="364" t="s">
        <v>7</v>
      </c>
    </row>
    <row r="137" spans="1:5" ht="12.6" customHeight="1" thickBot="1" x14ac:dyDescent="0.3">
      <c r="A137" s="363" t="s">
        <v>374</v>
      </c>
      <c r="B137" s="362">
        <v>237</v>
      </c>
      <c r="C137" s="362">
        <v>350</v>
      </c>
      <c r="D137" s="361">
        <v>400</v>
      </c>
      <c r="E137" s="361">
        <v>513</v>
      </c>
    </row>
    <row r="138" spans="1:5" ht="12.6" customHeight="1" thickBot="1" x14ac:dyDescent="0.3">
      <c r="A138" s="357" t="s">
        <v>14</v>
      </c>
      <c r="B138" s="360">
        <v>23603</v>
      </c>
      <c r="C138" s="359">
        <v>25000</v>
      </c>
      <c r="D138" s="359">
        <v>27000</v>
      </c>
      <c r="E138" s="358">
        <v>28000</v>
      </c>
    </row>
    <row r="139" spans="1:5" ht="12.6" customHeight="1" thickBot="1" x14ac:dyDescent="0.3">
      <c r="A139" s="357" t="s">
        <v>23</v>
      </c>
      <c r="B139" s="334">
        <f>B138/B137</f>
        <v>99.59071729957806</v>
      </c>
      <c r="C139" s="334">
        <f>C138/C137</f>
        <v>71.428571428571431</v>
      </c>
      <c r="D139" s="334">
        <f>D138/D137</f>
        <v>67.5</v>
      </c>
      <c r="E139" s="334">
        <f>E138/E137</f>
        <v>54.580896686159846</v>
      </c>
    </row>
    <row r="140" spans="1:5" ht="12.6" customHeight="1" thickBot="1" x14ac:dyDescent="0.3">
      <c r="A140" s="357" t="s">
        <v>15</v>
      </c>
      <c r="B140" s="356"/>
      <c r="C140" s="355">
        <f t="shared" ref="C140:E142" si="3">C137/B137-1</f>
        <v>0.47679324894514763</v>
      </c>
      <c r="D140" s="355">
        <f t="shared" si="3"/>
        <v>0.14285714285714279</v>
      </c>
      <c r="E140" s="354">
        <f t="shared" si="3"/>
        <v>0.28249999999999997</v>
      </c>
    </row>
    <row r="141" spans="1:5" ht="12.6" customHeight="1" thickBot="1" x14ac:dyDescent="0.3">
      <c r="A141" s="357" t="s">
        <v>16</v>
      </c>
      <c r="B141" s="356"/>
      <c r="C141" s="355">
        <f t="shared" si="3"/>
        <v>5.9187391433292325E-2</v>
      </c>
      <c r="D141" s="355">
        <f t="shared" si="3"/>
        <v>8.0000000000000071E-2</v>
      </c>
      <c r="E141" s="354">
        <f t="shared" si="3"/>
        <v>3.7037037037036979E-2</v>
      </c>
    </row>
    <row r="142" spans="1:5" ht="12.6" customHeight="1" thickBot="1" x14ac:dyDescent="0.3">
      <c r="A142" s="353" t="s">
        <v>17</v>
      </c>
      <c r="B142" s="352"/>
      <c r="C142" s="351">
        <f t="shared" si="3"/>
        <v>-0.28277882351517059</v>
      </c>
      <c r="D142" s="351">
        <f t="shared" si="3"/>
        <v>-5.5000000000000049E-2</v>
      </c>
      <c r="E142" s="350">
        <f t="shared" si="3"/>
        <v>-0.19139412316800231</v>
      </c>
    </row>
    <row r="143" spans="1:5" ht="12.6" customHeight="1" thickBot="1" x14ac:dyDescent="0.3">
      <c r="A143" s="349" t="s">
        <v>362</v>
      </c>
      <c r="B143" s="348"/>
      <c r="C143" s="348"/>
      <c r="D143" s="348"/>
      <c r="E143" s="347"/>
    </row>
    <row r="144" spans="1:5" ht="12.6" customHeight="1" x14ac:dyDescent="0.25">
      <c r="A144" s="346"/>
      <c r="B144" s="326">
        <v>2018</v>
      </c>
      <c r="C144" s="326">
        <v>2019</v>
      </c>
      <c r="D144" s="326">
        <v>2020</v>
      </c>
      <c r="E144" s="326">
        <v>2021</v>
      </c>
    </row>
    <row r="145" spans="1:5" ht="12.6" customHeight="1" thickBot="1" x14ac:dyDescent="0.3">
      <c r="A145" s="321"/>
      <c r="B145" s="325" t="s">
        <v>6</v>
      </c>
      <c r="C145" s="325" t="s">
        <v>7</v>
      </c>
      <c r="D145" s="325" t="s">
        <v>7</v>
      </c>
      <c r="E145" s="325" t="s">
        <v>7</v>
      </c>
    </row>
    <row r="146" spans="1:5" ht="12.6" customHeight="1" thickBot="1" x14ac:dyDescent="0.3">
      <c r="A146" s="310" t="s">
        <v>0</v>
      </c>
      <c r="B146" s="301">
        <v>15603</v>
      </c>
      <c r="C146" s="301"/>
      <c r="D146" s="301"/>
      <c r="E146" s="301"/>
    </row>
    <row r="147" spans="1:5" ht="12.6" customHeight="1" thickBot="1" x14ac:dyDescent="0.3">
      <c r="A147" s="310" t="s">
        <v>41</v>
      </c>
      <c r="B147" s="301">
        <v>2500</v>
      </c>
      <c r="C147" s="301"/>
      <c r="D147" s="301"/>
      <c r="E147" s="301"/>
    </row>
    <row r="148" spans="1:5" ht="12.6" customHeight="1" thickBot="1" x14ac:dyDescent="0.3">
      <c r="A148" s="310" t="s">
        <v>1</v>
      </c>
      <c r="B148" s="301">
        <v>5500</v>
      </c>
      <c r="C148" s="301"/>
      <c r="D148" s="301"/>
      <c r="E148" s="301"/>
    </row>
    <row r="149" spans="1:5" ht="12.6" customHeight="1" thickBot="1" x14ac:dyDescent="0.3">
      <c r="A149" s="310" t="s">
        <v>2</v>
      </c>
      <c r="B149" s="308">
        <v>0</v>
      </c>
      <c r="C149" s="301"/>
      <c r="D149" s="301"/>
      <c r="E149" s="301"/>
    </row>
    <row r="150" spans="1:5" ht="12.6" customHeight="1" thickBot="1" x14ac:dyDescent="0.3">
      <c r="A150" s="310" t="s">
        <v>28</v>
      </c>
      <c r="B150" s="308">
        <v>0</v>
      </c>
      <c r="C150" s="308">
        <f>C138</f>
        <v>25000</v>
      </c>
      <c r="D150" s="308">
        <f>D138</f>
        <v>27000</v>
      </c>
      <c r="E150" s="308">
        <f>E138</f>
        <v>28000</v>
      </c>
    </row>
    <row r="151" spans="1:5" ht="12.6" customHeight="1" thickBot="1" x14ac:dyDescent="0.3">
      <c r="A151" s="310" t="s">
        <v>30</v>
      </c>
      <c r="B151" s="308">
        <v>0</v>
      </c>
      <c r="C151" s="301"/>
      <c r="D151" s="301"/>
      <c r="E151" s="301"/>
    </row>
    <row r="152" spans="1:5" ht="12.6" customHeight="1" thickBot="1" x14ac:dyDescent="0.3">
      <c r="A152" s="310" t="s">
        <v>3</v>
      </c>
      <c r="B152" s="311"/>
      <c r="C152" s="311"/>
      <c r="D152" s="311"/>
      <c r="E152" s="311"/>
    </row>
    <row r="153" spans="1:5" ht="12.6" customHeight="1" thickBot="1" x14ac:dyDescent="0.3">
      <c r="A153" s="324" t="s">
        <v>47</v>
      </c>
      <c r="B153" s="308">
        <f>SUM(B146:B152)</f>
        <v>23603</v>
      </c>
      <c r="C153" s="308">
        <f>SUM(C146:C152)</f>
        <v>25000</v>
      </c>
      <c r="D153" s="308">
        <f>SUM(D146:D152)</f>
        <v>27000</v>
      </c>
      <c r="E153" s="308">
        <f>SUM(E146:E152)</f>
        <v>28000</v>
      </c>
    </row>
    <row r="154" spans="1:5" ht="12.6" customHeight="1" thickBot="1" x14ac:dyDescent="0.3">
      <c r="A154" s="323" t="s">
        <v>49</v>
      </c>
      <c r="B154" s="322">
        <f>B153-B138</f>
        <v>0</v>
      </c>
      <c r="C154" s="322">
        <f>C153-C138</f>
        <v>0</v>
      </c>
      <c r="D154" s="322">
        <f>D153-D138</f>
        <v>0</v>
      </c>
      <c r="E154" s="322">
        <f>E153-E138</f>
        <v>0</v>
      </c>
    </row>
    <row r="155" spans="1:5" s="333" customFormat="1" ht="51.75" customHeight="1" thickBot="1" x14ac:dyDescent="0.3">
      <c r="A155" s="304" t="s">
        <v>99</v>
      </c>
      <c r="B155" s="883" t="s">
        <v>373</v>
      </c>
      <c r="C155" s="884"/>
      <c r="D155" s="884"/>
      <c r="E155" s="885"/>
    </row>
    <row r="156" spans="1:5" ht="19.149999999999999" customHeight="1" thickBot="1" x14ac:dyDescent="0.3">
      <c r="A156" s="939" t="s">
        <v>108</v>
      </c>
      <c r="B156" s="940"/>
      <c r="C156" s="940"/>
      <c r="D156" s="940"/>
      <c r="E156" s="941"/>
    </row>
    <row r="157" spans="1:5" ht="12.6" customHeight="1" x14ac:dyDescent="0.25">
      <c r="A157" s="332"/>
      <c r="B157" s="331">
        <v>2018</v>
      </c>
      <c r="C157" s="331">
        <v>2019</v>
      </c>
      <c r="D157" s="331">
        <v>2020</v>
      </c>
      <c r="E157" s="331">
        <v>2021</v>
      </c>
    </row>
    <row r="158" spans="1:5" ht="12.6" customHeight="1" thickBot="1" x14ac:dyDescent="0.3">
      <c r="A158" s="342" t="s">
        <v>371</v>
      </c>
      <c r="B158" s="345" t="s">
        <v>40</v>
      </c>
      <c r="C158" s="345" t="s">
        <v>36</v>
      </c>
      <c r="D158" s="345" t="s">
        <v>36</v>
      </c>
      <c r="E158" s="345" t="s">
        <v>36</v>
      </c>
    </row>
    <row r="159" spans="1:5" ht="12.6" customHeight="1" thickBot="1" x14ac:dyDescent="0.3">
      <c r="A159" s="344" t="s">
        <v>372</v>
      </c>
      <c r="B159" s="343">
        <v>73347</v>
      </c>
      <c r="C159" s="343">
        <v>71300</v>
      </c>
      <c r="D159" s="343">
        <v>69200</v>
      </c>
      <c r="E159" s="343">
        <v>67100</v>
      </c>
    </row>
    <row r="160" spans="1:5" ht="19.149999999999999" customHeight="1" thickBot="1" x14ac:dyDescent="0.3">
      <c r="A160" s="342" t="s">
        <v>371</v>
      </c>
      <c r="B160" s="340">
        <v>10</v>
      </c>
      <c r="C160" s="340">
        <v>12</v>
      </c>
      <c r="D160" s="340">
        <v>15</v>
      </c>
      <c r="E160" s="340">
        <v>15</v>
      </c>
    </row>
    <row r="161" spans="1:5" ht="20.45" customHeight="1" thickBot="1" x14ac:dyDescent="0.3">
      <c r="A161" s="342" t="s">
        <v>370</v>
      </c>
      <c r="B161" s="341">
        <v>510000</v>
      </c>
      <c r="C161" s="341">
        <v>630000</v>
      </c>
      <c r="D161" s="341">
        <v>830000</v>
      </c>
      <c r="E161" s="341">
        <v>830000</v>
      </c>
    </row>
    <row r="162" spans="1:5" ht="19.149999999999999" customHeight="1" thickBot="1" x14ac:dyDescent="0.3">
      <c r="A162" s="919" t="s">
        <v>138</v>
      </c>
      <c r="B162" s="920"/>
      <c r="C162" s="920"/>
      <c r="D162" s="920"/>
      <c r="E162" s="921"/>
    </row>
    <row r="163" spans="1:5" ht="25.15" customHeight="1" thickBot="1" x14ac:dyDescent="0.3">
      <c r="A163" s="910" t="s">
        <v>369</v>
      </c>
      <c r="B163" s="911"/>
      <c r="C163" s="911"/>
      <c r="D163" s="911"/>
      <c r="E163" s="912"/>
    </row>
    <row r="164" spans="1:5" ht="81" customHeight="1" thickBot="1" x14ac:dyDescent="0.3">
      <c r="A164" s="330" t="s">
        <v>250</v>
      </c>
      <c r="B164" s="913" t="s">
        <v>368</v>
      </c>
      <c r="C164" s="914"/>
      <c r="D164" s="914"/>
      <c r="E164" s="915"/>
    </row>
    <row r="165" spans="1:5" ht="42" customHeight="1" thickBot="1" x14ac:dyDescent="0.3">
      <c r="A165" s="321" t="s">
        <v>10</v>
      </c>
      <c r="B165" s="913" t="s">
        <v>367</v>
      </c>
      <c r="C165" s="914"/>
      <c r="D165" s="914"/>
      <c r="E165" s="915"/>
    </row>
    <row r="166" spans="1:5" ht="12.6" customHeight="1" thickBot="1" x14ac:dyDescent="0.3">
      <c r="A166" s="321" t="s">
        <v>13</v>
      </c>
      <c r="B166" s="942" t="s">
        <v>366</v>
      </c>
      <c r="C166" s="943"/>
      <c r="D166" s="943"/>
      <c r="E166" s="944"/>
    </row>
    <row r="167" spans="1:5" ht="12.6" customHeight="1" x14ac:dyDescent="0.25">
      <c r="A167" s="908"/>
      <c r="B167" s="326">
        <v>2018</v>
      </c>
      <c r="C167" s="326">
        <v>2019</v>
      </c>
      <c r="D167" s="326">
        <v>2020</v>
      </c>
      <c r="E167" s="326">
        <v>2021</v>
      </c>
    </row>
    <row r="168" spans="1:5" ht="12.6" customHeight="1" thickBot="1" x14ac:dyDescent="0.3">
      <c r="A168" s="909"/>
      <c r="B168" s="325" t="s">
        <v>6</v>
      </c>
      <c r="C168" s="325" t="s">
        <v>7</v>
      </c>
      <c r="D168" s="325" t="s">
        <v>7</v>
      </c>
      <c r="E168" s="325" t="s">
        <v>7</v>
      </c>
    </row>
    <row r="169" spans="1:5" ht="12.6" customHeight="1" thickBot="1" x14ac:dyDescent="0.3">
      <c r="A169" s="321" t="s">
        <v>9</v>
      </c>
      <c r="B169" s="340">
        <v>10</v>
      </c>
      <c r="C169" s="340">
        <v>12</v>
      </c>
      <c r="D169" s="340">
        <v>15</v>
      </c>
      <c r="E169" s="340">
        <v>15</v>
      </c>
    </row>
    <row r="170" spans="1:5" ht="12.6" customHeight="1" thickBot="1" x14ac:dyDescent="0.3">
      <c r="A170" s="321" t="s">
        <v>14</v>
      </c>
      <c r="B170" s="339">
        <v>510000</v>
      </c>
      <c r="C170" s="339">
        <v>630000</v>
      </c>
      <c r="D170" s="339">
        <v>830000</v>
      </c>
      <c r="E170" s="339">
        <v>830000</v>
      </c>
    </row>
    <row r="171" spans="1:5" ht="12.6" customHeight="1" thickBot="1" x14ac:dyDescent="0.3">
      <c r="A171" s="321" t="s">
        <v>23</v>
      </c>
      <c r="B171" s="338">
        <f>B170/B169</f>
        <v>51000</v>
      </c>
      <c r="C171" s="338">
        <f>C170/C169</f>
        <v>52500</v>
      </c>
      <c r="D171" s="338">
        <f>D170/D169</f>
        <v>55333.333333333336</v>
      </c>
      <c r="E171" s="338">
        <f>E170/E169</f>
        <v>55333.333333333336</v>
      </c>
    </row>
    <row r="172" spans="1:5" ht="12.6" customHeight="1" thickBot="1" x14ac:dyDescent="0.3">
      <c r="A172" s="321" t="s">
        <v>15</v>
      </c>
      <c r="B172" s="327"/>
      <c r="C172" s="327">
        <f t="shared" ref="C172:E174" si="4">C169/B169-1</f>
        <v>0.19999999999999996</v>
      </c>
      <c r="D172" s="327">
        <f t="shared" si="4"/>
        <v>0.25</v>
      </c>
      <c r="E172" s="327">
        <f t="shared" si="4"/>
        <v>0</v>
      </c>
    </row>
    <row r="173" spans="1:5" ht="12.6" customHeight="1" thickBot="1" x14ac:dyDescent="0.3">
      <c r="A173" s="321" t="s">
        <v>16</v>
      </c>
      <c r="B173" s="327"/>
      <c r="C173" s="327">
        <f t="shared" si="4"/>
        <v>0.23529411764705888</v>
      </c>
      <c r="D173" s="327">
        <f t="shared" si="4"/>
        <v>0.31746031746031744</v>
      </c>
      <c r="E173" s="327">
        <f t="shared" si="4"/>
        <v>0</v>
      </c>
    </row>
    <row r="174" spans="1:5" ht="12.6" customHeight="1" thickBot="1" x14ac:dyDescent="0.3">
      <c r="A174" s="321" t="s">
        <v>17</v>
      </c>
      <c r="B174" s="327"/>
      <c r="C174" s="327">
        <f t="shared" si="4"/>
        <v>2.9411764705882248E-2</v>
      </c>
      <c r="D174" s="327">
        <f t="shared" si="4"/>
        <v>5.3968253968253999E-2</v>
      </c>
      <c r="E174" s="327">
        <f t="shared" si="4"/>
        <v>0</v>
      </c>
    </row>
    <row r="175" spans="1:5" ht="16.149999999999999" customHeight="1" thickBot="1" x14ac:dyDescent="0.3">
      <c r="A175" s="925" t="s">
        <v>362</v>
      </c>
      <c r="B175" s="926"/>
      <c r="C175" s="926"/>
      <c r="D175" s="926"/>
      <c r="E175" s="927"/>
    </row>
    <row r="176" spans="1:5" ht="12.6" customHeight="1" x14ac:dyDescent="0.25">
      <c r="A176" s="908"/>
      <c r="B176" s="326">
        <v>2018</v>
      </c>
      <c r="C176" s="326">
        <v>2019</v>
      </c>
      <c r="D176" s="326">
        <v>2020</v>
      </c>
      <c r="E176" s="326">
        <v>2021</v>
      </c>
    </row>
    <row r="177" spans="1:5" ht="12.6" customHeight="1" thickBot="1" x14ac:dyDescent="0.3">
      <c r="A177" s="909"/>
      <c r="B177" s="325" t="s">
        <v>6</v>
      </c>
      <c r="C177" s="325" t="s">
        <v>7</v>
      </c>
      <c r="D177" s="325" t="s">
        <v>7</v>
      </c>
      <c r="E177" s="325" t="s">
        <v>7</v>
      </c>
    </row>
    <row r="178" spans="1:5" ht="12.6" customHeight="1" thickBot="1" x14ac:dyDescent="0.3">
      <c r="A178" s="336" t="s">
        <v>62</v>
      </c>
      <c r="B178" s="337"/>
      <c r="C178" s="337"/>
      <c r="D178" s="337"/>
      <c r="E178" s="337"/>
    </row>
    <row r="179" spans="1:5" ht="12.6" customHeight="1" thickBot="1" x14ac:dyDescent="0.3">
      <c r="A179" s="336" t="s">
        <v>63</v>
      </c>
      <c r="B179" s="334">
        <f>B170</f>
        <v>510000</v>
      </c>
      <c r="C179" s="334">
        <f>C170</f>
        <v>630000</v>
      </c>
      <c r="D179" s="334">
        <f>D170</f>
        <v>830000</v>
      </c>
      <c r="E179" s="334">
        <f>E170</f>
        <v>830000</v>
      </c>
    </row>
    <row r="180" spans="1:5" ht="12.6" customHeight="1" x14ac:dyDescent="0.25">
      <c r="A180" s="335" t="s">
        <v>47</v>
      </c>
      <c r="B180" s="334">
        <f>B179+B178</f>
        <v>510000</v>
      </c>
      <c r="C180" s="334">
        <f>C179+C178</f>
        <v>630000</v>
      </c>
      <c r="D180" s="334">
        <f>D179+D178</f>
        <v>830000</v>
      </c>
      <c r="E180" s="334">
        <f>E179+E178</f>
        <v>830000</v>
      </c>
    </row>
    <row r="181" spans="1:5" ht="12.6" customHeight="1" thickBot="1" x14ac:dyDescent="0.3">
      <c r="A181" s="323" t="s">
        <v>49</v>
      </c>
      <c r="B181" s="322">
        <f>B180-B170</f>
        <v>0</v>
      </c>
      <c r="C181" s="322">
        <f>C180-C170</f>
        <v>0</v>
      </c>
      <c r="D181" s="322">
        <f>D180-D170</f>
        <v>0</v>
      </c>
      <c r="E181" s="322">
        <f>E180-E170</f>
        <v>0</v>
      </c>
    </row>
    <row r="182" spans="1:5" s="333" customFormat="1" ht="79.900000000000006" customHeight="1" thickBot="1" x14ac:dyDescent="0.3">
      <c r="A182" s="304" t="s">
        <v>114</v>
      </c>
      <c r="B182" s="928" t="s">
        <v>365</v>
      </c>
      <c r="C182" s="929"/>
      <c r="D182" s="929"/>
      <c r="E182" s="930"/>
    </row>
    <row r="183" spans="1:5" ht="12.6" customHeight="1" x14ac:dyDescent="0.25">
      <c r="A183" s="931" t="s">
        <v>139</v>
      </c>
      <c r="B183" s="932"/>
      <c r="C183" s="932"/>
      <c r="D183" s="932"/>
      <c r="E183" s="933"/>
    </row>
    <row r="184" spans="1:5" ht="12.6" customHeight="1" x14ac:dyDescent="0.25">
      <c r="A184" s="332"/>
      <c r="B184" s="331">
        <v>2018</v>
      </c>
      <c r="C184" s="331">
        <v>2019</v>
      </c>
      <c r="D184" s="331">
        <v>2020</v>
      </c>
      <c r="E184" s="331">
        <v>2021</v>
      </c>
    </row>
    <row r="185" spans="1:5" ht="33" customHeight="1" thickBot="1" x14ac:dyDescent="0.3">
      <c r="A185" s="312" t="s">
        <v>364</v>
      </c>
      <c r="B185" s="329">
        <v>14000</v>
      </c>
      <c r="C185" s="329">
        <v>14000</v>
      </c>
      <c r="D185" s="329">
        <v>14000</v>
      </c>
      <c r="E185" s="329">
        <v>14000</v>
      </c>
    </row>
    <row r="186" spans="1:5" ht="17.45" customHeight="1" thickBot="1" x14ac:dyDescent="0.3">
      <c r="A186" s="436" t="s">
        <v>372</v>
      </c>
      <c r="B186" s="343">
        <v>73347</v>
      </c>
      <c r="C186" s="343">
        <v>71300</v>
      </c>
      <c r="D186" s="343">
        <v>69200</v>
      </c>
      <c r="E186" s="343">
        <v>67100</v>
      </c>
    </row>
    <row r="187" spans="1:5" ht="14.45" customHeight="1" thickBot="1" x14ac:dyDescent="0.3">
      <c r="A187" s="436" t="s">
        <v>390</v>
      </c>
      <c r="B187" s="343">
        <v>107555</v>
      </c>
      <c r="C187" s="343">
        <v>103400</v>
      </c>
      <c r="D187" s="343">
        <v>100200</v>
      </c>
      <c r="E187" s="343">
        <v>97100</v>
      </c>
    </row>
    <row r="188" spans="1:5" ht="21" customHeight="1" thickBot="1" x14ac:dyDescent="0.3">
      <c r="A188" s="919" t="s">
        <v>137</v>
      </c>
      <c r="B188" s="920"/>
      <c r="C188" s="920"/>
      <c r="D188" s="920"/>
      <c r="E188" s="921"/>
    </row>
    <row r="189" spans="1:5" ht="12.6" customHeight="1" thickBot="1" x14ac:dyDescent="0.3">
      <c r="A189" s="919" t="s">
        <v>70</v>
      </c>
      <c r="B189" s="920"/>
      <c r="C189" s="920"/>
      <c r="D189" s="920"/>
      <c r="E189" s="921"/>
    </row>
    <row r="190" spans="1:5" ht="70.150000000000006" customHeight="1" thickBot="1" x14ac:dyDescent="0.3">
      <c r="A190" s="330" t="s">
        <v>240</v>
      </c>
      <c r="B190" s="934" t="s">
        <v>532</v>
      </c>
      <c r="C190" s="935"/>
      <c r="D190" s="935"/>
      <c r="E190" s="936"/>
    </row>
    <row r="191" spans="1:5" ht="156.6" customHeight="1" thickBot="1" x14ac:dyDescent="0.3">
      <c r="A191" s="321" t="s">
        <v>10</v>
      </c>
      <c r="B191" s="934" t="s">
        <v>533</v>
      </c>
      <c r="C191" s="935"/>
      <c r="D191" s="935"/>
      <c r="E191" s="936"/>
    </row>
    <row r="192" spans="1:5" ht="12.6" customHeight="1" thickBot="1" x14ac:dyDescent="0.3">
      <c r="A192" s="321" t="s">
        <v>13</v>
      </c>
      <c r="B192" s="922" t="s">
        <v>363</v>
      </c>
      <c r="C192" s="923"/>
      <c r="D192" s="923"/>
      <c r="E192" s="924"/>
    </row>
    <row r="193" spans="1:5" ht="12.6" customHeight="1" x14ac:dyDescent="0.25">
      <c r="A193" s="908"/>
      <c r="B193" s="326">
        <v>2018</v>
      </c>
      <c r="C193" s="326">
        <v>2019</v>
      </c>
      <c r="D193" s="326">
        <v>2020</v>
      </c>
      <c r="E193" s="326">
        <v>2021</v>
      </c>
    </row>
    <row r="194" spans="1:5" ht="12.6" customHeight="1" thickBot="1" x14ac:dyDescent="0.3">
      <c r="A194" s="909"/>
      <c r="B194" s="325" t="s">
        <v>6</v>
      </c>
      <c r="C194" s="325" t="s">
        <v>7</v>
      </c>
      <c r="D194" s="325" t="s">
        <v>7</v>
      </c>
      <c r="E194" s="325" t="s">
        <v>7</v>
      </c>
    </row>
    <row r="195" spans="1:5" ht="12.6" customHeight="1" thickBot="1" x14ac:dyDescent="0.3">
      <c r="A195" s="321" t="s">
        <v>9</v>
      </c>
      <c r="B195" s="329">
        <v>14000</v>
      </c>
      <c r="C195" s="329">
        <v>14000</v>
      </c>
      <c r="D195" s="329">
        <v>14000</v>
      </c>
      <c r="E195" s="329">
        <v>14000</v>
      </c>
    </row>
    <row r="196" spans="1:5" ht="12.6" customHeight="1" thickBot="1" x14ac:dyDescent="0.3">
      <c r="A196" s="321" t="s">
        <v>14</v>
      </c>
      <c r="B196" s="329">
        <v>700000</v>
      </c>
      <c r="C196" s="329">
        <v>700000</v>
      </c>
      <c r="D196" s="329">
        <v>700000</v>
      </c>
      <c r="E196" s="329">
        <v>700000</v>
      </c>
    </row>
    <row r="197" spans="1:5" ht="12.6" customHeight="1" thickBot="1" x14ac:dyDescent="0.3">
      <c r="A197" s="321" t="s">
        <v>23</v>
      </c>
      <c r="B197" s="328">
        <f>B196/B195</f>
        <v>50</v>
      </c>
      <c r="C197" s="328">
        <f>C196/C195</f>
        <v>50</v>
      </c>
      <c r="D197" s="328">
        <f>D196/D195</f>
        <v>50</v>
      </c>
      <c r="E197" s="328">
        <f>E196/E195</f>
        <v>50</v>
      </c>
    </row>
    <row r="198" spans="1:5" ht="12.6" customHeight="1" thickBot="1" x14ac:dyDescent="0.3">
      <c r="A198" s="321" t="s">
        <v>15</v>
      </c>
      <c r="B198" s="327"/>
      <c r="C198" s="327">
        <f t="shared" ref="C198:E200" si="5">C195/B195-1</f>
        <v>0</v>
      </c>
      <c r="D198" s="327">
        <f t="shared" si="5"/>
        <v>0</v>
      </c>
      <c r="E198" s="327">
        <f t="shared" si="5"/>
        <v>0</v>
      </c>
    </row>
    <row r="199" spans="1:5" ht="12.6" customHeight="1" thickBot="1" x14ac:dyDescent="0.3">
      <c r="A199" s="321" t="s">
        <v>16</v>
      </c>
      <c r="B199" s="327"/>
      <c r="C199" s="327">
        <f t="shared" si="5"/>
        <v>0</v>
      </c>
      <c r="D199" s="327">
        <f t="shared" si="5"/>
        <v>0</v>
      </c>
      <c r="E199" s="327">
        <f t="shared" si="5"/>
        <v>0</v>
      </c>
    </row>
    <row r="200" spans="1:5" ht="12.6" customHeight="1" thickBot="1" x14ac:dyDescent="0.3">
      <c r="A200" s="321" t="s">
        <v>17</v>
      </c>
      <c r="B200" s="327"/>
      <c r="C200" s="327">
        <f t="shared" si="5"/>
        <v>0</v>
      </c>
      <c r="D200" s="327">
        <f t="shared" si="5"/>
        <v>0</v>
      </c>
      <c r="E200" s="327">
        <f t="shared" si="5"/>
        <v>0</v>
      </c>
    </row>
    <row r="201" spans="1:5" ht="12.6" customHeight="1" thickBot="1" x14ac:dyDescent="0.3">
      <c r="A201" s="925" t="s">
        <v>362</v>
      </c>
      <c r="B201" s="926"/>
      <c r="C201" s="926"/>
      <c r="D201" s="926"/>
      <c r="E201" s="927"/>
    </row>
    <row r="202" spans="1:5" ht="12.6" customHeight="1" x14ac:dyDescent="0.25">
      <c r="A202" s="908"/>
      <c r="B202" s="326">
        <v>2018</v>
      </c>
      <c r="C202" s="326">
        <v>2019</v>
      </c>
      <c r="D202" s="326">
        <v>2020</v>
      </c>
      <c r="E202" s="326">
        <v>2021</v>
      </c>
    </row>
    <row r="203" spans="1:5" ht="12.6" customHeight="1" thickBot="1" x14ac:dyDescent="0.3">
      <c r="A203" s="909"/>
      <c r="B203" s="325" t="s">
        <v>6</v>
      </c>
      <c r="C203" s="325" t="s">
        <v>7</v>
      </c>
      <c r="D203" s="325" t="s">
        <v>7</v>
      </c>
      <c r="E203" s="325" t="s">
        <v>7</v>
      </c>
    </row>
    <row r="204" spans="1:5" ht="12.6" customHeight="1" thickBot="1" x14ac:dyDescent="0.3">
      <c r="A204" s="310" t="s">
        <v>0</v>
      </c>
      <c r="B204" s="301">
        <v>0</v>
      </c>
      <c r="C204" s="301">
        <v>0</v>
      </c>
      <c r="D204" s="301">
        <v>0</v>
      </c>
      <c r="E204" s="301">
        <v>0</v>
      </c>
    </row>
    <row r="205" spans="1:5" ht="12.6" customHeight="1" thickBot="1" x14ac:dyDescent="0.3">
      <c r="A205" s="310" t="s">
        <v>41</v>
      </c>
      <c r="B205" s="301">
        <v>0</v>
      </c>
      <c r="C205" s="301">
        <v>0</v>
      </c>
      <c r="D205" s="301">
        <v>0</v>
      </c>
      <c r="E205" s="301">
        <v>0</v>
      </c>
    </row>
    <row r="206" spans="1:5" ht="12.6" customHeight="1" thickBot="1" x14ac:dyDescent="0.3">
      <c r="A206" s="310" t="s">
        <v>1</v>
      </c>
      <c r="B206" s="308">
        <v>0</v>
      </c>
      <c r="C206" s="308">
        <v>0</v>
      </c>
      <c r="D206" s="308">
        <v>0</v>
      </c>
      <c r="E206" s="308">
        <v>0</v>
      </c>
    </row>
    <row r="207" spans="1:5" ht="12.6" customHeight="1" thickBot="1" x14ac:dyDescent="0.3">
      <c r="A207" s="310" t="s">
        <v>2</v>
      </c>
      <c r="B207" s="308">
        <v>0</v>
      </c>
      <c r="C207" s="308">
        <v>0</v>
      </c>
      <c r="D207" s="308">
        <v>0</v>
      </c>
      <c r="E207" s="308">
        <v>0</v>
      </c>
    </row>
    <row r="208" spans="1:5" ht="12.6" customHeight="1" thickBot="1" x14ac:dyDescent="0.3">
      <c r="A208" s="310" t="s">
        <v>28</v>
      </c>
      <c r="B208" s="308">
        <f>B196</f>
        <v>700000</v>
      </c>
      <c r="C208" s="308">
        <f>C196</f>
        <v>700000</v>
      </c>
      <c r="D208" s="308">
        <f>D196</f>
        <v>700000</v>
      </c>
      <c r="E208" s="308">
        <f>E196</f>
        <v>700000</v>
      </c>
    </row>
    <row r="209" spans="1:8" ht="12.6" customHeight="1" thickBot="1" x14ac:dyDescent="0.3">
      <c r="A209" s="310" t="s">
        <v>30</v>
      </c>
      <c r="B209" s="308"/>
      <c r="C209" s="301"/>
      <c r="D209" s="301"/>
      <c r="E209" s="301"/>
    </row>
    <row r="210" spans="1:8" ht="12.6" customHeight="1" thickBot="1" x14ac:dyDescent="0.3">
      <c r="A210" s="310" t="s">
        <v>3</v>
      </c>
      <c r="B210" s="311">
        <v>0</v>
      </c>
      <c r="C210" s="311">
        <v>0</v>
      </c>
      <c r="D210" s="311">
        <v>0</v>
      </c>
      <c r="E210" s="311">
        <v>0</v>
      </c>
    </row>
    <row r="211" spans="1:8" ht="12.6" customHeight="1" thickBot="1" x14ac:dyDescent="0.3">
      <c r="A211" s="324" t="s">
        <v>47</v>
      </c>
      <c r="B211" s="308">
        <f>B210+B209+B208+B207+B206+B205+B204</f>
        <v>700000</v>
      </c>
      <c r="C211" s="308">
        <f>C210+C209+C208+C207+C206+C205+C204</f>
        <v>700000</v>
      </c>
      <c r="D211" s="308">
        <f>D210+D209+D208+D207+D206+D205+D204</f>
        <v>700000</v>
      </c>
      <c r="E211" s="308">
        <f>E210+E209+E208+E207+E206+E205+E204</f>
        <v>700000</v>
      </c>
    </row>
    <row r="212" spans="1:8" ht="12.6" customHeight="1" thickBot="1" x14ac:dyDescent="0.3">
      <c r="A212" s="323" t="s">
        <v>49</v>
      </c>
      <c r="B212" s="322">
        <f>B211-B196</f>
        <v>0</v>
      </c>
      <c r="C212" s="322">
        <f>C211-C196</f>
        <v>0</v>
      </c>
      <c r="D212" s="322">
        <f>D211-D196</f>
        <v>0</v>
      </c>
      <c r="E212" s="322">
        <f>E211-E196</f>
        <v>0</v>
      </c>
    </row>
    <row r="213" spans="1:8" ht="9.6" customHeight="1" thickBot="1" x14ac:dyDescent="0.3">
      <c r="A213" s="321"/>
      <c r="B213" s="916"/>
      <c r="C213" s="917"/>
      <c r="D213" s="917"/>
      <c r="E213" s="918"/>
      <c r="F213" s="313"/>
      <c r="G213" s="313"/>
      <c r="H213" s="313"/>
    </row>
    <row r="214" spans="1:8" ht="12.6" customHeight="1" thickBot="1" x14ac:dyDescent="0.3">
      <c r="A214" s="320"/>
      <c r="B214" s="319">
        <f>B216-B215</f>
        <v>0</v>
      </c>
      <c r="C214" s="319">
        <f>C216-C215</f>
        <v>0</v>
      </c>
      <c r="D214" s="319">
        <f>D216-D215</f>
        <v>0</v>
      </c>
      <c r="E214" s="319">
        <f>E216-E215</f>
        <v>0</v>
      </c>
      <c r="F214" s="313"/>
      <c r="G214" s="313"/>
      <c r="H214" s="313"/>
    </row>
    <row r="215" spans="1:8" ht="28.15" customHeight="1" thickBot="1" x14ac:dyDescent="0.3">
      <c r="A215" s="318" t="s">
        <v>66</v>
      </c>
      <c r="B215" s="305">
        <f>B107+B138+B170+B196</f>
        <v>7305203</v>
      </c>
      <c r="C215" s="305">
        <f>C107+C138+C170+C196</f>
        <v>7444958</v>
      </c>
      <c r="D215" s="305">
        <f>D107+D138+D170+D196</f>
        <v>7869958</v>
      </c>
      <c r="E215" s="305">
        <f>E107+E138+E170+E196</f>
        <v>8058998</v>
      </c>
      <c r="F215" s="313"/>
      <c r="G215" s="313"/>
      <c r="H215" s="313"/>
    </row>
    <row r="216" spans="1:8" ht="25.15" customHeight="1" thickBot="1" x14ac:dyDescent="0.3">
      <c r="A216" s="318" t="s">
        <v>67</v>
      </c>
      <c r="B216" s="317">
        <f>B122+B153+B180+B211</f>
        <v>7305203</v>
      </c>
      <c r="C216" s="317">
        <f>C122+C153+C180+C211</f>
        <v>7444958</v>
      </c>
      <c r="D216" s="317">
        <f>D122+D153+D180+D211</f>
        <v>7869958</v>
      </c>
      <c r="E216" s="317">
        <f>E122+E153+E180+E211</f>
        <v>8058998</v>
      </c>
      <c r="F216" s="313"/>
      <c r="G216" s="313"/>
      <c r="H216" s="313"/>
    </row>
    <row r="217" spans="1:8" ht="12.6" customHeight="1" thickBot="1" x14ac:dyDescent="0.3">
      <c r="A217" s="316" t="s">
        <v>24</v>
      </c>
      <c r="B217" s="315"/>
      <c r="C217" s="314">
        <f>C216/B216-1</f>
        <v>1.9130885206064763E-2</v>
      </c>
      <c r="D217" s="314">
        <f>D216/C216-1</f>
        <v>5.7085614183451483E-2</v>
      </c>
      <c r="E217" s="314">
        <f>E216/D216-1</f>
        <v>2.4020458558990931E-2</v>
      </c>
      <c r="F217" s="313"/>
      <c r="G217" s="313"/>
      <c r="H217" s="313"/>
    </row>
    <row r="218" spans="1:8" ht="12.6" customHeight="1" thickBot="1" x14ac:dyDescent="0.3">
      <c r="A218" s="310" t="s">
        <v>0</v>
      </c>
      <c r="B218" s="303">
        <f>B115+B146+B204</f>
        <v>74603</v>
      </c>
      <c r="C218" s="303">
        <f>C115+C146+C204</f>
        <v>0</v>
      </c>
      <c r="D218" s="303">
        <f>D115+D146+D204</f>
        <v>0</v>
      </c>
      <c r="E218" s="303">
        <f>E115+E146+E204</f>
        <v>0</v>
      </c>
      <c r="F218" s="313"/>
      <c r="G218" s="313"/>
      <c r="H218" s="313"/>
    </row>
    <row r="219" spans="1:8" ht="12.6" customHeight="1" thickBot="1" x14ac:dyDescent="0.3">
      <c r="A219" s="309" t="s">
        <v>25</v>
      </c>
      <c r="B219" s="308"/>
      <c r="C219" s="307">
        <v>0</v>
      </c>
      <c r="D219" s="307">
        <v>0</v>
      </c>
      <c r="E219" s="307">
        <v>0</v>
      </c>
      <c r="F219" s="313"/>
      <c r="G219" s="313"/>
      <c r="H219" s="313"/>
    </row>
    <row r="220" spans="1:8" ht="12.6" customHeight="1" thickBot="1" x14ac:dyDescent="0.3">
      <c r="A220" s="310" t="s">
        <v>41</v>
      </c>
      <c r="B220" s="301">
        <f>+B116+B147+B206</f>
        <v>9080</v>
      </c>
      <c r="C220" s="301">
        <f>+C116+C147+C206</f>
        <v>0</v>
      </c>
      <c r="D220" s="301">
        <f>+D116+D147+D206</f>
        <v>0</v>
      </c>
      <c r="E220" s="301">
        <f>+E116+E147+E206</f>
        <v>0</v>
      </c>
      <c r="F220" s="313"/>
      <c r="G220" s="313"/>
      <c r="H220" s="313"/>
    </row>
    <row r="221" spans="1:8" ht="12.6" customHeight="1" thickBot="1" x14ac:dyDescent="0.3">
      <c r="A221" s="309" t="s">
        <v>42</v>
      </c>
      <c r="B221" s="308"/>
      <c r="C221" s="307">
        <v>0</v>
      </c>
      <c r="D221" s="307">
        <v>0</v>
      </c>
      <c r="E221" s="307">
        <v>0</v>
      </c>
      <c r="F221" s="313"/>
      <c r="G221" s="313"/>
      <c r="H221" s="313"/>
    </row>
    <row r="222" spans="1:8" ht="12.6" customHeight="1" thickBot="1" x14ac:dyDescent="0.3">
      <c r="A222" s="310" t="s">
        <v>1</v>
      </c>
      <c r="B222" s="301">
        <f>B117+B148+B206</f>
        <v>61520</v>
      </c>
      <c r="C222" s="301">
        <f>C117+C148+C206</f>
        <v>0</v>
      </c>
      <c r="D222" s="301">
        <f>D117+D148+D206</f>
        <v>0</v>
      </c>
      <c r="E222" s="301">
        <f>E117+E148+E206</f>
        <v>0</v>
      </c>
      <c r="F222" s="313"/>
      <c r="G222" s="313"/>
      <c r="H222" s="313"/>
    </row>
    <row r="223" spans="1:8" ht="12.6" customHeight="1" thickBot="1" x14ac:dyDescent="0.3">
      <c r="A223" s="309" t="s">
        <v>26</v>
      </c>
      <c r="B223" s="308"/>
      <c r="C223" s="307">
        <v>0</v>
      </c>
      <c r="D223" s="307">
        <v>0</v>
      </c>
      <c r="E223" s="307">
        <v>0</v>
      </c>
      <c r="F223" s="313"/>
      <c r="G223" s="313"/>
      <c r="H223" s="313"/>
    </row>
    <row r="224" spans="1:8" ht="12.6" customHeight="1" thickBot="1" x14ac:dyDescent="0.3">
      <c r="A224" s="310" t="s">
        <v>2</v>
      </c>
      <c r="B224" s="301">
        <v>0</v>
      </c>
      <c r="C224" s="301">
        <v>0</v>
      </c>
      <c r="D224" s="301">
        <v>0</v>
      </c>
      <c r="E224" s="301">
        <v>0</v>
      </c>
      <c r="F224" s="313"/>
      <c r="G224" s="313"/>
      <c r="H224" s="313"/>
    </row>
    <row r="225" spans="1:8" ht="12.6" customHeight="1" thickBot="1" x14ac:dyDescent="0.3">
      <c r="A225" s="309" t="s">
        <v>27</v>
      </c>
      <c r="B225" s="308"/>
      <c r="C225" s="307"/>
      <c r="D225" s="307"/>
      <c r="E225" s="307"/>
      <c r="F225" s="313"/>
      <c r="G225" s="313"/>
      <c r="H225" s="313"/>
    </row>
    <row r="226" spans="1:8" ht="12.6" customHeight="1" thickBot="1" x14ac:dyDescent="0.3">
      <c r="A226" s="312" t="s">
        <v>28</v>
      </c>
      <c r="B226" s="311">
        <f>B119+B150+B208</f>
        <v>6650000</v>
      </c>
      <c r="C226" s="311">
        <f>C119+C150+C208</f>
        <v>6814958</v>
      </c>
      <c r="D226" s="311">
        <f>D119+D150+D208</f>
        <v>7039958</v>
      </c>
      <c r="E226" s="311">
        <f>E119+E150+E208</f>
        <v>7228998</v>
      </c>
    </row>
    <row r="227" spans="1:8" ht="12.6" customHeight="1" thickBot="1" x14ac:dyDescent="0.3">
      <c r="A227" s="309" t="s">
        <v>29</v>
      </c>
      <c r="B227" s="308"/>
      <c r="C227" s="307">
        <f>C226/B226-1</f>
        <v>2.480571428571432E-2</v>
      </c>
      <c r="D227" s="307">
        <f>D226/C226-1</f>
        <v>3.3015610661136785E-2</v>
      </c>
      <c r="E227" s="307">
        <f>E226/D226-1</f>
        <v>2.6852432926446346E-2</v>
      </c>
    </row>
    <row r="228" spans="1:8" ht="12.6" customHeight="1" thickBot="1" x14ac:dyDescent="0.3">
      <c r="A228" s="310" t="s">
        <v>30</v>
      </c>
      <c r="B228" s="303">
        <v>0</v>
      </c>
      <c r="C228" s="303">
        <v>0</v>
      </c>
      <c r="D228" s="303">
        <v>0</v>
      </c>
      <c r="E228" s="303">
        <v>0</v>
      </c>
    </row>
    <row r="229" spans="1:8" ht="12.6" customHeight="1" thickBot="1" x14ac:dyDescent="0.3">
      <c r="A229" s="309" t="s">
        <v>31</v>
      </c>
      <c r="B229" s="308"/>
      <c r="C229" s="307">
        <v>0</v>
      </c>
      <c r="D229" s="307">
        <v>0</v>
      </c>
      <c r="E229" s="307">
        <v>0</v>
      </c>
    </row>
    <row r="230" spans="1:8" ht="12.6" customHeight="1" thickBot="1" x14ac:dyDescent="0.3">
      <c r="A230" s="310" t="s">
        <v>3</v>
      </c>
      <c r="B230" s="303">
        <v>0</v>
      </c>
      <c r="C230" s="303">
        <v>0</v>
      </c>
      <c r="D230" s="303">
        <v>0</v>
      </c>
      <c r="E230" s="303">
        <v>0</v>
      </c>
    </row>
    <row r="231" spans="1:8" ht="12.6" customHeight="1" thickBot="1" x14ac:dyDescent="0.3">
      <c r="A231" s="309" t="s">
        <v>32</v>
      </c>
      <c r="B231" s="308"/>
      <c r="C231" s="307">
        <v>0</v>
      </c>
      <c r="D231" s="307">
        <v>0</v>
      </c>
      <c r="E231" s="307">
        <v>0</v>
      </c>
    </row>
    <row r="232" spans="1:8" ht="12.6" customHeight="1" thickBot="1" x14ac:dyDescent="0.3">
      <c r="A232" s="310" t="s">
        <v>18</v>
      </c>
      <c r="B232" s="301">
        <v>0</v>
      </c>
      <c r="C232" s="301">
        <v>0</v>
      </c>
      <c r="D232" s="301">
        <v>0</v>
      </c>
      <c r="E232" s="301">
        <v>0</v>
      </c>
    </row>
    <row r="233" spans="1:8" ht="12.6" customHeight="1" thickBot="1" x14ac:dyDescent="0.3">
      <c r="A233" s="309" t="s">
        <v>33</v>
      </c>
      <c r="B233" s="308"/>
      <c r="C233" s="307"/>
      <c r="D233" s="307"/>
      <c r="E233" s="307"/>
    </row>
    <row r="234" spans="1:8" ht="12.6" customHeight="1" thickBot="1" x14ac:dyDescent="0.3">
      <c r="A234" s="310" t="s">
        <v>19</v>
      </c>
      <c r="B234" s="301">
        <f>B179</f>
        <v>510000</v>
      </c>
      <c r="C234" s="301">
        <f>C179</f>
        <v>630000</v>
      </c>
      <c r="D234" s="301">
        <f>D179</f>
        <v>830000</v>
      </c>
      <c r="E234" s="301">
        <f>E179</f>
        <v>830000</v>
      </c>
    </row>
    <row r="235" spans="1:8" ht="12.6" customHeight="1" thickBot="1" x14ac:dyDescent="0.3">
      <c r="A235" s="309" t="s">
        <v>34</v>
      </c>
      <c r="B235" s="308"/>
      <c r="C235" s="307">
        <f>C234/B234-1</f>
        <v>0.23529411764705888</v>
      </c>
      <c r="D235" s="307">
        <f>D234/C234-1</f>
        <v>0.31746031746031744</v>
      </c>
      <c r="E235" s="307">
        <f>E234/D234-1</f>
        <v>0</v>
      </c>
    </row>
    <row r="236" spans="1:8" ht="12.6" customHeight="1" thickBot="1" x14ac:dyDescent="0.3">
      <c r="A236" s="306" t="s">
        <v>49</v>
      </c>
      <c r="B236" s="305">
        <f>B218+B220+B222+B224+B226+B228+B230+B232+B234</f>
        <v>7305203</v>
      </c>
      <c r="C236" s="305">
        <f>C218+C220+C222+C224+C226+C228+C230+C232+C234</f>
        <v>7444958</v>
      </c>
      <c r="D236" s="305">
        <f>D218+D220+D222+D224+D226+D228+D230+D232+D234</f>
        <v>7869958</v>
      </c>
      <c r="E236" s="305">
        <f>E218+E220+E222+E224+E226+E228+E230+E232+E234</f>
        <v>8058998</v>
      </c>
    </row>
    <row r="237" spans="1:8" ht="13.5" thickBot="1" x14ac:dyDescent="0.3">
      <c r="A237" s="304" t="s">
        <v>361</v>
      </c>
      <c r="B237" s="303">
        <v>18</v>
      </c>
      <c r="C237" s="303">
        <v>18</v>
      </c>
      <c r="D237" s="303">
        <v>18</v>
      </c>
      <c r="E237" s="303">
        <v>18</v>
      </c>
    </row>
    <row r="238" spans="1:8" ht="13.5" thickBot="1" x14ac:dyDescent="0.3">
      <c r="A238" s="302" t="s">
        <v>44</v>
      </c>
      <c r="B238" s="301">
        <v>0</v>
      </c>
      <c r="C238" s="301">
        <v>0</v>
      </c>
      <c r="D238" s="301">
        <v>0</v>
      </c>
      <c r="E238" s="301">
        <v>0</v>
      </c>
    </row>
  </sheetData>
  <mergeCells count="51">
    <mergeCell ref="A156:E156"/>
    <mergeCell ref="B56:E56"/>
    <mergeCell ref="B57:E57"/>
    <mergeCell ref="B58:E58"/>
    <mergeCell ref="A59:E59"/>
    <mergeCell ref="B133:E133"/>
    <mergeCell ref="B134:E134"/>
    <mergeCell ref="B103:E103"/>
    <mergeCell ref="A104:A105"/>
    <mergeCell ref="B132:E132"/>
    <mergeCell ref="A62:E62"/>
    <mergeCell ref="A61:E61"/>
    <mergeCell ref="A2:E2"/>
    <mergeCell ref="A3:E3"/>
    <mergeCell ref="B124:E124"/>
    <mergeCell ref="A125:E125"/>
    <mergeCell ref="B191:E191"/>
    <mergeCell ref="B166:E166"/>
    <mergeCell ref="A167:A168"/>
    <mergeCell ref="A175:E175"/>
    <mergeCell ref="A176:A177"/>
    <mergeCell ref="A60:E60"/>
    <mergeCell ref="A63:A64"/>
    <mergeCell ref="B90:E90"/>
    <mergeCell ref="A91:E91"/>
    <mergeCell ref="A135:A136"/>
    <mergeCell ref="B102:E102"/>
    <mergeCell ref="B155:E155"/>
    <mergeCell ref="A162:E162"/>
    <mergeCell ref="B192:E192"/>
    <mergeCell ref="A193:A194"/>
    <mergeCell ref="A201:E201"/>
    <mergeCell ref="B182:E182"/>
    <mergeCell ref="A183:E183"/>
    <mergeCell ref="A188:E188"/>
    <mergeCell ref="A189:E189"/>
    <mergeCell ref="B190:E190"/>
    <mergeCell ref="A202:A203"/>
    <mergeCell ref="A163:E163"/>
    <mergeCell ref="B164:E164"/>
    <mergeCell ref="B165:E165"/>
    <mergeCell ref="B213:E213"/>
    <mergeCell ref="A28:E33"/>
    <mergeCell ref="A35:E41"/>
    <mergeCell ref="A43:E49"/>
    <mergeCell ref="A51:E55"/>
    <mergeCell ref="C9:E9"/>
    <mergeCell ref="A11:E12"/>
    <mergeCell ref="A15:E16"/>
    <mergeCell ref="A18:E19"/>
    <mergeCell ref="A22:E26"/>
  </mergeCells>
  <printOptions horizontalCentered="1" verticalCentered="1"/>
  <pageMargins left="7.874015748031496E-2" right="7.874015748031496E-2" top="0.43307086614173229" bottom="0.43307086614173229" header="0.31496062992125984" footer="0.31496062992125984"/>
  <pageSetup scale="8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2:E305"/>
  <sheetViews>
    <sheetView view="pageBreakPreview" topLeftCell="A286" zoomScale="60" zoomScaleNormal="112" workbookViewId="0">
      <selection activeCell="C313" sqref="C313"/>
    </sheetView>
  </sheetViews>
  <sheetFormatPr defaultColWidth="8.85546875" defaultRowHeight="12.6" customHeight="1" x14ac:dyDescent="0.25"/>
  <cols>
    <col min="1" max="1" width="34.42578125" style="5" customWidth="1"/>
    <col min="2" max="2" width="19.28515625" style="5" customWidth="1"/>
    <col min="3" max="3" width="21.7109375" style="5" customWidth="1"/>
    <col min="4" max="4" width="18.28515625" style="5" customWidth="1"/>
    <col min="5" max="5" width="19.85546875" style="5" customWidth="1"/>
    <col min="6" max="16384" width="8.85546875" style="5"/>
  </cols>
  <sheetData>
    <row r="2" spans="1:5" ht="12.6" customHeight="1" x14ac:dyDescent="0.25">
      <c r="A2" s="989" t="s">
        <v>72</v>
      </c>
      <c r="B2" s="989"/>
      <c r="C2" s="989"/>
      <c r="D2" s="989"/>
      <c r="E2" s="989"/>
    </row>
    <row r="3" spans="1:5" ht="12.6" customHeight="1" x14ac:dyDescent="0.25">
      <c r="A3" s="990" t="s">
        <v>71</v>
      </c>
      <c r="B3" s="990"/>
      <c r="C3" s="990"/>
      <c r="D3" s="990"/>
      <c r="E3" s="990"/>
    </row>
    <row r="5" spans="1:5" ht="12.6" customHeight="1" x14ac:dyDescent="0.2">
      <c r="A5" s="95" t="s">
        <v>55</v>
      </c>
      <c r="B5" s="383" t="s">
        <v>407</v>
      </c>
      <c r="C5" s="382"/>
      <c r="D5" s="382"/>
      <c r="E5" s="382"/>
    </row>
    <row r="6" spans="1:5" ht="12.6" customHeight="1" x14ac:dyDescent="0.2">
      <c r="A6" s="94"/>
      <c r="B6" s="381"/>
      <c r="C6" s="381"/>
      <c r="D6" s="381"/>
      <c r="E6" s="381"/>
    </row>
    <row r="7" spans="1:5" ht="12.6" customHeight="1" x14ac:dyDescent="0.2">
      <c r="A7" s="95" t="s">
        <v>56</v>
      </c>
      <c r="B7" s="95"/>
      <c r="C7" s="972" t="s">
        <v>406</v>
      </c>
      <c r="D7" s="973"/>
      <c r="E7" s="973"/>
    </row>
    <row r="8" spans="1:5" ht="12.6" customHeight="1" x14ac:dyDescent="0.2">
      <c r="A8" s="94"/>
      <c r="B8" s="94"/>
      <c r="C8" s="94"/>
      <c r="D8" s="94"/>
      <c r="E8" s="94"/>
    </row>
    <row r="9" spans="1:5" ht="12.6" customHeight="1" x14ac:dyDescent="0.2">
      <c r="A9" s="95" t="s">
        <v>95</v>
      </c>
      <c r="B9" s="95"/>
      <c r="C9" s="94"/>
      <c r="D9" s="94"/>
      <c r="E9" s="94"/>
    </row>
    <row r="10" spans="1:5" ht="12.6" customHeight="1" x14ac:dyDescent="0.25">
      <c r="A10" s="974" t="s">
        <v>154</v>
      </c>
      <c r="B10" s="975"/>
      <c r="C10" s="975"/>
      <c r="D10" s="975"/>
      <c r="E10" s="975"/>
    </row>
    <row r="11" spans="1:5" ht="12.6" customHeight="1" x14ac:dyDescent="0.25">
      <c r="A11" s="976"/>
      <c r="B11" s="977"/>
      <c r="C11" s="977"/>
      <c r="D11" s="977"/>
      <c r="E11" s="977"/>
    </row>
    <row r="12" spans="1:5" ht="12.6" customHeight="1" x14ac:dyDescent="0.25">
      <c r="A12" s="976"/>
      <c r="B12" s="977"/>
      <c r="C12" s="977"/>
      <c r="D12" s="977"/>
      <c r="E12" s="977"/>
    </row>
    <row r="13" spans="1:5" ht="12.6" customHeight="1" x14ac:dyDescent="0.25">
      <c r="A13" s="976"/>
      <c r="B13" s="977"/>
      <c r="C13" s="977"/>
      <c r="D13" s="977"/>
      <c r="E13" s="977"/>
    </row>
    <row r="14" spans="1:5" ht="12.6" customHeight="1" x14ac:dyDescent="0.25">
      <c r="A14" s="976"/>
      <c r="B14" s="977"/>
      <c r="C14" s="977"/>
      <c r="D14" s="977"/>
      <c r="E14" s="977"/>
    </row>
    <row r="15" spans="1:5" ht="12.6" customHeight="1" x14ac:dyDescent="0.25">
      <c r="A15" s="978"/>
      <c r="B15" s="979"/>
      <c r="C15" s="979"/>
      <c r="D15" s="979"/>
      <c r="E15" s="979"/>
    </row>
    <row r="16" spans="1:5" ht="12.6" customHeight="1" x14ac:dyDescent="0.2">
      <c r="A16" s="94"/>
      <c r="B16" s="94"/>
      <c r="C16" s="94"/>
      <c r="D16" s="94"/>
      <c r="E16" s="94"/>
    </row>
    <row r="17" spans="1:5" ht="12.6" customHeight="1" x14ac:dyDescent="0.2">
      <c r="A17" s="95" t="s">
        <v>286</v>
      </c>
      <c r="B17" s="95"/>
      <c r="C17" s="95"/>
      <c r="D17" s="94"/>
      <c r="E17" s="94"/>
    </row>
    <row r="18" spans="1:5" ht="12.6" customHeight="1" x14ac:dyDescent="0.25">
      <c r="A18" s="758" t="s">
        <v>405</v>
      </c>
      <c r="B18" s="759"/>
      <c r="C18" s="759"/>
      <c r="D18" s="759"/>
      <c r="E18" s="759"/>
    </row>
    <row r="19" spans="1:5" ht="12.6" customHeight="1" x14ac:dyDescent="0.25">
      <c r="A19" s="760"/>
      <c r="B19" s="761"/>
      <c r="C19" s="761"/>
      <c r="D19" s="761"/>
      <c r="E19" s="761"/>
    </row>
    <row r="20" spans="1:5" ht="12.6" customHeight="1" x14ac:dyDescent="0.25">
      <c r="A20" s="760"/>
      <c r="B20" s="761"/>
      <c r="C20" s="761"/>
      <c r="D20" s="761"/>
      <c r="E20" s="761"/>
    </row>
    <row r="21" spans="1:5" ht="12.6" customHeight="1" x14ac:dyDescent="0.25">
      <c r="A21" s="760"/>
      <c r="B21" s="761"/>
      <c r="C21" s="761"/>
      <c r="D21" s="761"/>
      <c r="E21" s="761"/>
    </row>
    <row r="22" spans="1:5" ht="12.6" customHeight="1" x14ac:dyDescent="0.25">
      <c r="A22" s="760"/>
      <c r="B22" s="761"/>
      <c r="C22" s="761"/>
      <c r="D22" s="761"/>
      <c r="E22" s="761"/>
    </row>
    <row r="23" spans="1:5" ht="18.75" customHeight="1" x14ac:dyDescent="0.25">
      <c r="A23" s="762"/>
      <c r="B23" s="763"/>
      <c r="C23" s="763"/>
      <c r="D23" s="763"/>
      <c r="E23" s="763"/>
    </row>
    <row r="24" spans="1:5" ht="12.6" customHeight="1" x14ac:dyDescent="0.2">
      <c r="A24" s="96"/>
      <c r="B24" s="96"/>
      <c r="C24" s="96"/>
      <c r="D24" s="96"/>
      <c r="E24" s="96"/>
    </row>
    <row r="25" spans="1:5" ht="12.6" customHeight="1" x14ac:dyDescent="0.2">
      <c r="A25" s="95" t="s">
        <v>75</v>
      </c>
      <c r="B25" s="95"/>
      <c r="C25" s="94"/>
      <c r="D25" s="94"/>
      <c r="E25" s="94"/>
    </row>
    <row r="26" spans="1:5" ht="12.6" customHeight="1" x14ac:dyDescent="0.25">
      <c r="A26" s="758" t="s">
        <v>404</v>
      </c>
      <c r="B26" s="759"/>
      <c r="C26" s="759"/>
      <c r="D26" s="759"/>
      <c r="E26" s="759"/>
    </row>
    <row r="27" spans="1:5" ht="12.6" customHeight="1" x14ac:dyDescent="0.25">
      <c r="A27" s="760"/>
      <c r="B27" s="761"/>
      <c r="C27" s="761"/>
      <c r="D27" s="761"/>
      <c r="E27" s="761"/>
    </row>
    <row r="28" spans="1:5" ht="12.6" customHeight="1" x14ac:dyDescent="0.25">
      <c r="A28" s="760"/>
      <c r="B28" s="761"/>
      <c r="C28" s="761"/>
      <c r="D28" s="761"/>
      <c r="E28" s="761"/>
    </row>
    <row r="29" spans="1:5" ht="12.6" customHeight="1" x14ac:dyDescent="0.25">
      <c r="A29" s="760"/>
      <c r="B29" s="761"/>
      <c r="C29" s="761"/>
      <c r="D29" s="761"/>
      <c r="E29" s="761"/>
    </row>
    <row r="30" spans="1:5" ht="12.6" customHeight="1" x14ac:dyDescent="0.25">
      <c r="A30" s="760"/>
      <c r="B30" s="761"/>
      <c r="C30" s="761"/>
      <c r="D30" s="761"/>
      <c r="E30" s="761"/>
    </row>
    <row r="31" spans="1:5" ht="12.6" customHeight="1" x14ac:dyDescent="0.25">
      <c r="A31" s="762"/>
      <c r="B31" s="763"/>
      <c r="C31" s="763"/>
      <c r="D31" s="763"/>
      <c r="E31" s="763"/>
    </row>
    <row r="32" spans="1:5" ht="12.6" customHeight="1" x14ac:dyDescent="0.2">
      <c r="A32" s="94"/>
      <c r="B32" s="94"/>
      <c r="C32" s="94"/>
      <c r="D32" s="94"/>
      <c r="E32" s="94"/>
    </row>
    <row r="33" spans="1:5" ht="12.6" customHeight="1" x14ac:dyDescent="0.2">
      <c r="A33" s="95" t="s">
        <v>178</v>
      </c>
      <c r="B33" s="95"/>
      <c r="C33" s="95"/>
      <c r="D33" s="94"/>
      <c r="E33" s="94"/>
    </row>
    <row r="34" spans="1:5" ht="12.6" customHeight="1" x14ac:dyDescent="0.2">
      <c r="A34" s="95" t="s">
        <v>177</v>
      </c>
      <c r="B34" s="94"/>
      <c r="C34" s="94"/>
      <c r="D34" s="94"/>
      <c r="E34" s="94"/>
    </row>
    <row r="35" spans="1:5" ht="12.6" customHeight="1" x14ac:dyDescent="0.25">
      <c r="A35" s="758" t="s">
        <v>572</v>
      </c>
      <c r="B35" s="759"/>
      <c r="C35" s="759"/>
      <c r="D35" s="759"/>
      <c r="E35" s="759"/>
    </row>
    <row r="36" spans="1:5" ht="12.6" customHeight="1" x14ac:dyDescent="0.25">
      <c r="A36" s="760"/>
      <c r="B36" s="761"/>
      <c r="C36" s="761"/>
      <c r="D36" s="761"/>
      <c r="E36" s="761"/>
    </row>
    <row r="37" spans="1:5" ht="12.6" customHeight="1" x14ac:dyDescent="0.25">
      <c r="A37" s="760"/>
      <c r="B37" s="761"/>
      <c r="C37" s="761"/>
      <c r="D37" s="761"/>
      <c r="E37" s="761"/>
    </row>
    <row r="38" spans="1:5" ht="12.6" customHeight="1" x14ac:dyDescent="0.25">
      <c r="A38" s="760"/>
      <c r="B38" s="761"/>
      <c r="C38" s="761"/>
      <c r="D38" s="761"/>
      <c r="E38" s="761"/>
    </row>
    <row r="39" spans="1:5" ht="12.6" customHeight="1" x14ac:dyDescent="0.25">
      <c r="A39" s="760"/>
      <c r="B39" s="761"/>
      <c r="C39" s="761"/>
      <c r="D39" s="761"/>
      <c r="E39" s="761"/>
    </row>
    <row r="40" spans="1:5" ht="12.6" customHeight="1" x14ac:dyDescent="0.25">
      <c r="A40" s="762"/>
      <c r="B40" s="763"/>
      <c r="C40" s="763"/>
      <c r="D40" s="763"/>
      <c r="E40" s="763"/>
    </row>
    <row r="41" spans="1:5" ht="12.6" customHeight="1" x14ac:dyDescent="0.2">
      <c r="A41" s="94"/>
      <c r="B41" s="94"/>
      <c r="C41" s="621"/>
      <c r="D41" s="621"/>
      <c r="E41" s="621"/>
    </row>
    <row r="42" spans="1:5" ht="12.6" customHeight="1" x14ac:dyDescent="0.2">
      <c r="A42" s="970" t="s">
        <v>175</v>
      </c>
      <c r="B42" s="971"/>
      <c r="C42" s="94"/>
      <c r="D42" s="94"/>
      <c r="E42" s="94"/>
    </row>
    <row r="43" spans="1:5" ht="12.6" customHeight="1" x14ac:dyDescent="0.25">
      <c r="A43" s="758" t="s">
        <v>403</v>
      </c>
      <c r="B43" s="759"/>
      <c r="C43" s="759"/>
      <c r="D43" s="759"/>
      <c r="E43" s="759"/>
    </row>
    <row r="44" spans="1:5" ht="12.6" customHeight="1" x14ac:dyDescent="0.25">
      <c r="A44" s="760"/>
      <c r="B44" s="761"/>
      <c r="C44" s="761"/>
      <c r="D44" s="761"/>
      <c r="E44" s="761"/>
    </row>
    <row r="45" spans="1:5" ht="12.6" customHeight="1" x14ac:dyDescent="0.25">
      <c r="A45" s="760"/>
      <c r="B45" s="761"/>
      <c r="C45" s="761"/>
      <c r="D45" s="761"/>
      <c r="E45" s="761"/>
    </row>
    <row r="46" spans="1:5" ht="12.6" customHeight="1" x14ac:dyDescent="0.25">
      <c r="A46" s="760"/>
      <c r="B46" s="761"/>
      <c r="C46" s="761"/>
      <c r="D46" s="761"/>
      <c r="E46" s="761"/>
    </row>
    <row r="47" spans="1:5" ht="12.6" customHeight="1" x14ac:dyDescent="0.25">
      <c r="A47" s="760"/>
      <c r="B47" s="761"/>
      <c r="C47" s="761"/>
      <c r="D47" s="761"/>
      <c r="E47" s="761"/>
    </row>
    <row r="48" spans="1:5" ht="49.5" customHeight="1" x14ac:dyDescent="0.25">
      <c r="A48" s="762"/>
      <c r="B48" s="763"/>
      <c r="C48" s="763"/>
      <c r="D48" s="763"/>
      <c r="E48" s="763"/>
    </row>
    <row r="49" spans="1:5" ht="12.6" customHeight="1" x14ac:dyDescent="0.2">
      <c r="A49" s="95" t="s">
        <v>173</v>
      </c>
      <c r="B49" s="94"/>
      <c r="C49" s="94"/>
      <c r="D49" s="94"/>
      <c r="E49" s="94"/>
    </row>
    <row r="50" spans="1:5" ht="12.6" customHeight="1" x14ac:dyDescent="0.25">
      <c r="A50" s="758" t="s">
        <v>402</v>
      </c>
      <c r="B50" s="759"/>
      <c r="C50" s="759"/>
      <c r="D50" s="759"/>
      <c r="E50" s="759"/>
    </row>
    <row r="51" spans="1:5" ht="12.6" customHeight="1" x14ac:dyDescent="0.25">
      <c r="A51" s="760"/>
      <c r="B51" s="761"/>
      <c r="C51" s="761"/>
      <c r="D51" s="761"/>
      <c r="E51" s="761"/>
    </row>
    <row r="52" spans="1:5" ht="12.6" customHeight="1" x14ac:dyDescent="0.25">
      <c r="A52" s="760"/>
      <c r="B52" s="761"/>
      <c r="C52" s="761"/>
      <c r="D52" s="761"/>
      <c r="E52" s="761"/>
    </row>
    <row r="53" spans="1:5" ht="12.6" customHeight="1" x14ac:dyDescent="0.25">
      <c r="A53" s="760"/>
      <c r="B53" s="761"/>
      <c r="C53" s="761"/>
      <c r="D53" s="761"/>
      <c r="E53" s="761"/>
    </row>
    <row r="54" spans="1:5" ht="12.6" customHeight="1" x14ac:dyDescent="0.25">
      <c r="A54" s="760"/>
      <c r="B54" s="761"/>
      <c r="C54" s="761"/>
      <c r="D54" s="761"/>
      <c r="E54" s="761"/>
    </row>
    <row r="55" spans="1:5" ht="87" customHeight="1" x14ac:dyDescent="0.25">
      <c r="A55" s="762"/>
      <c r="B55" s="763"/>
      <c r="C55" s="763"/>
      <c r="D55" s="763"/>
      <c r="E55" s="763"/>
    </row>
    <row r="56" spans="1:5" ht="12.6" customHeight="1" x14ac:dyDescent="0.2">
      <c r="A56" s="95" t="s">
        <v>171</v>
      </c>
      <c r="B56" s="94"/>
      <c r="C56" s="94"/>
      <c r="D56" s="94"/>
      <c r="E56" s="94"/>
    </row>
    <row r="57" spans="1:5" ht="12.6" customHeight="1" x14ac:dyDescent="0.25">
      <c r="A57" s="758" t="s">
        <v>401</v>
      </c>
      <c r="B57" s="759"/>
      <c r="C57" s="759"/>
      <c r="D57" s="759"/>
      <c r="E57" s="759"/>
    </row>
    <row r="58" spans="1:5" ht="12.6" customHeight="1" x14ac:dyDescent="0.25">
      <c r="A58" s="760"/>
      <c r="B58" s="761"/>
      <c r="C58" s="761"/>
      <c r="D58" s="761"/>
      <c r="E58" s="761"/>
    </row>
    <row r="59" spans="1:5" ht="12.6" customHeight="1" x14ac:dyDescent="0.25">
      <c r="A59" s="760"/>
      <c r="B59" s="761"/>
      <c r="C59" s="761"/>
      <c r="D59" s="761"/>
      <c r="E59" s="761"/>
    </row>
    <row r="60" spans="1:5" ht="12.6" customHeight="1" x14ac:dyDescent="0.25">
      <c r="A60" s="760"/>
      <c r="B60" s="761"/>
      <c r="C60" s="761"/>
      <c r="D60" s="761"/>
      <c r="E60" s="761"/>
    </row>
    <row r="61" spans="1:5" ht="63.75" customHeight="1" x14ac:dyDescent="0.25">
      <c r="A61" s="760"/>
      <c r="B61" s="761"/>
      <c r="C61" s="761"/>
      <c r="D61" s="761"/>
      <c r="E61" s="761"/>
    </row>
    <row r="62" spans="1:5" ht="38.25" customHeight="1" x14ac:dyDescent="0.25">
      <c r="A62" s="762"/>
      <c r="B62" s="763"/>
      <c r="C62" s="763"/>
      <c r="D62" s="763"/>
      <c r="E62" s="763"/>
    </row>
    <row r="63" spans="1:5" ht="12.6" customHeight="1" x14ac:dyDescent="0.2">
      <c r="A63" s="95" t="s">
        <v>169</v>
      </c>
      <c r="B63" s="95"/>
      <c r="C63" s="95"/>
      <c r="D63" s="94"/>
      <c r="E63" s="94"/>
    </row>
    <row r="64" spans="1:5" ht="12.6" customHeight="1" x14ac:dyDescent="0.25">
      <c r="A64" s="668" t="s">
        <v>400</v>
      </c>
      <c r="B64" s="669"/>
      <c r="C64" s="669"/>
      <c r="D64" s="669"/>
      <c r="E64" s="669"/>
    </row>
    <row r="65" spans="1:5" ht="12.6" customHeight="1" x14ac:dyDescent="0.25">
      <c r="A65" s="670"/>
      <c r="B65" s="643"/>
      <c r="C65" s="643"/>
      <c r="D65" s="643"/>
      <c r="E65" s="643"/>
    </row>
    <row r="66" spans="1:5" ht="99.75" customHeight="1" x14ac:dyDescent="0.25">
      <c r="A66" s="671"/>
      <c r="B66" s="672"/>
      <c r="C66" s="672"/>
      <c r="D66" s="672"/>
      <c r="E66" s="672"/>
    </row>
    <row r="67" spans="1:5" ht="12.6" customHeight="1" thickBot="1" x14ac:dyDescent="0.3"/>
    <row r="68" spans="1:5" ht="12.6" customHeight="1" thickBot="1" x14ac:dyDescent="0.3">
      <c r="A68" s="540" t="s">
        <v>20</v>
      </c>
      <c r="B68" s="1012" t="s">
        <v>446</v>
      </c>
      <c r="C68" s="1012"/>
      <c r="D68" s="1012"/>
      <c r="E68" s="1006"/>
    </row>
    <row r="69" spans="1:5" ht="12.6" customHeight="1" thickBot="1" x14ac:dyDescent="0.3">
      <c r="A69" s="540" t="s">
        <v>4</v>
      </c>
      <c r="B69" s="1013" t="s">
        <v>89</v>
      </c>
      <c r="C69" s="1014"/>
      <c r="D69" s="1014"/>
      <c r="E69" s="1015"/>
    </row>
    <row r="70" spans="1:5" ht="12.6" customHeight="1" thickBot="1" x14ac:dyDescent="0.3">
      <c r="A70" s="540" t="s">
        <v>35</v>
      </c>
      <c r="B70" s="1016" t="s">
        <v>5</v>
      </c>
      <c r="C70" s="1017"/>
      <c r="D70" s="1017"/>
      <c r="E70" s="1018"/>
    </row>
    <row r="71" spans="1:5" ht="12.6" customHeight="1" thickBot="1" x14ac:dyDescent="0.3">
      <c r="A71" s="1019" t="s">
        <v>8</v>
      </c>
      <c r="B71" s="1020"/>
      <c r="C71" s="1020"/>
      <c r="D71" s="1020"/>
      <c r="E71" s="1021"/>
    </row>
    <row r="72" spans="1:5" ht="48" customHeight="1" thickBot="1" x14ac:dyDescent="0.3">
      <c r="A72" s="983" t="s">
        <v>154</v>
      </c>
      <c r="B72" s="984"/>
      <c r="C72" s="984"/>
      <c r="D72" s="984"/>
      <c r="E72" s="985"/>
    </row>
    <row r="73" spans="1:5" ht="127.15" customHeight="1" thickBot="1" x14ac:dyDescent="0.3">
      <c r="A73" s="541" t="s">
        <v>11</v>
      </c>
      <c r="B73" s="984" t="s">
        <v>534</v>
      </c>
      <c r="C73" s="997"/>
      <c r="D73" s="997"/>
      <c r="E73" s="998"/>
    </row>
    <row r="74" spans="1:5" ht="12.6" customHeight="1" x14ac:dyDescent="0.25">
      <c r="A74" s="994" t="s">
        <v>68</v>
      </c>
      <c r="B74" s="542">
        <v>2018</v>
      </c>
      <c r="C74" s="542">
        <v>2019</v>
      </c>
      <c r="D74" s="542">
        <v>2020</v>
      </c>
      <c r="E74" s="542">
        <v>2021</v>
      </c>
    </row>
    <row r="75" spans="1:5" ht="12.6" customHeight="1" thickBot="1" x14ac:dyDescent="0.3">
      <c r="A75" s="995"/>
      <c r="B75" s="543" t="s">
        <v>6</v>
      </c>
      <c r="C75" s="543" t="s">
        <v>7</v>
      </c>
      <c r="D75" s="543" t="s">
        <v>7</v>
      </c>
      <c r="E75" s="543" t="s">
        <v>7</v>
      </c>
    </row>
    <row r="76" spans="1:5" ht="12.6" customHeight="1" x14ac:dyDescent="0.25">
      <c r="A76" s="544" t="s">
        <v>442</v>
      </c>
      <c r="B76" s="545">
        <v>1.2519387353631636E-2</v>
      </c>
      <c r="C76" s="545">
        <v>2.0861932095276037E-2</v>
      </c>
      <c r="D76" s="545">
        <v>2.1519049249278624E-2</v>
      </c>
      <c r="E76" s="545">
        <v>2.2653613420573621E-2</v>
      </c>
    </row>
    <row r="77" spans="1:5" ht="12.6" customHeight="1" x14ac:dyDescent="0.25">
      <c r="A77" s="544" t="s">
        <v>273</v>
      </c>
      <c r="B77" s="545">
        <v>2.9117331898140069E-4</v>
      </c>
      <c r="C77" s="545">
        <v>4.672385970990181E-4</v>
      </c>
      <c r="D77" s="545">
        <v>4.6983975794709923E-4</v>
      </c>
      <c r="E77" s="545">
        <v>4.604008110604976E-4</v>
      </c>
    </row>
    <row r="78" spans="1:5" ht="12.6" customHeight="1" x14ac:dyDescent="0.25">
      <c r="A78" s="544" t="s">
        <v>272</v>
      </c>
      <c r="B78" s="545">
        <v>9.6650967974265143E-4</v>
      </c>
      <c r="C78" s="545">
        <v>1.5659942440162788E-3</v>
      </c>
      <c r="D78" s="545">
        <v>1.6006926633706949E-3</v>
      </c>
      <c r="E78" s="545">
        <v>1.6103064086334356E-3</v>
      </c>
    </row>
    <row r="79" spans="1:5" ht="12.6" customHeight="1" x14ac:dyDescent="0.25">
      <c r="A79" s="544" t="s">
        <v>441</v>
      </c>
      <c r="B79" s="546">
        <v>480422</v>
      </c>
      <c r="C79" s="546">
        <v>820000</v>
      </c>
      <c r="D79" s="546">
        <v>880000</v>
      </c>
      <c r="E79" s="546">
        <v>920960</v>
      </c>
    </row>
    <row r="80" spans="1:5" ht="21.6" customHeight="1" x14ac:dyDescent="0.25">
      <c r="A80" s="547" t="s">
        <v>445</v>
      </c>
      <c r="B80" s="546">
        <v>12186945</v>
      </c>
      <c r="C80" s="546">
        <v>12834691</v>
      </c>
      <c r="D80" s="546">
        <v>13429951</v>
      </c>
      <c r="E80" s="546">
        <v>13659951</v>
      </c>
    </row>
    <row r="81" spans="1:5" ht="12.6" customHeight="1" x14ac:dyDescent="0.25">
      <c r="A81" s="544" t="s">
        <v>444</v>
      </c>
      <c r="B81" s="545">
        <v>0.31758138701475852</v>
      </c>
      <c r="C81" s="545">
        <v>0.32653225866567132</v>
      </c>
      <c r="D81" s="545">
        <v>0.32840883748227123</v>
      </c>
      <c r="E81" s="545">
        <v>0.3360050917498893</v>
      </c>
    </row>
    <row r="82" spans="1:5" ht="12.6" customHeight="1" x14ac:dyDescent="0.25">
      <c r="A82" s="544" t="s">
        <v>273</v>
      </c>
      <c r="B82" s="545">
        <v>7.3862421452260433E-3</v>
      </c>
      <c r="C82" s="545">
        <v>7.3132475817553584E-3</v>
      </c>
      <c r="D82" s="545">
        <v>7.1703692353197769E-3</v>
      </c>
      <c r="E82" s="545">
        <v>6.8288009462372469E-3</v>
      </c>
    </row>
    <row r="83" spans="1:5" ht="12.6" customHeight="1" x14ac:dyDescent="0.25">
      <c r="A83" s="544" t="s">
        <v>272</v>
      </c>
      <c r="B83" s="545">
        <v>2.4517612242968279E-2</v>
      </c>
      <c r="C83" s="545">
        <v>2.4511039304545776E-2</v>
      </c>
      <c r="D83" s="545">
        <v>2.4428663676281735E-2</v>
      </c>
      <c r="E83" s="545">
        <v>2.3884540736751551E-2</v>
      </c>
    </row>
    <row r="84" spans="1:5" ht="12.6" customHeight="1" thickBot="1" x14ac:dyDescent="0.3">
      <c r="A84" s="548" t="s">
        <v>390</v>
      </c>
      <c r="B84" s="549">
        <v>107555</v>
      </c>
      <c r="C84" s="549">
        <v>103400</v>
      </c>
      <c r="D84" s="549">
        <v>100200</v>
      </c>
      <c r="E84" s="549">
        <v>97100</v>
      </c>
    </row>
    <row r="85" spans="1:5" ht="12.6" customHeight="1" thickBot="1" x14ac:dyDescent="0.3">
      <c r="A85" s="550" t="s">
        <v>558</v>
      </c>
      <c r="B85" s="551">
        <v>66466</v>
      </c>
      <c r="C85" s="551">
        <v>62400</v>
      </c>
      <c r="D85" s="551">
        <v>59300</v>
      </c>
      <c r="E85" s="551">
        <v>56466</v>
      </c>
    </row>
    <row r="86" spans="1:5" ht="12.6" customHeight="1" thickBot="1" x14ac:dyDescent="0.3">
      <c r="A86" s="550" t="s">
        <v>559</v>
      </c>
      <c r="B86" s="552">
        <f>B85/B84</f>
        <v>0.61797220026962951</v>
      </c>
      <c r="C86" s="552">
        <f t="shared" ref="C86:E86" si="0">C85/C84</f>
        <v>0.60348162475822054</v>
      </c>
      <c r="D86" s="552">
        <f t="shared" si="0"/>
        <v>0.59181636726546905</v>
      </c>
      <c r="E86" s="552">
        <f t="shared" si="0"/>
        <v>0.58152420185375897</v>
      </c>
    </row>
    <row r="87" spans="1:5" ht="12.6" customHeight="1" thickBot="1" x14ac:dyDescent="0.3">
      <c r="A87" s="548" t="s">
        <v>562</v>
      </c>
      <c r="B87" s="549">
        <v>1096</v>
      </c>
      <c r="C87" s="549">
        <v>1200</v>
      </c>
      <c r="D87" s="549">
        <v>1400</v>
      </c>
      <c r="E87" s="549">
        <v>1600</v>
      </c>
    </row>
    <row r="88" spans="1:5" ht="12.6" customHeight="1" thickBot="1" x14ac:dyDescent="0.3">
      <c r="A88" s="548" t="s">
        <v>563</v>
      </c>
      <c r="B88" s="551">
        <v>573</v>
      </c>
      <c r="C88" s="551">
        <v>650</v>
      </c>
      <c r="D88" s="551">
        <v>760</v>
      </c>
      <c r="E88" s="551">
        <v>880</v>
      </c>
    </row>
    <row r="89" spans="1:5" ht="12.6" customHeight="1" thickBot="1" x14ac:dyDescent="0.3">
      <c r="A89" s="548" t="s">
        <v>564</v>
      </c>
      <c r="B89" s="552">
        <f>B88/B87</f>
        <v>0.5228102189781022</v>
      </c>
      <c r="C89" s="552">
        <f t="shared" ref="C89:E89" si="1">C88/C87</f>
        <v>0.54166666666666663</v>
      </c>
      <c r="D89" s="552">
        <f t="shared" si="1"/>
        <v>0.54285714285714282</v>
      </c>
      <c r="E89" s="552">
        <f t="shared" si="1"/>
        <v>0.55000000000000004</v>
      </c>
    </row>
    <row r="90" spans="1:5" s="553" customFormat="1" ht="22.15" customHeight="1" thickBot="1" x14ac:dyDescent="0.3">
      <c r="A90" s="7" t="s">
        <v>12</v>
      </c>
      <c r="B90" s="983" t="s">
        <v>443</v>
      </c>
      <c r="C90" s="984"/>
      <c r="D90" s="984"/>
      <c r="E90" s="985"/>
    </row>
    <row r="91" spans="1:5" ht="12.6" customHeight="1" thickBot="1" x14ac:dyDescent="0.3">
      <c r="A91" s="980" t="s">
        <v>69</v>
      </c>
      <c r="B91" s="981"/>
      <c r="C91" s="981"/>
      <c r="D91" s="981"/>
      <c r="E91" s="982"/>
    </row>
    <row r="92" spans="1:5" ht="12.6" customHeight="1" x14ac:dyDescent="0.25">
      <c r="A92" s="554"/>
      <c r="B92" s="554">
        <v>2018</v>
      </c>
      <c r="C92" s="554">
        <v>2019</v>
      </c>
      <c r="D92" s="554">
        <v>2020</v>
      </c>
      <c r="E92" s="554">
        <v>2021</v>
      </c>
    </row>
    <row r="93" spans="1:5" ht="12.6" customHeight="1" x14ac:dyDescent="0.25">
      <c r="A93" s="555" t="s">
        <v>442</v>
      </c>
      <c r="B93" s="556">
        <v>1.2519387353631636E-2</v>
      </c>
      <c r="C93" s="556">
        <v>2.0861932095276037E-2</v>
      </c>
      <c r="D93" s="557">
        <v>2.1519049249278624E-2</v>
      </c>
      <c r="E93" s="557">
        <v>2.2653613420573621E-2</v>
      </c>
    </row>
    <row r="94" spans="1:5" ht="12.6" customHeight="1" x14ac:dyDescent="0.25">
      <c r="A94" s="555" t="s">
        <v>273</v>
      </c>
      <c r="B94" s="556">
        <v>2.9117331898140069E-4</v>
      </c>
      <c r="C94" s="556">
        <v>4.672385970990181E-4</v>
      </c>
      <c r="D94" s="557">
        <v>4.6983975794709923E-4</v>
      </c>
      <c r="E94" s="557">
        <v>4.604008110604976E-4</v>
      </c>
    </row>
    <row r="95" spans="1:5" ht="12.6" customHeight="1" x14ac:dyDescent="0.25">
      <c r="A95" s="555" t="s">
        <v>272</v>
      </c>
      <c r="B95" s="556">
        <v>9.6650967974265143E-4</v>
      </c>
      <c r="C95" s="556">
        <v>1.5659942440162788E-3</v>
      </c>
      <c r="D95" s="557">
        <v>1.6006926633706949E-3</v>
      </c>
      <c r="E95" s="557">
        <v>1.6103064086334356E-3</v>
      </c>
    </row>
    <row r="96" spans="1:5" ht="12.6" customHeight="1" thickBot="1" x14ac:dyDescent="0.3">
      <c r="A96" s="555" t="s">
        <v>441</v>
      </c>
      <c r="B96" s="558">
        <v>480422</v>
      </c>
      <c r="C96" s="558">
        <v>820000</v>
      </c>
      <c r="D96" s="558">
        <v>880000</v>
      </c>
      <c r="E96" s="558">
        <v>920960</v>
      </c>
    </row>
    <row r="97" spans="1:5" ht="43.15" customHeight="1" thickBot="1" x14ac:dyDescent="0.3">
      <c r="A97" s="9" t="s">
        <v>10</v>
      </c>
      <c r="B97" s="983" t="s">
        <v>440</v>
      </c>
      <c r="C97" s="984"/>
      <c r="D97" s="984"/>
      <c r="E97" s="985"/>
    </row>
    <row r="98" spans="1:5" ht="12.6" customHeight="1" thickBot="1" x14ac:dyDescent="0.3">
      <c r="A98" s="9" t="s">
        <v>13</v>
      </c>
      <c r="B98" s="1006" t="s">
        <v>439</v>
      </c>
      <c r="C98" s="1007"/>
      <c r="D98" s="1007"/>
      <c r="E98" s="1008"/>
    </row>
    <row r="99" spans="1:5" ht="12.6" customHeight="1" x14ac:dyDescent="0.25">
      <c r="A99" s="994"/>
      <c r="B99" s="559">
        <v>2018</v>
      </c>
      <c r="C99" s="559">
        <v>2019</v>
      </c>
      <c r="D99" s="559">
        <v>2020</v>
      </c>
      <c r="E99" s="559">
        <v>2021</v>
      </c>
    </row>
    <row r="100" spans="1:5" ht="12.6" customHeight="1" thickBot="1" x14ac:dyDescent="0.3">
      <c r="A100" s="995"/>
      <c r="B100" s="560" t="s">
        <v>6</v>
      </c>
      <c r="C100" s="560" t="s">
        <v>7</v>
      </c>
      <c r="D100" s="560" t="s">
        <v>7</v>
      </c>
      <c r="E100" s="560" t="s">
        <v>7</v>
      </c>
    </row>
    <row r="101" spans="1:5" ht="12.6" customHeight="1" thickBot="1" x14ac:dyDescent="0.3">
      <c r="A101" s="9" t="s">
        <v>9</v>
      </c>
      <c r="B101" s="561">
        <v>40</v>
      </c>
      <c r="C101" s="561">
        <v>64</v>
      </c>
      <c r="D101" s="561">
        <v>75</v>
      </c>
      <c r="E101" s="561">
        <v>68</v>
      </c>
    </row>
    <row r="102" spans="1:5" ht="12.6" customHeight="1" thickBot="1" x14ac:dyDescent="0.3">
      <c r="A102" s="9" t="s">
        <v>14</v>
      </c>
      <c r="B102" s="562">
        <v>28300</v>
      </c>
      <c r="C102" s="562">
        <f>51660+17340</f>
        <v>69000</v>
      </c>
      <c r="D102" s="562">
        <f>76460+17340</f>
        <v>93800</v>
      </c>
      <c r="E102" s="562">
        <f>234020-139660</f>
        <v>94360</v>
      </c>
    </row>
    <row r="103" spans="1:5" ht="12.6" customHeight="1" thickBot="1" x14ac:dyDescent="0.3">
      <c r="A103" s="9" t="s">
        <v>23</v>
      </c>
      <c r="B103" s="562">
        <f>B102/B101</f>
        <v>707.5</v>
      </c>
      <c r="C103" s="562">
        <f>C102/C101</f>
        <v>1078.125</v>
      </c>
      <c r="D103" s="562">
        <f>D102/D101</f>
        <v>1250.6666666666667</v>
      </c>
      <c r="E103" s="562">
        <f>E102/E101</f>
        <v>1387.6470588235295</v>
      </c>
    </row>
    <row r="104" spans="1:5" ht="12.6" customHeight="1" thickBot="1" x14ac:dyDescent="0.3">
      <c r="A104" s="9" t="s">
        <v>15</v>
      </c>
      <c r="B104" s="178"/>
      <c r="C104" s="177">
        <f t="shared" ref="C104:E106" si="2">C101/B101-1</f>
        <v>0.60000000000000009</v>
      </c>
      <c r="D104" s="177">
        <f t="shared" si="2"/>
        <v>0.171875</v>
      </c>
      <c r="E104" s="177">
        <f t="shared" si="2"/>
        <v>-9.3333333333333379E-2</v>
      </c>
    </row>
    <row r="105" spans="1:5" ht="12.6" customHeight="1" thickBot="1" x14ac:dyDescent="0.3">
      <c r="A105" s="9" t="s">
        <v>16</v>
      </c>
      <c r="B105" s="178"/>
      <c r="C105" s="177">
        <f t="shared" si="2"/>
        <v>1.4381625441696113</v>
      </c>
      <c r="D105" s="177">
        <f t="shared" si="2"/>
        <v>0.35942028985507246</v>
      </c>
      <c r="E105" s="177">
        <f t="shared" si="2"/>
        <v>5.9701492537314049E-3</v>
      </c>
    </row>
    <row r="106" spans="1:5" ht="12.6" customHeight="1" thickBot="1" x14ac:dyDescent="0.3">
      <c r="A106" s="9" t="s">
        <v>17</v>
      </c>
      <c r="B106" s="178"/>
      <c r="C106" s="177">
        <f t="shared" si="2"/>
        <v>0.52385159010600701</v>
      </c>
      <c r="D106" s="177">
        <f t="shared" si="2"/>
        <v>0.16003864734299533</v>
      </c>
      <c r="E106" s="177">
        <f t="shared" si="2"/>
        <v>0.10952589991220374</v>
      </c>
    </row>
    <row r="107" spans="1:5" ht="12.6" customHeight="1" thickBot="1" x14ac:dyDescent="0.3">
      <c r="A107" s="563" t="s">
        <v>438</v>
      </c>
      <c r="B107" s="564"/>
      <c r="C107" s="564"/>
      <c r="D107" s="564"/>
      <c r="E107" s="565"/>
    </row>
    <row r="108" spans="1:5" ht="12.6" customHeight="1" x14ac:dyDescent="0.25">
      <c r="A108" s="566"/>
      <c r="B108" s="559">
        <v>2018</v>
      </c>
      <c r="C108" s="559">
        <v>2019</v>
      </c>
      <c r="D108" s="559">
        <v>2020</v>
      </c>
      <c r="E108" s="559">
        <v>2021</v>
      </c>
    </row>
    <row r="109" spans="1:5" ht="12.6" customHeight="1" thickBot="1" x14ac:dyDescent="0.3">
      <c r="A109" s="9"/>
      <c r="B109" s="560" t="s">
        <v>6</v>
      </c>
      <c r="C109" s="560" t="s">
        <v>7</v>
      </c>
      <c r="D109" s="560" t="s">
        <v>7</v>
      </c>
      <c r="E109" s="560" t="s">
        <v>7</v>
      </c>
    </row>
    <row r="110" spans="1:5" ht="12.6" customHeight="1" thickBot="1" x14ac:dyDescent="0.3">
      <c r="A110" s="567" t="s">
        <v>0</v>
      </c>
      <c r="B110" s="568">
        <v>14850</v>
      </c>
      <c r="C110" s="568">
        <v>17340</v>
      </c>
      <c r="D110" s="568">
        <v>17340</v>
      </c>
      <c r="E110" s="568">
        <v>17340</v>
      </c>
    </row>
    <row r="111" spans="1:5" ht="12.6" customHeight="1" thickBot="1" x14ac:dyDescent="0.3">
      <c r="A111" s="567" t="s">
        <v>41</v>
      </c>
      <c r="B111" s="568">
        <v>2650</v>
      </c>
      <c r="C111" s="568">
        <v>2820</v>
      </c>
      <c r="D111" s="568">
        <v>2820</v>
      </c>
      <c r="E111" s="568">
        <v>2820</v>
      </c>
    </row>
    <row r="112" spans="1:5" ht="12.6" customHeight="1" thickBot="1" x14ac:dyDescent="0.3">
      <c r="A112" s="567" t="s">
        <v>1</v>
      </c>
      <c r="B112" s="569">
        <v>10800</v>
      </c>
      <c r="C112" s="568">
        <v>3000</v>
      </c>
      <c r="D112" s="568">
        <v>3500</v>
      </c>
      <c r="E112" s="568">
        <v>3800</v>
      </c>
    </row>
    <row r="113" spans="1:5" ht="12.6" customHeight="1" thickBot="1" x14ac:dyDescent="0.3">
      <c r="A113" s="567" t="s">
        <v>2</v>
      </c>
      <c r="B113" s="569">
        <v>0</v>
      </c>
      <c r="C113" s="568">
        <v>0</v>
      </c>
      <c r="D113" s="568"/>
      <c r="E113" s="568"/>
    </row>
    <row r="114" spans="1:5" ht="12.6" customHeight="1" thickBot="1" x14ac:dyDescent="0.3">
      <c r="A114" s="567" t="s">
        <v>28</v>
      </c>
      <c r="B114" s="569"/>
      <c r="C114" s="570">
        <f>28500+17340</f>
        <v>45840</v>
      </c>
      <c r="D114" s="570">
        <f>52800+17340</f>
        <v>70140</v>
      </c>
      <c r="E114" s="570">
        <f>210060-139660</f>
        <v>70400</v>
      </c>
    </row>
    <row r="115" spans="1:5" ht="12.6" customHeight="1" thickBot="1" x14ac:dyDescent="0.3">
      <c r="A115" s="567" t="s">
        <v>30</v>
      </c>
      <c r="B115" s="569">
        <v>0</v>
      </c>
      <c r="C115" s="568"/>
      <c r="D115" s="568"/>
      <c r="E115" s="568"/>
    </row>
    <row r="116" spans="1:5" ht="12.6" customHeight="1" thickBot="1" x14ac:dyDescent="0.3">
      <c r="A116" s="567" t="s">
        <v>3</v>
      </c>
      <c r="B116" s="571"/>
      <c r="C116" s="571"/>
      <c r="D116" s="571"/>
      <c r="E116" s="571"/>
    </row>
    <row r="117" spans="1:5" ht="12.6" customHeight="1" thickBot="1" x14ac:dyDescent="0.3">
      <c r="A117" s="572" t="s">
        <v>348</v>
      </c>
      <c r="B117" s="569">
        <f>SUM(B110:B116)</f>
        <v>28300</v>
      </c>
      <c r="C117" s="569">
        <f>SUM(C110:C116)</f>
        <v>69000</v>
      </c>
      <c r="D117" s="569">
        <f>SUM(D110:D116)</f>
        <v>93800</v>
      </c>
      <c r="E117" s="569">
        <f>SUM(E110:E116)</f>
        <v>94360</v>
      </c>
    </row>
    <row r="118" spans="1:5" ht="12.6" customHeight="1" thickBot="1" x14ac:dyDescent="0.3">
      <c r="A118" s="28" t="s">
        <v>49</v>
      </c>
      <c r="B118" s="573">
        <f>B117-B102</f>
        <v>0</v>
      </c>
      <c r="C118" s="573">
        <f>C117-C102</f>
        <v>0</v>
      </c>
      <c r="D118" s="573">
        <f>D117-D102</f>
        <v>0</v>
      </c>
      <c r="E118" s="573">
        <f>E117-E102</f>
        <v>0</v>
      </c>
    </row>
    <row r="119" spans="1:5" s="553" customFormat="1" ht="41.45" customHeight="1" thickBot="1" x14ac:dyDescent="0.3">
      <c r="A119" s="574" t="s">
        <v>22</v>
      </c>
      <c r="B119" s="991" t="s">
        <v>437</v>
      </c>
      <c r="C119" s="992"/>
      <c r="D119" s="992"/>
      <c r="E119" s="993"/>
    </row>
    <row r="120" spans="1:5" ht="12.6" customHeight="1" thickBot="1" x14ac:dyDescent="0.3">
      <c r="A120" s="980" t="s">
        <v>97</v>
      </c>
      <c r="B120" s="981"/>
      <c r="C120" s="981"/>
      <c r="D120" s="981"/>
      <c r="E120" s="982"/>
    </row>
    <row r="121" spans="1:5" ht="12.6" customHeight="1" x14ac:dyDescent="0.25">
      <c r="A121" s="554"/>
      <c r="B121" s="554">
        <v>2018</v>
      </c>
      <c r="C121" s="554">
        <v>2019</v>
      </c>
      <c r="D121" s="554">
        <v>2020</v>
      </c>
      <c r="E121" s="554">
        <v>2021</v>
      </c>
    </row>
    <row r="122" spans="1:5" ht="25.15" customHeight="1" thickBot="1" x14ac:dyDescent="0.3">
      <c r="A122" s="9" t="s">
        <v>436</v>
      </c>
      <c r="B122" s="575">
        <v>3000</v>
      </c>
      <c r="C122" s="575">
        <v>3200</v>
      </c>
      <c r="D122" s="575">
        <v>3400</v>
      </c>
      <c r="E122" s="575">
        <v>3600</v>
      </c>
    </row>
    <row r="123" spans="1:5" ht="12.6" customHeight="1" thickBot="1" x14ac:dyDescent="0.3">
      <c r="A123" s="513"/>
      <c r="B123" s="576"/>
      <c r="C123" s="576"/>
      <c r="D123" s="576"/>
      <c r="E123" s="575"/>
    </row>
    <row r="124" spans="1:5" ht="12.6" customHeight="1" thickBot="1" x14ac:dyDescent="0.3">
      <c r="A124" s="999" t="s">
        <v>46</v>
      </c>
      <c r="B124" s="1000"/>
      <c r="C124" s="1000"/>
      <c r="D124" s="1000"/>
      <c r="E124" s="1001"/>
    </row>
    <row r="125" spans="1:5" ht="12.6" customHeight="1" thickBot="1" x14ac:dyDescent="0.3">
      <c r="A125" s="999" t="s">
        <v>70</v>
      </c>
      <c r="B125" s="1000"/>
      <c r="C125" s="1000"/>
      <c r="D125" s="1000"/>
      <c r="E125" s="1001"/>
    </row>
    <row r="126" spans="1:5" ht="25.15" customHeight="1" thickBot="1" x14ac:dyDescent="0.3">
      <c r="A126" s="577" t="s">
        <v>259</v>
      </c>
      <c r="B126" s="983" t="s">
        <v>410</v>
      </c>
      <c r="C126" s="984"/>
      <c r="D126" s="984"/>
      <c r="E126" s="985"/>
    </row>
    <row r="127" spans="1:5" ht="20.45" customHeight="1" thickBot="1" x14ac:dyDescent="0.3">
      <c r="A127" s="9" t="s">
        <v>10</v>
      </c>
      <c r="B127" s="983" t="s">
        <v>410</v>
      </c>
      <c r="C127" s="984"/>
      <c r="D127" s="984"/>
      <c r="E127" s="985"/>
    </row>
    <row r="128" spans="1:5" ht="12.6" customHeight="1" thickBot="1" x14ac:dyDescent="0.3">
      <c r="A128" s="9" t="s">
        <v>13</v>
      </c>
      <c r="B128" s="1006" t="s">
        <v>435</v>
      </c>
      <c r="C128" s="1007"/>
      <c r="D128" s="1007"/>
      <c r="E128" s="1008"/>
    </row>
    <row r="129" spans="1:5" ht="12.6" customHeight="1" x14ac:dyDescent="0.25">
      <c r="A129" s="994"/>
      <c r="B129" s="559">
        <v>2018</v>
      </c>
      <c r="C129" s="559">
        <v>2019</v>
      </c>
      <c r="D129" s="559">
        <v>2020</v>
      </c>
      <c r="E129" s="559">
        <v>2021</v>
      </c>
    </row>
    <row r="130" spans="1:5" ht="12.6" customHeight="1" thickBot="1" x14ac:dyDescent="0.3">
      <c r="A130" s="1002"/>
      <c r="B130" s="559" t="s">
        <v>6</v>
      </c>
      <c r="C130" s="559" t="s">
        <v>7</v>
      </c>
      <c r="D130" s="559" t="s">
        <v>7</v>
      </c>
      <c r="E130" s="559" t="s">
        <v>7</v>
      </c>
    </row>
    <row r="131" spans="1:5" ht="12.6" customHeight="1" thickBot="1" x14ac:dyDescent="0.3">
      <c r="A131" s="578" t="s">
        <v>9</v>
      </c>
      <c r="B131" s="579">
        <v>20</v>
      </c>
      <c r="C131" s="580">
        <v>12</v>
      </c>
      <c r="D131" s="580">
        <v>15</v>
      </c>
      <c r="E131" s="580">
        <v>15</v>
      </c>
    </row>
    <row r="132" spans="1:5" ht="12.6" customHeight="1" thickBot="1" x14ac:dyDescent="0.3">
      <c r="A132" s="581" t="s">
        <v>14</v>
      </c>
      <c r="B132" s="582">
        <v>17200</v>
      </c>
      <c r="C132" s="583">
        <v>10000</v>
      </c>
      <c r="D132" s="583">
        <v>15000</v>
      </c>
      <c r="E132" s="583">
        <v>15000</v>
      </c>
    </row>
    <row r="133" spans="1:5" ht="12.6" customHeight="1" thickBot="1" x14ac:dyDescent="0.3">
      <c r="A133" s="581" t="s">
        <v>23</v>
      </c>
      <c r="B133" s="562">
        <f>B132/B131</f>
        <v>860</v>
      </c>
      <c r="C133" s="562">
        <f>C132/C131</f>
        <v>833.33333333333337</v>
      </c>
      <c r="D133" s="562">
        <f>D132/D131</f>
        <v>1000</v>
      </c>
      <c r="E133" s="562">
        <f>E132/E131</f>
        <v>1000</v>
      </c>
    </row>
    <row r="134" spans="1:5" ht="12.6" customHeight="1" thickBot="1" x14ac:dyDescent="0.3">
      <c r="A134" s="581" t="s">
        <v>15</v>
      </c>
      <c r="B134" s="178"/>
      <c r="C134" s="177">
        <f t="shared" ref="C134:E136" si="3">C131/B131-1</f>
        <v>-0.4</v>
      </c>
      <c r="D134" s="177">
        <f t="shared" si="3"/>
        <v>0.25</v>
      </c>
      <c r="E134" s="584">
        <f t="shared" si="3"/>
        <v>0</v>
      </c>
    </row>
    <row r="135" spans="1:5" ht="12.6" customHeight="1" thickBot="1" x14ac:dyDescent="0.3">
      <c r="A135" s="581" t="s">
        <v>16</v>
      </c>
      <c r="B135" s="178"/>
      <c r="C135" s="177">
        <f t="shared" si="3"/>
        <v>-0.41860465116279066</v>
      </c>
      <c r="D135" s="177">
        <f t="shared" si="3"/>
        <v>0.5</v>
      </c>
      <c r="E135" s="584">
        <f t="shared" si="3"/>
        <v>0</v>
      </c>
    </row>
    <row r="136" spans="1:5" ht="12.6" customHeight="1" thickBot="1" x14ac:dyDescent="0.3">
      <c r="A136" s="585" t="s">
        <v>17</v>
      </c>
      <c r="B136" s="586"/>
      <c r="C136" s="587">
        <f t="shared" si="3"/>
        <v>-3.100775193798444E-2</v>
      </c>
      <c r="D136" s="587">
        <f t="shared" si="3"/>
        <v>0.19999999999999996</v>
      </c>
      <c r="E136" s="588">
        <f t="shared" si="3"/>
        <v>0</v>
      </c>
    </row>
    <row r="137" spans="1:5" ht="12.6" customHeight="1" thickBot="1" x14ac:dyDescent="0.3">
      <c r="A137" s="589" t="s">
        <v>408</v>
      </c>
      <c r="B137" s="590"/>
      <c r="C137" s="590"/>
      <c r="D137" s="590"/>
      <c r="E137" s="591"/>
    </row>
    <row r="138" spans="1:5" ht="12.6" customHeight="1" x14ac:dyDescent="0.25">
      <c r="A138" s="566"/>
      <c r="B138" s="559">
        <v>2018</v>
      </c>
      <c r="C138" s="559">
        <v>2019</v>
      </c>
      <c r="D138" s="559">
        <v>2020</v>
      </c>
      <c r="E138" s="559">
        <v>2021</v>
      </c>
    </row>
    <row r="139" spans="1:5" ht="12.6" customHeight="1" thickBot="1" x14ac:dyDescent="0.3">
      <c r="A139" s="9"/>
      <c r="B139" s="560" t="s">
        <v>6</v>
      </c>
      <c r="C139" s="560" t="s">
        <v>7</v>
      </c>
      <c r="D139" s="560" t="s">
        <v>7</v>
      </c>
      <c r="E139" s="560" t="s">
        <v>7</v>
      </c>
    </row>
    <row r="140" spans="1:5" ht="12.6" customHeight="1" thickBot="1" x14ac:dyDescent="0.3">
      <c r="A140" s="567" t="s">
        <v>0</v>
      </c>
      <c r="B140" s="568">
        <v>0</v>
      </c>
      <c r="C140" s="568"/>
      <c r="D140" s="568"/>
      <c r="E140" s="568"/>
    </row>
    <row r="141" spans="1:5" ht="12.6" customHeight="1" thickBot="1" x14ac:dyDescent="0.3">
      <c r="A141" s="567" t="s">
        <v>41</v>
      </c>
      <c r="B141" s="568">
        <v>0</v>
      </c>
      <c r="C141" s="568"/>
      <c r="D141" s="568"/>
      <c r="E141" s="568"/>
    </row>
    <row r="142" spans="1:5" ht="12.6" customHeight="1" thickBot="1" x14ac:dyDescent="0.3">
      <c r="A142" s="567" t="s">
        <v>1</v>
      </c>
      <c r="B142" s="569">
        <v>0</v>
      </c>
      <c r="C142" s="568"/>
      <c r="D142" s="568"/>
      <c r="E142" s="568"/>
    </row>
    <row r="143" spans="1:5" ht="12.6" customHeight="1" thickBot="1" x14ac:dyDescent="0.3">
      <c r="A143" s="567" t="s">
        <v>2</v>
      </c>
      <c r="B143" s="569">
        <v>0</v>
      </c>
      <c r="C143" s="568"/>
      <c r="D143" s="568"/>
      <c r="E143" s="568"/>
    </row>
    <row r="144" spans="1:5" ht="12.6" customHeight="1" thickBot="1" x14ac:dyDescent="0.3">
      <c r="A144" s="567" t="s">
        <v>28</v>
      </c>
      <c r="B144" s="569">
        <f>B132</f>
        <v>17200</v>
      </c>
      <c r="C144" s="569">
        <f>C132</f>
        <v>10000</v>
      </c>
      <c r="D144" s="569">
        <f>D132</f>
        <v>15000</v>
      </c>
      <c r="E144" s="569">
        <f>E132</f>
        <v>15000</v>
      </c>
    </row>
    <row r="145" spans="1:5" ht="12.6" customHeight="1" thickBot="1" x14ac:dyDescent="0.3">
      <c r="A145" s="567" t="s">
        <v>30</v>
      </c>
      <c r="B145" s="569">
        <v>0</v>
      </c>
      <c r="C145" s="568"/>
      <c r="D145" s="568"/>
      <c r="E145" s="568"/>
    </row>
    <row r="146" spans="1:5" ht="12.6" customHeight="1" thickBot="1" x14ac:dyDescent="0.3">
      <c r="A146" s="567" t="s">
        <v>3</v>
      </c>
      <c r="B146" s="571"/>
      <c r="C146" s="571"/>
      <c r="D146" s="571"/>
      <c r="E146" s="571"/>
    </row>
    <row r="147" spans="1:5" ht="12.6" customHeight="1" thickBot="1" x14ac:dyDescent="0.3">
      <c r="A147" s="572" t="s">
        <v>47</v>
      </c>
      <c r="B147" s="569">
        <f>SUM(B140:B146)</f>
        <v>17200</v>
      </c>
      <c r="C147" s="569">
        <f>SUM(C140:C146)</f>
        <v>10000</v>
      </c>
      <c r="D147" s="569">
        <f>SUM(D140:D146)</f>
        <v>15000</v>
      </c>
      <c r="E147" s="569">
        <f>SUM(E140:E146)</f>
        <v>15000</v>
      </c>
    </row>
    <row r="148" spans="1:5" ht="12.6" customHeight="1" thickBot="1" x14ac:dyDescent="0.3">
      <c r="A148" s="28" t="s">
        <v>49</v>
      </c>
      <c r="B148" s="573">
        <f>B147-B132</f>
        <v>0</v>
      </c>
      <c r="C148" s="573">
        <f>C147-C132</f>
        <v>0</v>
      </c>
      <c r="D148" s="573">
        <f>D147-D132</f>
        <v>0</v>
      </c>
      <c r="E148" s="573">
        <f>E147-E132</f>
        <v>0</v>
      </c>
    </row>
    <row r="149" spans="1:5" s="553" customFormat="1" ht="50.45" customHeight="1" thickBot="1" x14ac:dyDescent="0.3">
      <c r="A149" s="574" t="s">
        <v>99</v>
      </c>
      <c r="B149" s="991" t="s">
        <v>434</v>
      </c>
      <c r="C149" s="992"/>
      <c r="D149" s="992"/>
      <c r="E149" s="993"/>
    </row>
    <row r="150" spans="1:5" ht="12.6" customHeight="1" thickBot="1" x14ac:dyDescent="0.3">
      <c r="A150" s="980" t="s">
        <v>108</v>
      </c>
      <c r="B150" s="981"/>
      <c r="C150" s="981"/>
      <c r="D150" s="981"/>
      <c r="E150" s="982"/>
    </row>
    <row r="151" spans="1:5" ht="12.6" customHeight="1" x14ac:dyDescent="0.25">
      <c r="A151" s="554"/>
      <c r="B151" s="554">
        <v>2018</v>
      </c>
      <c r="C151" s="554">
        <v>2019</v>
      </c>
      <c r="D151" s="554">
        <v>2020</v>
      </c>
      <c r="E151" s="554">
        <v>2021</v>
      </c>
    </row>
    <row r="152" spans="1:5" ht="12.6" customHeight="1" thickBot="1" x14ac:dyDescent="0.3">
      <c r="A152" s="9" t="s">
        <v>433</v>
      </c>
      <c r="B152" s="592" t="s">
        <v>40</v>
      </c>
      <c r="C152" s="592" t="s">
        <v>36</v>
      </c>
      <c r="D152" s="592" t="s">
        <v>36</v>
      </c>
      <c r="E152" s="592" t="s">
        <v>36</v>
      </c>
    </row>
    <row r="153" spans="1:5" ht="12.6" customHeight="1" thickBot="1" x14ac:dyDescent="0.3">
      <c r="A153" s="999" t="s">
        <v>138</v>
      </c>
      <c r="B153" s="1000"/>
      <c r="C153" s="1000"/>
      <c r="D153" s="1000"/>
      <c r="E153" s="1001"/>
    </row>
    <row r="154" spans="1:5" ht="12.6" customHeight="1" thickBot="1" x14ac:dyDescent="0.3">
      <c r="A154" s="999" t="s">
        <v>369</v>
      </c>
      <c r="B154" s="1000"/>
      <c r="C154" s="1000"/>
      <c r="D154" s="1000"/>
      <c r="E154" s="1001"/>
    </row>
    <row r="155" spans="1:5" ht="42.6" customHeight="1" thickBot="1" x14ac:dyDescent="0.3">
      <c r="A155" s="577" t="s">
        <v>250</v>
      </c>
      <c r="B155" s="983" t="s">
        <v>432</v>
      </c>
      <c r="C155" s="984"/>
      <c r="D155" s="984"/>
      <c r="E155" s="985"/>
    </row>
    <row r="156" spans="1:5" ht="45" customHeight="1" thickBot="1" x14ac:dyDescent="0.3">
      <c r="A156" s="9" t="s">
        <v>10</v>
      </c>
      <c r="B156" s="983" t="s">
        <v>431</v>
      </c>
      <c r="C156" s="984"/>
      <c r="D156" s="984"/>
      <c r="E156" s="985"/>
    </row>
    <row r="157" spans="1:5" ht="12.6" customHeight="1" thickBot="1" x14ac:dyDescent="0.3">
      <c r="A157" s="9" t="s">
        <v>13</v>
      </c>
      <c r="B157" s="1006" t="s">
        <v>366</v>
      </c>
      <c r="C157" s="1007"/>
      <c r="D157" s="1007"/>
      <c r="E157" s="1008"/>
    </row>
    <row r="158" spans="1:5" ht="12.6" customHeight="1" x14ac:dyDescent="0.25">
      <c r="A158" s="994"/>
      <c r="B158" s="559">
        <v>2018</v>
      </c>
      <c r="C158" s="559">
        <v>2019</v>
      </c>
      <c r="D158" s="559">
        <v>2020</v>
      </c>
      <c r="E158" s="559">
        <v>2021</v>
      </c>
    </row>
    <row r="159" spans="1:5" ht="12.6" customHeight="1" thickBot="1" x14ac:dyDescent="0.3">
      <c r="A159" s="995"/>
      <c r="B159" s="560" t="s">
        <v>6</v>
      </c>
      <c r="C159" s="560" t="s">
        <v>7</v>
      </c>
      <c r="D159" s="560" t="s">
        <v>7</v>
      </c>
      <c r="E159" s="560" t="s">
        <v>7</v>
      </c>
    </row>
    <row r="160" spans="1:5" ht="12.6" customHeight="1" thickBot="1" x14ac:dyDescent="0.3">
      <c r="A160" s="9" t="s">
        <v>9</v>
      </c>
      <c r="B160" s="561">
        <v>20</v>
      </c>
      <c r="C160" s="593">
        <v>50</v>
      </c>
      <c r="D160" s="593">
        <v>50</v>
      </c>
      <c r="E160" s="593">
        <v>75</v>
      </c>
    </row>
    <row r="161" spans="1:5" ht="12.6" customHeight="1" thickBot="1" x14ac:dyDescent="0.3">
      <c r="A161" s="9" t="s">
        <v>14</v>
      </c>
      <c r="B161" s="594">
        <v>62122</v>
      </c>
      <c r="C161" s="594">
        <v>170000</v>
      </c>
      <c r="D161" s="594">
        <v>200000</v>
      </c>
      <c r="E161" s="594">
        <v>300000</v>
      </c>
    </row>
    <row r="162" spans="1:5" ht="12.6" customHeight="1" thickBot="1" x14ac:dyDescent="0.3">
      <c r="A162" s="9" t="s">
        <v>23</v>
      </c>
      <c r="B162" s="595">
        <f>B161/B160</f>
        <v>3106.1</v>
      </c>
      <c r="C162" s="595">
        <f>C161/C160</f>
        <v>3400</v>
      </c>
      <c r="D162" s="595">
        <f>D161/D160</f>
        <v>4000</v>
      </c>
      <c r="E162" s="595">
        <f>E161/E160</f>
        <v>4000</v>
      </c>
    </row>
    <row r="163" spans="1:5" ht="12.6" customHeight="1" thickBot="1" x14ac:dyDescent="0.3">
      <c r="A163" s="9" t="s">
        <v>15</v>
      </c>
      <c r="B163" s="171"/>
      <c r="C163" s="171">
        <f t="shared" ref="C163:E165" si="4">C160/B160-1</f>
        <v>1.5</v>
      </c>
      <c r="D163" s="171">
        <f t="shared" si="4"/>
        <v>0</v>
      </c>
      <c r="E163" s="171">
        <f t="shared" si="4"/>
        <v>0.5</v>
      </c>
    </row>
    <row r="164" spans="1:5" ht="12.6" customHeight="1" thickBot="1" x14ac:dyDescent="0.3">
      <c r="A164" s="9" t="s">
        <v>16</v>
      </c>
      <c r="B164" s="171"/>
      <c r="C164" s="171">
        <f t="shared" si="4"/>
        <v>1.7365506583818937</v>
      </c>
      <c r="D164" s="171">
        <f t="shared" si="4"/>
        <v>0.17647058823529416</v>
      </c>
      <c r="E164" s="171">
        <f t="shared" si="4"/>
        <v>0.5</v>
      </c>
    </row>
    <row r="165" spans="1:5" ht="12.6" customHeight="1" thickBot="1" x14ac:dyDescent="0.3">
      <c r="A165" s="9" t="s">
        <v>17</v>
      </c>
      <c r="B165" s="171"/>
      <c r="C165" s="171">
        <f t="shared" si="4"/>
        <v>9.4620263352757528E-2</v>
      </c>
      <c r="D165" s="171">
        <f t="shared" si="4"/>
        <v>0.17647058823529416</v>
      </c>
      <c r="E165" s="171">
        <f t="shared" si="4"/>
        <v>0</v>
      </c>
    </row>
    <row r="166" spans="1:5" ht="16.149999999999999" customHeight="1" thickBot="1" x14ac:dyDescent="0.3">
      <c r="A166" s="1009" t="s">
        <v>408</v>
      </c>
      <c r="B166" s="1010"/>
      <c r="C166" s="1010"/>
      <c r="D166" s="1010"/>
      <c r="E166" s="1011"/>
    </row>
    <row r="167" spans="1:5" ht="12.6" customHeight="1" x14ac:dyDescent="0.25">
      <c r="A167" s="994"/>
      <c r="B167" s="559">
        <v>2018</v>
      </c>
      <c r="C167" s="559">
        <v>2019</v>
      </c>
      <c r="D167" s="559">
        <v>2020</v>
      </c>
      <c r="E167" s="559">
        <v>2021</v>
      </c>
    </row>
    <row r="168" spans="1:5" ht="12.6" customHeight="1" thickBot="1" x14ac:dyDescent="0.3">
      <c r="A168" s="995"/>
      <c r="B168" s="560" t="s">
        <v>6</v>
      </c>
      <c r="C168" s="560" t="s">
        <v>7</v>
      </c>
      <c r="D168" s="560" t="s">
        <v>7</v>
      </c>
      <c r="E168" s="560" t="s">
        <v>7</v>
      </c>
    </row>
    <row r="169" spans="1:5" ht="12.6" customHeight="1" thickBot="1" x14ac:dyDescent="0.3">
      <c r="A169" s="596" t="s">
        <v>62</v>
      </c>
      <c r="B169" s="597"/>
      <c r="C169" s="597"/>
      <c r="D169" s="597"/>
      <c r="E169" s="597"/>
    </row>
    <row r="170" spans="1:5" ht="12.6" customHeight="1" thickBot="1" x14ac:dyDescent="0.3">
      <c r="A170" s="596" t="s">
        <v>63</v>
      </c>
      <c r="B170" s="562">
        <f>B161</f>
        <v>62122</v>
      </c>
      <c r="C170" s="562">
        <f>C161</f>
        <v>170000</v>
      </c>
      <c r="D170" s="562">
        <f>D161</f>
        <v>200000</v>
      </c>
      <c r="E170" s="562">
        <f>E161</f>
        <v>300000</v>
      </c>
    </row>
    <row r="171" spans="1:5" ht="12.6" customHeight="1" x14ac:dyDescent="0.25">
      <c r="A171" s="598" t="s">
        <v>47</v>
      </c>
      <c r="B171" s="562">
        <f>B170+B169</f>
        <v>62122</v>
      </c>
      <c r="C171" s="562">
        <f>C170+C169</f>
        <v>170000</v>
      </c>
      <c r="D171" s="562">
        <f>D170+D169</f>
        <v>200000</v>
      </c>
      <c r="E171" s="562">
        <f>E170+E169</f>
        <v>300000</v>
      </c>
    </row>
    <row r="172" spans="1:5" ht="12.6" customHeight="1" thickBot="1" x14ac:dyDescent="0.3">
      <c r="A172" s="28" t="s">
        <v>49</v>
      </c>
      <c r="B172" s="573">
        <f>B171-B161</f>
        <v>0</v>
      </c>
      <c r="C172" s="573">
        <f>C171-C161</f>
        <v>0</v>
      </c>
      <c r="D172" s="573">
        <f>D171-D161</f>
        <v>0</v>
      </c>
      <c r="E172" s="573">
        <f>E171-E161</f>
        <v>0</v>
      </c>
    </row>
    <row r="173" spans="1:5" ht="27.6" customHeight="1" thickBot="1" x14ac:dyDescent="0.3">
      <c r="A173" s="577" t="s">
        <v>430</v>
      </c>
      <c r="B173" s="983" t="s">
        <v>429</v>
      </c>
      <c r="C173" s="984"/>
      <c r="D173" s="984"/>
      <c r="E173" s="985"/>
    </row>
    <row r="174" spans="1:5" ht="19.899999999999999" customHeight="1" thickBot="1" x14ac:dyDescent="0.3">
      <c r="A174" s="9" t="s">
        <v>10</v>
      </c>
      <c r="B174" s="983" t="s">
        <v>429</v>
      </c>
      <c r="C174" s="984"/>
      <c r="D174" s="984"/>
      <c r="E174" s="985"/>
    </row>
    <row r="175" spans="1:5" ht="12.6" customHeight="1" thickBot="1" x14ac:dyDescent="0.3">
      <c r="A175" s="9" t="s">
        <v>13</v>
      </c>
      <c r="B175" s="996" t="s">
        <v>428</v>
      </c>
      <c r="C175" s="997"/>
      <c r="D175" s="997"/>
      <c r="E175" s="998"/>
    </row>
    <row r="176" spans="1:5" ht="12.6" customHeight="1" x14ac:dyDescent="0.25">
      <c r="A176" s="994"/>
      <c r="B176" s="559">
        <v>2018</v>
      </c>
      <c r="C176" s="559">
        <v>2019</v>
      </c>
      <c r="D176" s="559">
        <v>2020</v>
      </c>
      <c r="E176" s="559">
        <v>2021</v>
      </c>
    </row>
    <row r="177" spans="1:5" ht="12.6" customHeight="1" thickBot="1" x14ac:dyDescent="0.3">
      <c r="A177" s="995"/>
      <c r="B177" s="560" t="s">
        <v>6</v>
      </c>
      <c r="C177" s="560" t="s">
        <v>7</v>
      </c>
      <c r="D177" s="560" t="s">
        <v>7</v>
      </c>
      <c r="E177" s="560" t="s">
        <v>7</v>
      </c>
    </row>
    <row r="178" spans="1:5" ht="12.6" customHeight="1" thickBot="1" x14ac:dyDescent="0.3">
      <c r="A178" s="9" t="s">
        <v>9</v>
      </c>
      <c r="B178" s="561">
        <v>4</v>
      </c>
      <c r="C178" s="593">
        <v>5</v>
      </c>
      <c r="D178" s="593">
        <v>6</v>
      </c>
      <c r="E178" s="593">
        <v>8</v>
      </c>
    </row>
    <row r="179" spans="1:5" ht="12.6" customHeight="1" thickBot="1" x14ac:dyDescent="0.3">
      <c r="A179" s="9" t="s">
        <v>14</v>
      </c>
      <c r="B179" s="595">
        <v>800</v>
      </c>
      <c r="C179" s="594">
        <v>1000</v>
      </c>
      <c r="D179" s="594">
        <v>1200</v>
      </c>
      <c r="E179" s="594">
        <v>1600</v>
      </c>
    </row>
    <row r="180" spans="1:5" ht="12.6" customHeight="1" thickBot="1" x14ac:dyDescent="0.3">
      <c r="A180" s="9" t="s">
        <v>23</v>
      </c>
      <c r="B180" s="595">
        <v>200</v>
      </c>
      <c r="C180" s="594">
        <v>200</v>
      </c>
      <c r="D180" s="594">
        <v>200</v>
      </c>
      <c r="E180" s="594">
        <v>200</v>
      </c>
    </row>
    <row r="181" spans="1:5" ht="12.6" customHeight="1" thickBot="1" x14ac:dyDescent="0.3">
      <c r="A181" s="9" t="s">
        <v>15</v>
      </c>
      <c r="B181" s="171"/>
      <c r="C181" s="171">
        <f t="shared" ref="C181:E183" si="5">C178/B178-1</f>
        <v>0.25</v>
      </c>
      <c r="D181" s="171">
        <f t="shared" si="5"/>
        <v>0.19999999999999996</v>
      </c>
      <c r="E181" s="171">
        <f t="shared" si="5"/>
        <v>0.33333333333333326</v>
      </c>
    </row>
    <row r="182" spans="1:5" ht="12.6" customHeight="1" thickBot="1" x14ac:dyDescent="0.3">
      <c r="A182" s="9" t="s">
        <v>16</v>
      </c>
      <c r="B182" s="171"/>
      <c r="C182" s="171">
        <f t="shared" si="5"/>
        <v>0.25</v>
      </c>
      <c r="D182" s="171">
        <f t="shared" si="5"/>
        <v>0.19999999999999996</v>
      </c>
      <c r="E182" s="171">
        <f t="shared" si="5"/>
        <v>0.33333333333333326</v>
      </c>
    </row>
    <row r="183" spans="1:5" ht="12.6" customHeight="1" thickBot="1" x14ac:dyDescent="0.3">
      <c r="A183" s="9" t="s">
        <v>17</v>
      </c>
      <c r="B183" s="171"/>
      <c r="C183" s="171">
        <f t="shared" si="5"/>
        <v>0</v>
      </c>
      <c r="D183" s="171">
        <f t="shared" si="5"/>
        <v>0</v>
      </c>
      <c r="E183" s="171">
        <f t="shared" si="5"/>
        <v>0</v>
      </c>
    </row>
    <row r="184" spans="1:5" ht="12.6" customHeight="1" thickBot="1" x14ac:dyDescent="0.3">
      <c r="A184" s="1009" t="s">
        <v>427</v>
      </c>
      <c r="B184" s="1010"/>
      <c r="C184" s="1010"/>
      <c r="D184" s="1010"/>
      <c r="E184" s="1011"/>
    </row>
    <row r="185" spans="1:5" ht="12.6" customHeight="1" x14ac:dyDescent="0.25">
      <c r="A185" s="994"/>
      <c r="B185" s="559">
        <v>2018</v>
      </c>
      <c r="C185" s="559">
        <v>2019</v>
      </c>
      <c r="D185" s="559">
        <v>2020</v>
      </c>
      <c r="E185" s="559">
        <v>2021</v>
      </c>
    </row>
    <row r="186" spans="1:5" ht="12.6" customHeight="1" thickBot="1" x14ac:dyDescent="0.3">
      <c r="A186" s="995"/>
      <c r="B186" s="560" t="s">
        <v>6</v>
      </c>
      <c r="C186" s="560" t="s">
        <v>7</v>
      </c>
      <c r="D186" s="560" t="s">
        <v>7</v>
      </c>
      <c r="E186" s="560" t="s">
        <v>7</v>
      </c>
    </row>
    <row r="187" spans="1:5" ht="12.6" customHeight="1" thickBot="1" x14ac:dyDescent="0.3">
      <c r="A187" s="567" t="s">
        <v>0</v>
      </c>
      <c r="B187" s="568">
        <v>0</v>
      </c>
      <c r="C187" s="568"/>
      <c r="D187" s="568"/>
      <c r="E187" s="568"/>
    </row>
    <row r="188" spans="1:5" ht="12.6" customHeight="1" thickBot="1" x14ac:dyDescent="0.3">
      <c r="A188" s="567" t="s">
        <v>41</v>
      </c>
      <c r="B188" s="568">
        <v>0</v>
      </c>
      <c r="C188" s="568"/>
      <c r="D188" s="568"/>
      <c r="E188" s="568"/>
    </row>
    <row r="189" spans="1:5" ht="12.6" customHeight="1" thickBot="1" x14ac:dyDescent="0.3">
      <c r="A189" s="567" t="s">
        <v>1</v>
      </c>
      <c r="B189" s="569">
        <v>800</v>
      </c>
      <c r="C189" s="568"/>
      <c r="D189" s="568"/>
      <c r="E189" s="568"/>
    </row>
    <row r="190" spans="1:5" ht="12.6" customHeight="1" thickBot="1" x14ac:dyDescent="0.3">
      <c r="A190" s="567" t="s">
        <v>2</v>
      </c>
      <c r="B190" s="569">
        <v>0</v>
      </c>
      <c r="C190" s="568"/>
      <c r="D190" s="568"/>
      <c r="E190" s="568"/>
    </row>
    <row r="191" spans="1:5" ht="12.6" customHeight="1" thickBot="1" x14ac:dyDescent="0.3">
      <c r="A191" s="567" t="s">
        <v>28</v>
      </c>
      <c r="B191" s="569">
        <v>0</v>
      </c>
      <c r="C191" s="568">
        <v>1000</v>
      </c>
      <c r="D191" s="568">
        <v>1200</v>
      </c>
      <c r="E191" s="568">
        <v>1600</v>
      </c>
    </row>
    <row r="192" spans="1:5" ht="12.6" customHeight="1" thickBot="1" x14ac:dyDescent="0.3">
      <c r="A192" s="567" t="s">
        <v>30</v>
      </c>
      <c r="B192" s="569">
        <v>0</v>
      </c>
      <c r="C192" s="568"/>
      <c r="D192" s="568"/>
      <c r="E192" s="568"/>
    </row>
    <row r="193" spans="1:5" ht="12.6" customHeight="1" thickBot="1" x14ac:dyDescent="0.3">
      <c r="A193" s="567" t="s">
        <v>3</v>
      </c>
      <c r="B193" s="571"/>
      <c r="C193" s="571"/>
      <c r="D193" s="571"/>
      <c r="E193" s="571"/>
    </row>
    <row r="194" spans="1:5" ht="12.6" customHeight="1" thickBot="1" x14ac:dyDescent="0.3">
      <c r="A194" s="572" t="s">
        <v>233</v>
      </c>
      <c r="B194" s="569">
        <f>B193+B192+B191+B190+B189+B188+B187</f>
        <v>800</v>
      </c>
      <c r="C194" s="569">
        <f>C193+C192+C191+C190+C189+C188+C187</f>
        <v>1000</v>
      </c>
      <c r="D194" s="569">
        <f>D193+D192+D191+D190+D189+D188+D187</f>
        <v>1200</v>
      </c>
      <c r="E194" s="569">
        <f>E193+E192+E191+E190+E189+E188+E187</f>
        <v>1600</v>
      </c>
    </row>
    <row r="195" spans="1:5" ht="12.6" customHeight="1" thickBot="1" x14ac:dyDescent="0.3">
      <c r="A195" s="28" t="s">
        <v>49</v>
      </c>
      <c r="B195" s="573">
        <f>B194-B179</f>
        <v>0</v>
      </c>
      <c r="C195" s="573">
        <f>C194-C179</f>
        <v>0</v>
      </c>
      <c r="D195" s="573">
        <f>D194-D179</f>
        <v>0</v>
      </c>
      <c r="E195" s="573">
        <f>E194-E179</f>
        <v>0</v>
      </c>
    </row>
    <row r="196" spans="1:5" s="553" customFormat="1" ht="58.9" customHeight="1" thickBot="1" x14ac:dyDescent="0.3">
      <c r="A196" s="7" t="s">
        <v>114</v>
      </c>
      <c r="B196" s="983" t="s">
        <v>426</v>
      </c>
      <c r="C196" s="984"/>
      <c r="D196" s="984"/>
      <c r="E196" s="985"/>
    </row>
    <row r="197" spans="1:5" ht="12.6" customHeight="1" x14ac:dyDescent="0.25">
      <c r="A197" s="986" t="s">
        <v>139</v>
      </c>
      <c r="B197" s="987"/>
      <c r="C197" s="987"/>
      <c r="D197" s="987"/>
      <c r="E197" s="988"/>
    </row>
    <row r="198" spans="1:5" ht="12.6" customHeight="1" x14ac:dyDescent="0.25">
      <c r="A198" s="554"/>
      <c r="B198" s="554">
        <v>2018</v>
      </c>
      <c r="C198" s="554">
        <v>2019</v>
      </c>
      <c r="D198" s="554">
        <v>2020</v>
      </c>
      <c r="E198" s="554">
        <v>2021</v>
      </c>
    </row>
    <row r="199" spans="1:5" ht="12.6" customHeight="1" thickBot="1" x14ac:dyDescent="0.3">
      <c r="A199" s="50" t="s">
        <v>425</v>
      </c>
      <c r="B199" s="599" t="s">
        <v>40</v>
      </c>
      <c r="C199" s="599" t="s">
        <v>36</v>
      </c>
      <c r="D199" s="599" t="s">
        <v>36</v>
      </c>
      <c r="E199" s="599" t="s">
        <v>36</v>
      </c>
    </row>
    <row r="200" spans="1:5" ht="12.6" customHeight="1" thickBot="1" x14ac:dyDescent="0.3">
      <c r="A200" s="50" t="s">
        <v>424</v>
      </c>
      <c r="B200" s="599" t="s">
        <v>40</v>
      </c>
      <c r="C200" s="599" t="s">
        <v>36</v>
      </c>
      <c r="D200" s="599" t="s">
        <v>36</v>
      </c>
      <c r="E200" s="599" t="s">
        <v>36</v>
      </c>
    </row>
    <row r="201" spans="1:5" ht="12.6" customHeight="1" thickBot="1" x14ac:dyDescent="0.3">
      <c r="A201" s="50" t="s">
        <v>423</v>
      </c>
      <c r="B201" s="599" t="s">
        <v>40</v>
      </c>
      <c r="C201" s="599" t="s">
        <v>36</v>
      </c>
      <c r="D201" s="599" t="s">
        <v>36</v>
      </c>
      <c r="E201" s="599" t="s">
        <v>36</v>
      </c>
    </row>
    <row r="202" spans="1:5" ht="12.6" customHeight="1" thickBot="1" x14ac:dyDescent="0.3">
      <c r="A202" s="999" t="s">
        <v>137</v>
      </c>
      <c r="B202" s="1000"/>
      <c r="C202" s="1000"/>
      <c r="D202" s="1000"/>
      <c r="E202" s="1001"/>
    </row>
    <row r="203" spans="1:5" ht="12.6" customHeight="1" thickBot="1" x14ac:dyDescent="0.3">
      <c r="A203" s="999" t="s">
        <v>70</v>
      </c>
      <c r="B203" s="1000"/>
      <c r="C203" s="1000"/>
      <c r="D203" s="1000"/>
      <c r="E203" s="1001"/>
    </row>
    <row r="204" spans="1:5" ht="30" customHeight="1" thickBot="1" x14ac:dyDescent="0.3">
      <c r="A204" s="577" t="s">
        <v>240</v>
      </c>
      <c r="B204" s="983" t="s">
        <v>422</v>
      </c>
      <c r="C204" s="984"/>
      <c r="D204" s="984"/>
      <c r="E204" s="985"/>
    </row>
    <row r="205" spans="1:5" ht="33" customHeight="1" thickBot="1" x14ac:dyDescent="0.3">
      <c r="A205" s="9" t="s">
        <v>10</v>
      </c>
      <c r="B205" s="983" t="s">
        <v>421</v>
      </c>
      <c r="C205" s="984"/>
      <c r="D205" s="984"/>
      <c r="E205" s="985"/>
    </row>
    <row r="206" spans="1:5" ht="12.6" customHeight="1" thickBot="1" x14ac:dyDescent="0.3">
      <c r="A206" s="9" t="s">
        <v>13</v>
      </c>
      <c r="B206" s="1006" t="s">
        <v>420</v>
      </c>
      <c r="C206" s="1007"/>
      <c r="D206" s="1007"/>
      <c r="E206" s="1008"/>
    </row>
    <row r="207" spans="1:5" ht="12.6" customHeight="1" x14ac:dyDescent="0.25">
      <c r="A207" s="994"/>
      <c r="B207" s="559">
        <v>2018</v>
      </c>
      <c r="C207" s="559">
        <v>2019</v>
      </c>
      <c r="D207" s="559">
        <v>2020</v>
      </c>
      <c r="E207" s="559">
        <v>2021</v>
      </c>
    </row>
    <row r="208" spans="1:5" ht="12.6" customHeight="1" thickBot="1" x14ac:dyDescent="0.3">
      <c r="A208" s="995"/>
      <c r="B208" s="560" t="s">
        <v>6</v>
      </c>
      <c r="C208" s="560" t="s">
        <v>7</v>
      </c>
      <c r="D208" s="560" t="s">
        <v>7</v>
      </c>
      <c r="E208" s="560" t="s">
        <v>7</v>
      </c>
    </row>
    <row r="209" spans="1:5" ht="12.6" customHeight="1" thickBot="1" x14ac:dyDescent="0.3">
      <c r="A209" s="9" t="s">
        <v>9</v>
      </c>
      <c r="B209" s="600">
        <v>2</v>
      </c>
      <c r="C209" s="601">
        <v>2</v>
      </c>
      <c r="D209" s="601">
        <v>2</v>
      </c>
      <c r="E209" s="601">
        <v>2</v>
      </c>
    </row>
    <row r="210" spans="1:5" ht="12.6" customHeight="1" thickBot="1" x14ac:dyDescent="0.3">
      <c r="A210" s="9" t="s">
        <v>14</v>
      </c>
      <c r="B210" s="602">
        <v>140000</v>
      </c>
      <c r="C210" s="603">
        <v>70000</v>
      </c>
      <c r="D210" s="603">
        <v>70000</v>
      </c>
      <c r="E210" s="603">
        <v>70000</v>
      </c>
    </row>
    <row r="211" spans="1:5" ht="12.6" customHeight="1" thickBot="1" x14ac:dyDescent="0.3">
      <c r="A211" s="9" t="s">
        <v>23</v>
      </c>
      <c r="B211" s="602">
        <f>B210/B209</f>
        <v>70000</v>
      </c>
      <c r="C211" s="602">
        <f>C210/C209</f>
        <v>35000</v>
      </c>
      <c r="D211" s="602">
        <f>D210/D209</f>
        <v>35000</v>
      </c>
      <c r="E211" s="602">
        <f>E210/E209</f>
        <v>35000</v>
      </c>
    </row>
    <row r="212" spans="1:5" ht="12.6" customHeight="1" thickBot="1" x14ac:dyDescent="0.3">
      <c r="A212" s="9" t="s">
        <v>15</v>
      </c>
      <c r="B212" s="171"/>
      <c r="C212" s="171">
        <f t="shared" ref="C212:E214" si="6">C209/B209-1</f>
        <v>0</v>
      </c>
      <c r="D212" s="171">
        <f t="shared" si="6"/>
        <v>0</v>
      </c>
      <c r="E212" s="171">
        <f t="shared" si="6"/>
        <v>0</v>
      </c>
    </row>
    <row r="213" spans="1:5" ht="12.6" customHeight="1" thickBot="1" x14ac:dyDescent="0.3">
      <c r="A213" s="9" t="s">
        <v>16</v>
      </c>
      <c r="B213" s="171"/>
      <c r="C213" s="171">
        <f t="shared" si="6"/>
        <v>-0.5</v>
      </c>
      <c r="D213" s="171">
        <f t="shared" si="6"/>
        <v>0</v>
      </c>
      <c r="E213" s="171">
        <f t="shared" si="6"/>
        <v>0</v>
      </c>
    </row>
    <row r="214" spans="1:5" ht="12.6" customHeight="1" thickBot="1" x14ac:dyDescent="0.3">
      <c r="A214" s="9" t="s">
        <v>17</v>
      </c>
      <c r="B214" s="171"/>
      <c r="C214" s="171">
        <f t="shared" si="6"/>
        <v>-0.5</v>
      </c>
      <c r="D214" s="171">
        <f t="shared" si="6"/>
        <v>0</v>
      </c>
      <c r="E214" s="171">
        <f t="shared" si="6"/>
        <v>0</v>
      </c>
    </row>
    <row r="215" spans="1:5" ht="12.6" customHeight="1" thickBot="1" x14ac:dyDescent="0.3">
      <c r="A215" s="1009" t="s">
        <v>408</v>
      </c>
      <c r="B215" s="1010"/>
      <c r="C215" s="1010"/>
      <c r="D215" s="1010"/>
      <c r="E215" s="1011"/>
    </row>
    <row r="216" spans="1:5" ht="12.6" customHeight="1" x14ac:dyDescent="0.25">
      <c r="A216" s="994"/>
      <c r="B216" s="559">
        <v>2018</v>
      </c>
      <c r="C216" s="559">
        <v>2019</v>
      </c>
      <c r="D216" s="559">
        <v>2020</v>
      </c>
      <c r="E216" s="559">
        <v>2021</v>
      </c>
    </row>
    <row r="217" spans="1:5" ht="12.6" customHeight="1" thickBot="1" x14ac:dyDescent="0.3">
      <c r="A217" s="995"/>
      <c r="B217" s="560" t="s">
        <v>6</v>
      </c>
      <c r="C217" s="560" t="s">
        <v>7</v>
      </c>
      <c r="D217" s="560" t="s">
        <v>7</v>
      </c>
      <c r="E217" s="560" t="s">
        <v>7</v>
      </c>
    </row>
    <row r="218" spans="1:5" ht="12.6" customHeight="1" thickBot="1" x14ac:dyDescent="0.3">
      <c r="A218" s="567" t="s">
        <v>0</v>
      </c>
      <c r="B218" s="568">
        <v>0</v>
      </c>
      <c r="C218" s="568">
        <v>0</v>
      </c>
      <c r="D218" s="568">
        <v>0</v>
      </c>
      <c r="E218" s="568">
        <v>0</v>
      </c>
    </row>
    <row r="219" spans="1:5" ht="12.6" customHeight="1" thickBot="1" x14ac:dyDescent="0.3">
      <c r="A219" s="567" t="s">
        <v>41</v>
      </c>
      <c r="B219" s="568">
        <v>0</v>
      </c>
      <c r="C219" s="568">
        <v>0</v>
      </c>
      <c r="D219" s="568">
        <v>0</v>
      </c>
      <c r="E219" s="568">
        <v>0</v>
      </c>
    </row>
    <row r="220" spans="1:5" ht="12.6" customHeight="1" thickBot="1" x14ac:dyDescent="0.3">
      <c r="A220" s="567" t="s">
        <v>1</v>
      </c>
      <c r="B220" s="569">
        <v>0</v>
      </c>
      <c r="C220" s="569">
        <v>0</v>
      </c>
      <c r="D220" s="569">
        <v>0</v>
      </c>
      <c r="E220" s="569">
        <v>0</v>
      </c>
    </row>
    <row r="221" spans="1:5" ht="12.6" customHeight="1" thickBot="1" x14ac:dyDescent="0.3">
      <c r="A221" s="567" t="s">
        <v>2</v>
      </c>
      <c r="B221" s="569">
        <v>0</v>
      </c>
      <c r="C221" s="569">
        <v>0</v>
      </c>
      <c r="D221" s="569">
        <v>0</v>
      </c>
      <c r="E221" s="569">
        <v>0</v>
      </c>
    </row>
    <row r="222" spans="1:5" ht="12.6" customHeight="1" thickBot="1" x14ac:dyDescent="0.3">
      <c r="A222" s="567" t="s">
        <v>28</v>
      </c>
      <c r="B222" s="569">
        <v>0</v>
      </c>
      <c r="C222" s="568"/>
      <c r="D222" s="568"/>
      <c r="E222" s="568"/>
    </row>
    <row r="223" spans="1:5" ht="12.6" customHeight="1" thickBot="1" x14ac:dyDescent="0.3">
      <c r="A223" s="567" t="s">
        <v>30</v>
      </c>
      <c r="B223" s="569">
        <f>B210</f>
        <v>140000</v>
      </c>
      <c r="C223" s="568">
        <f>C210</f>
        <v>70000</v>
      </c>
      <c r="D223" s="568">
        <f>D210</f>
        <v>70000</v>
      </c>
      <c r="E223" s="568">
        <f>E210</f>
        <v>70000</v>
      </c>
    </row>
    <row r="224" spans="1:5" ht="12.6" customHeight="1" thickBot="1" x14ac:dyDescent="0.3">
      <c r="A224" s="567" t="s">
        <v>3</v>
      </c>
      <c r="B224" s="571">
        <v>0</v>
      </c>
      <c r="C224" s="571">
        <v>0</v>
      </c>
      <c r="D224" s="571">
        <v>0</v>
      </c>
      <c r="E224" s="571">
        <v>0</v>
      </c>
    </row>
    <row r="225" spans="1:5" ht="12.6" customHeight="1" thickBot="1" x14ac:dyDescent="0.3">
      <c r="A225" s="572" t="s">
        <v>47</v>
      </c>
      <c r="B225" s="569">
        <f>B224+B223+B222+B221+B220+B219+B218</f>
        <v>140000</v>
      </c>
      <c r="C225" s="569">
        <f>C224+C223+C222+C221+C220+C219+C218</f>
        <v>70000</v>
      </c>
      <c r="D225" s="569">
        <f>D224+D223+D222+D221+D220+D219+D218</f>
        <v>70000</v>
      </c>
      <c r="E225" s="569">
        <f>E224+E223+E222+E221+E220+E219+E218</f>
        <v>70000</v>
      </c>
    </row>
    <row r="226" spans="1:5" ht="12.6" customHeight="1" thickBot="1" x14ac:dyDescent="0.3">
      <c r="A226" s="28" t="s">
        <v>49</v>
      </c>
      <c r="B226" s="573">
        <f>B225-B210</f>
        <v>0</v>
      </c>
      <c r="C226" s="573">
        <f>C225-C210</f>
        <v>0</v>
      </c>
      <c r="D226" s="573">
        <f>D225-D210</f>
        <v>0</v>
      </c>
      <c r="E226" s="573">
        <f>E225-E210</f>
        <v>0</v>
      </c>
    </row>
    <row r="227" spans="1:5" s="553" customFormat="1" ht="71.45" customHeight="1" thickBot="1" x14ac:dyDescent="0.3">
      <c r="A227" s="574" t="s">
        <v>232</v>
      </c>
      <c r="B227" s="983" t="s">
        <v>419</v>
      </c>
      <c r="C227" s="984"/>
      <c r="D227" s="984"/>
      <c r="E227" s="985"/>
    </row>
    <row r="228" spans="1:5" ht="12.6" customHeight="1" thickBot="1" x14ac:dyDescent="0.3">
      <c r="A228" s="980" t="s">
        <v>230</v>
      </c>
      <c r="B228" s="981"/>
      <c r="C228" s="981"/>
      <c r="D228" s="981"/>
      <c r="E228" s="982"/>
    </row>
    <row r="229" spans="1:5" ht="12.6" customHeight="1" x14ac:dyDescent="0.25">
      <c r="A229" s="554"/>
      <c r="B229" s="554">
        <v>2018</v>
      </c>
      <c r="C229" s="554">
        <v>2019</v>
      </c>
      <c r="D229" s="554">
        <v>2020</v>
      </c>
      <c r="E229" s="554">
        <v>2021</v>
      </c>
    </row>
    <row r="230" spans="1:5" ht="12.6" customHeight="1" thickBot="1" x14ac:dyDescent="0.3">
      <c r="A230" s="9" t="s">
        <v>418</v>
      </c>
      <c r="B230" s="592" t="s">
        <v>40</v>
      </c>
      <c r="C230" s="592" t="s">
        <v>36</v>
      </c>
      <c r="D230" s="592" t="s">
        <v>36</v>
      </c>
      <c r="E230" s="592" t="s">
        <v>36</v>
      </c>
    </row>
    <row r="231" spans="1:5" ht="12.6" customHeight="1" thickBot="1" x14ac:dyDescent="0.3">
      <c r="A231" s="9" t="s">
        <v>417</v>
      </c>
      <c r="B231" s="592" t="s">
        <v>40</v>
      </c>
      <c r="C231" s="592" t="s">
        <v>36</v>
      </c>
      <c r="D231" s="592" t="s">
        <v>36</v>
      </c>
      <c r="E231" s="592" t="s">
        <v>36</v>
      </c>
    </row>
    <row r="232" spans="1:5" ht="12.6" customHeight="1" thickBot="1" x14ac:dyDescent="0.3">
      <c r="A232" s="9" t="s">
        <v>416</v>
      </c>
      <c r="B232" s="592" t="s">
        <v>40</v>
      </c>
      <c r="C232" s="592" t="s">
        <v>36</v>
      </c>
      <c r="D232" s="592" t="s">
        <v>36</v>
      </c>
      <c r="E232" s="592" t="s">
        <v>36</v>
      </c>
    </row>
    <row r="233" spans="1:5" ht="12.6" customHeight="1" thickBot="1" x14ac:dyDescent="0.3">
      <c r="A233" s="999" t="s">
        <v>225</v>
      </c>
      <c r="B233" s="1000"/>
      <c r="C233" s="1000"/>
      <c r="D233" s="1000"/>
      <c r="E233" s="1001"/>
    </row>
    <row r="234" spans="1:5" ht="12.6" customHeight="1" thickBot="1" x14ac:dyDescent="0.3">
      <c r="A234" s="999" t="s">
        <v>70</v>
      </c>
      <c r="B234" s="1000"/>
      <c r="C234" s="1000"/>
      <c r="D234" s="1000"/>
      <c r="E234" s="1001"/>
    </row>
    <row r="235" spans="1:5" ht="30" customHeight="1" thickBot="1" x14ac:dyDescent="0.3">
      <c r="A235" s="577" t="s">
        <v>224</v>
      </c>
      <c r="B235" s="983" t="s">
        <v>415</v>
      </c>
      <c r="C235" s="984"/>
      <c r="D235" s="984"/>
      <c r="E235" s="985"/>
    </row>
    <row r="236" spans="1:5" ht="27.6" customHeight="1" thickBot="1" x14ac:dyDescent="0.3">
      <c r="A236" s="9" t="s">
        <v>10</v>
      </c>
      <c r="B236" s="983" t="s">
        <v>414</v>
      </c>
      <c r="C236" s="984"/>
      <c r="D236" s="984"/>
      <c r="E236" s="985"/>
    </row>
    <row r="237" spans="1:5" ht="12.6" customHeight="1" thickBot="1" x14ac:dyDescent="0.3">
      <c r="A237" s="9" t="s">
        <v>13</v>
      </c>
      <c r="B237" s="1006" t="s">
        <v>413</v>
      </c>
      <c r="C237" s="1007"/>
      <c r="D237" s="1007"/>
      <c r="E237" s="1008"/>
    </row>
    <row r="238" spans="1:5" ht="12.6" customHeight="1" x14ac:dyDescent="0.25">
      <c r="A238" s="994"/>
      <c r="B238" s="559">
        <v>2018</v>
      </c>
      <c r="C238" s="559">
        <v>2019</v>
      </c>
      <c r="D238" s="559">
        <v>2020</v>
      </c>
      <c r="E238" s="559">
        <v>2021</v>
      </c>
    </row>
    <row r="239" spans="1:5" ht="12.6" customHeight="1" thickBot="1" x14ac:dyDescent="0.3">
      <c r="A239" s="995"/>
      <c r="B239" s="560" t="s">
        <v>6</v>
      </c>
      <c r="C239" s="560" t="s">
        <v>7</v>
      </c>
      <c r="D239" s="560" t="s">
        <v>7</v>
      </c>
      <c r="E239" s="560" t="s">
        <v>7</v>
      </c>
    </row>
    <row r="240" spans="1:5" ht="12.6" customHeight="1" thickBot="1" x14ac:dyDescent="0.3">
      <c r="A240" s="9" t="s">
        <v>9</v>
      </c>
      <c r="B240" s="600">
        <v>40</v>
      </c>
      <c r="C240" s="601">
        <v>50</v>
      </c>
      <c r="D240" s="601">
        <v>50</v>
      </c>
      <c r="E240" s="601">
        <v>50</v>
      </c>
    </row>
    <row r="241" spans="1:5" ht="12.6" customHeight="1" thickBot="1" x14ac:dyDescent="0.3">
      <c r="A241" s="9" t="s">
        <v>14</v>
      </c>
      <c r="B241" s="602">
        <v>132000</v>
      </c>
      <c r="C241" s="603">
        <v>200000</v>
      </c>
      <c r="D241" s="603">
        <v>200000</v>
      </c>
      <c r="E241" s="603">
        <v>200000</v>
      </c>
    </row>
    <row r="242" spans="1:5" ht="12.6" customHeight="1" thickBot="1" x14ac:dyDescent="0.3">
      <c r="A242" s="9" t="s">
        <v>23</v>
      </c>
      <c r="B242" s="602">
        <f>B241/B240</f>
        <v>3300</v>
      </c>
      <c r="C242" s="603">
        <f>C241/C240</f>
        <v>4000</v>
      </c>
      <c r="D242" s="603">
        <f>D241/D240</f>
        <v>4000</v>
      </c>
      <c r="E242" s="603">
        <f>E241/E240</f>
        <v>4000</v>
      </c>
    </row>
    <row r="243" spans="1:5" ht="12.6" customHeight="1" thickBot="1" x14ac:dyDescent="0.3">
      <c r="A243" s="9" t="s">
        <v>15</v>
      </c>
      <c r="B243" s="171"/>
      <c r="C243" s="171">
        <f t="shared" ref="C243:E245" si="7">C240/B240-1</f>
        <v>0.25</v>
      </c>
      <c r="D243" s="171">
        <f t="shared" si="7"/>
        <v>0</v>
      </c>
      <c r="E243" s="171">
        <f t="shared" si="7"/>
        <v>0</v>
      </c>
    </row>
    <row r="244" spans="1:5" ht="12.6" customHeight="1" thickBot="1" x14ac:dyDescent="0.3">
      <c r="A244" s="9" t="s">
        <v>16</v>
      </c>
      <c r="B244" s="171"/>
      <c r="C244" s="171">
        <f t="shared" si="7"/>
        <v>0.51515151515151514</v>
      </c>
      <c r="D244" s="171">
        <f t="shared" si="7"/>
        <v>0</v>
      </c>
      <c r="E244" s="171">
        <f t="shared" si="7"/>
        <v>0</v>
      </c>
    </row>
    <row r="245" spans="1:5" ht="12.6" customHeight="1" thickBot="1" x14ac:dyDescent="0.3">
      <c r="A245" s="9" t="s">
        <v>17</v>
      </c>
      <c r="B245" s="171"/>
      <c r="C245" s="171">
        <f t="shared" si="7"/>
        <v>0.21212121212121215</v>
      </c>
      <c r="D245" s="171">
        <f t="shared" si="7"/>
        <v>0</v>
      </c>
      <c r="E245" s="171">
        <f t="shared" si="7"/>
        <v>0</v>
      </c>
    </row>
    <row r="246" spans="1:5" ht="12.6" customHeight="1" thickBot="1" x14ac:dyDescent="0.3">
      <c r="A246" s="1009" t="s">
        <v>408</v>
      </c>
      <c r="B246" s="1010"/>
      <c r="C246" s="1010"/>
      <c r="D246" s="1010"/>
      <c r="E246" s="1011"/>
    </row>
    <row r="247" spans="1:5" ht="12.6" customHeight="1" x14ac:dyDescent="0.25">
      <c r="A247" s="994"/>
      <c r="B247" s="559">
        <v>2018</v>
      </c>
      <c r="C247" s="559">
        <v>2019</v>
      </c>
      <c r="D247" s="559">
        <v>2020</v>
      </c>
      <c r="E247" s="559">
        <v>2021</v>
      </c>
    </row>
    <row r="248" spans="1:5" ht="12.6" customHeight="1" thickBot="1" x14ac:dyDescent="0.3">
      <c r="A248" s="995"/>
      <c r="B248" s="560" t="s">
        <v>6</v>
      </c>
      <c r="C248" s="560" t="s">
        <v>7</v>
      </c>
      <c r="D248" s="560" t="s">
        <v>7</v>
      </c>
      <c r="E248" s="560" t="s">
        <v>7</v>
      </c>
    </row>
    <row r="249" spans="1:5" ht="12.6" customHeight="1" thickBot="1" x14ac:dyDescent="0.3">
      <c r="A249" s="567" t="s">
        <v>0</v>
      </c>
      <c r="B249" s="568">
        <v>0</v>
      </c>
      <c r="C249" s="568"/>
      <c r="D249" s="568"/>
      <c r="E249" s="568"/>
    </row>
    <row r="250" spans="1:5" ht="12.6" customHeight="1" thickBot="1" x14ac:dyDescent="0.3">
      <c r="A250" s="567" t="s">
        <v>41</v>
      </c>
      <c r="B250" s="568">
        <v>0</v>
      </c>
      <c r="C250" s="568"/>
      <c r="D250" s="568"/>
      <c r="E250" s="568"/>
    </row>
    <row r="251" spans="1:5" ht="12.6" customHeight="1" thickBot="1" x14ac:dyDescent="0.3">
      <c r="A251" s="567" t="s">
        <v>1</v>
      </c>
      <c r="B251" s="569">
        <v>0</v>
      </c>
      <c r="C251" s="568"/>
      <c r="D251" s="568"/>
      <c r="E251" s="568"/>
    </row>
    <row r="252" spans="1:5" ht="12.6" customHeight="1" thickBot="1" x14ac:dyDescent="0.3">
      <c r="A252" s="567" t="s">
        <v>2</v>
      </c>
      <c r="B252" s="569">
        <v>0</v>
      </c>
      <c r="C252" s="568"/>
      <c r="D252" s="568"/>
      <c r="E252" s="568"/>
    </row>
    <row r="253" spans="1:5" ht="12.6" customHeight="1" thickBot="1" x14ac:dyDescent="0.3">
      <c r="A253" s="567" t="s">
        <v>28</v>
      </c>
      <c r="B253" s="569">
        <v>0</v>
      </c>
      <c r="C253" s="568"/>
      <c r="D253" s="568"/>
      <c r="E253" s="568"/>
    </row>
    <row r="254" spans="1:5" ht="12.6" customHeight="1" thickBot="1" x14ac:dyDescent="0.3">
      <c r="A254" s="567" t="s">
        <v>30</v>
      </c>
      <c r="B254" s="569">
        <v>0</v>
      </c>
      <c r="C254" s="568"/>
      <c r="D254" s="568"/>
      <c r="E254" s="568"/>
    </row>
    <row r="255" spans="1:5" ht="12.6" customHeight="1" thickBot="1" x14ac:dyDescent="0.3">
      <c r="A255" s="567" t="s">
        <v>3</v>
      </c>
      <c r="B255" s="571">
        <f>B241</f>
        <v>132000</v>
      </c>
      <c r="C255" s="568">
        <f>C241</f>
        <v>200000</v>
      </c>
      <c r="D255" s="568">
        <f>D241</f>
        <v>200000</v>
      </c>
      <c r="E255" s="568">
        <f>E241</f>
        <v>200000</v>
      </c>
    </row>
    <row r="256" spans="1:5" ht="12.6" customHeight="1" thickBot="1" x14ac:dyDescent="0.3">
      <c r="A256" s="572" t="s">
        <v>47</v>
      </c>
      <c r="B256" s="569">
        <f>B255+B254+B253+B252+B251+B250+B249</f>
        <v>132000</v>
      </c>
      <c r="C256" s="569">
        <f>C255+C254+C253+C252+C251+C250+C249</f>
        <v>200000</v>
      </c>
      <c r="D256" s="569">
        <f>D255+D254+D253+D252+D251+D250+D249</f>
        <v>200000</v>
      </c>
      <c r="E256" s="569">
        <f>E255+E254+E253+E252+E251+E250+E249</f>
        <v>200000</v>
      </c>
    </row>
    <row r="257" spans="1:5" ht="12.6" customHeight="1" thickBot="1" x14ac:dyDescent="0.3">
      <c r="A257" s="28" t="s">
        <v>49</v>
      </c>
      <c r="B257" s="573">
        <f>B256-B241</f>
        <v>0</v>
      </c>
      <c r="C257" s="573">
        <f>C256-C241</f>
        <v>0</v>
      </c>
      <c r="D257" s="573">
        <f>D256-D241</f>
        <v>0</v>
      </c>
      <c r="E257" s="573">
        <f>E256-E241</f>
        <v>0</v>
      </c>
    </row>
    <row r="258" spans="1:5" ht="12.6" customHeight="1" thickBot="1" x14ac:dyDescent="0.3">
      <c r="A258" s="999" t="s">
        <v>58</v>
      </c>
      <c r="B258" s="1000"/>
      <c r="C258" s="1000"/>
      <c r="D258" s="1000"/>
      <c r="E258" s="1001"/>
    </row>
    <row r="259" spans="1:5" ht="14.45" customHeight="1" thickBot="1" x14ac:dyDescent="0.3">
      <c r="A259" s="999" t="s">
        <v>412</v>
      </c>
      <c r="B259" s="1000"/>
      <c r="C259" s="1000"/>
      <c r="D259" s="1000"/>
      <c r="E259" s="1001"/>
    </row>
    <row r="260" spans="1:5" ht="24" customHeight="1" thickBot="1" x14ac:dyDescent="0.3">
      <c r="A260" s="604" t="s">
        <v>65</v>
      </c>
      <c r="B260" s="1003" t="s">
        <v>38</v>
      </c>
      <c r="C260" s="1004"/>
      <c r="D260" s="1004"/>
      <c r="E260" s="1005"/>
    </row>
    <row r="261" spans="1:5" ht="48" customHeight="1" thickBot="1" x14ac:dyDescent="0.3">
      <c r="A261" s="577" t="s">
        <v>37</v>
      </c>
      <c r="B261" s="983" t="s">
        <v>411</v>
      </c>
      <c r="C261" s="984"/>
      <c r="D261" s="984"/>
      <c r="E261" s="985"/>
    </row>
    <row r="262" spans="1:5" ht="35.450000000000003" customHeight="1" thickBot="1" x14ac:dyDescent="0.3">
      <c r="A262" s="9" t="s">
        <v>10</v>
      </c>
      <c r="B262" s="983" t="s">
        <v>410</v>
      </c>
      <c r="C262" s="984"/>
      <c r="D262" s="984"/>
      <c r="E262" s="985"/>
    </row>
    <row r="263" spans="1:5" ht="12.6" customHeight="1" thickBot="1" x14ac:dyDescent="0.3">
      <c r="A263" s="9" t="s">
        <v>13</v>
      </c>
      <c r="B263" s="1006" t="s">
        <v>409</v>
      </c>
      <c r="C263" s="1007"/>
      <c r="D263" s="1007"/>
      <c r="E263" s="1008"/>
    </row>
    <row r="264" spans="1:5" ht="12.6" customHeight="1" x14ac:dyDescent="0.25">
      <c r="A264" s="994"/>
      <c r="B264" s="559">
        <v>2018</v>
      </c>
      <c r="C264" s="559">
        <v>2019</v>
      </c>
      <c r="D264" s="559">
        <v>2020</v>
      </c>
      <c r="E264" s="559">
        <v>2021</v>
      </c>
    </row>
    <row r="265" spans="1:5" ht="12.6" customHeight="1" thickBot="1" x14ac:dyDescent="0.3">
      <c r="A265" s="995"/>
      <c r="B265" s="560" t="s">
        <v>6</v>
      </c>
      <c r="C265" s="560" t="s">
        <v>7</v>
      </c>
      <c r="D265" s="560" t="s">
        <v>7</v>
      </c>
      <c r="E265" s="560" t="s">
        <v>7</v>
      </c>
    </row>
    <row r="266" spans="1:5" ht="12.6" customHeight="1" thickBot="1" x14ac:dyDescent="0.3">
      <c r="A266" s="9" t="s">
        <v>9</v>
      </c>
      <c r="B266" s="605">
        <v>20</v>
      </c>
      <c r="C266" s="605">
        <v>20</v>
      </c>
      <c r="D266" s="605">
        <v>20</v>
      </c>
      <c r="E266" s="605">
        <v>20</v>
      </c>
    </row>
    <row r="267" spans="1:5" ht="12.6" customHeight="1" thickBot="1" x14ac:dyDescent="0.3">
      <c r="A267" s="9" t="s">
        <v>14</v>
      </c>
      <c r="B267" s="606">
        <v>100000</v>
      </c>
      <c r="C267" s="606">
        <v>100000</v>
      </c>
      <c r="D267" s="606">
        <v>100000</v>
      </c>
      <c r="E267" s="606">
        <v>100000</v>
      </c>
    </row>
    <row r="268" spans="1:5" ht="12.6" customHeight="1" thickBot="1" x14ac:dyDescent="0.3">
      <c r="A268" s="9" t="s">
        <v>23</v>
      </c>
      <c r="B268" s="605">
        <f>B267/B266</f>
        <v>5000</v>
      </c>
      <c r="C268" s="605">
        <f>C267/C266</f>
        <v>5000</v>
      </c>
      <c r="D268" s="605">
        <f>D267/D266</f>
        <v>5000</v>
      </c>
      <c r="E268" s="605">
        <f>E267/E266</f>
        <v>5000</v>
      </c>
    </row>
    <row r="269" spans="1:5" ht="12.6" customHeight="1" thickBot="1" x14ac:dyDescent="0.3">
      <c r="A269" s="9" t="s">
        <v>15</v>
      </c>
      <c r="B269" s="9" t="s">
        <v>21</v>
      </c>
      <c r="C269" s="607">
        <f t="shared" ref="C269:E271" si="8">C266/B266-1</f>
        <v>0</v>
      </c>
      <c r="D269" s="607">
        <f t="shared" si="8"/>
        <v>0</v>
      </c>
      <c r="E269" s="607">
        <f t="shared" si="8"/>
        <v>0</v>
      </c>
    </row>
    <row r="270" spans="1:5" ht="12.6" customHeight="1" thickBot="1" x14ac:dyDescent="0.3">
      <c r="A270" s="9" t="s">
        <v>16</v>
      </c>
      <c r="B270" s="9" t="s">
        <v>21</v>
      </c>
      <c r="C270" s="607">
        <f t="shared" si="8"/>
        <v>0</v>
      </c>
      <c r="D270" s="607">
        <f t="shared" si="8"/>
        <v>0</v>
      </c>
      <c r="E270" s="607">
        <f t="shared" si="8"/>
        <v>0</v>
      </c>
    </row>
    <row r="271" spans="1:5" ht="12.6" customHeight="1" thickBot="1" x14ac:dyDescent="0.3">
      <c r="A271" s="9" t="s">
        <v>17</v>
      </c>
      <c r="B271" s="9" t="s">
        <v>21</v>
      </c>
      <c r="C271" s="607">
        <f t="shared" si="8"/>
        <v>0</v>
      </c>
      <c r="D271" s="607">
        <f t="shared" si="8"/>
        <v>0</v>
      </c>
      <c r="E271" s="607">
        <f t="shared" si="8"/>
        <v>0</v>
      </c>
    </row>
    <row r="272" spans="1:5" ht="12.6" customHeight="1" thickBot="1" x14ac:dyDescent="0.3">
      <c r="A272" s="1009" t="s">
        <v>408</v>
      </c>
      <c r="B272" s="1010"/>
      <c r="C272" s="1010"/>
      <c r="D272" s="1010"/>
      <c r="E272" s="1011"/>
    </row>
    <row r="273" spans="1:5" ht="12.6" customHeight="1" x14ac:dyDescent="0.25">
      <c r="A273" s="994"/>
      <c r="B273" s="559">
        <v>2018</v>
      </c>
      <c r="C273" s="559">
        <v>2019</v>
      </c>
      <c r="D273" s="559">
        <v>2020</v>
      </c>
      <c r="E273" s="559">
        <v>2021</v>
      </c>
    </row>
    <row r="274" spans="1:5" ht="12.6" customHeight="1" thickBot="1" x14ac:dyDescent="0.3">
      <c r="A274" s="995"/>
      <c r="B274" s="560" t="s">
        <v>6</v>
      </c>
      <c r="C274" s="560" t="s">
        <v>7</v>
      </c>
      <c r="D274" s="560" t="s">
        <v>7</v>
      </c>
      <c r="E274" s="560" t="s">
        <v>7</v>
      </c>
    </row>
    <row r="275" spans="1:5" ht="12.6" customHeight="1" thickBot="1" x14ac:dyDescent="0.3">
      <c r="A275" s="567" t="s">
        <v>62</v>
      </c>
      <c r="B275" s="568"/>
      <c r="C275" s="568"/>
      <c r="D275" s="568"/>
      <c r="E275" s="568"/>
    </row>
    <row r="276" spans="1:5" ht="12.6" customHeight="1" thickBot="1" x14ac:dyDescent="0.3">
      <c r="A276" s="567" t="s">
        <v>63</v>
      </c>
      <c r="B276" s="606">
        <v>100000</v>
      </c>
      <c r="C276" s="606">
        <v>100000</v>
      </c>
      <c r="D276" s="606">
        <v>100000</v>
      </c>
      <c r="E276" s="606">
        <v>100000</v>
      </c>
    </row>
    <row r="277" spans="1:5" ht="12.6" customHeight="1" thickBot="1" x14ac:dyDescent="0.3">
      <c r="A277" s="572" t="s">
        <v>47</v>
      </c>
      <c r="B277" s="569">
        <f>B276+B275</f>
        <v>100000</v>
      </c>
      <c r="C277" s="569">
        <f>C276+C275</f>
        <v>100000</v>
      </c>
      <c r="D277" s="569">
        <f>D276+D275</f>
        <v>100000</v>
      </c>
      <c r="E277" s="569">
        <f>E276+E275</f>
        <v>100000</v>
      </c>
    </row>
    <row r="278" spans="1:5" ht="12.6" customHeight="1" thickBot="1" x14ac:dyDescent="0.3">
      <c r="A278" s="28" t="s">
        <v>49</v>
      </c>
      <c r="B278" s="573">
        <f>B277-B267</f>
        <v>0</v>
      </c>
      <c r="C278" s="573">
        <f>C277-C267</f>
        <v>0</v>
      </c>
      <c r="D278" s="573">
        <f>D277-D267</f>
        <v>0</v>
      </c>
      <c r="E278" s="573">
        <f>E277-E267</f>
        <v>0</v>
      </c>
    </row>
    <row r="279" spans="1:5" ht="9.6" customHeight="1" x14ac:dyDescent="0.25">
      <c r="A279" s="994" t="s">
        <v>60</v>
      </c>
      <c r="B279" s="1022"/>
      <c r="C279" s="1023"/>
      <c r="D279" s="1023"/>
      <c r="E279" s="1024"/>
    </row>
    <row r="280" spans="1:5" ht="9.6" customHeight="1" x14ac:dyDescent="0.25">
      <c r="A280" s="1002"/>
      <c r="B280" s="1025"/>
      <c r="C280" s="1026"/>
      <c r="D280" s="1026"/>
      <c r="E280" s="1027"/>
    </row>
    <row r="281" spans="1:5" ht="9.6" customHeight="1" thickBot="1" x14ac:dyDescent="0.3">
      <c r="A281" s="995"/>
      <c r="B281" s="1028"/>
      <c r="C281" s="1029"/>
      <c r="D281" s="1029"/>
      <c r="E281" s="1030"/>
    </row>
    <row r="282" spans="1:5" ht="18" customHeight="1" thickBot="1" x14ac:dyDescent="0.3">
      <c r="A282" s="38"/>
      <c r="B282" s="608">
        <f>B284-B283</f>
        <v>0</v>
      </c>
      <c r="C282" s="608">
        <f>C284-C283</f>
        <v>0</v>
      </c>
      <c r="D282" s="608">
        <f>D284-D283</f>
        <v>0</v>
      </c>
      <c r="E282" s="608">
        <f>E284-E283</f>
        <v>0</v>
      </c>
    </row>
    <row r="283" spans="1:5" ht="21.6" customHeight="1" thickBot="1" x14ac:dyDescent="0.3">
      <c r="A283" s="40" t="s">
        <v>66</v>
      </c>
      <c r="B283" s="609">
        <f>B102+B132+B161+B179+B210+B241+B267</f>
        <v>480422</v>
      </c>
      <c r="C283" s="609">
        <f>C102+C132+C161+C179+C210+C241+C267</f>
        <v>620000</v>
      </c>
      <c r="D283" s="609">
        <f>D102+D132+D161+D179+D210+D241+D267</f>
        <v>680000</v>
      </c>
      <c r="E283" s="609">
        <f>E102+E132+E161+E179+E210+E241+E267</f>
        <v>780960</v>
      </c>
    </row>
    <row r="284" spans="1:5" ht="25.15" customHeight="1" thickBot="1" x14ac:dyDescent="0.3">
      <c r="A284" s="40" t="s">
        <v>67</v>
      </c>
      <c r="B284" s="609">
        <f>B117+B147+B171+B194+B225+B256+B277</f>
        <v>480422</v>
      </c>
      <c r="C284" s="609">
        <f>C117+C147+C171+C194+C225+C256+C277</f>
        <v>620000</v>
      </c>
      <c r="D284" s="609">
        <f>D117+D147+D171+D194+D225+D256+D277</f>
        <v>680000</v>
      </c>
      <c r="E284" s="609">
        <f>E117+E147+E171+E194+E225+E256+E277</f>
        <v>780960</v>
      </c>
    </row>
    <row r="285" spans="1:5" ht="12.6" customHeight="1" thickBot="1" x14ac:dyDescent="0.3">
      <c r="A285" s="42" t="s">
        <v>24</v>
      </c>
      <c r="B285" s="610"/>
      <c r="C285" s="611">
        <f>C284/B284-1</f>
        <v>0.29053207388504276</v>
      </c>
      <c r="D285" s="611">
        <f>D284/C284-1</f>
        <v>9.6774193548387011E-2</v>
      </c>
      <c r="E285" s="611">
        <f>E284/D284-1</f>
        <v>0.14847058823529413</v>
      </c>
    </row>
    <row r="286" spans="1:5" ht="12.6" customHeight="1" thickBot="1" x14ac:dyDescent="0.3">
      <c r="A286" s="567" t="s">
        <v>0</v>
      </c>
      <c r="B286" s="568">
        <f>B110</f>
        <v>14850</v>
      </c>
      <c r="C286" s="568">
        <f>C110</f>
        <v>17340</v>
      </c>
      <c r="D286" s="568">
        <f>D110</f>
        <v>17340</v>
      </c>
      <c r="E286" s="568">
        <f>E110</f>
        <v>17340</v>
      </c>
    </row>
    <row r="287" spans="1:5" ht="12.6" customHeight="1" thickBot="1" x14ac:dyDescent="0.3">
      <c r="A287" s="612" t="s">
        <v>25</v>
      </c>
      <c r="B287" s="569"/>
      <c r="C287" s="613">
        <f>C286/B286-1</f>
        <v>0.16767676767676765</v>
      </c>
      <c r="D287" s="613">
        <f>D286/C286-1</f>
        <v>0</v>
      </c>
      <c r="E287" s="613">
        <f>E286/D286-1</f>
        <v>0</v>
      </c>
    </row>
    <row r="288" spans="1:5" ht="12.6" customHeight="1" thickBot="1" x14ac:dyDescent="0.3">
      <c r="A288" s="567" t="s">
        <v>41</v>
      </c>
      <c r="B288" s="568">
        <f>B111</f>
        <v>2650</v>
      </c>
      <c r="C288" s="568">
        <f>C111</f>
        <v>2820</v>
      </c>
      <c r="D288" s="568">
        <f>D111</f>
        <v>2820</v>
      </c>
      <c r="E288" s="568">
        <f>E111</f>
        <v>2820</v>
      </c>
    </row>
    <row r="289" spans="1:5" ht="12.6" customHeight="1" thickBot="1" x14ac:dyDescent="0.3">
      <c r="A289" s="612" t="s">
        <v>42</v>
      </c>
      <c r="B289" s="569"/>
      <c r="C289" s="613">
        <f>C288/B288-1</f>
        <v>6.4150943396226401E-2</v>
      </c>
      <c r="D289" s="613">
        <f>D288/C288-1</f>
        <v>0</v>
      </c>
      <c r="E289" s="613">
        <f>E288/D288-1</f>
        <v>0</v>
      </c>
    </row>
    <row r="290" spans="1:5" ht="12.6" customHeight="1" thickBot="1" x14ac:dyDescent="0.3">
      <c r="A290" s="567" t="s">
        <v>1</v>
      </c>
      <c r="B290" s="568">
        <f>B112+B142+B189+B220+B251</f>
        <v>11600</v>
      </c>
      <c r="C290" s="614">
        <f>C112+C142+C189+C220+C251</f>
        <v>3000</v>
      </c>
      <c r="D290" s="614">
        <f>D112+D142+D189+D220+D251</f>
        <v>3500</v>
      </c>
      <c r="E290" s="614">
        <f>E112+E142+E189+E220+E251</f>
        <v>3800</v>
      </c>
    </row>
    <row r="291" spans="1:5" ht="12.6" customHeight="1" thickBot="1" x14ac:dyDescent="0.3">
      <c r="A291" s="612" t="s">
        <v>26</v>
      </c>
      <c r="B291" s="569"/>
      <c r="C291" s="613">
        <v>0</v>
      </c>
      <c r="D291" s="613">
        <v>0</v>
      </c>
      <c r="E291" s="613">
        <v>0</v>
      </c>
    </row>
    <row r="292" spans="1:5" ht="12.6" customHeight="1" thickBot="1" x14ac:dyDescent="0.3">
      <c r="A292" s="567" t="s">
        <v>2</v>
      </c>
      <c r="B292" s="568">
        <v>0</v>
      </c>
      <c r="C292" s="568">
        <v>0</v>
      </c>
      <c r="D292" s="568">
        <v>0</v>
      </c>
      <c r="E292" s="568">
        <v>0</v>
      </c>
    </row>
    <row r="293" spans="1:5" ht="12.6" customHeight="1" thickBot="1" x14ac:dyDescent="0.3">
      <c r="A293" s="612" t="s">
        <v>27</v>
      </c>
      <c r="B293" s="569"/>
      <c r="C293" s="613"/>
      <c r="D293" s="613"/>
      <c r="E293" s="613"/>
    </row>
    <row r="294" spans="1:5" ht="12.6" customHeight="1" thickBot="1" x14ac:dyDescent="0.3">
      <c r="A294" s="478" t="s">
        <v>28</v>
      </c>
      <c r="B294" s="571">
        <f>B114+B144+B191+B222+B253</f>
        <v>17200</v>
      </c>
      <c r="C294" s="571">
        <f>C114+C144+C191+C222+C253</f>
        <v>56840</v>
      </c>
      <c r="D294" s="571">
        <f>D114+D144+D191+D222+D253</f>
        <v>86340</v>
      </c>
      <c r="E294" s="571">
        <f>E114+E144+E191+E222+E253</f>
        <v>87000</v>
      </c>
    </row>
    <row r="295" spans="1:5" ht="12.6" customHeight="1" thickBot="1" x14ac:dyDescent="0.3">
      <c r="A295" s="612" t="s">
        <v>29</v>
      </c>
      <c r="B295" s="569"/>
      <c r="C295" s="613">
        <f>C294/B294-1</f>
        <v>2.3046511627906976</v>
      </c>
      <c r="D295" s="613">
        <f>D294/C294-1</f>
        <v>0.5190007037297677</v>
      </c>
      <c r="E295" s="613">
        <f>E294/D294-1</f>
        <v>7.6441973592773493E-3</v>
      </c>
    </row>
    <row r="296" spans="1:5" ht="12.6" customHeight="1" thickBot="1" x14ac:dyDescent="0.3">
      <c r="A296" s="567" t="s">
        <v>30</v>
      </c>
      <c r="B296" s="614">
        <f>B115+B145+B192+B223+B254</f>
        <v>140000</v>
      </c>
      <c r="C296" s="614">
        <f>C115+C145+C192+C223+C254</f>
        <v>70000</v>
      </c>
      <c r="D296" s="614">
        <f>D115+D145+D192+D223+D254</f>
        <v>70000</v>
      </c>
      <c r="E296" s="614">
        <f>E115+E145+E192+E223+E254</f>
        <v>70000</v>
      </c>
    </row>
    <row r="297" spans="1:5" ht="12.6" customHeight="1" thickBot="1" x14ac:dyDescent="0.3">
      <c r="A297" s="612" t="s">
        <v>31</v>
      </c>
      <c r="B297" s="569"/>
      <c r="C297" s="613">
        <f>C296/B296-1</f>
        <v>-0.5</v>
      </c>
      <c r="D297" s="613">
        <f>D296/C296-1</f>
        <v>0</v>
      </c>
      <c r="E297" s="613">
        <f>E296/D296-1</f>
        <v>0</v>
      </c>
    </row>
    <row r="298" spans="1:5" ht="12.6" customHeight="1" thickBot="1" x14ac:dyDescent="0.3">
      <c r="A298" s="567" t="s">
        <v>3</v>
      </c>
      <c r="B298" s="614">
        <f>B116+B146+B193+B224+B255</f>
        <v>132000</v>
      </c>
      <c r="C298" s="614">
        <f>C116+C146+C193+C224+C255</f>
        <v>200000</v>
      </c>
      <c r="D298" s="614">
        <f>D116+D146+D193+D224+D255</f>
        <v>200000</v>
      </c>
      <c r="E298" s="614">
        <f>E116+E146+E193+E224+E255</f>
        <v>200000</v>
      </c>
    </row>
    <row r="299" spans="1:5" ht="12.6" customHeight="1" thickBot="1" x14ac:dyDescent="0.3">
      <c r="A299" s="612" t="s">
        <v>32</v>
      </c>
      <c r="B299" s="569"/>
      <c r="C299" s="613">
        <f>C298/B298-1</f>
        <v>0.51515151515151514</v>
      </c>
      <c r="D299" s="613">
        <f>D298/C298-1</f>
        <v>0</v>
      </c>
      <c r="E299" s="613">
        <f>E298/D298-1</f>
        <v>0</v>
      </c>
    </row>
    <row r="300" spans="1:5" ht="12.6" customHeight="1" thickBot="1" x14ac:dyDescent="0.3">
      <c r="A300" s="567" t="s">
        <v>18</v>
      </c>
      <c r="B300" s="568">
        <f>B169+B275</f>
        <v>0</v>
      </c>
      <c r="C300" s="568">
        <f>C169+C275</f>
        <v>0</v>
      </c>
      <c r="D300" s="568">
        <f>D169+D275</f>
        <v>0</v>
      </c>
      <c r="E300" s="568">
        <f>E169+E275</f>
        <v>0</v>
      </c>
    </row>
    <row r="301" spans="1:5" ht="12.6" customHeight="1" thickBot="1" x14ac:dyDescent="0.3">
      <c r="A301" s="612" t="s">
        <v>33</v>
      </c>
      <c r="B301" s="569"/>
      <c r="C301" s="613"/>
      <c r="D301" s="613"/>
      <c r="E301" s="613"/>
    </row>
    <row r="302" spans="1:5" ht="12.6" customHeight="1" thickBot="1" x14ac:dyDescent="0.3">
      <c r="A302" s="567" t="s">
        <v>19</v>
      </c>
      <c r="B302" s="568">
        <f>B170+B276</f>
        <v>162122</v>
      </c>
      <c r="C302" s="568">
        <f>C170+C276</f>
        <v>270000</v>
      </c>
      <c r="D302" s="568">
        <f>D170+D276</f>
        <v>300000</v>
      </c>
      <c r="E302" s="568">
        <f>E170+E276</f>
        <v>400000</v>
      </c>
    </row>
    <row r="303" spans="1:5" ht="12.6" customHeight="1" thickBot="1" x14ac:dyDescent="0.3">
      <c r="A303" s="612" t="s">
        <v>34</v>
      </c>
      <c r="B303" s="569"/>
      <c r="C303" s="613">
        <f>C302/B302-1</f>
        <v>0.66541246715436531</v>
      </c>
      <c r="D303" s="613">
        <f>D302/C302-1</f>
        <v>0.11111111111111116</v>
      </c>
      <c r="E303" s="613">
        <f>E302/D302-1</f>
        <v>0.33333333333333326</v>
      </c>
    </row>
    <row r="304" spans="1:5" ht="12.6" customHeight="1" thickBot="1" x14ac:dyDescent="0.3">
      <c r="A304" s="31" t="s">
        <v>49</v>
      </c>
      <c r="B304" s="615">
        <f>B286+B288+B290+B292+B294+B296+B298+B300+B302</f>
        <v>480422</v>
      </c>
      <c r="C304" s="615">
        <f>C286+C288+C290+C292+C294+C296+C298+C300+C302</f>
        <v>620000</v>
      </c>
      <c r="D304" s="615">
        <f>D286+D288+D290+D292+D294+D296+D298+D300+D302</f>
        <v>680000</v>
      </c>
      <c r="E304" s="615">
        <f>E286+E288+E290+E292+E294+E296+E298+E300+E302</f>
        <v>780960</v>
      </c>
    </row>
    <row r="305" spans="1:5" ht="26.25" thickBot="1" x14ac:dyDescent="0.3">
      <c r="A305" s="7" t="s">
        <v>43</v>
      </c>
      <c r="B305" s="614">
        <v>18</v>
      </c>
      <c r="C305" s="614">
        <v>18</v>
      </c>
      <c r="D305" s="614">
        <v>18</v>
      </c>
      <c r="E305" s="614">
        <v>18</v>
      </c>
    </row>
  </sheetData>
  <mergeCells count="79">
    <mergeCell ref="A72:E72"/>
    <mergeCell ref="B73:E73"/>
    <mergeCell ref="A74:A75"/>
    <mergeCell ref="B90:E90"/>
    <mergeCell ref="A91:E91"/>
    <mergeCell ref="A129:A130"/>
    <mergeCell ref="B279:E281"/>
    <mergeCell ref="A153:E153"/>
    <mergeCell ref="A167:A168"/>
    <mergeCell ref="A124:E124"/>
    <mergeCell ref="A125:E125"/>
    <mergeCell ref="B126:E126"/>
    <mergeCell ref="B127:E127"/>
    <mergeCell ref="B128:E128"/>
    <mergeCell ref="A185:A186"/>
    <mergeCell ref="A184:E184"/>
    <mergeCell ref="B155:E155"/>
    <mergeCell ref="B156:E156"/>
    <mergeCell ref="B157:E157"/>
    <mergeCell ref="A158:A159"/>
    <mergeCell ref="A166:E166"/>
    <mergeCell ref="A247:A248"/>
    <mergeCell ref="A233:E233"/>
    <mergeCell ref="A234:E234"/>
    <mergeCell ref="B68:E68"/>
    <mergeCell ref="B69:E69"/>
    <mergeCell ref="B70:E70"/>
    <mergeCell ref="A71:E71"/>
    <mergeCell ref="A215:E215"/>
    <mergeCell ref="A202:E202"/>
    <mergeCell ref="A203:E203"/>
    <mergeCell ref="B204:E204"/>
    <mergeCell ref="B205:E205"/>
    <mergeCell ref="B206:E206"/>
    <mergeCell ref="A207:A208"/>
    <mergeCell ref="B97:E97"/>
    <mergeCell ref="B98:E98"/>
    <mergeCell ref="A279:A281"/>
    <mergeCell ref="A228:E228"/>
    <mergeCell ref="B260:E260"/>
    <mergeCell ref="B261:E261"/>
    <mergeCell ref="B235:E235"/>
    <mergeCell ref="B236:E236"/>
    <mergeCell ref="B237:E237"/>
    <mergeCell ref="A238:A239"/>
    <mergeCell ref="B262:E262"/>
    <mergeCell ref="B263:E263"/>
    <mergeCell ref="A273:A274"/>
    <mergeCell ref="A264:A265"/>
    <mergeCell ref="A272:E272"/>
    <mergeCell ref="A258:E258"/>
    <mergeCell ref="A259:E259"/>
    <mergeCell ref="A246:E246"/>
    <mergeCell ref="A150:E150"/>
    <mergeCell ref="B196:E196"/>
    <mergeCell ref="A197:E197"/>
    <mergeCell ref="B227:E227"/>
    <mergeCell ref="A2:E2"/>
    <mergeCell ref="A3:E3"/>
    <mergeCell ref="B119:E119"/>
    <mergeCell ref="A120:E120"/>
    <mergeCell ref="B149:E149"/>
    <mergeCell ref="A176:A177"/>
    <mergeCell ref="B175:E175"/>
    <mergeCell ref="B174:E174"/>
    <mergeCell ref="B173:E173"/>
    <mergeCell ref="A154:E154"/>
    <mergeCell ref="A216:A217"/>
    <mergeCell ref="A99:A100"/>
    <mergeCell ref="C7:E7"/>
    <mergeCell ref="A10:E15"/>
    <mergeCell ref="A18:E23"/>
    <mergeCell ref="A26:E31"/>
    <mergeCell ref="A35:E40"/>
    <mergeCell ref="A42:B42"/>
    <mergeCell ref="A43:E48"/>
    <mergeCell ref="A50:E55"/>
    <mergeCell ref="A57:E62"/>
    <mergeCell ref="A64:E66"/>
  </mergeCells>
  <printOptions horizontalCentered="1" verticalCentered="1"/>
  <pageMargins left="7.874015748031496E-2" right="7.874015748031496E-2" top="0.43307086614173229" bottom="0.43307086614173229" header="0.31496062992125984" footer="0.31496062992125984"/>
  <pageSetup scale="8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466"/>
  <sheetViews>
    <sheetView tabSelected="1" view="pageBreakPreview" topLeftCell="A430" zoomScaleNormal="98" zoomScaleSheetLayoutView="100" workbookViewId="0">
      <selection activeCell="B457" sqref="B457"/>
    </sheetView>
  </sheetViews>
  <sheetFormatPr defaultColWidth="8.85546875" defaultRowHeight="12.6" customHeight="1" x14ac:dyDescent="0.25"/>
  <cols>
    <col min="1" max="1" width="46.7109375" style="419" customWidth="1"/>
    <col min="2" max="2" width="17.85546875" style="432" customWidth="1"/>
    <col min="3" max="3" width="15.28515625" style="432" customWidth="1"/>
    <col min="4" max="4" width="15.7109375" style="432" customWidth="1"/>
    <col min="5" max="5" width="15.5703125" style="432" customWidth="1"/>
    <col min="6" max="16384" width="8.85546875" style="419"/>
  </cols>
  <sheetData>
    <row r="1" spans="1:5" ht="12.6" customHeight="1" x14ac:dyDescent="0.25">
      <c r="A1" s="1087" t="s">
        <v>73</v>
      </c>
      <c r="B1" s="1088"/>
      <c r="C1" s="1088"/>
      <c r="D1" s="1088"/>
      <c r="E1" s="1088"/>
    </row>
    <row r="2" spans="1:5" ht="12.6" customHeight="1" x14ac:dyDescent="0.25">
      <c r="A2" s="385" t="s">
        <v>55</v>
      </c>
      <c r="B2" s="388" t="s">
        <v>456</v>
      </c>
      <c r="C2" s="387"/>
      <c r="D2" s="387"/>
      <c r="E2" s="387"/>
    </row>
    <row r="3" spans="1:5" ht="12.6" customHeight="1" x14ac:dyDescent="0.25">
      <c r="A3" s="384"/>
      <c r="B3" s="384"/>
      <c r="C3" s="384"/>
      <c r="D3" s="384"/>
      <c r="E3" s="384"/>
    </row>
    <row r="4" spans="1:5" ht="12.6" customHeight="1" x14ac:dyDescent="0.25">
      <c r="A4" s="385" t="s">
        <v>56</v>
      </c>
      <c r="B4" s="385"/>
      <c r="C4" s="1103" t="s">
        <v>455</v>
      </c>
      <c r="D4" s="1104"/>
      <c r="E4" s="1104"/>
    </row>
    <row r="5" spans="1:5" ht="12.6" customHeight="1" x14ac:dyDescent="0.25">
      <c r="A5" s="384"/>
      <c r="B5" s="384"/>
      <c r="C5" s="384"/>
      <c r="D5" s="384"/>
      <c r="E5" s="384"/>
    </row>
    <row r="6" spans="1:5" ht="12.6" customHeight="1" x14ac:dyDescent="0.25">
      <c r="A6" s="385" t="s">
        <v>95</v>
      </c>
      <c r="B6" s="385"/>
      <c r="C6" s="384"/>
      <c r="D6" s="384"/>
      <c r="E6" s="384"/>
    </row>
    <row r="7" spans="1:5" ht="12.6" customHeight="1" x14ac:dyDescent="0.25">
      <c r="A7" s="1105" t="s">
        <v>454</v>
      </c>
      <c r="B7" s="1106"/>
      <c r="C7" s="1106"/>
      <c r="D7" s="1106"/>
      <c r="E7" s="1106"/>
    </row>
    <row r="8" spans="1:5" ht="12.6" customHeight="1" x14ac:dyDescent="0.25">
      <c r="A8" s="1107"/>
      <c r="B8" s="1108"/>
      <c r="C8" s="1108"/>
      <c r="D8" s="1108"/>
      <c r="E8" s="1108"/>
    </row>
    <row r="9" spans="1:5" ht="12.6" customHeight="1" x14ac:dyDescent="0.25">
      <c r="A9" s="1107"/>
      <c r="B9" s="1108"/>
      <c r="C9" s="1108"/>
      <c r="D9" s="1108"/>
      <c r="E9" s="1108"/>
    </row>
    <row r="10" spans="1:5" ht="12.6" customHeight="1" x14ac:dyDescent="0.25">
      <c r="A10" s="1107"/>
      <c r="B10" s="1108"/>
      <c r="C10" s="1108"/>
      <c r="D10" s="1108"/>
      <c r="E10" s="1108"/>
    </row>
    <row r="11" spans="1:5" ht="12.6" customHeight="1" x14ac:dyDescent="0.25">
      <c r="A11" s="1107"/>
      <c r="B11" s="1108"/>
      <c r="C11" s="1108"/>
      <c r="D11" s="1108"/>
      <c r="E11" s="1108"/>
    </row>
    <row r="12" spans="1:5" ht="68.25" customHeight="1" x14ac:dyDescent="0.25">
      <c r="A12" s="1109"/>
      <c r="B12" s="1110"/>
      <c r="C12" s="1110"/>
      <c r="D12" s="1110"/>
      <c r="E12" s="1110"/>
    </row>
    <row r="13" spans="1:5" ht="12.6" customHeight="1" x14ac:dyDescent="0.25">
      <c r="A13" s="386"/>
      <c r="B13" s="386"/>
      <c r="C13" s="386"/>
      <c r="D13" s="386"/>
      <c r="E13" s="386"/>
    </row>
    <row r="14" spans="1:5" ht="12.6" customHeight="1" x14ac:dyDescent="0.25">
      <c r="A14" s="385" t="s">
        <v>75</v>
      </c>
      <c r="B14" s="385"/>
      <c r="C14" s="384"/>
      <c r="D14" s="384"/>
      <c r="E14" s="384"/>
    </row>
    <row r="15" spans="1:5" ht="12.6" customHeight="1" x14ac:dyDescent="0.25">
      <c r="A15" s="1105" t="s">
        <v>453</v>
      </c>
      <c r="B15" s="1106"/>
      <c r="C15" s="1106"/>
      <c r="D15" s="1106"/>
      <c r="E15" s="1106"/>
    </row>
    <row r="16" spans="1:5" ht="12.6" customHeight="1" x14ac:dyDescent="0.25">
      <c r="A16" s="1107"/>
      <c r="B16" s="1108"/>
      <c r="C16" s="1108"/>
      <c r="D16" s="1108"/>
      <c r="E16" s="1108"/>
    </row>
    <row r="17" spans="1:5" ht="12.6" customHeight="1" x14ac:dyDescent="0.25">
      <c r="A17" s="1107"/>
      <c r="B17" s="1108"/>
      <c r="C17" s="1108"/>
      <c r="D17" s="1108"/>
      <c r="E17" s="1108"/>
    </row>
    <row r="18" spans="1:5" ht="12.6" customHeight="1" x14ac:dyDescent="0.25">
      <c r="A18" s="1107"/>
      <c r="B18" s="1108"/>
      <c r="C18" s="1108"/>
      <c r="D18" s="1108"/>
      <c r="E18" s="1108"/>
    </row>
    <row r="19" spans="1:5" ht="12.6" customHeight="1" x14ac:dyDescent="0.25">
      <c r="A19" s="1107"/>
      <c r="B19" s="1108"/>
      <c r="C19" s="1108"/>
      <c r="D19" s="1108"/>
      <c r="E19" s="1108"/>
    </row>
    <row r="20" spans="1:5" ht="42.75" customHeight="1" x14ac:dyDescent="0.25">
      <c r="A20" s="1109"/>
      <c r="B20" s="1110"/>
      <c r="C20" s="1110"/>
      <c r="D20" s="1110"/>
      <c r="E20" s="1110"/>
    </row>
    <row r="21" spans="1:5" ht="12.6" customHeight="1" x14ac:dyDescent="0.25">
      <c r="A21" s="384"/>
      <c r="B21" s="384"/>
      <c r="C21" s="384"/>
      <c r="D21" s="384"/>
      <c r="E21" s="384"/>
    </row>
    <row r="22" spans="1:5" ht="12.6" customHeight="1" x14ac:dyDescent="0.25">
      <c r="A22" s="385" t="s">
        <v>178</v>
      </c>
      <c r="B22" s="385"/>
      <c r="C22" s="385"/>
      <c r="D22" s="384"/>
      <c r="E22" s="384"/>
    </row>
    <row r="23" spans="1:5" ht="12.6" customHeight="1" x14ac:dyDescent="0.25">
      <c r="A23" s="385" t="s">
        <v>177</v>
      </c>
      <c r="B23" s="384"/>
      <c r="C23" s="384"/>
      <c r="D23" s="384"/>
      <c r="E23" s="384"/>
    </row>
    <row r="24" spans="1:5" ht="12.6" customHeight="1" x14ac:dyDescent="0.25">
      <c r="A24" s="1111" t="s">
        <v>452</v>
      </c>
      <c r="B24" s="1112"/>
      <c r="C24" s="1112"/>
      <c r="D24" s="1112"/>
      <c r="E24" s="1112"/>
    </row>
    <row r="25" spans="1:5" ht="12.6" customHeight="1" x14ac:dyDescent="0.25">
      <c r="A25" s="1113"/>
      <c r="B25" s="903"/>
      <c r="C25" s="903"/>
      <c r="D25" s="903"/>
      <c r="E25" s="903"/>
    </row>
    <row r="26" spans="1:5" ht="12.6" customHeight="1" x14ac:dyDescent="0.25">
      <c r="A26" s="1113"/>
      <c r="B26" s="903"/>
      <c r="C26" s="903"/>
      <c r="D26" s="903"/>
      <c r="E26" s="903"/>
    </row>
    <row r="27" spans="1:5" ht="12.6" customHeight="1" x14ac:dyDescent="0.25">
      <c r="A27" s="1113"/>
      <c r="B27" s="903"/>
      <c r="C27" s="903"/>
      <c r="D27" s="903"/>
      <c r="E27" s="903"/>
    </row>
    <row r="28" spans="1:5" ht="12.6" customHeight="1" x14ac:dyDescent="0.25">
      <c r="A28" s="1113"/>
      <c r="B28" s="903"/>
      <c r="C28" s="903"/>
      <c r="D28" s="903"/>
      <c r="E28" s="903"/>
    </row>
    <row r="29" spans="1:5" ht="51.75" customHeight="1" x14ac:dyDescent="0.25">
      <c r="A29" s="1114"/>
      <c r="B29" s="1115"/>
      <c r="C29" s="1115"/>
      <c r="D29" s="1115"/>
      <c r="E29" s="1115"/>
    </row>
    <row r="30" spans="1:5" ht="12.6" customHeight="1" x14ac:dyDescent="0.25">
      <c r="A30" s="385" t="s">
        <v>175</v>
      </c>
      <c r="B30" s="384"/>
      <c r="C30" s="384"/>
      <c r="D30" s="384"/>
      <c r="E30" s="384"/>
    </row>
    <row r="31" spans="1:5" ht="12.6" customHeight="1" x14ac:dyDescent="0.25">
      <c r="A31" s="1111" t="s">
        <v>451</v>
      </c>
      <c r="B31" s="1112"/>
      <c r="C31" s="1112"/>
      <c r="D31" s="1112"/>
      <c r="E31" s="1112"/>
    </row>
    <row r="32" spans="1:5" ht="12.6" customHeight="1" x14ac:dyDescent="0.25">
      <c r="A32" s="1113"/>
      <c r="B32" s="903"/>
      <c r="C32" s="903"/>
      <c r="D32" s="903"/>
      <c r="E32" s="903"/>
    </row>
    <row r="33" spans="1:5" ht="12.6" customHeight="1" x14ac:dyDescent="0.25">
      <c r="A33" s="1113"/>
      <c r="B33" s="903"/>
      <c r="C33" s="903"/>
      <c r="D33" s="903"/>
      <c r="E33" s="903"/>
    </row>
    <row r="34" spans="1:5" ht="48.75" customHeight="1" x14ac:dyDescent="0.25">
      <c r="A34" s="1114"/>
      <c r="B34" s="1115"/>
      <c r="C34" s="1115"/>
      <c r="D34" s="1115"/>
      <c r="E34" s="1115"/>
    </row>
    <row r="35" spans="1:5" ht="12.6" customHeight="1" x14ac:dyDescent="0.25">
      <c r="A35" s="385" t="s">
        <v>450</v>
      </c>
      <c r="B35" s="384"/>
      <c r="C35" s="384"/>
      <c r="D35" s="384"/>
      <c r="E35" s="384"/>
    </row>
    <row r="36" spans="1:5" ht="12.6" customHeight="1" x14ac:dyDescent="0.25">
      <c r="A36" s="1111" t="s">
        <v>449</v>
      </c>
      <c r="B36" s="1112"/>
      <c r="C36" s="1112"/>
      <c r="D36" s="1112"/>
      <c r="E36" s="1112"/>
    </row>
    <row r="37" spans="1:5" ht="12.6" customHeight="1" x14ac:dyDescent="0.25">
      <c r="A37" s="1113"/>
      <c r="B37" s="903"/>
      <c r="C37" s="903"/>
      <c r="D37" s="903"/>
      <c r="E37" s="903"/>
    </row>
    <row r="38" spans="1:5" ht="12.6" customHeight="1" x14ac:dyDescent="0.25">
      <c r="A38" s="1113"/>
      <c r="B38" s="903"/>
      <c r="C38" s="903"/>
      <c r="D38" s="903"/>
      <c r="E38" s="903"/>
    </row>
    <row r="39" spans="1:5" ht="12.6" customHeight="1" x14ac:dyDescent="0.25">
      <c r="A39" s="1113"/>
      <c r="B39" s="903"/>
      <c r="C39" s="903"/>
      <c r="D39" s="903"/>
      <c r="E39" s="903"/>
    </row>
    <row r="40" spans="1:5" ht="12.6" customHeight="1" x14ac:dyDescent="0.25">
      <c r="A40" s="1113"/>
      <c r="B40" s="903"/>
      <c r="C40" s="903"/>
      <c r="D40" s="903"/>
      <c r="E40" s="903"/>
    </row>
    <row r="41" spans="1:5" ht="111.75" customHeight="1" x14ac:dyDescent="0.25">
      <c r="A41" s="1114"/>
      <c r="B41" s="1115"/>
      <c r="C41" s="1115"/>
      <c r="D41" s="1115"/>
      <c r="E41" s="1115"/>
    </row>
    <row r="42" spans="1:5" ht="12.6" customHeight="1" x14ac:dyDescent="0.25">
      <c r="A42" s="385" t="s">
        <v>171</v>
      </c>
      <c r="B42" s="384"/>
      <c r="C42" s="384"/>
      <c r="D42" s="384"/>
      <c r="E42" s="384"/>
    </row>
    <row r="43" spans="1:5" ht="12.6" customHeight="1" x14ac:dyDescent="0.25">
      <c r="A43" s="1111" t="s">
        <v>448</v>
      </c>
      <c r="B43" s="1112"/>
      <c r="C43" s="1112"/>
      <c r="D43" s="1112"/>
      <c r="E43" s="1112"/>
    </row>
    <row r="44" spans="1:5" ht="12.6" customHeight="1" x14ac:dyDescent="0.25">
      <c r="A44" s="1113"/>
      <c r="B44" s="903"/>
      <c r="C44" s="903"/>
      <c r="D44" s="903"/>
      <c r="E44" s="903"/>
    </row>
    <row r="45" spans="1:5" ht="12.6" customHeight="1" x14ac:dyDescent="0.25">
      <c r="A45" s="1113"/>
      <c r="B45" s="903"/>
      <c r="C45" s="903"/>
      <c r="D45" s="903"/>
      <c r="E45" s="903"/>
    </row>
    <row r="46" spans="1:5" ht="12.6" customHeight="1" x14ac:dyDescent="0.25">
      <c r="A46" s="1113"/>
      <c r="B46" s="903"/>
      <c r="C46" s="903"/>
      <c r="D46" s="903"/>
      <c r="E46" s="903"/>
    </row>
    <row r="47" spans="1:5" ht="12.6" customHeight="1" x14ac:dyDescent="0.25">
      <c r="A47" s="1113"/>
      <c r="B47" s="903"/>
      <c r="C47" s="903"/>
      <c r="D47" s="903"/>
      <c r="E47" s="903"/>
    </row>
    <row r="48" spans="1:5" ht="114" customHeight="1" x14ac:dyDescent="0.25">
      <c r="A48" s="1114"/>
      <c r="B48" s="1115"/>
      <c r="C48" s="1115"/>
      <c r="D48" s="1115"/>
      <c r="E48" s="1115"/>
    </row>
    <row r="49" spans="1:5" ht="12.6" customHeight="1" x14ac:dyDescent="0.25">
      <c r="A49" s="385" t="s">
        <v>169</v>
      </c>
      <c r="B49" s="385"/>
      <c r="C49" s="385"/>
      <c r="D49" s="384"/>
      <c r="E49" s="384"/>
    </row>
    <row r="50" spans="1:5" ht="12.6" customHeight="1" x14ac:dyDescent="0.25">
      <c r="A50" s="1111" t="s">
        <v>447</v>
      </c>
      <c r="B50" s="1112"/>
      <c r="C50" s="1112"/>
      <c r="D50" s="1112"/>
      <c r="E50" s="1112"/>
    </row>
    <row r="51" spans="1:5" ht="12.6" customHeight="1" x14ac:dyDescent="0.25">
      <c r="A51" s="1113"/>
      <c r="B51" s="903"/>
      <c r="C51" s="903"/>
      <c r="D51" s="903"/>
      <c r="E51" s="903"/>
    </row>
    <row r="52" spans="1:5" ht="12.6" customHeight="1" x14ac:dyDescent="0.25">
      <c r="A52" s="1113"/>
      <c r="B52" s="903"/>
      <c r="C52" s="903"/>
      <c r="D52" s="903"/>
      <c r="E52" s="903"/>
    </row>
    <row r="53" spans="1:5" ht="12.6" customHeight="1" x14ac:dyDescent="0.25">
      <c r="A53" s="1113"/>
      <c r="B53" s="903"/>
      <c r="C53" s="903"/>
      <c r="D53" s="903"/>
      <c r="E53" s="903"/>
    </row>
    <row r="54" spans="1:5" ht="12.6" customHeight="1" x14ac:dyDescent="0.25">
      <c r="A54" s="1113"/>
      <c r="B54" s="903"/>
      <c r="C54" s="903"/>
      <c r="D54" s="903"/>
      <c r="E54" s="903"/>
    </row>
    <row r="55" spans="1:5" ht="75" customHeight="1" x14ac:dyDescent="0.25">
      <c r="A55" s="1114"/>
      <c r="B55" s="1115"/>
      <c r="C55" s="1115"/>
      <c r="D55" s="1115"/>
      <c r="E55" s="1115"/>
    </row>
    <row r="56" spans="1:5" ht="12.6" customHeight="1" x14ac:dyDescent="0.25">
      <c r="A56" s="1101" t="s">
        <v>569</v>
      </c>
      <c r="B56" s="1101"/>
      <c r="C56" s="1101"/>
      <c r="D56" s="1101"/>
      <c r="E56" s="1101"/>
    </row>
    <row r="57" spans="1:5" ht="12.6" customHeight="1" x14ac:dyDescent="0.25">
      <c r="A57" s="1102" t="s">
        <v>71</v>
      </c>
      <c r="B57" s="1102"/>
      <c r="C57" s="1102"/>
      <c r="D57" s="1102"/>
      <c r="E57" s="1102"/>
    </row>
    <row r="59" spans="1:5" ht="12.6" customHeight="1" x14ac:dyDescent="0.25">
      <c r="A59" s="389" t="s">
        <v>56</v>
      </c>
      <c r="B59" s="1085" t="s">
        <v>455</v>
      </c>
      <c r="C59" s="1086"/>
      <c r="D59" s="1086"/>
      <c r="E59" s="1086"/>
    </row>
    <row r="60" spans="1:5" ht="12.6" customHeight="1" x14ac:dyDescent="0.25">
      <c r="A60" s="390" t="s">
        <v>4</v>
      </c>
      <c r="B60" s="1089" t="s">
        <v>80</v>
      </c>
      <c r="C60" s="1090"/>
      <c r="D60" s="1090"/>
      <c r="E60" s="1090"/>
    </row>
    <row r="61" spans="1:5" ht="12.6" customHeight="1" x14ac:dyDescent="0.25">
      <c r="A61" s="391" t="s">
        <v>74</v>
      </c>
      <c r="B61" s="1091" t="s">
        <v>5</v>
      </c>
      <c r="C61" s="1092"/>
      <c r="D61" s="1092"/>
      <c r="E61" s="1092"/>
    </row>
    <row r="62" spans="1:5" ht="12.6" customHeight="1" x14ac:dyDescent="0.25">
      <c r="A62" s="1093" t="s">
        <v>179</v>
      </c>
      <c r="B62" s="1094"/>
      <c r="C62" s="1094"/>
      <c r="D62" s="1094"/>
      <c r="E62" s="1094"/>
    </row>
    <row r="63" spans="1:5" ht="12.6" customHeight="1" x14ac:dyDescent="0.25">
      <c r="A63" s="1095" t="s">
        <v>457</v>
      </c>
      <c r="B63" s="1096"/>
      <c r="C63" s="1096"/>
      <c r="D63" s="1096"/>
      <c r="E63" s="1096"/>
    </row>
    <row r="64" spans="1:5" ht="12.6" customHeight="1" x14ac:dyDescent="0.25">
      <c r="A64" s="1097"/>
      <c r="B64" s="1098"/>
      <c r="C64" s="1098"/>
      <c r="D64" s="1098"/>
      <c r="E64" s="1098"/>
    </row>
    <row r="65" spans="1:5" ht="12.6" customHeight="1" x14ac:dyDescent="0.25">
      <c r="A65" s="1097"/>
      <c r="B65" s="1098"/>
      <c r="C65" s="1098"/>
      <c r="D65" s="1098"/>
      <c r="E65" s="1098"/>
    </row>
    <row r="66" spans="1:5" ht="12.6" customHeight="1" x14ac:dyDescent="0.25">
      <c r="A66" s="1097"/>
      <c r="B66" s="1098"/>
      <c r="C66" s="1098"/>
      <c r="D66" s="1098"/>
      <c r="E66" s="1098"/>
    </row>
    <row r="67" spans="1:5" ht="72.75" customHeight="1" x14ac:dyDescent="0.25">
      <c r="A67" s="1099"/>
      <c r="B67" s="1100"/>
      <c r="C67" s="1100"/>
      <c r="D67" s="1100"/>
      <c r="E67" s="1100"/>
    </row>
    <row r="68" spans="1:5" ht="12.6" customHeight="1" x14ac:dyDescent="0.25">
      <c r="A68" s="1093" t="s">
        <v>458</v>
      </c>
      <c r="B68" s="1094"/>
      <c r="C68" s="1094"/>
      <c r="D68" s="1094"/>
      <c r="E68" s="1094"/>
    </row>
    <row r="69" spans="1:5" ht="12.6" customHeight="1" x14ac:dyDescent="0.25">
      <c r="A69" s="1095" t="s">
        <v>570</v>
      </c>
      <c r="B69" s="1096"/>
      <c r="C69" s="1096"/>
      <c r="D69" s="1096"/>
      <c r="E69" s="1096"/>
    </row>
    <row r="70" spans="1:5" ht="12.6" customHeight="1" x14ac:dyDescent="0.25">
      <c r="A70" s="1097"/>
      <c r="B70" s="1098"/>
      <c r="C70" s="1098"/>
      <c r="D70" s="1098"/>
      <c r="E70" s="1098"/>
    </row>
    <row r="71" spans="1:5" ht="12.6" customHeight="1" x14ac:dyDescent="0.25">
      <c r="A71" s="1097"/>
      <c r="B71" s="1098"/>
      <c r="C71" s="1098"/>
      <c r="D71" s="1098"/>
      <c r="E71" s="1098"/>
    </row>
    <row r="72" spans="1:5" ht="12.6" customHeight="1" x14ac:dyDescent="0.25">
      <c r="A72" s="1097"/>
      <c r="B72" s="1098"/>
      <c r="C72" s="1098"/>
      <c r="D72" s="1098"/>
      <c r="E72" s="1098"/>
    </row>
    <row r="73" spans="1:5" ht="25.5" customHeight="1" thickBot="1" x14ac:dyDescent="0.3">
      <c r="A73" s="1099"/>
      <c r="B73" s="1100"/>
      <c r="C73" s="1100"/>
      <c r="D73" s="1100"/>
      <c r="E73" s="1100"/>
    </row>
    <row r="74" spans="1:5" ht="12.6" customHeight="1" x14ac:dyDescent="0.25">
      <c r="A74" s="1066" t="s">
        <v>68</v>
      </c>
      <c r="B74" s="296">
        <v>2018</v>
      </c>
      <c r="C74" s="296">
        <v>2019</v>
      </c>
      <c r="D74" s="296">
        <v>2020</v>
      </c>
      <c r="E74" s="296">
        <v>2021</v>
      </c>
    </row>
    <row r="75" spans="1:5" ht="12.6" customHeight="1" thickBot="1" x14ac:dyDescent="0.3">
      <c r="A75" s="1067"/>
      <c r="B75" s="295" t="s">
        <v>6</v>
      </c>
      <c r="C75" s="295" t="s">
        <v>7</v>
      </c>
      <c r="D75" s="295" t="s">
        <v>7</v>
      </c>
      <c r="E75" s="295" t="s">
        <v>7</v>
      </c>
    </row>
    <row r="76" spans="1:5" ht="12.6" customHeight="1" thickBot="1" x14ac:dyDescent="0.3">
      <c r="A76" s="392" t="s">
        <v>459</v>
      </c>
      <c r="B76" s="393">
        <v>45</v>
      </c>
      <c r="C76" s="393">
        <v>45</v>
      </c>
      <c r="D76" s="393">
        <v>45</v>
      </c>
      <c r="E76" s="393">
        <v>45</v>
      </c>
    </row>
    <row r="77" spans="1:5" ht="12.6" customHeight="1" thickBot="1" x14ac:dyDescent="0.3">
      <c r="A77" s="392" t="s">
        <v>460</v>
      </c>
      <c r="B77" s="393">
        <v>45</v>
      </c>
      <c r="C77" s="393">
        <v>45</v>
      </c>
      <c r="D77" s="393">
        <v>45</v>
      </c>
      <c r="E77" s="393">
        <v>45</v>
      </c>
    </row>
    <row r="78" spans="1:5" ht="12.6" customHeight="1" thickBot="1" x14ac:dyDescent="0.3">
      <c r="A78" s="392" t="s">
        <v>461</v>
      </c>
      <c r="B78" s="394">
        <v>20384</v>
      </c>
      <c r="C78" s="394">
        <v>20500</v>
      </c>
      <c r="D78" s="394">
        <v>20700</v>
      </c>
      <c r="E78" s="394">
        <v>21000</v>
      </c>
    </row>
    <row r="79" spans="1:5" ht="12.6" customHeight="1" thickBot="1" x14ac:dyDescent="0.3">
      <c r="A79" s="392" t="s">
        <v>462</v>
      </c>
      <c r="B79" s="395">
        <v>142</v>
      </c>
      <c r="C79" s="395">
        <v>142</v>
      </c>
      <c r="D79" s="395">
        <v>142</v>
      </c>
      <c r="E79" s="395">
        <v>142</v>
      </c>
    </row>
    <row r="80" spans="1:5" ht="82.9" customHeight="1" thickBot="1" x14ac:dyDescent="0.3">
      <c r="A80" s="392" t="s">
        <v>463</v>
      </c>
      <c r="B80" s="395">
        <v>150</v>
      </c>
      <c r="C80" s="395">
        <v>180</v>
      </c>
      <c r="D80" s="395">
        <v>200</v>
      </c>
      <c r="E80" s="395">
        <v>200</v>
      </c>
    </row>
    <row r="81" spans="1:5" ht="15.6" customHeight="1" thickBot="1" x14ac:dyDescent="0.3">
      <c r="A81" s="396" t="s">
        <v>464</v>
      </c>
      <c r="B81" s="397">
        <v>700</v>
      </c>
      <c r="C81" s="397">
        <v>800</v>
      </c>
      <c r="D81" s="397">
        <v>900</v>
      </c>
      <c r="E81" s="397">
        <v>1000</v>
      </c>
    </row>
    <row r="82" spans="1:5" ht="30.6" customHeight="1" thickBot="1" x14ac:dyDescent="0.3">
      <c r="A82" s="396" t="s">
        <v>465</v>
      </c>
      <c r="B82" s="398" t="s">
        <v>466</v>
      </c>
      <c r="C82" s="398" t="s">
        <v>466</v>
      </c>
      <c r="D82" s="398" t="s">
        <v>466</v>
      </c>
      <c r="E82" s="398" t="s">
        <v>466</v>
      </c>
    </row>
    <row r="83" spans="1:5" ht="24.6" customHeight="1" thickBot="1" x14ac:dyDescent="0.3">
      <c r="A83" s="396" t="s">
        <v>467</v>
      </c>
      <c r="B83" s="399">
        <v>15</v>
      </c>
      <c r="C83" s="399">
        <v>18</v>
      </c>
      <c r="D83" s="399">
        <v>20</v>
      </c>
      <c r="E83" s="399">
        <v>25</v>
      </c>
    </row>
    <row r="84" spans="1:5" ht="37.15" customHeight="1" thickBot="1" x14ac:dyDescent="0.3">
      <c r="A84" s="396" t="s">
        <v>468</v>
      </c>
      <c r="B84" s="399">
        <v>3</v>
      </c>
      <c r="C84" s="399">
        <v>6</v>
      </c>
      <c r="D84" s="399">
        <v>9</v>
      </c>
      <c r="E84" s="399">
        <v>12</v>
      </c>
    </row>
    <row r="85" spans="1:5" ht="27.6" customHeight="1" thickBot="1" x14ac:dyDescent="0.3">
      <c r="A85" s="400" t="s">
        <v>12</v>
      </c>
      <c r="B85" s="865" t="s">
        <v>469</v>
      </c>
      <c r="C85" s="866"/>
      <c r="D85" s="866"/>
      <c r="E85" s="867"/>
    </row>
    <row r="86" spans="1:5" ht="12.6" customHeight="1" thickBot="1" x14ac:dyDescent="0.3">
      <c r="A86" s="857" t="s">
        <v>69</v>
      </c>
      <c r="B86" s="858"/>
      <c r="C86" s="858"/>
      <c r="D86" s="858"/>
      <c r="E86" s="859"/>
    </row>
    <row r="87" spans="1:5" ht="12.6" customHeight="1" thickBot="1" x14ac:dyDescent="0.3">
      <c r="A87" s="433" t="s">
        <v>459</v>
      </c>
      <c r="B87" s="401">
        <f>B97</f>
        <v>45</v>
      </c>
      <c r="C87" s="401">
        <f>C97</f>
        <v>15</v>
      </c>
      <c r="D87" s="401">
        <f>D97</f>
        <v>15</v>
      </c>
      <c r="E87" s="401">
        <f>E97</f>
        <v>15</v>
      </c>
    </row>
    <row r="88" spans="1:5" ht="12.6" customHeight="1" thickBot="1" x14ac:dyDescent="0.3">
      <c r="A88" s="433" t="s">
        <v>460</v>
      </c>
      <c r="B88" s="402">
        <v>45</v>
      </c>
      <c r="C88" s="402">
        <v>45</v>
      </c>
      <c r="D88" s="402">
        <v>45</v>
      </c>
      <c r="E88" s="402">
        <v>45</v>
      </c>
    </row>
    <row r="89" spans="1:5" ht="14.45" customHeight="1" thickBot="1" x14ac:dyDescent="0.3">
      <c r="A89" s="433" t="s">
        <v>470</v>
      </c>
      <c r="B89" s="394">
        <v>20384</v>
      </c>
      <c r="C89" s="394">
        <v>20500</v>
      </c>
      <c r="D89" s="394">
        <v>20700</v>
      </c>
      <c r="E89" s="394">
        <v>21000</v>
      </c>
    </row>
    <row r="90" spans="1:5" ht="12.6" customHeight="1" thickBot="1" x14ac:dyDescent="0.3">
      <c r="A90" s="1036" t="s">
        <v>45</v>
      </c>
      <c r="B90" s="1037"/>
      <c r="C90" s="1037"/>
      <c r="D90" s="1037"/>
      <c r="E90" s="1038"/>
    </row>
    <row r="91" spans="1:5" ht="12.6" customHeight="1" thickBot="1" x14ac:dyDescent="0.3">
      <c r="A91" s="1036" t="s">
        <v>70</v>
      </c>
      <c r="B91" s="1037"/>
      <c r="C91" s="1037"/>
      <c r="D91" s="1037"/>
      <c r="E91" s="1038"/>
    </row>
    <row r="92" spans="1:5" ht="23.45" customHeight="1" thickBot="1" x14ac:dyDescent="0.3">
      <c r="A92" s="403" t="s">
        <v>37</v>
      </c>
      <c r="B92" s="1079" t="s">
        <v>471</v>
      </c>
      <c r="C92" s="1080"/>
      <c r="D92" s="1080"/>
      <c r="E92" s="1081"/>
    </row>
    <row r="93" spans="1:5" ht="34.9" customHeight="1" thickBot="1" x14ac:dyDescent="0.3">
      <c r="A93" s="433" t="s">
        <v>10</v>
      </c>
      <c r="B93" s="891" t="s">
        <v>472</v>
      </c>
      <c r="C93" s="892"/>
      <c r="D93" s="892"/>
      <c r="E93" s="893"/>
    </row>
    <row r="94" spans="1:5" ht="12.6" customHeight="1" thickBot="1" x14ac:dyDescent="0.3">
      <c r="A94" s="404" t="s">
        <v>13</v>
      </c>
      <c r="B94" s="897" t="s">
        <v>473</v>
      </c>
      <c r="C94" s="898"/>
      <c r="D94" s="898"/>
      <c r="E94" s="899"/>
    </row>
    <row r="95" spans="1:5" ht="12.6" customHeight="1" x14ac:dyDescent="0.25">
      <c r="A95" s="1034"/>
      <c r="B95" s="233">
        <v>2018</v>
      </c>
      <c r="C95" s="233">
        <v>2019</v>
      </c>
      <c r="D95" s="233">
        <v>2020</v>
      </c>
      <c r="E95" s="233">
        <v>2021</v>
      </c>
    </row>
    <row r="96" spans="1:5" ht="12.6" customHeight="1" thickBot="1" x14ac:dyDescent="0.3">
      <c r="A96" s="1035"/>
      <c r="B96" s="232" t="s">
        <v>6</v>
      </c>
      <c r="C96" s="232" t="s">
        <v>7</v>
      </c>
      <c r="D96" s="232" t="s">
        <v>7</v>
      </c>
      <c r="E96" s="232" t="s">
        <v>7</v>
      </c>
    </row>
    <row r="97" spans="1:5" ht="12.6" customHeight="1" thickBot="1" x14ac:dyDescent="0.3">
      <c r="A97" s="433" t="s">
        <v>9</v>
      </c>
      <c r="B97" s="405">
        <v>45</v>
      </c>
      <c r="C97" s="405">
        <v>15</v>
      </c>
      <c r="D97" s="405">
        <v>15</v>
      </c>
      <c r="E97" s="405">
        <v>15</v>
      </c>
    </row>
    <row r="98" spans="1:5" ht="12.6" customHeight="1" thickBot="1" x14ac:dyDescent="0.3">
      <c r="A98" s="404" t="s">
        <v>14</v>
      </c>
      <c r="B98" s="406">
        <v>29000</v>
      </c>
      <c r="C98" s="406">
        <v>32500</v>
      </c>
      <c r="D98" s="406">
        <v>32500</v>
      </c>
      <c r="E98" s="406">
        <v>32500</v>
      </c>
    </row>
    <row r="99" spans="1:5" ht="12.6" customHeight="1" thickBot="1" x14ac:dyDescent="0.3">
      <c r="A99" s="404" t="s">
        <v>23</v>
      </c>
      <c r="B99" s="406">
        <f>B98/B97</f>
        <v>644.44444444444446</v>
      </c>
      <c r="C99" s="406">
        <f>C98/C97</f>
        <v>2166.6666666666665</v>
      </c>
      <c r="D99" s="406">
        <f>D98/D97</f>
        <v>2166.6666666666665</v>
      </c>
      <c r="E99" s="406">
        <f>E98/E97</f>
        <v>2166.6666666666665</v>
      </c>
    </row>
    <row r="100" spans="1:5" ht="12.6" customHeight="1" thickBot="1" x14ac:dyDescent="0.3">
      <c r="A100" s="433" t="s">
        <v>15</v>
      </c>
      <c r="B100" s="502" t="s">
        <v>21</v>
      </c>
      <c r="C100" s="407">
        <f t="shared" ref="C100:E102" si="0">C97/B97-1</f>
        <v>-0.66666666666666674</v>
      </c>
      <c r="D100" s="407">
        <f t="shared" si="0"/>
        <v>0</v>
      </c>
      <c r="E100" s="407">
        <f t="shared" si="0"/>
        <v>0</v>
      </c>
    </row>
    <row r="101" spans="1:5" ht="12.6" customHeight="1" thickBot="1" x14ac:dyDescent="0.3">
      <c r="A101" s="433" t="s">
        <v>16</v>
      </c>
      <c r="B101" s="502" t="s">
        <v>21</v>
      </c>
      <c r="C101" s="407">
        <f t="shared" si="0"/>
        <v>0.1206896551724137</v>
      </c>
      <c r="D101" s="407">
        <f t="shared" si="0"/>
        <v>0</v>
      </c>
      <c r="E101" s="407">
        <f t="shared" si="0"/>
        <v>0</v>
      </c>
    </row>
    <row r="102" spans="1:5" ht="12.6" customHeight="1" thickBot="1" x14ac:dyDescent="0.3">
      <c r="A102" s="433" t="s">
        <v>17</v>
      </c>
      <c r="B102" s="502" t="s">
        <v>21</v>
      </c>
      <c r="C102" s="407">
        <f t="shared" si="0"/>
        <v>2.3620689655172411</v>
      </c>
      <c r="D102" s="407">
        <f t="shared" si="0"/>
        <v>0</v>
      </c>
      <c r="E102" s="407">
        <f t="shared" si="0"/>
        <v>0</v>
      </c>
    </row>
    <row r="103" spans="1:5" ht="12.6" customHeight="1" thickBot="1" x14ac:dyDescent="0.3">
      <c r="A103" s="1031" t="s">
        <v>292</v>
      </c>
      <c r="B103" s="1032"/>
      <c r="C103" s="1032"/>
      <c r="D103" s="1032"/>
      <c r="E103" s="1033"/>
    </row>
    <row r="104" spans="1:5" ht="12.6" customHeight="1" x14ac:dyDescent="0.25">
      <c r="A104" s="1034"/>
      <c r="B104" s="233">
        <v>2018</v>
      </c>
      <c r="C104" s="233">
        <v>2019</v>
      </c>
      <c r="D104" s="233">
        <v>2020</v>
      </c>
      <c r="E104" s="233">
        <v>2021</v>
      </c>
    </row>
    <row r="105" spans="1:5" ht="12.6" customHeight="1" thickBot="1" x14ac:dyDescent="0.3">
      <c r="A105" s="1035"/>
      <c r="B105" s="232" t="s">
        <v>6</v>
      </c>
      <c r="C105" s="232" t="s">
        <v>7</v>
      </c>
      <c r="D105" s="232" t="s">
        <v>7</v>
      </c>
      <c r="E105" s="232" t="s">
        <v>7</v>
      </c>
    </row>
    <row r="106" spans="1:5" ht="12.6" customHeight="1" thickBot="1" x14ac:dyDescent="0.3">
      <c r="A106" s="336" t="s">
        <v>0</v>
      </c>
      <c r="B106" s="226"/>
      <c r="C106" s="226"/>
      <c r="D106" s="226"/>
      <c r="E106" s="226"/>
    </row>
    <row r="107" spans="1:5" ht="12.6" customHeight="1" thickBot="1" x14ac:dyDescent="0.3">
      <c r="A107" s="336" t="s">
        <v>41</v>
      </c>
      <c r="B107" s="226"/>
      <c r="C107" s="226"/>
      <c r="D107" s="226"/>
      <c r="E107" s="226"/>
    </row>
    <row r="108" spans="1:5" ht="12.6" customHeight="1" thickBot="1" x14ac:dyDescent="0.3">
      <c r="A108" s="336" t="s">
        <v>1</v>
      </c>
      <c r="B108" s="220">
        <v>14000</v>
      </c>
      <c r="C108" s="226"/>
      <c r="D108" s="226"/>
      <c r="E108" s="226"/>
    </row>
    <row r="109" spans="1:5" ht="12.6" customHeight="1" thickBot="1" x14ac:dyDescent="0.3">
      <c r="A109" s="336" t="s">
        <v>2</v>
      </c>
      <c r="B109" s="220"/>
      <c r="C109" s="226"/>
      <c r="D109" s="226"/>
      <c r="E109" s="226"/>
    </row>
    <row r="110" spans="1:5" ht="12.6" customHeight="1" thickBot="1" x14ac:dyDescent="0.3">
      <c r="A110" s="336" t="s">
        <v>28</v>
      </c>
      <c r="B110" s="215">
        <v>15000</v>
      </c>
      <c r="C110" s="616">
        <v>32500</v>
      </c>
      <c r="D110" s="616">
        <v>32500</v>
      </c>
      <c r="E110" s="616">
        <v>32500</v>
      </c>
    </row>
    <row r="111" spans="1:5" ht="12.6" customHeight="1" thickBot="1" x14ac:dyDescent="0.3">
      <c r="A111" s="336" t="s">
        <v>30</v>
      </c>
      <c r="B111" s="220"/>
      <c r="C111" s="226"/>
      <c r="D111" s="226"/>
      <c r="E111" s="226"/>
    </row>
    <row r="112" spans="1:5" ht="12.6" customHeight="1" thickBot="1" x14ac:dyDescent="0.3">
      <c r="A112" s="336" t="s">
        <v>3</v>
      </c>
      <c r="B112" s="220"/>
      <c r="C112" s="226"/>
      <c r="D112" s="226"/>
      <c r="E112" s="226"/>
    </row>
    <row r="113" spans="1:5" ht="12.6" customHeight="1" thickBot="1" x14ac:dyDescent="0.3">
      <c r="A113" s="335" t="s">
        <v>47</v>
      </c>
      <c r="B113" s="215">
        <f>B112+B111+B110+B109+B108+B107+B106</f>
        <v>29000</v>
      </c>
      <c r="C113" s="215">
        <f>C112+C111+C110+C109+C108+C107+C106</f>
        <v>32500</v>
      </c>
      <c r="D113" s="215">
        <f>D112+D111+D110+D109+D108+D107+D106</f>
        <v>32500</v>
      </c>
      <c r="E113" s="215">
        <f>E112+E111+E110+E109+E108+E107+E106</f>
        <v>32500</v>
      </c>
    </row>
    <row r="114" spans="1:5" ht="12.6" customHeight="1" thickBot="1" x14ac:dyDescent="0.3">
      <c r="A114" s="408" t="s">
        <v>49</v>
      </c>
      <c r="B114" s="217">
        <f>B113-B98</f>
        <v>0</v>
      </c>
      <c r="C114" s="217">
        <f>C113-C98</f>
        <v>0</v>
      </c>
      <c r="D114" s="217">
        <f>D113-D98</f>
        <v>0</v>
      </c>
      <c r="E114" s="217">
        <f>E113-E98</f>
        <v>0</v>
      </c>
    </row>
    <row r="115" spans="1:5" ht="12.6" customHeight="1" thickBot="1" x14ac:dyDescent="0.3">
      <c r="A115" s="1036" t="s">
        <v>45</v>
      </c>
      <c r="B115" s="1037"/>
      <c r="C115" s="1037"/>
      <c r="D115" s="1037"/>
      <c r="E115" s="1038"/>
    </row>
    <row r="116" spans="1:5" ht="23.45" customHeight="1" thickBot="1" x14ac:dyDescent="0.3">
      <c r="A116" s="403" t="s">
        <v>474</v>
      </c>
      <c r="B116" s="1070" t="s">
        <v>475</v>
      </c>
      <c r="C116" s="1071"/>
      <c r="D116" s="1071"/>
      <c r="E116" s="1072"/>
    </row>
    <row r="117" spans="1:5" ht="51" customHeight="1" thickBot="1" x14ac:dyDescent="0.3">
      <c r="A117" s="433" t="s">
        <v>10</v>
      </c>
      <c r="B117" s="1073" t="s">
        <v>476</v>
      </c>
      <c r="C117" s="1074"/>
      <c r="D117" s="1074"/>
      <c r="E117" s="1075"/>
    </row>
    <row r="118" spans="1:5" ht="12.6" customHeight="1" thickBot="1" x14ac:dyDescent="0.3">
      <c r="A118" s="433" t="s">
        <v>13</v>
      </c>
      <c r="B118" s="1076" t="s">
        <v>462</v>
      </c>
      <c r="C118" s="1077"/>
      <c r="D118" s="1077"/>
      <c r="E118" s="1078"/>
    </row>
    <row r="119" spans="1:5" ht="12.6" customHeight="1" x14ac:dyDescent="0.25">
      <c r="A119" s="1034"/>
      <c r="B119" s="233">
        <v>2018</v>
      </c>
      <c r="C119" s="233">
        <v>2019</v>
      </c>
      <c r="D119" s="233">
        <v>2020</v>
      </c>
      <c r="E119" s="233">
        <v>2021</v>
      </c>
    </row>
    <row r="120" spans="1:5" ht="12.6" customHeight="1" thickBot="1" x14ac:dyDescent="0.3">
      <c r="A120" s="1035"/>
      <c r="B120" s="232" t="s">
        <v>6</v>
      </c>
      <c r="C120" s="232" t="s">
        <v>7</v>
      </c>
      <c r="D120" s="232" t="s">
        <v>7</v>
      </c>
      <c r="E120" s="232" t="s">
        <v>7</v>
      </c>
    </row>
    <row r="121" spans="1:5" ht="12.6" customHeight="1" thickBot="1" x14ac:dyDescent="0.3">
      <c r="A121" s="433" t="s">
        <v>9</v>
      </c>
      <c r="B121" s="409">
        <v>142</v>
      </c>
      <c r="C121" s="409">
        <v>142</v>
      </c>
      <c r="D121" s="409">
        <v>142</v>
      </c>
      <c r="E121" s="409">
        <v>142</v>
      </c>
    </row>
    <row r="122" spans="1:5" ht="12.6" customHeight="1" thickBot="1" x14ac:dyDescent="0.3">
      <c r="A122" s="433" t="s">
        <v>14</v>
      </c>
      <c r="B122" s="406">
        <v>44000</v>
      </c>
      <c r="C122" s="406">
        <v>84760</v>
      </c>
      <c r="D122" s="406">
        <v>121360</v>
      </c>
      <c r="E122" s="406">
        <v>132960</v>
      </c>
    </row>
    <row r="123" spans="1:5" ht="12.6" customHeight="1" thickBot="1" x14ac:dyDescent="0.3">
      <c r="A123" s="433" t="s">
        <v>23</v>
      </c>
      <c r="B123" s="410">
        <f>B122/B121</f>
        <v>309.85915492957747</v>
      </c>
      <c r="C123" s="410">
        <f>C122/C121</f>
        <v>596.90140845070425</v>
      </c>
      <c r="D123" s="410">
        <f>D122/D121</f>
        <v>854.64788732394368</v>
      </c>
      <c r="E123" s="410">
        <f>E122/E121</f>
        <v>936.33802816901414</v>
      </c>
    </row>
    <row r="124" spans="1:5" ht="12.6" customHeight="1" thickBot="1" x14ac:dyDescent="0.3">
      <c r="A124" s="433" t="s">
        <v>15</v>
      </c>
      <c r="B124" s="502"/>
      <c r="C124" s="407">
        <f t="shared" ref="C124:E126" si="1">C121/B121-1</f>
        <v>0</v>
      </c>
      <c r="D124" s="407">
        <f t="shared" si="1"/>
        <v>0</v>
      </c>
      <c r="E124" s="407">
        <f t="shared" si="1"/>
        <v>0</v>
      </c>
    </row>
    <row r="125" spans="1:5" ht="12.6" customHeight="1" thickBot="1" x14ac:dyDescent="0.3">
      <c r="A125" s="433" t="s">
        <v>16</v>
      </c>
      <c r="B125" s="502"/>
      <c r="C125" s="407">
        <f t="shared" si="1"/>
        <v>0.92636363636363628</v>
      </c>
      <c r="D125" s="407">
        <f t="shared" si="1"/>
        <v>0.43180745634733375</v>
      </c>
      <c r="E125" s="407">
        <f t="shared" si="1"/>
        <v>9.5583388266315072E-2</v>
      </c>
    </row>
    <row r="126" spans="1:5" ht="12.6" customHeight="1" thickBot="1" x14ac:dyDescent="0.3">
      <c r="A126" s="433" t="s">
        <v>17</v>
      </c>
      <c r="B126" s="502"/>
      <c r="C126" s="407">
        <f t="shared" si="1"/>
        <v>0.9263636363636365</v>
      </c>
      <c r="D126" s="407">
        <f t="shared" si="1"/>
        <v>0.43180745634733353</v>
      </c>
      <c r="E126" s="407">
        <f t="shared" si="1"/>
        <v>9.5583388266315072E-2</v>
      </c>
    </row>
    <row r="127" spans="1:5" ht="12.6" customHeight="1" thickBot="1" x14ac:dyDescent="0.3">
      <c r="A127" s="1031" t="s">
        <v>477</v>
      </c>
      <c r="B127" s="1032"/>
      <c r="C127" s="1032"/>
      <c r="D127" s="1032"/>
      <c r="E127" s="1033"/>
    </row>
    <row r="128" spans="1:5" ht="12.6" customHeight="1" x14ac:dyDescent="0.25">
      <c r="A128" s="1034"/>
      <c r="B128" s="233">
        <v>2018</v>
      </c>
      <c r="C128" s="233">
        <v>2019</v>
      </c>
      <c r="D128" s="233">
        <v>2020</v>
      </c>
      <c r="E128" s="233">
        <v>2021</v>
      </c>
    </row>
    <row r="129" spans="1:5" ht="12.6" customHeight="1" thickBot="1" x14ac:dyDescent="0.3">
      <c r="A129" s="1035"/>
      <c r="B129" s="232" t="s">
        <v>6</v>
      </c>
      <c r="C129" s="232" t="s">
        <v>7</v>
      </c>
      <c r="D129" s="232" t="s">
        <v>7</v>
      </c>
      <c r="E129" s="232" t="s">
        <v>7</v>
      </c>
    </row>
    <row r="130" spans="1:5" ht="12.6" customHeight="1" thickBot="1" x14ac:dyDescent="0.3">
      <c r="A130" s="336" t="s">
        <v>0</v>
      </c>
      <c r="B130" s="226"/>
      <c r="C130" s="226"/>
      <c r="D130" s="226"/>
      <c r="E130" s="226"/>
    </row>
    <row r="131" spans="1:5" ht="12.6" customHeight="1" thickBot="1" x14ac:dyDescent="0.3">
      <c r="A131" s="336" t="s">
        <v>41</v>
      </c>
      <c r="B131" s="226"/>
      <c r="C131" s="226"/>
      <c r="D131" s="226"/>
      <c r="E131" s="226"/>
    </row>
    <row r="132" spans="1:5" ht="12.6" customHeight="1" thickBot="1" x14ac:dyDescent="0.3">
      <c r="A132" s="336" t="s">
        <v>1</v>
      </c>
      <c r="B132" s="220">
        <v>0</v>
      </c>
      <c r="C132" s="226">
        <v>34760</v>
      </c>
      <c r="D132" s="226">
        <v>49060</v>
      </c>
      <c r="E132" s="226">
        <v>42160</v>
      </c>
    </row>
    <row r="133" spans="1:5" ht="12.6" customHeight="1" thickBot="1" x14ac:dyDescent="0.3">
      <c r="A133" s="336" t="s">
        <v>2</v>
      </c>
      <c r="B133" s="220"/>
      <c r="C133" s="226"/>
      <c r="D133" s="226"/>
      <c r="E133" s="226"/>
    </row>
    <row r="134" spans="1:5" ht="12.6" customHeight="1" thickBot="1" x14ac:dyDescent="0.3">
      <c r="A134" s="336" t="s">
        <v>28</v>
      </c>
      <c r="B134" s="220">
        <v>44000</v>
      </c>
      <c r="C134" s="220">
        <v>50000</v>
      </c>
      <c r="D134" s="220">
        <v>72300</v>
      </c>
      <c r="E134" s="220">
        <v>90800</v>
      </c>
    </row>
    <row r="135" spans="1:5" ht="12.6" customHeight="1" thickBot="1" x14ac:dyDescent="0.3">
      <c r="A135" s="336" t="s">
        <v>30</v>
      </c>
      <c r="B135" s="220"/>
      <c r="C135" s="226"/>
      <c r="D135" s="226"/>
      <c r="E135" s="226"/>
    </row>
    <row r="136" spans="1:5" ht="12.6" customHeight="1" thickBot="1" x14ac:dyDescent="0.3">
      <c r="A136" s="336" t="s">
        <v>3</v>
      </c>
      <c r="B136" s="220"/>
      <c r="C136" s="226"/>
      <c r="D136" s="226"/>
      <c r="E136" s="226"/>
    </row>
    <row r="137" spans="1:5" ht="12.6" customHeight="1" thickBot="1" x14ac:dyDescent="0.3">
      <c r="A137" s="411" t="s">
        <v>50</v>
      </c>
      <c r="B137" s="215">
        <f>B136+B135+B134+B133+B132+B131+B130</f>
        <v>44000</v>
      </c>
      <c r="C137" s="215">
        <f>C136+C135+C134+C133+C132+C131+C130</f>
        <v>84760</v>
      </c>
      <c r="D137" s="215">
        <f>D136+D135+D134+D133+D132+D131+D130</f>
        <v>121360</v>
      </c>
      <c r="E137" s="215">
        <f>E136+E135+E134+E133+E132+E131+E130</f>
        <v>132960</v>
      </c>
    </row>
    <row r="138" spans="1:5" ht="12.6" customHeight="1" thickBot="1" x14ac:dyDescent="0.3">
      <c r="A138" s="408" t="s">
        <v>49</v>
      </c>
      <c r="B138" s="412">
        <f>IF(B137-B122=0,0,"Error")</f>
        <v>0</v>
      </c>
      <c r="C138" s="412">
        <f>IF(C137-C122=0,0,"Error")</f>
        <v>0</v>
      </c>
      <c r="D138" s="412">
        <f>IF(D137-D122=0,0,"Error")</f>
        <v>0</v>
      </c>
      <c r="E138" s="412">
        <f>IF(E137-E122=0,0,"Error")</f>
        <v>0</v>
      </c>
    </row>
    <row r="139" spans="1:5" ht="12.6" customHeight="1" thickBot="1" x14ac:dyDescent="0.3">
      <c r="A139" s="1036" t="s">
        <v>45</v>
      </c>
      <c r="B139" s="1037"/>
      <c r="C139" s="1037"/>
      <c r="D139" s="1037"/>
      <c r="E139" s="1038"/>
    </row>
    <row r="140" spans="1:5" ht="12.6" customHeight="1" thickBot="1" x14ac:dyDescent="0.3">
      <c r="A140" s="1036" t="s">
        <v>58</v>
      </c>
      <c r="B140" s="1037"/>
      <c r="C140" s="1037"/>
      <c r="D140" s="1037"/>
      <c r="E140" s="1038"/>
    </row>
    <row r="141" spans="1:5" ht="12.6" customHeight="1" thickBot="1" x14ac:dyDescent="0.3">
      <c r="A141" s="1036" t="s">
        <v>59</v>
      </c>
      <c r="B141" s="1037"/>
      <c r="C141" s="1037"/>
      <c r="D141" s="1037"/>
      <c r="E141" s="1038"/>
    </row>
    <row r="142" spans="1:5" ht="12.6" customHeight="1" thickBot="1" x14ac:dyDescent="0.3">
      <c r="A142" s="413" t="s">
        <v>65</v>
      </c>
      <c r="B142" s="1082" t="s">
        <v>38</v>
      </c>
      <c r="C142" s="1083"/>
      <c r="D142" s="1083"/>
      <c r="E142" s="1084"/>
    </row>
    <row r="143" spans="1:5" ht="30" customHeight="1" thickBot="1" x14ac:dyDescent="0.3">
      <c r="A143" s="414" t="s">
        <v>478</v>
      </c>
      <c r="B143" s="1039" t="s">
        <v>479</v>
      </c>
      <c r="C143" s="1039"/>
      <c r="D143" s="1039"/>
      <c r="E143" s="1039"/>
    </row>
    <row r="144" spans="1:5" ht="12.6" customHeight="1" x14ac:dyDescent="0.25">
      <c r="A144" s="1068" t="s">
        <v>10</v>
      </c>
      <c r="B144" s="1040" t="s">
        <v>480</v>
      </c>
      <c r="C144" s="1040"/>
      <c r="D144" s="1040"/>
      <c r="E144" s="1040"/>
    </row>
    <row r="145" spans="1:5" ht="21.75" customHeight="1" thickBot="1" x14ac:dyDescent="0.3">
      <c r="A145" s="1069"/>
      <c r="B145" s="1040"/>
      <c r="C145" s="1040"/>
      <c r="D145" s="1040"/>
      <c r="E145" s="1040"/>
    </row>
    <row r="146" spans="1:5" ht="12.6" customHeight="1" thickBot="1" x14ac:dyDescent="0.3">
      <c r="A146" s="435" t="s">
        <v>13</v>
      </c>
      <c r="B146" s="1042" t="s">
        <v>481</v>
      </c>
      <c r="C146" s="1042"/>
      <c r="D146" s="1042"/>
      <c r="E146" s="1042"/>
    </row>
    <row r="147" spans="1:5" ht="12.6" customHeight="1" x14ac:dyDescent="0.25">
      <c r="A147" s="1034"/>
      <c r="B147" s="233">
        <v>2018</v>
      </c>
      <c r="C147" s="233">
        <v>2019</v>
      </c>
      <c r="D147" s="233">
        <v>2020</v>
      </c>
      <c r="E147" s="233">
        <v>2021</v>
      </c>
    </row>
    <row r="148" spans="1:5" ht="12.6" customHeight="1" thickBot="1" x14ac:dyDescent="0.3">
      <c r="A148" s="1035"/>
      <c r="B148" s="232" t="s">
        <v>6</v>
      </c>
      <c r="C148" s="232" t="s">
        <v>7</v>
      </c>
      <c r="D148" s="232" t="s">
        <v>7</v>
      </c>
      <c r="E148" s="232" t="s">
        <v>7</v>
      </c>
    </row>
    <row r="149" spans="1:5" ht="12.6" customHeight="1" thickBot="1" x14ac:dyDescent="0.3">
      <c r="A149" s="433" t="s">
        <v>9</v>
      </c>
      <c r="B149" s="406">
        <v>3</v>
      </c>
      <c r="C149" s="406">
        <v>6</v>
      </c>
      <c r="D149" s="406">
        <v>6</v>
      </c>
      <c r="E149" s="406">
        <v>6</v>
      </c>
    </row>
    <row r="150" spans="1:5" ht="12.6" customHeight="1" thickBot="1" x14ac:dyDescent="0.3">
      <c r="A150" s="433" t="s">
        <v>14</v>
      </c>
      <c r="B150" s="406">
        <v>259816</v>
      </c>
      <c r="C150" s="406">
        <v>250000</v>
      </c>
      <c r="D150" s="406">
        <v>250000</v>
      </c>
      <c r="E150" s="406">
        <v>250000</v>
      </c>
    </row>
    <row r="151" spans="1:5" ht="12.6" customHeight="1" thickBot="1" x14ac:dyDescent="0.3">
      <c r="A151" s="433" t="s">
        <v>23</v>
      </c>
      <c r="B151" s="406">
        <f>B150/B149</f>
        <v>86605.333333333328</v>
      </c>
      <c r="C151" s="406">
        <f>C150/C149</f>
        <v>41666.666666666664</v>
      </c>
      <c r="D151" s="406">
        <f>D150/D149</f>
        <v>41666.666666666664</v>
      </c>
      <c r="E151" s="406">
        <f>E150/E149</f>
        <v>41666.666666666664</v>
      </c>
    </row>
    <row r="152" spans="1:5" ht="12.6" customHeight="1" thickBot="1" x14ac:dyDescent="0.3">
      <c r="A152" s="433" t="s">
        <v>15</v>
      </c>
      <c r="B152" s="502" t="s">
        <v>21</v>
      </c>
      <c r="C152" s="407">
        <f t="shared" ref="C152:E154" si="2">C149/B149-1</f>
        <v>1</v>
      </c>
      <c r="D152" s="407">
        <f t="shared" si="2"/>
        <v>0</v>
      </c>
      <c r="E152" s="407">
        <f t="shared" si="2"/>
        <v>0</v>
      </c>
    </row>
    <row r="153" spans="1:5" ht="12.6" customHeight="1" thickBot="1" x14ac:dyDescent="0.3">
      <c r="A153" s="433" t="s">
        <v>16</v>
      </c>
      <c r="B153" s="502" t="s">
        <v>21</v>
      </c>
      <c r="C153" s="407">
        <f t="shared" si="2"/>
        <v>-3.7780583181944105E-2</v>
      </c>
      <c r="D153" s="407">
        <f t="shared" si="2"/>
        <v>0</v>
      </c>
      <c r="E153" s="407">
        <f t="shared" si="2"/>
        <v>0</v>
      </c>
    </row>
    <row r="154" spans="1:5" ht="12.6" customHeight="1" thickBot="1" x14ac:dyDescent="0.3">
      <c r="A154" s="433" t="s">
        <v>17</v>
      </c>
      <c r="B154" s="502" t="s">
        <v>21</v>
      </c>
      <c r="C154" s="407">
        <f t="shared" si="2"/>
        <v>-0.51889029159097211</v>
      </c>
      <c r="D154" s="407">
        <f t="shared" si="2"/>
        <v>0</v>
      </c>
      <c r="E154" s="407">
        <f t="shared" si="2"/>
        <v>0</v>
      </c>
    </row>
    <row r="155" spans="1:5" ht="12.6" customHeight="1" thickBot="1" x14ac:dyDescent="0.3">
      <c r="A155" s="1031" t="s">
        <v>477</v>
      </c>
      <c r="B155" s="1032"/>
      <c r="C155" s="1032"/>
      <c r="D155" s="1032"/>
      <c r="E155" s="1033"/>
    </row>
    <row r="156" spans="1:5" ht="12.6" customHeight="1" x14ac:dyDescent="0.25">
      <c r="A156" s="1034"/>
      <c r="B156" s="233">
        <v>2018</v>
      </c>
      <c r="C156" s="233">
        <v>2019</v>
      </c>
      <c r="D156" s="233">
        <v>2020</v>
      </c>
      <c r="E156" s="233">
        <v>2021</v>
      </c>
    </row>
    <row r="157" spans="1:5" ht="12.6" customHeight="1" thickBot="1" x14ac:dyDescent="0.3">
      <c r="A157" s="1035"/>
      <c r="B157" s="232" t="s">
        <v>6</v>
      </c>
      <c r="C157" s="232" t="s">
        <v>7</v>
      </c>
      <c r="D157" s="232" t="s">
        <v>7</v>
      </c>
      <c r="E157" s="232" t="s">
        <v>7</v>
      </c>
    </row>
    <row r="158" spans="1:5" ht="12.6" customHeight="1" thickBot="1" x14ac:dyDescent="0.3">
      <c r="A158" s="1" t="s">
        <v>62</v>
      </c>
      <c r="B158" s="2">
        <v>0</v>
      </c>
      <c r="C158" s="2">
        <v>0</v>
      </c>
      <c r="D158" s="2">
        <v>0</v>
      </c>
      <c r="E158" s="2">
        <v>0</v>
      </c>
    </row>
    <row r="159" spans="1:5" ht="12.6" customHeight="1" thickBot="1" x14ac:dyDescent="0.3">
      <c r="A159" s="1" t="s">
        <v>63</v>
      </c>
      <c r="B159" s="406">
        <f>B150</f>
        <v>259816</v>
      </c>
      <c r="C159" s="406">
        <f>C150</f>
        <v>250000</v>
      </c>
      <c r="D159" s="406">
        <f>D150</f>
        <v>250000</v>
      </c>
      <c r="E159" s="406">
        <f>E150</f>
        <v>250000</v>
      </c>
    </row>
    <row r="160" spans="1:5" ht="33.6" customHeight="1" thickBot="1" x14ac:dyDescent="0.3">
      <c r="A160" s="3" t="s">
        <v>50</v>
      </c>
      <c r="B160" s="406">
        <f>B150</f>
        <v>259816</v>
      </c>
      <c r="C160" s="406">
        <f>C159+C158</f>
        <v>250000</v>
      </c>
      <c r="D160" s="406">
        <f>D159+D158</f>
        <v>250000</v>
      </c>
      <c r="E160" s="406">
        <f>E159+E158</f>
        <v>250000</v>
      </c>
    </row>
    <row r="161" spans="1:5" ht="12.6" customHeight="1" thickBot="1" x14ac:dyDescent="0.3">
      <c r="A161" s="408" t="s">
        <v>49</v>
      </c>
      <c r="B161" s="217">
        <f>B160-B150</f>
        <v>0</v>
      </c>
      <c r="C161" s="217">
        <f>C160-C150</f>
        <v>0</v>
      </c>
      <c r="D161" s="217">
        <f>D160-D150</f>
        <v>0</v>
      </c>
      <c r="E161" s="217">
        <f>E160-E150</f>
        <v>0</v>
      </c>
    </row>
    <row r="162" spans="1:5" ht="12.6" customHeight="1" thickBot="1" x14ac:dyDescent="0.3">
      <c r="A162" s="1036" t="s">
        <v>46</v>
      </c>
      <c r="B162" s="1037"/>
      <c r="C162" s="1037"/>
      <c r="D162" s="1037"/>
      <c r="E162" s="1038"/>
    </row>
    <row r="163" spans="1:5" ht="31.5" customHeight="1" thickBot="1" x14ac:dyDescent="0.3">
      <c r="A163" s="403" t="s">
        <v>37</v>
      </c>
      <c r="B163" s="1126" t="s">
        <v>482</v>
      </c>
      <c r="C163" s="1127"/>
      <c r="D163" s="1127"/>
      <c r="E163" s="1128"/>
    </row>
    <row r="164" spans="1:5" ht="36" customHeight="1" thickBot="1" x14ac:dyDescent="0.3">
      <c r="A164" s="433" t="s">
        <v>10</v>
      </c>
      <c r="B164" s="865" t="s">
        <v>483</v>
      </c>
      <c r="C164" s="866"/>
      <c r="D164" s="866"/>
      <c r="E164" s="867"/>
    </row>
    <row r="165" spans="1:5" ht="12.6" customHeight="1" thickBot="1" x14ac:dyDescent="0.3">
      <c r="A165" s="433" t="s">
        <v>13</v>
      </c>
      <c r="B165" s="860" t="s">
        <v>484</v>
      </c>
      <c r="C165" s="861"/>
      <c r="D165" s="861"/>
      <c r="E165" s="862"/>
    </row>
    <row r="166" spans="1:5" ht="12.6" customHeight="1" x14ac:dyDescent="0.25">
      <c r="A166" s="1034"/>
      <c r="B166" s="233">
        <v>2018</v>
      </c>
      <c r="C166" s="233">
        <v>2019</v>
      </c>
      <c r="D166" s="233">
        <v>2020</v>
      </c>
      <c r="E166" s="233">
        <v>2021</v>
      </c>
    </row>
    <row r="167" spans="1:5" ht="12.6" customHeight="1" thickBot="1" x14ac:dyDescent="0.3">
      <c r="A167" s="1035"/>
      <c r="B167" s="232" t="s">
        <v>6</v>
      </c>
      <c r="C167" s="232" t="s">
        <v>7</v>
      </c>
      <c r="D167" s="232" t="s">
        <v>7</v>
      </c>
      <c r="E167" s="232" t="s">
        <v>7</v>
      </c>
    </row>
    <row r="168" spans="1:5" ht="12.6" customHeight="1" thickBot="1" x14ac:dyDescent="0.3">
      <c r="A168" s="433" t="s">
        <v>9</v>
      </c>
      <c r="B168" s="409">
        <v>4</v>
      </c>
      <c r="C168" s="409">
        <v>4</v>
      </c>
      <c r="D168" s="409">
        <v>4</v>
      </c>
      <c r="E168" s="409">
        <v>4</v>
      </c>
    </row>
    <row r="169" spans="1:5" ht="18" customHeight="1" thickBot="1" x14ac:dyDescent="0.3">
      <c r="A169" s="433" t="s">
        <v>14</v>
      </c>
      <c r="B169" s="406">
        <v>2000</v>
      </c>
      <c r="C169" s="406">
        <v>2000</v>
      </c>
      <c r="D169" s="406">
        <v>2000</v>
      </c>
      <c r="E169" s="406">
        <v>2000</v>
      </c>
    </row>
    <row r="170" spans="1:5" ht="12.6" customHeight="1" thickBot="1" x14ac:dyDescent="0.3">
      <c r="A170" s="433" t="s">
        <v>23</v>
      </c>
      <c r="B170" s="410">
        <f>B169/B168</f>
        <v>500</v>
      </c>
      <c r="C170" s="410">
        <f>C169/C168</f>
        <v>500</v>
      </c>
      <c r="D170" s="410">
        <f>D169/D168</f>
        <v>500</v>
      </c>
      <c r="E170" s="410">
        <f>E169/E168</f>
        <v>500</v>
      </c>
    </row>
    <row r="171" spans="1:5" ht="12.6" customHeight="1" thickBot="1" x14ac:dyDescent="0.3">
      <c r="A171" s="433" t="s">
        <v>15</v>
      </c>
      <c r="B171" s="502"/>
      <c r="C171" s="407">
        <f t="shared" ref="C171:E173" si="3">C168/B168-1</f>
        <v>0</v>
      </c>
      <c r="D171" s="407">
        <f t="shared" si="3"/>
        <v>0</v>
      </c>
      <c r="E171" s="407">
        <f t="shared" si="3"/>
        <v>0</v>
      </c>
    </row>
    <row r="172" spans="1:5" ht="12.6" customHeight="1" thickBot="1" x14ac:dyDescent="0.3">
      <c r="A172" s="433" t="s">
        <v>16</v>
      </c>
      <c r="B172" s="502"/>
      <c r="C172" s="407">
        <f t="shared" si="3"/>
        <v>0</v>
      </c>
      <c r="D172" s="407">
        <f t="shared" si="3"/>
        <v>0</v>
      </c>
      <c r="E172" s="407">
        <f t="shared" si="3"/>
        <v>0</v>
      </c>
    </row>
    <row r="173" spans="1:5" ht="12.6" customHeight="1" thickBot="1" x14ac:dyDescent="0.3">
      <c r="A173" s="433" t="s">
        <v>17</v>
      </c>
      <c r="B173" s="502"/>
      <c r="C173" s="407">
        <f t="shared" si="3"/>
        <v>0</v>
      </c>
      <c r="D173" s="407">
        <f t="shared" si="3"/>
        <v>0</v>
      </c>
      <c r="E173" s="407">
        <f t="shared" si="3"/>
        <v>0</v>
      </c>
    </row>
    <row r="174" spans="1:5" ht="12.6" customHeight="1" thickBot="1" x14ac:dyDescent="0.3">
      <c r="A174" s="1031" t="s">
        <v>477</v>
      </c>
      <c r="B174" s="1032"/>
      <c r="C174" s="1032"/>
      <c r="D174" s="1032"/>
      <c r="E174" s="1033"/>
    </row>
    <row r="175" spans="1:5" ht="12.6" customHeight="1" x14ac:dyDescent="0.25">
      <c r="A175" s="1034"/>
      <c r="B175" s="233">
        <v>2018</v>
      </c>
      <c r="C175" s="233">
        <v>2019</v>
      </c>
      <c r="D175" s="233">
        <v>2020</v>
      </c>
      <c r="E175" s="233">
        <v>2021</v>
      </c>
    </row>
    <row r="176" spans="1:5" ht="12.6" customHeight="1" thickBot="1" x14ac:dyDescent="0.3">
      <c r="A176" s="1035"/>
      <c r="B176" s="232" t="s">
        <v>6</v>
      </c>
      <c r="C176" s="232" t="s">
        <v>7</v>
      </c>
      <c r="D176" s="232" t="s">
        <v>7</v>
      </c>
      <c r="E176" s="232" t="s">
        <v>7</v>
      </c>
    </row>
    <row r="177" spans="1:5" ht="12.6" customHeight="1" thickBot="1" x14ac:dyDescent="0.3">
      <c r="A177" s="336" t="s">
        <v>0</v>
      </c>
      <c r="B177" s="226"/>
      <c r="C177" s="226"/>
      <c r="D177" s="226"/>
      <c r="E177" s="226"/>
    </row>
    <row r="178" spans="1:5" ht="12.6" customHeight="1" thickBot="1" x14ac:dyDescent="0.3">
      <c r="A178" s="336" t="s">
        <v>41</v>
      </c>
      <c r="B178" s="226"/>
      <c r="C178" s="226"/>
      <c r="D178" s="226"/>
      <c r="E178" s="226"/>
    </row>
    <row r="179" spans="1:5" ht="12.6" customHeight="1" thickBot="1" x14ac:dyDescent="0.3">
      <c r="A179" s="336" t="s">
        <v>1</v>
      </c>
      <c r="B179" s="220"/>
      <c r="C179" s="226"/>
      <c r="D179" s="226"/>
      <c r="E179" s="226"/>
    </row>
    <row r="180" spans="1:5" ht="12.6" customHeight="1" thickBot="1" x14ac:dyDescent="0.3">
      <c r="A180" s="336" t="s">
        <v>2</v>
      </c>
      <c r="B180" s="220"/>
      <c r="C180" s="226"/>
      <c r="D180" s="226"/>
      <c r="E180" s="226"/>
    </row>
    <row r="181" spans="1:5" ht="12.6" customHeight="1" thickBot="1" x14ac:dyDescent="0.3">
      <c r="A181" s="336" t="s">
        <v>28</v>
      </c>
      <c r="B181" s="220">
        <f>B169</f>
        <v>2000</v>
      </c>
      <c r="C181" s="226">
        <f>C169</f>
        <v>2000</v>
      </c>
      <c r="D181" s="226">
        <f>D169</f>
        <v>2000</v>
      </c>
      <c r="E181" s="226">
        <f>E169</f>
        <v>2000</v>
      </c>
    </row>
    <row r="182" spans="1:5" ht="12.6" customHeight="1" thickBot="1" x14ac:dyDescent="0.3">
      <c r="A182" s="336" t="s">
        <v>30</v>
      </c>
      <c r="B182" s="220"/>
      <c r="C182" s="226"/>
      <c r="D182" s="226"/>
      <c r="E182" s="226"/>
    </row>
    <row r="183" spans="1:5" ht="12.6" customHeight="1" thickBot="1" x14ac:dyDescent="0.3">
      <c r="A183" s="336" t="s">
        <v>3</v>
      </c>
      <c r="B183" s="220"/>
      <c r="C183" s="226"/>
      <c r="D183" s="226"/>
      <c r="E183" s="226"/>
    </row>
    <row r="184" spans="1:5" ht="12.6" customHeight="1" thickBot="1" x14ac:dyDescent="0.3">
      <c r="A184" s="411" t="s">
        <v>50</v>
      </c>
      <c r="B184" s="220">
        <f>B183+B182+B181+B180+B179+B178+B177</f>
        <v>2000</v>
      </c>
      <c r="C184" s="220">
        <f>C183+C182+C181+C180+C179+C178+C177</f>
        <v>2000</v>
      </c>
      <c r="D184" s="220">
        <f>D183+D182+D181+D180+D179+D178+D177</f>
        <v>2000</v>
      </c>
      <c r="E184" s="220">
        <f>E183+E182+E181+E180+E179+E178+E177</f>
        <v>2000</v>
      </c>
    </row>
    <row r="185" spans="1:5" ht="12.6" customHeight="1" thickBot="1" x14ac:dyDescent="0.3">
      <c r="A185" s="408" t="s">
        <v>49</v>
      </c>
      <c r="B185" s="412">
        <f>IF(B184-B169=0,0,"Error")</f>
        <v>0</v>
      </c>
      <c r="C185" s="412">
        <f>IF(C184-C169=0,0,"Error")</f>
        <v>0</v>
      </c>
      <c r="D185" s="412">
        <f>IF(D184-D169=0,0,"Error")</f>
        <v>0</v>
      </c>
      <c r="E185" s="412">
        <f>IF(E184-E169=0,0,"Error")</f>
        <v>0</v>
      </c>
    </row>
    <row r="186" spans="1:5" ht="12.6" customHeight="1" thickBot="1" x14ac:dyDescent="0.3">
      <c r="A186" s="1036" t="s">
        <v>46</v>
      </c>
      <c r="B186" s="1037"/>
      <c r="C186" s="1037"/>
      <c r="D186" s="1037"/>
      <c r="E186" s="1038"/>
    </row>
    <row r="187" spans="1:5" ht="36" customHeight="1" thickBot="1" x14ac:dyDescent="0.3">
      <c r="A187" s="415" t="s">
        <v>474</v>
      </c>
      <c r="B187" s="1129" t="s">
        <v>485</v>
      </c>
      <c r="C187" s="1130"/>
      <c r="D187" s="1130"/>
      <c r="E187" s="1131"/>
    </row>
    <row r="188" spans="1:5" ht="32.25" customHeight="1" thickBot="1" x14ac:dyDescent="0.3">
      <c r="A188" s="435" t="s">
        <v>10</v>
      </c>
      <c r="B188" s="1065" t="s">
        <v>486</v>
      </c>
      <c r="C188" s="1065"/>
      <c r="D188" s="1065"/>
      <c r="E188" s="1065"/>
    </row>
    <row r="189" spans="1:5" ht="12.6" customHeight="1" thickBot="1" x14ac:dyDescent="0.3">
      <c r="A189" s="435" t="s">
        <v>13</v>
      </c>
      <c r="B189" s="1055" t="s">
        <v>487</v>
      </c>
      <c r="C189" s="1055"/>
      <c r="D189" s="1055"/>
      <c r="E189" s="1055"/>
    </row>
    <row r="190" spans="1:5" ht="12.6" customHeight="1" x14ac:dyDescent="0.25">
      <c r="A190" s="1034"/>
      <c r="B190" s="233">
        <v>2018</v>
      </c>
      <c r="C190" s="233">
        <v>2019</v>
      </c>
      <c r="D190" s="233">
        <v>2020</v>
      </c>
      <c r="E190" s="233">
        <v>2021</v>
      </c>
    </row>
    <row r="191" spans="1:5" ht="12.6" customHeight="1" thickBot="1" x14ac:dyDescent="0.3">
      <c r="A191" s="1035"/>
      <c r="B191" s="232" t="s">
        <v>6</v>
      </c>
      <c r="C191" s="232" t="s">
        <v>7</v>
      </c>
      <c r="D191" s="232" t="s">
        <v>7</v>
      </c>
      <c r="E191" s="232" t="s">
        <v>7</v>
      </c>
    </row>
    <row r="192" spans="1:5" ht="12.6" customHeight="1" thickBot="1" x14ac:dyDescent="0.3">
      <c r="A192" s="433" t="s">
        <v>9</v>
      </c>
      <c r="B192" s="409">
        <v>15</v>
      </c>
      <c r="C192" s="409">
        <v>20</v>
      </c>
      <c r="D192" s="409">
        <v>25</v>
      </c>
      <c r="E192" s="409">
        <v>30</v>
      </c>
    </row>
    <row r="193" spans="1:5" ht="12.6" customHeight="1" thickBot="1" x14ac:dyDescent="0.3">
      <c r="A193" s="433" t="s">
        <v>14</v>
      </c>
      <c r="B193" s="406">
        <v>15000</v>
      </c>
      <c r="C193" s="406">
        <v>20000</v>
      </c>
      <c r="D193" s="406">
        <v>25000</v>
      </c>
      <c r="E193" s="406">
        <v>30000</v>
      </c>
    </row>
    <row r="194" spans="1:5" ht="12.6" customHeight="1" thickBot="1" x14ac:dyDescent="0.3">
      <c r="A194" s="433" t="s">
        <v>23</v>
      </c>
      <c r="B194" s="410">
        <f>B193/B192</f>
        <v>1000</v>
      </c>
      <c r="C194" s="410">
        <f>C193/C192</f>
        <v>1000</v>
      </c>
      <c r="D194" s="410">
        <f>D193/D192</f>
        <v>1000</v>
      </c>
      <c r="E194" s="410">
        <f>E193/E192</f>
        <v>1000</v>
      </c>
    </row>
    <row r="195" spans="1:5" ht="12.6" customHeight="1" thickBot="1" x14ac:dyDescent="0.3">
      <c r="A195" s="433" t="s">
        <v>15</v>
      </c>
      <c r="B195" s="502"/>
      <c r="C195" s="407">
        <f>C192/C192-1</f>
        <v>0</v>
      </c>
      <c r="D195" s="407">
        <f>D192/D192-1</f>
        <v>0</v>
      </c>
      <c r="E195" s="407">
        <f>E192/E192-1</f>
        <v>0</v>
      </c>
    </row>
    <row r="196" spans="1:5" ht="12.6" customHeight="1" thickBot="1" x14ac:dyDescent="0.3">
      <c r="A196" s="433" t="s">
        <v>16</v>
      </c>
      <c r="B196" s="502"/>
      <c r="C196" s="407">
        <f t="shared" ref="C196:E197" si="4">C193/B193-1</f>
        <v>0.33333333333333326</v>
      </c>
      <c r="D196" s="407">
        <f t="shared" si="4"/>
        <v>0.25</v>
      </c>
      <c r="E196" s="407">
        <f t="shared" si="4"/>
        <v>0.19999999999999996</v>
      </c>
    </row>
    <row r="197" spans="1:5" ht="12.6" customHeight="1" thickBot="1" x14ac:dyDescent="0.3">
      <c r="A197" s="433" t="s">
        <v>17</v>
      </c>
      <c r="B197" s="502"/>
      <c r="C197" s="407">
        <f t="shared" si="4"/>
        <v>0</v>
      </c>
      <c r="D197" s="407">
        <f t="shared" si="4"/>
        <v>0</v>
      </c>
      <c r="E197" s="407">
        <f t="shared" si="4"/>
        <v>0</v>
      </c>
    </row>
    <row r="198" spans="1:5" ht="12.6" customHeight="1" thickBot="1" x14ac:dyDescent="0.3">
      <c r="A198" s="1031" t="s">
        <v>477</v>
      </c>
      <c r="B198" s="1032"/>
      <c r="C198" s="1032"/>
      <c r="D198" s="1032"/>
      <c r="E198" s="1033"/>
    </row>
    <row r="199" spans="1:5" ht="12.6" customHeight="1" x14ac:dyDescent="0.25">
      <c r="A199" s="1034"/>
      <c r="B199" s="233">
        <v>2018</v>
      </c>
      <c r="C199" s="233">
        <v>2019</v>
      </c>
      <c r="D199" s="233">
        <v>2020</v>
      </c>
      <c r="E199" s="233">
        <v>2021</v>
      </c>
    </row>
    <row r="200" spans="1:5" ht="12.6" customHeight="1" thickBot="1" x14ac:dyDescent="0.3">
      <c r="A200" s="1035"/>
      <c r="B200" s="232" t="s">
        <v>6</v>
      </c>
      <c r="C200" s="232" t="s">
        <v>7</v>
      </c>
      <c r="D200" s="232" t="s">
        <v>7</v>
      </c>
      <c r="E200" s="232" t="s">
        <v>7</v>
      </c>
    </row>
    <row r="201" spans="1:5" ht="12.6" customHeight="1" thickBot="1" x14ac:dyDescent="0.3">
      <c r="A201" s="336" t="s">
        <v>0</v>
      </c>
      <c r="B201" s="226"/>
      <c r="C201" s="226"/>
      <c r="D201" s="226"/>
      <c r="E201" s="226"/>
    </row>
    <row r="202" spans="1:5" ht="12.6" customHeight="1" thickBot="1" x14ac:dyDescent="0.3">
      <c r="A202" s="336" t="s">
        <v>41</v>
      </c>
      <c r="B202" s="226"/>
      <c r="C202" s="226"/>
      <c r="D202" s="226"/>
      <c r="E202" s="226"/>
    </row>
    <row r="203" spans="1:5" ht="12.6" customHeight="1" thickBot="1" x14ac:dyDescent="0.3">
      <c r="A203" s="336" t="s">
        <v>1</v>
      </c>
      <c r="B203" s="220"/>
      <c r="C203" s="226"/>
      <c r="D203" s="226"/>
      <c r="E203" s="226"/>
    </row>
    <row r="204" spans="1:5" ht="12.6" customHeight="1" thickBot="1" x14ac:dyDescent="0.3">
      <c r="A204" s="336" t="s">
        <v>2</v>
      </c>
      <c r="B204" s="220"/>
      <c r="C204" s="226"/>
      <c r="D204" s="226"/>
      <c r="E204" s="226"/>
    </row>
    <row r="205" spans="1:5" ht="12.6" customHeight="1" thickBot="1" x14ac:dyDescent="0.3">
      <c r="A205" s="336" t="s">
        <v>28</v>
      </c>
      <c r="B205" s="220">
        <f>B193</f>
        <v>15000</v>
      </c>
      <c r="C205" s="226">
        <f>C193</f>
        <v>20000</v>
      </c>
      <c r="D205" s="226">
        <f>D193</f>
        <v>25000</v>
      </c>
      <c r="E205" s="226">
        <f>E193</f>
        <v>30000</v>
      </c>
    </row>
    <row r="206" spans="1:5" ht="12.6" customHeight="1" thickBot="1" x14ac:dyDescent="0.3">
      <c r="A206" s="336" t="s">
        <v>30</v>
      </c>
      <c r="B206" s="220"/>
      <c r="C206" s="226"/>
      <c r="D206" s="226"/>
      <c r="E206" s="226"/>
    </row>
    <row r="207" spans="1:5" ht="12.6" customHeight="1" thickBot="1" x14ac:dyDescent="0.3">
      <c r="A207" s="336" t="s">
        <v>3</v>
      </c>
      <c r="B207" s="220"/>
      <c r="C207" s="226"/>
      <c r="D207" s="226"/>
      <c r="E207" s="226"/>
    </row>
    <row r="208" spans="1:5" ht="12.6" customHeight="1" thickBot="1" x14ac:dyDescent="0.3">
      <c r="A208" s="411" t="s">
        <v>50</v>
      </c>
      <c r="B208" s="220">
        <f>B207+B206+B205+B204+B203+B202+B201</f>
        <v>15000</v>
      </c>
      <c r="C208" s="220">
        <f>C207+C206+C205+C204+C203+C202+C201</f>
        <v>20000</v>
      </c>
      <c r="D208" s="220">
        <f>D207+D206+D205+D204+D203+D202+D201</f>
        <v>25000</v>
      </c>
      <c r="E208" s="220">
        <f>E207+E206+E205+E204+E203+E202+E201</f>
        <v>30000</v>
      </c>
    </row>
    <row r="209" spans="1:5" ht="12.6" customHeight="1" thickBot="1" x14ac:dyDescent="0.3">
      <c r="A209" s="408" t="s">
        <v>49</v>
      </c>
      <c r="B209" s="412">
        <f>IF(B208-B193=0,0,"Error")</f>
        <v>0</v>
      </c>
      <c r="C209" s="412">
        <f>IF(C208-C193=0,0,"Error")</f>
        <v>0</v>
      </c>
      <c r="D209" s="412">
        <f>IF(D208-D193=0,0,"Error")</f>
        <v>0</v>
      </c>
      <c r="E209" s="412">
        <f>IF(E208-E193=0,0,"Error")</f>
        <v>0</v>
      </c>
    </row>
    <row r="210" spans="1:5" ht="12.6" customHeight="1" thickBot="1" x14ac:dyDescent="0.3">
      <c r="A210" s="1049" t="s">
        <v>46</v>
      </c>
      <c r="B210" s="1050"/>
      <c r="C210" s="1050"/>
      <c r="D210" s="1050"/>
      <c r="E210" s="1051"/>
    </row>
    <row r="211" spans="1:5" ht="12.6" customHeight="1" thickBot="1" x14ac:dyDescent="0.3">
      <c r="A211" s="1052" t="s">
        <v>57</v>
      </c>
      <c r="B211" s="1053"/>
      <c r="C211" s="1053"/>
      <c r="D211" s="1053"/>
      <c r="E211" s="1054"/>
    </row>
    <row r="212" spans="1:5" ht="12.6" customHeight="1" x14ac:dyDescent="0.25">
      <c r="A212" s="1034"/>
      <c r="B212" s="233">
        <v>2018</v>
      </c>
      <c r="C212" s="233">
        <v>2019</v>
      </c>
      <c r="D212" s="233">
        <v>2020</v>
      </c>
      <c r="E212" s="233">
        <v>2021</v>
      </c>
    </row>
    <row r="213" spans="1:5" ht="12.6" customHeight="1" thickBot="1" x14ac:dyDescent="0.3">
      <c r="A213" s="1035"/>
      <c r="B213" s="233" t="s">
        <v>6</v>
      </c>
      <c r="C213" s="233" t="s">
        <v>7</v>
      </c>
      <c r="D213" s="233" t="s">
        <v>7</v>
      </c>
      <c r="E213" s="233" t="s">
        <v>7</v>
      </c>
    </row>
    <row r="214" spans="1:5" ht="12.6" customHeight="1" thickBot="1" x14ac:dyDescent="0.3">
      <c r="A214" s="414" t="s">
        <v>478</v>
      </c>
      <c r="B214" s="1043" t="s">
        <v>488</v>
      </c>
      <c r="C214" s="1044"/>
      <c r="D214" s="1044"/>
      <c r="E214" s="1044"/>
    </row>
    <row r="215" spans="1:5" ht="24" customHeight="1" x14ac:dyDescent="0.25">
      <c r="A215" s="1062" t="s">
        <v>10</v>
      </c>
      <c r="B215" s="1045" t="s">
        <v>489</v>
      </c>
      <c r="C215" s="1045"/>
      <c r="D215" s="1045"/>
      <c r="E215" s="1045"/>
    </row>
    <row r="216" spans="1:5" ht="7.9" customHeight="1" x14ac:dyDescent="0.25">
      <c r="A216" s="1063"/>
      <c r="B216" s="1045"/>
      <c r="C216" s="1045"/>
      <c r="D216" s="1045"/>
      <c r="E216" s="1045"/>
    </row>
    <row r="217" spans="1:5" ht="12.6" customHeight="1" x14ac:dyDescent="0.25">
      <c r="A217" s="434" t="s">
        <v>13</v>
      </c>
      <c r="B217" s="1059" t="s">
        <v>490</v>
      </c>
      <c r="C217" s="1060"/>
      <c r="D217" s="1060"/>
      <c r="E217" s="1061"/>
    </row>
    <row r="218" spans="1:5" ht="12.6" customHeight="1" x14ac:dyDescent="0.25">
      <c r="A218" s="1064"/>
      <c r="B218" s="233">
        <v>2018</v>
      </c>
      <c r="C218" s="233">
        <v>2019</v>
      </c>
      <c r="D218" s="233">
        <v>2020</v>
      </c>
      <c r="E218" s="233">
        <v>2021</v>
      </c>
    </row>
    <row r="219" spans="1:5" ht="12.6" customHeight="1" thickBot="1" x14ac:dyDescent="0.3">
      <c r="A219" s="1035"/>
      <c r="B219" s="232" t="s">
        <v>6</v>
      </c>
      <c r="C219" s="232" t="s">
        <v>7</v>
      </c>
      <c r="D219" s="232" t="s">
        <v>7</v>
      </c>
      <c r="E219" s="232" t="s">
        <v>7</v>
      </c>
    </row>
    <row r="220" spans="1:5" ht="12.6" customHeight="1" thickBot="1" x14ac:dyDescent="0.3">
      <c r="A220" s="433" t="s">
        <v>9</v>
      </c>
      <c r="B220" s="406">
        <v>20</v>
      </c>
      <c r="C220" s="224">
        <v>22</v>
      </c>
      <c r="D220" s="224">
        <v>24</v>
      </c>
      <c r="E220" s="224">
        <v>25</v>
      </c>
    </row>
    <row r="221" spans="1:5" ht="12.6" customHeight="1" thickBot="1" x14ac:dyDescent="0.3">
      <c r="A221" s="433" t="s">
        <v>14</v>
      </c>
      <c r="B221" s="406">
        <v>12000</v>
      </c>
      <c r="C221" s="406">
        <v>14000</v>
      </c>
      <c r="D221" s="406">
        <v>16000</v>
      </c>
      <c r="E221" s="406">
        <v>17000</v>
      </c>
    </row>
    <row r="222" spans="1:5" ht="12.6" customHeight="1" thickBot="1" x14ac:dyDescent="0.3">
      <c r="A222" s="433" t="s">
        <v>23</v>
      </c>
      <c r="B222" s="410">
        <f>B221/B220</f>
        <v>600</v>
      </c>
      <c r="C222" s="410">
        <f>C221/C220</f>
        <v>636.36363636363637</v>
      </c>
      <c r="D222" s="410">
        <f>D221/D220</f>
        <v>666.66666666666663</v>
      </c>
      <c r="E222" s="410">
        <f>E221/E220</f>
        <v>680</v>
      </c>
    </row>
    <row r="223" spans="1:5" ht="12.6" customHeight="1" thickBot="1" x14ac:dyDescent="0.3">
      <c r="A223" s="433" t="s">
        <v>15</v>
      </c>
      <c r="B223" s="502"/>
      <c r="C223" s="407">
        <f t="shared" ref="C223:E225" si="5">C220/B220-1</f>
        <v>0.10000000000000009</v>
      </c>
      <c r="D223" s="407">
        <f t="shared" si="5"/>
        <v>9.0909090909090828E-2</v>
      </c>
      <c r="E223" s="407">
        <f t="shared" si="5"/>
        <v>4.1666666666666741E-2</v>
      </c>
    </row>
    <row r="224" spans="1:5" ht="12.6" customHeight="1" thickBot="1" x14ac:dyDescent="0.3">
      <c r="A224" s="433" t="s">
        <v>16</v>
      </c>
      <c r="B224" s="502"/>
      <c r="C224" s="407">
        <f t="shared" si="5"/>
        <v>0.16666666666666674</v>
      </c>
      <c r="D224" s="407">
        <f t="shared" si="5"/>
        <v>0.14285714285714279</v>
      </c>
      <c r="E224" s="407">
        <f t="shared" si="5"/>
        <v>6.25E-2</v>
      </c>
    </row>
    <row r="225" spans="1:5" ht="12.6" customHeight="1" thickBot="1" x14ac:dyDescent="0.3">
      <c r="A225" s="433" t="s">
        <v>17</v>
      </c>
      <c r="B225" s="502"/>
      <c r="C225" s="407">
        <f t="shared" si="5"/>
        <v>6.0606060606060552E-2</v>
      </c>
      <c r="D225" s="407">
        <f t="shared" si="5"/>
        <v>4.761904761904745E-2</v>
      </c>
      <c r="E225" s="407">
        <f t="shared" si="5"/>
        <v>2.0000000000000018E-2</v>
      </c>
    </row>
    <row r="226" spans="1:5" ht="12.6" customHeight="1" thickBot="1" x14ac:dyDescent="0.3">
      <c r="A226" s="1031" t="s">
        <v>477</v>
      </c>
      <c r="B226" s="1032"/>
      <c r="C226" s="1032"/>
      <c r="D226" s="1032"/>
      <c r="E226" s="1033"/>
    </row>
    <row r="227" spans="1:5" ht="12.6" customHeight="1" x14ac:dyDescent="0.25">
      <c r="A227" s="1034"/>
      <c r="B227" s="233">
        <v>2018</v>
      </c>
      <c r="C227" s="233">
        <v>2019</v>
      </c>
      <c r="D227" s="233">
        <v>2020</v>
      </c>
      <c r="E227" s="233">
        <v>2021</v>
      </c>
    </row>
    <row r="228" spans="1:5" ht="12.6" customHeight="1" thickBot="1" x14ac:dyDescent="0.3">
      <c r="A228" s="1035"/>
      <c r="B228" s="232" t="s">
        <v>6</v>
      </c>
      <c r="C228" s="232" t="s">
        <v>7</v>
      </c>
      <c r="D228" s="232" t="s">
        <v>7</v>
      </c>
      <c r="E228" s="232" t="s">
        <v>7</v>
      </c>
    </row>
    <row r="229" spans="1:5" ht="12.6" customHeight="1" thickBot="1" x14ac:dyDescent="0.3">
      <c r="A229" s="336" t="s">
        <v>0</v>
      </c>
      <c r="B229" s="226"/>
      <c r="C229" s="226"/>
      <c r="D229" s="226"/>
      <c r="E229" s="226"/>
    </row>
    <row r="230" spans="1:5" ht="12.6" customHeight="1" thickBot="1" x14ac:dyDescent="0.3">
      <c r="A230" s="336" t="s">
        <v>41</v>
      </c>
      <c r="B230" s="226"/>
      <c r="C230" s="226"/>
      <c r="D230" s="226"/>
      <c r="E230" s="226"/>
    </row>
    <row r="231" spans="1:5" ht="12.6" customHeight="1" thickBot="1" x14ac:dyDescent="0.3">
      <c r="A231" s="336" t="s">
        <v>1</v>
      </c>
      <c r="B231" s="220"/>
      <c r="C231" s="226"/>
      <c r="D231" s="226"/>
      <c r="E231" s="226"/>
    </row>
    <row r="232" spans="1:5" ht="12.6" customHeight="1" thickBot="1" x14ac:dyDescent="0.3">
      <c r="A232" s="336" t="s">
        <v>2</v>
      </c>
      <c r="B232" s="220"/>
      <c r="C232" s="226"/>
      <c r="D232" s="226"/>
      <c r="E232" s="226"/>
    </row>
    <row r="233" spans="1:5" ht="12.6" customHeight="1" thickBot="1" x14ac:dyDescent="0.3">
      <c r="A233" s="336" t="s">
        <v>28</v>
      </c>
      <c r="B233" s="220">
        <f>B221</f>
        <v>12000</v>
      </c>
      <c r="C233" s="226">
        <f>C221</f>
        <v>14000</v>
      </c>
      <c r="D233" s="226">
        <f>D221</f>
        <v>16000</v>
      </c>
      <c r="E233" s="226">
        <f>E221</f>
        <v>17000</v>
      </c>
    </row>
    <row r="234" spans="1:5" ht="12.6" customHeight="1" thickBot="1" x14ac:dyDescent="0.3">
      <c r="A234" s="336" t="s">
        <v>30</v>
      </c>
      <c r="B234" s="220"/>
      <c r="C234" s="226"/>
      <c r="D234" s="226"/>
      <c r="E234" s="226"/>
    </row>
    <row r="235" spans="1:5" ht="12.6" customHeight="1" thickBot="1" x14ac:dyDescent="0.3">
      <c r="A235" s="336" t="s">
        <v>3</v>
      </c>
      <c r="B235" s="220"/>
      <c r="C235" s="226"/>
      <c r="D235" s="226"/>
      <c r="E235" s="226"/>
    </row>
    <row r="236" spans="1:5" ht="12.6" customHeight="1" thickBot="1" x14ac:dyDescent="0.3">
      <c r="A236" s="411" t="s">
        <v>50</v>
      </c>
      <c r="B236" s="220">
        <f>B235+B234+B233+B232+B231+B230+B229</f>
        <v>12000</v>
      </c>
      <c r="C236" s="220">
        <f>C235+C234+C233+C232+C231+C230+C229</f>
        <v>14000</v>
      </c>
      <c r="D236" s="220">
        <f>D235+D234+D233+D232+D231+D230+D229</f>
        <v>16000</v>
      </c>
      <c r="E236" s="220">
        <f>E235+E234+E233+E232+E231+E230+E229</f>
        <v>17000</v>
      </c>
    </row>
    <row r="237" spans="1:5" ht="12.6" customHeight="1" thickBot="1" x14ac:dyDescent="0.3">
      <c r="A237" s="408" t="s">
        <v>49</v>
      </c>
      <c r="B237" s="412">
        <f>IF(B236-B221=0,0,"Error")</f>
        <v>0</v>
      </c>
      <c r="C237" s="412">
        <f>IF(C236-C221=0,0,"Error")</f>
        <v>0</v>
      </c>
      <c r="D237" s="412">
        <f>IF(D236-D221=0,0,"Error")</f>
        <v>0</v>
      </c>
      <c r="E237" s="412">
        <f>IF(E236-E221=0,0,"Error")</f>
        <v>0</v>
      </c>
    </row>
    <row r="238" spans="1:5" ht="12.6" customHeight="1" thickBot="1" x14ac:dyDescent="0.3">
      <c r="A238" s="1036" t="s">
        <v>138</v>
      </c>
      <c r="B238" s="1037"/>
      <c r="C238" s="1037"/>
      <c r="D238" s="1037"/>
      <c r="E238" s="1038"/>
    </row>
    <row r="239" spans="1:5" ht="45.75" customHeight="1" thickBot="1" x14ac:dyDescent="0.3">
      <c r="A239" s="403" t="s">
        <v>491</v>
      </c>
      <c r="B239" s="1119" t="s">
        <v>492</v>
      </c>
      <c r="C239" s="1120"/>
      <c r="D239" s="1120"/>
      <c r="E239" s="1120"/>
    </row>
    <row r="240" spans="1:5" ht="31.5" customHeight="1" thickBot="1" x14ac:dyDescent="0.3">
      <c r="A240" s="433" t="s">
        <v>10</v>
      </c>
      <c r="B240" s="894" t="s">
        <v>493</v>
      </c>
      <c r="C240" s="895"/>
      <c r="D240" s="895"/>
      <c r="E240" s="896"/>
    </row>
    <row r="241" spans="1:5" ht="14.45" customHeight="1" thickBot="1" x14ac:dyDescent="0.3">
      <c r="A241" s="433" t="s">
        <v>13</v>
      </c>
      <c r="B241" s="860" t="s">
        <v>494</v>
      </c>
      <c r="C241" s="861"/>
      <c r="D241" s="861"/>
      <c r="E241" s="862"/>
    </row>
    <row r="242" spans="1:5" ht="12.6" customHeight="1" x14ac:dyDescent="0.25">
      <c r="A242" s="1034"/>
      <c r="B242" s="233">
        <v>2018</v>
      </c>
      <c r="C242" s="233">
        <v>2019</v>
      </c>
      <c r="D242" s="233">
        <v>2020</v>
      </c>
      <c r="E242" s="233">
        <v>2021</v>
      </c>
    </row>
    <row r="243" spans="1:5" ht="33.6" customHeight="1" thickBot="1" x14ac:dyDescent="0.3">
      <c r="A243" s="1035"/>
      <c r="B243" s="232" t="s">
        <v>6</v>
      </c>
      <c r="C243" s="232" t="s">
        <v>7</v>
      </c>
      <c r="D243" s="232" t="s">
        <v>7</v>
      </c>
      <c r="E243" s="232" t="s">
        <v>7</v>
      </c>
    </row>
    <row r="244" spans="1:5" ht="12.6" customHeight="1" thickBot="1" x14ac:dyDescent="0.3">
      <c r="A244" s="433" t="s">
        <v>9</v>
      </c>
      <c r="B244" s="409">
        <v>30</v>
      </c>
      <c r="C244" s="409">
        <v>30</v>
      </c>
      <c r="D244" s="409">
        <v>30</v>
      </c>
      <c r="E244" s="409">
        <v>30</v>
      </c>
    </row>
    <row r="245" spans="1:5" ht="12.6" customHeight="1" thickBot="1" x14ac:dyDescent="0.3">
      <c r="A245" s="433" t="s">
        <v>14</v>
      </c>
      <c r="B245" s="406">
        <v>51200</v>
      </c>
      <c r="C245" s="220">
        <v>26440</v>
      </c>
      <c r="D245" s="220">
        <v>28440</v>
      </c>
      <c r="E245" s="220">
        <v>28440</v>
      </c>
    </row>
    <row r="246" spans="1:5" ht="12.6" customHeight="1" thickBot="1" x14ac:dyDescent="0.3">
      <c r="A246" s="433" t="s">
        <v>23</v>
      </c>
      <c r="B246" s="410">
        <f>B245/B244</f>
        <v>1706.6666666666667</v>
      </c>
      <c r="C246" s="410">
        <f>C245/C244</f>
        <v>881.33333333333337</v>
      </c>
      <c r="D246" s="410">
        <f>D245/D244</f>
        <v>948</v>
      </c>
      <c r="E246" s="410">
        <f>E245/E244</f>
        <v>948</v>
      </c>
    </row>
    <row r="247" spans="1:5" ht="12.6" customHeight="1" thickBot="1" x14ac:dyDescent="0.3">
      <c r="A247" s="433" t="s">
        <v>15</v>
      </c>
      <c r="B247" s="502"/>
      <c r="C247" s="407">
        <f t="shared" ref="C247:E249" si="6">C244/B244-1</f>
        <v>0</v>
      </c>
      <c r="D247" s="407">
        <f t="shared" si="6"/>
        <v>0</v>
      </c>
      <c r="E247" s="407">
        <f t="shared" si="6"/>
        <v>0</v>
      </c>
    </row>
    <row r="248" spans="1:5" ht="12.6" customHeight="1" thickBot="1" x14ac:dyDescent="0.3">
      <c r="A248" s="433" t="s">
        <v>16</v>
      </c>
      <c r="B248" s="502"/>
      <c r="C248" s="407">
        <f t="shared" si="6"/>
        <v>-0.48359375000000004</v>
      </c>
      <c r="D248" s="407">
        <f t="shared" si="6"/>
        <v>7.5642965204236079E-2</v>
      </c>
      <c r="E248" s="407">
        <f t="shared" si="6"/>
        <v>0</v>
      </c>
    </row>
    <row r="249" spans="1:5" ht="12.6" customHeight="1" thickBot="1" x14ac:dyDescent="0.3">
      <c r="A249" s="433" t="s">
        <v>17</v>
      </c>
      <c r="B249" s="502"/>
      <c r="C249" s="407">
        <f t="shared" si="6"/>
        <v>-0.48359375000000004</v>
      </c>
      <c r="D249" s="407">
        <f t="shared" si="6"/>
        <v>7.5642965204235857E-2</v>
      </c>
      <c r="E249" s="407">
        <f t="shared" si="6"/>
        <v>0</v>
      </c>
    </row>
    <row r="250" spans="1:5" ht="12.6" customHeight="1" thickBot="1" x14ac:dyDescent="0.3">
      <c r="A250" s="1031" t="s">
        <v>477</v>
      </c>
      <c r="B250" s="1032"/>
      <c r="C250" s="1032"/>
      <c r="D250" s="1032"/>
      <c r="E250" s="1033"/>
    </row>
    <row r="251" spans="1:5" ht="12.6" customHeight="1" x14ac:dyDescent="0.25">
      <c r="A251" s="1034"/>
      <c r="B251" s="233">
        <v>2018</v>
      </c>
      <c r="C251" s="233">
        <v>2019</v>
      </c>
      <c r="D251" s="233">
        <v>2020</v>
      </c>
      <c r="E251" s="233">
        <v>2021</v>
      </c>
    </row>
    <row r="252" spans="1:5" ht="12.6" customHeight="1" thickBot="1" x14ac:dyDescent="0.3">
      <c r="A252" s="1035"/>
      <c r="B252" s="232" t="s">
        <v>6</v>
      </c>
      <c r="C252" s="232" t="s">
        <v>7</v>
      </c>
      <c r="D252" s="232" t="s">
        <v>7</v>
      </c>
      <c r="E252" s="232" t="s">
        <v>7</v>
      </c>
    </row>
    <row r="253" spans="1:5" ht="12.6" customHeight="1" thickBot="1" x14ac:dyDescent="0.3">
      <c r="A253" s="336" t="s">
        <v>0</v>
      </c>
      <c r="B253" s="226">
        <v>27000</v>
      </c>
      <c r="C253" s="226">
        <v>11000</v>
      </c>
      <c r="D253" s="226">
        <v>11000</v>
      </c>
      <c r="E253" s="226">
        <v>11000</v>
      </c>
    </row>
    <row r="254" spans="1:5" ht="12.6" customHeight="1" thickBot="1" x14ac:dyDescent="0.3">
      <c r="A254" s="336" t="s">
        <v>41</v>
      </c>
      <c r="B254" s="226">
        <v>5000</v>
      </c>
      <c r="C254" s="226">
        <v>1840</v>
      </c>
      <c r="D254" s="226">
        <v>1840</v>
      </c>
      <c r="E254" s="226">
        <v>1840</v>
      </c>
    </row>
    <row r="255" spans="1:5" ht="12.6" customHeight="1" thickBot="1" x14ac:dyDescent="0.3">
      <c r="A255" s="336" t="s">
        <v>1</v>
      </c>
      <c r="B255" s="220">
        <v>14000</v>
      </c>
      <c r="C255" s="220">
        <v>8400</v>
      </c>
      <c r="D255" s="220">
        <v>10400</v>
      </c>
      <c r="E255" s="220">
        <v>10400</v>
      </c>
    </row>
    <row r="256" spans="1:5" ht="12.6" customHeight="1" thickBot="1" x14ac:dyDescent="0.3">
      <c r="A256" s="336" t="s">
        <v>2</v>
      </c>
      <c r="B256" s="220"/>
      <c r="C256" s="226"/>
      <c r="D256" s="226"/>
      <c r="E256" s="226"/>
    </row>
    <row r="257" spans="1:5" ht="12.6" customHeight="1" thickBot="1" x14ac:dyDescent="0.3">
      <c r="A257" s="336" t="s">
        <v>28</v>
      </c>
      <c r="B257" s="215">
        <v>0</v>
      </c>
      <c r="C257" s="224">
        <v>0</v>
      </c>
      <c r="D257" s="224"/>
      <c r="E257" s="224"/>
    </row>
    <row r="258" spans="1:5" ht="12.6" customHeight="1" thickBot="1" x14ac:dyDescent="0.3">
      <c r="A258" s="336" t="s">
        <v>30</v>
      </c>
      <c r="B258" s="220">
        <v>5200</v>
      </c>
      <c r="C258" s="220">
        <v>5200</v>
      </c>
      <c r="D258" s="220">
        <v>5200</v>
      </c>
      <c r="E258" s="220">
        <v>5200</v>
      </c>
    </row>
    <row r="259" spans="1:5" ht="12.6" customHeight="1" thickBot="1" x14ac:dyDescent="0.3">
      <c r="A259" s="336" t="s">
        <v>3</v>
      </c>
      <c r="B259" s="220"/>
      <c r="C259" s="226"/>
      <c r="D259" s="226"/>
      <c r="E259" s="226"/>
    </row>
    <row r="260" spans="1:5" ht="12.6" customHeight="1" thickBot="1" x14ac:dyDescent="0.3">
      <c r="A260" s="411" t="s">
        <v>50</v>
      </c>
      <c r="B260" s="220">
        <f>B259+B258+B257+B256+B255+B254+B253</f>
        <v>51200</v>
      </c>
      <c r="C260" s="220">
        <f>C259+C258+C257+C256+C255+C254+C253</f>
        <v>26440</v>
      </c>
      <c r="D260" s="220">
        <f>D259+D258+D257+D256+D255+D254+D253</f>
        <v>28440</v>
      </c>
      <c r="E260" s="220">
        <f>E259+E258+E257+E256+E255+E254+E253</f>
        <v>28440</v>
      </c>
    </row>
    <row r="261" spans="1:5" ht="12.6" customHeight="1" thickBot="1" x14ac:dyDescent="0.3">
      <c r="A261" s="408" t="s">
        <v>49</v>
      </c>
      <c r="B261" s="217">
        <f>B245-B260</f>
        <v>0</v>
      </c>
      <c r="C261" s="217">
        <f>C245-C260</f>
        <v>0</v>
      </c>
      <c r="D261" s="217">
        <f>D245-D260</f>
        <v>0</v>
      </c>
      <c r="E261" s="217">
        <f>E245-E260</f>
        <v>0</v>
      </c>
    </row>
    <row r="262" spans="1:5" ht="12.6" customHeight="1" x14ac:dyDescent="0.25">
      <c r="A262" s="1056" t="s">
        <v>138</v>
      </c>
      <c r="B262" s="1057"/>
      <c r="C262" s="1057"/>
      <c r="D262" s="1057"/>
      <c r="E262" s="1058"/>
    </row>
    <row r="263" spans="1:5" ht="25.15" customHeight="1" x14ac:dyDescent="0.25">
      <c r="A263" s="416" t="s">
        <v>37</v>
      </c>
      <c r="B263" s="1039" t="s">
        <v>495</v>
      </c>
      <c r="C263" s="1039"/>
      <c r="D263" s="1039"/>
      <c r="E263" s="1039"/>
    </row>
    <row r="264" spans="1:5" ht="20.45" customHeight="1" x14ac:dyDescent="0.25">
      <c r="A264" s="1041" t="s">
        <v>10</v>
      </c>
      <c r="B264" s="1118" t="s">
        <v>536</v>
      </c>
      <c r="C264" s="1118"/>
      <c r="D264" s="1118"/>
      <c r="E264" s="1118"/>
    </row>
    <row r="265" spans="1:5" ht="18.600000000000001" customHeight="1" x14ac:dyDescent="0.25">
      <c r="A265" s="1041"/>
      <c r="B265" s="1118"/>
      <c r="C265" s="1118"/>
      <c r="D265" s="1118"/>
      <c r="E265" s="1118"/>
    </row>
    <row r="266" spans="1:5" ht="12.6" customHeight="1" x14ac:dyDescent="0.25">
      <c r="A266" s="434" t="s">
        <v>13</v>
      </c>
      <c r="B266" s="1040" t="s">
        <v>496</v>
      </c>
      <c r="C266" s="1040"/>
      <c r="D266" s="1040"/>
      <c r="E266" s="1040"/>
    </row>
    <row r="267" spans="1:5" ht="12.6" customHeight="1" x14ac:dyDescent="0.25">
      <c r="A267" s="1116"/>
      <c r="B267" s="417">
        <v>2018</v>
      </c>
      <c r="C267" s="417">
        <v>2019</v>
      </c>
      <c r="D267" s="417">
        <v>2020</v>
      </c>
      <c r="E267" s="417">
        <v>2021</v>
      </c>
    </row>
    <row r="268" spans="1:5" ht="12.6" customHeight="1" thickBot="1" x14ac:dyDescent="0.3">
      <c r="A268" s="1117"/>
      <c r="B268" s="267" t="s">
        <v>6</v>
      </c>
      <c r="C268" s="267" t="s">
        <v>7</v>
      </c>
      <c r="D268" s="267" t="s">
        <v>7</v>
      </c>
      <c r="E268" s="267" t="s">
        <v>7</v>
      </c>
    </row>
    <row r="269" spans="1:5" ht="12.6" customHeight="1" thickBot="1" x14ac:dyDescent="0.3">
      <c r="A269" s="433" t="s">
        <v>9</v>
      </c>
      <c r="B269" s="232">
        <v>732</v>
      </c>
      <c r="C269" s="232">
        <v>732</v>
      </c>
      <c r="D269" s="232">
        <v>732</v>
      </c>
      <c r="E269" s="232">
        <v>732</v>
      </c>
    </row>
    <row r="270" spans="1:5" ht="12.6" customHeight="1" thickBot="1" x14ac:dyDescent="0.3">
      <c r="A270" s="433" t="s">
        <v>14</v>
      </c>
      <c r="B270" s="410">
        <v>11000</v>
      </c>
      <c r="C270" s="410">
        <v>12000</v>
      </c>
      <c r="D270" s="410">
        <v>13000</v>
      </c>
      <c r="E270" s="410">
        <v>13000</v>
      </c>
    </row>
    <row r="271" spans="1:5" ht="12.6" customHeight="1" thickBot="1" x14ac:dyDescent="0.3">
      <c r="A271" s="433" t="s">
        <v>23</v>
      </c>
      <c r="B271" s="410">
        <f>B270/B269</f>
        <v>15.027322404371585</v>
      </c>
      <c r="C271" s="410">
        <f>C270/C269</f>
        <v>16.393442622950818</v>
      </c>
      <c r="D271" s="410">
        <f>D270/D269</f>
        <v>17.759562841530055</v>
      </c>
      <c r="E271" s="410">
        <f>E270/E269</f>
        <v>17.759562841530055</v>
      </c>
    </row>
    <row r="272" spans="1:5" ht="12.6" customHeight="1" thickBot="1" x14ac:dyDescent="0.3">
      <c r="A272" s="433" t="s">
        <v>15</v>
      </c>
      <c r="B272" s="502"/>
      <c r="C272" s="407">
        <f>C269/C269-1</f>
        <v>0</v>
      </c>
      <c r="D272" s="407">
        <f>D269/D269-1</f>
        <v>0</v>
      </c>
      <c r="E272" s="407">
        <f>E269/E269-1</f>
        <v>0</v>
      </c>
    </row>
    <row r="273" spans="1:5" ht="27" customHeight="1" thickBot="1" x14ac:dyDescent="0.3">
      <c r="A273" s="433" t="s">
        <v>16</v>
      </c>
      <c r="B273" s="502"/>
      <c r="C273" s="407">
        <f t="shared" ref="C273:E274" si="7">C270/B270-1</f>
        <v>9.0909090909090828E-2</v>
      </c>
      <c r="D273" s="407">
        <f t="shared" si="7"/>
        <v>8.3333333333333259E-2</v>
      </c>
      <c r="E273" s="407">
        <f t="shared" si="7"/>
        <v>0</v>
      </c>
    </row>
    <row r="274" spans="1:5" ht="12.6" customHeight="1" thickBot="1" x14ac:dyDescent="0.3">
      <c r="A274" s="433" t="s">
        <v>17</v>
      </c>
      <c r="B274" s="502"/>
      <c r="C274" s="407">
        <f t="shared" si="7"/>
        <v>9.0909090909090828E-2</v>
      </c>
      <c r="D274" s="407">
        <f t="shared" si="7"/>
        <v>8.3333333333333481E-2</v>
      </c>
      <c r="E274" s="407">
        <f t="shared" si="7"/>
        <v>0</v>
      </c>
    </row>
    <row r="275" spans="1:5" ht="12.6" customHeight="1" thickBot="1" x14ac:dyDescent="0.3">
      <c r="A275" s="1031" t="s">
        <v>477</v>
      </c>
      <c r="B275" s="1032"/>
      <c r="C275" s="1032"/>
      <c r="D275" s="1032"/>
      <c r="E275" s="1033"/>
    </row>
    <row r="276" spans="1:5" ht="12.6" customHeight="1" x14ac:dyDescent="0.25">
      <c r="A276" s="1034"/>
      <c r="B276" s="233">
        <v>2018</v>
      </c>
      <c r="C276" s="233">
        <v>2019</v>
      </c>
      <c r="D276" s="233">
        <v>2020</v>
      </c>
      <c r="E276" s="233">
        <v>2021</v>
      </c>
    </row>
    <row r="277" spans="1:5" ht="12.6" customHeight="1" thickBot="1" x14ac:dyDescent="0.3">
      <c r="A277" s="1035"/>
      <c r="B277" s="232" t="s">
        <v>6</v>
      </c>
      <c r="C277" s="232" t="s">
        <v>7</v>
      </c>
      <c r="D277" s="232" t="s">
        <v>7</v>
      </c>
      <c r="E277" s="232" t="s">
        <v>7</v>
      </c>
    </row>
    <row r="278" spans="1:5" ht="12.6" customHeight="1" thickBot="1" x14ac:dyDescent="0.3">
      <c r="A278" s="336" t="s">
        <v>0</v>
      </c>
      <c r="B278" s="226"/>
      <c r="C278" s="226"/>
      <c r="D278" s="226"/>
      <c r="E278" s="226"/>
    </row>
    <row r="279" spans="1:5" ht="12.6" customHeight="1" thickBot="1" x14ac:dyDescent="0.3">
      <c r="A279" s="336" t="s">
        <v>41</v>
      </c>
      <c r="B279" s="226"/>
      <c r="C279" s="226"/>
      <c r="D279" s="226"/>
      <c r="E279" s="226"/>
    </row>
    <row r="280" spans="1:5" ht="12.6" customHeight="1" thickBot="1" x14ac:dyDescent="0.3">
      <c r="A280" s="336" t="s">
        <v>1</v>
      </c>
      <c r="B280" s="220"/>
      <c r="C280" s="226"/>
      <c r="D280" s="226"/>
      <c r="E280" s="226"/>
    </row>
    <row r="281" spans="1:5" ht="12.6" customHeight="1" thickBot="1" x14ac:dyDescent="0.3">
      <c r="A281" s="336" t="s">
        <v>2</v>
      </c>
      <c r="B281" s="220"/>
      <c r="C281" s="226"/>
      <c r="D281" s="226"/>
      <c r="E281" s="226"/>
    </row>
    <row r="282" spans="1:5" ht="12.6" customHeight="1" thickBot="1" x14ac:dyDescent="0.3">
      <c r="A282" s="336" t="s">
        <v>28</v>
      </c>
      <c r="B282" s="220">
        <f>B270</f>
        <v>11000</v>
      </c>
      <c r="C282" s="226">
        <f>C270</f>
        <v>12000</v>
      </c>
      <c r="D282" s="226">
        <f>D270</f>
        <v>13000</v>
      </c>
      <c r="E282" s="226">
        <f>E270</f>
        <v>13000</v>
      </c>
    </row>
    <row r="283" spans="1:5" ht="12.6" customHeight="1" thickBot="1" x14ac:dyDescent="0.3">
      <c r="A283" s="336" t="s">
        <v>30</v>
      </c>
      <c r="B283" s="220"/>
      <c r="C283" s="226"/>
      <c r="D283" s="226"/>
      <c r="E283" s="226"/>
    </row>
    <row r="284" spans="1:5" ht="12.6" customHeight="1" thickBot="1" x14ac:dyDescent="0.3">
      <c r="A284" s="336" t="s">
        <v>3</v>
      </c>
      <c r="B284" s="220"/>
      <c r="C284" s="226"/>
      <c r="D284" s="226"/>
      <c r="E284" s="226"/>
    </row>
    <row r="285" spans="1:5" ht="12.6" customHeight="1" thickBot="1" x14ac:dyDescent="0.3">
      <c r="A285" s="411" t="s">
        <v>50</v>
      </c>
      <c r="B285" s="220">
        <f>B284+B283+B282+B281+B280+B279+B278</f>
        <v>11000</v>
      </c>
      <c r="C285" s="220">
        <f>C284+C283+C282+C281+C280+C279+C278</f>
        <v>12000</v>
      </c>
      <c r="D285" s="220">
        <f>D284+D283+D282+D281+D280+D279+D278</f>
        <v>13000</v>
      </c>
      <c r="E285" s="220">
        <f>E284+E283+E282+E281+E280+E279+E278</f>
        <v>13000</v>
      </c>
    </row>
    <row r="286" spans="1:5" ht="12.6" customHeight="1" thickBot="1" x14ac:dyDescent="0.3">
      <c r="A286" s="408" t="s">
        <v>49</v>
      </c>
      <c r="B286" s="217">
        <f>IF(B285-B270=0,0,"Error")</f>
        <v>0</v>
      </c>
      <c r="C286" s="217">
        <f>IF(C285-C270=0,0,"Error")</f>
        <v>0</v>
      </c>
      <c r="D286" s="217">
        <f>IF(D285-D270=0,0,"Error")</f>
        <v>0</v>
      </c>
      <c r="E286" s="217">
        <f>IF(E285-E270=0,0,"Error")</f>
        <v>0</v>
      </c>
    </row>
    <row r="287" spans="1:5" ht="12.6" customHeight="1" thickBot="1" x14ac:dyDescent="0.3">
      <c r="A287" s="1036" t="s">
        <v>137</v>
      </c>
      <c r="B287" s="1037"/>
      <c r="C287" s="1037"/>
      <c r="D287" s="1037"/>
      <c r="E287" s="1038"/>
    </row>
    <row r="288" spans="1:5" ht="12.6" customHeight="1" thickBot="1" x14ac:dyDescent="0.3">
      <c r="A288" s="1036" t="s">
        <v>70</v>
      </c>
      <c r="B288" s="1037"/>
      <c r="C288" s="1037"/>
      <c r="D288" s="1037"/>
      <c r="E288" s="1038"/>
    </row>
    <row r="289" spans="1:5" ht="12.6" customHeight="1" thickBot="1" x14ac:dyDescent="0.3">
      <c r="A289" s="403" t="s">
        <v>37</v>
      </c>
      <c r="B289" s="868" t="s">
        <v>497</v>
      </c>
      <c r="C289" s="869"/>
      <c r="D289" s="869"/>
      <c r="E289" s="870"/>
    </row>
    <row r="290" spans="1:5" ht="24.6" customHeight="1" thickBot="1" x14ac:dyDescent="0.3">
      <c r="A290" s="433" t="s">
        <v>10</v>
      </c>
      <c r="B290" s="1046" t="s">
        <v>498</v>
      </c>
      <c r="C290" s="1047"/>
      <c r="D290" s="1047"/>
      <c r="E290" s="1048"/>
    </row>
    <row r="291" spans="1:5" ht="12.6" customHeight="1" thickBot="1" x14ac:dyDescent="0.3">
      <c r="A291" s="404" t="s">
        <v>13</v>
      </c>
      <c r="B291" s="897" t="s">
        <v>499</v>
      </c>
      <c r="C291" s="898"/>
      <c r="D291" s="898"/>
      <c r="E291" s="899"/>
    </row>
    <row r="292" spans="1:5" ht="12.6" customHeight="1" x14ac:dyDescent="0.25">
      <c r="A292" s="1034"/>
      <c r="B292" s="233">
        <v>2018</v>
      </c>
      <c r="C292" s="233">
        <v>2019</v>
      </c>
      <c r="D292" s="233">
        <v>2020</v>
      </c>
      <c r="E292" s="233">
        <v>2021</v>
      </c>
    </row>
    <row r="293" spans="1:5" ht="12.6" customHeight="1" thickBot="1" x14ac:dyDescent="0.3">
      <c r="A293" s="1035"/>
      <c r="B293" s="232" t="s">
        <v>6</v>
      </c>
      <c r="C293" s="232" t="s">
        <v>7</v>
      </c>
      <c r="D293" s="232" t="s">
        <v>7</v>
      </c>
      <c r="E293" s="232" t="s">
        <v>7</v>
      </c>
    </row>
    <row r="294" spans="1:5" ht="12.6" customHeight="1" thickBot="1" x14ac:dyDescent="0.3">
      <c r="A294" s="433" t="s">
        <v>9</v>
      </c>
      <c r="B294" s="406">
        <v>600</v>
      </c>
      <c r="C294" s="406">
        <v>700</v>
      </c>
      <c r="D294" s="406">
        <v>800</v>
      </c>
      <c r="E294" s="406">
        <v>900</v>
      </c>
    </row>
    <row r="295" spans="1:5" ht="12.6" customHeight="1" thickBot="1" x14ac:dyDescent="0.3">
      <c r="A295" s="433" t="s">
        <v>14</v>
      </c>
      <c r="B295" s="410">
        <v>1000</v>
      </c>
      <c r="C295" s="410">
        <v>1200</v>
      </c>
      <c r="D295" s="410">
        <v>1400</v>
      </c>
      <c r="E295" s="410">
        <v>1800</v>
      </c>
    </row>
    <row r="296" spans="1:5" ht="12.6" customHeight="1" thickBot="1" x14ac:dyDescent="0.3">
      <c r="A296" s="433" t="s">
        <v>23</v>
      </c>
      <c r="B296" s="418">
        <f>B295/B294</f>
        <v>1.6666666666666667</v>
      </c>
      <c r="C296" s="418">
        <f>C295/C294</f>
        <v>1.7142857142857142</v>
      </c>
      <c r="D296" s="418">
        <f>D295/D294</f>
        <v>1.75</v>
      </c>
      <c r="E296" s="418">
        <f>E295/E294</f>
        <v>2</v>
      </c>
    </row>
    <row r="297" spans="1:5" ht="12.6" customHeight="1" thickBot="1" x14ac:dyDescent="0.3">
      <c r="A297" s="433" t="s">
        <v>15</v>
      </c>
      <c r="B297" s="502" t="s">
        <v>21</v>
      </c>
      <c r="C297" s="407">
        <f t="shared" ref="C297:E299" si="8">C294/B294-1</f>
        <v>0.16666666666666674</v>
      </c>
      <c r="D297" s="407">
        <f t="shared" si="8"/>
        <v>0.14285714285714279</v>
      </c>
      <c r="E297" s="407">
        <f t="shared" si="8"/>
        <v>0.125</v>
      </c>
    </row>
    <row r="298" spans="1:5" ht="12.6" customHeight="1" thickBot="1" x14ac:dyDescent="0.3">
      <c r="A298" s="433" t="s">
        <v>16</v>
      </c>
      <c r="B298" s="502" t="s">
        <v>21</v>
      </c>
      <c r="C298" s="407">
        <f t="shared" si="8"/>
        <v>0.19999999999999996</v>
      </c>
      <c r="D298" s="407">
        <f t="shared" si="8"/>
        <v>0.16666666666666674</v>
      </c>
      <c r="E298" s="407">
        <f t="shared" si="8"/>
        <v>0.28571428571428581</v>
      </c>
    </row>
    <row r="299" spans="1:5" ht="12.6" customHeight="1" thickBot="1" x14ac:dyDescent="0.3">
      <c r="A299" s="433" t="s">
        <v>17</v>
      </c>
      <c r="B299" s="502" t="s">
        <v>21</v>
      </c>
      <c r="C299" s="407">
        <f t="shared" si="8"/>
        <v>2.857142857142847E-2</v>
      </c>
      <c r="D299" s="407">
        <f t="shared" si="8"/>
        <v>2.0833333333333481E-2</v>
      </c>
      <c r="E299" s="407">
        <f t="shared" si="8"/>
        <v>0.14285714285714279</v>
      </c>
    </row>
    <row r="300" spans="1:5" ht="12.6" customHeight="1" thickBot="1" x14ac:dyDescent="0.3">
      <c r="A300" s="1031" t="s">
        <v>292</v>
      </c>
      <c r="B300" s="1032"/>
      <c r="C300" s="1032"/>
      <c r="D300" s="1032"/>
      <c r="E300" s="1033"/>
    </row>
    <row r="301" spans="1:5" ht="12.6" customHeight="1" x14ac:dyDescent="0.25">
      <c r="A301" s="1034"/>
      <c r="B301" s="233">
        <v>2018</v>
      </c>
      <c r="C301" s="233">
        <v>2019</v>
      </c>
      <c r="D301" s="233">
        <v>2020</v>
      </c>
      <c r="E301" s="233">
        <v>2021</v>
      </c>
    </row>
    <row r="302" spans="1:5" ht="12.6" customHeight="1" thickBot="1" x14ac:dyDescent="0.3">
      <c r="A302" s="1035"/>
      <c r="B302" s="232" t="s">
        <v>6</v>
      </c>
      <c r="C302" s="232" t="s">
        <v>7</v>
      </c>
      <c r="D302" s="232" t="s">
        <v>7</v>
      </c>
      <c r="E302" s="232" t="s">
        <v>7</v>
      </c>
    </row>
    <row r="303" spans="1:5" ht="12.6" customHeight="1" thickBot="1" x14ac:dyDescent="0.3">
      <c r="A303" s="336" t="s">
        <v>0</v>
      </c>
      <c r="B303" s="226"/>
      <c r="C303" s="226"/>
      <c r="D303" s="226"/>
      <c r="E303" s="226"/>
    </row>
    <row r="304" spans="1:5" ht="12.6" customHeight="1" thickBot="1" x14ac:dyDescent="0.3">
      <c r="A304" s="336" t="s">
        <v>41</v>
      </c>
      <c r="B304" s="226"/>
      <c r="C304" s="226"/>
      <c r="D304" s="226"/>
      <c r="E304" s="226"/>
    </row>
    <row r="305" spans="1:5" ht="12.6" customHeight="1" thickBot="1" x14ac:dyDescent="0.3">
      <c r="A305" s="336" t="s">
        <v>1</v>
      </c>
      <c r="B305" s="220"/>
      <c r="C305" s="226"/>
      <c r="D305" s="226"/>
      <c r="E305" s="226"/>
    </row>
    <row r="306" spans="1:5" ht="12.6" customHeight="1" thickBot="1" x14ac:dyDescent="0.3">
      <c r="A306" s="336" t="s">
        <v>2</v>
      </c>
      <c r="B306" s="220"/>
      <c r="C306" s="226"/>
      <c r="D306" s="226"/>
      <c r="E306" s="226"/>
    </row>
    <row r="307" spans="1:5" ht="12.6" customHeight="1" thickBot="1" x14ac:dyDescent="0.3">
      <c r="A307" s="336" t="s">
        <v>28</v>
      </c>
      <c r="B307" s="215">
        <f>B295</f>
        <v>1000</v>
      </c>
      <c r="C307" s="215">
        <f>C295</f>
        <v>1200</v>
      </c>
      <c r="D307" s="215">
        <f>D295</f>
        <v>1400</v>
      </c>
      <c r="E307" s="215">
        <f>E295</f>
        <v>1800</v>
      </c>
    </row>
    <row r="308" spans="1:5" ht="12.6" customHeight="1" thickBot="1" x14ac:dyDescent="0.3">
      <c r="A308" s="336" t="s">
        <v>30</v>
      </c>
      <c r="B308" s="220"/>
      <c r="C308" s="226"/>
      <c r="D308" s="226"/>
      <c r="E308" s="226"/>
    </row>
    <row r="309" spans="1:5" ht="12.6" customHeight="1" thickBot="1" x14ac:dyDescent="0.3">
      <c r="A309" s="336" t="s">
        <v>3</v>
      </c>
      <c r="B309" s="220"/>
      <c r="C309" s="226"/>
      <c r="D309" s="226"/>
      <c r="E309" s="226"/>
    </row>
    <row r="310" spans="1:5" ht="12.6" customHeight="1" thickBot="1" x14ac:dyDescent="0.3">
      <c r="A310" s="335" t="s">
        <v>47</v>
      </c>
      <c r="B310" s="220">
        <f>B309+B308+B307+B306+B305+B304+B303</f>
        <v>1000</v>
      </c>
      <c r="C310" s="220">
        <f>C309+C308+C307+C306+C305+C304+C303</f>
        <v>1200</v>
      </c>
      <c r="D310" s="220">
        <f>D309+D308+D307+D306+D305+D304+D303</f>
        <v>1400</v>
      </c>
      <c r="E310" s="220">
        <f>E309+E308+E307+E306+E305+E304+E303</f>
        <v>1800</v>
      </c>
    </row>
    <row r="311" spans="1:5" ht="12.6" customHeight="1" thickBot="1" x14ac:dyDescent="0.3">
      <c r="A311" s="408" t="s">
        <v>49</v>
      </c>
      <c r="B311" s="217">
        <f>B310-B295</f>
        <v>0</v>
      </c>
      <c r="C311" s="217">
        <f>C310-C295</f>
        <v>0</v>
      </c>
      <c r="D311" s="217">
        <f>D310-D295</f>
        <v>0</v>
      </c>
      <c r="E311" s="217">
        <f>E310-E295</f>
        <v>0</v>
      </c>
    </row>
    <row r="312" spans="1:5" ht="12.6" customHeight="1" thickBot="1" x14ac:dyDescent="0.3">
      <c r="A312" s="1036" t="s">
        <v>137</v>
      </c>
      <c r="B312" s="1037"/>
      <c r="C312" s="1037"/>
      <c r="D312" s="1037"/>
      <c r="E312" s="1038"/>
    </row>
    <row r="313" spans="1:5" ht="12.6" customHeight="1" thickBot="1" x14ac:dyDescent="0.3">
      <c r="A313" s="403" t="s">
        <v>474</v>
      </c>
      <c r="B313" s="868" t="s">
        <v>500</v>
      </c>
      <c r="C313" s="869"/>
      <c r="D313" s="869"/>
      <c r="E313" s="870"/>
    </row>
    <row r="314" spans="1:5" ht="23.25" customHeight="1" thickBot="1" x14ac:dyDescent="0.3">
      <c r="A314" s="433" t="s">
        <v>10</v>
      </c>
      <c r="B314" s="1046" t="s">
        <v>501</v>
      </c>
      <c r="C314" s="1047"/>
      <c r="D314" s="1047"/>
      <c r="E314" s="1048"/>
    </row>
    <row r="315" spans="1:5" ht="12.6" customHeight="1" thickBot="1" x14ac:dyDescent="0.3">
      <c r="A315" s="404" t="s">
        <v>13</v>
      </c>
      <c r="B315" s="897" t="s">
        <v>502</v>
      </c>
      <c r="C315" s="898"/>
      <c r="D315" s="898"/>
      <c r="E315" s="899"/>
    </row>
    <row r="316" spans="1:5" ht="12.6" customHeight="1" x14ac:dyDescent="0.25">
      <c r="A316" s="1034"/>
      <c r="B316" s="233">
        <v>2018</v>
      </c>
      <c r="C316" s="233">
        <v>2019</v>
      </c>
      <c r="D316" s="233">
        <v>2020</v>
      </c>
      <c r="E316" s="233">
        <v>2021</v>
      </c>
    </row>
    <row r="317" spans="1:5" ht="12.6" customHeight="1" thickBot="1" x14ac:dyDescent="0.3">
      <c r="A317" s="1035"/>
      <c r="B317" s="232" t="s">
        <v>6</v>
      </c>
      <c r="C317" s="232" t="s">
        <v>7</v>
      </c>
      <c r="D317" s="232" t="s">
        <v>7</v>
      </c>
      <c r="E317" s="232" t="s">
        <v>7</v>
      </c>
    </row>
    <row r="318" spans="1:5" ht="12.6" customHeight="1" thickBot="1" x14ac:dyDescent="0.3">
      <c r="A318" s="433" t="s">
        <v>9</v>
      </c>
      <c r="B318" s="406">
        <v>5</v>
      </c>
      <c r="C318" s="406">
        <v>10</v>
      </c>
      <c r="D318" s="406">
        <v>10</v>
      </c>
      <c r="E318" s="406">
        <v>10</v>
      </c>
    </row>
    <row r="319" spans="1:5" ht="12.6" customHeight="1" thickBot="1" x14ac:dyDescent="0.3">
      <c r="A319" s="433" t="s">
        <v>14</v>
      </c>
      <c r="B319" s="410">
        <v>1000</v>
      </c>
      <c r="C319" s="410">
        <v>2000</v>
      </c>
      <c r="D319" s="410">
        <v>2000</v>
      </c>
      <c r="E319" s="410">
        <v>2000</v>
      </c>
    </row>
    <row r="320" spans="1:5" ht="12.6" customHeight="1" thickBot="1" x14ac:dyDescent="0.3">
      <c r="A320" s="433" t="s">
        <v>23</v>
      </c>
      <c r="B320" s="410">
        <f>B319/B318</f>
        <v>200</v>
      </c>
      <c r="C320" s="410">
        <f>C319/C318</f>
        <v>200</v>
      </c>
      <c r="D320" s="410">
        <f>D319/D318</f>
        <v>200</v>
      </c>
      <c r="E320" s="410">
        <f>E319/E318</f>
        <v>200</v>
      </c>
    </row>
    <row r="321" spans="1:5" ht="12.6" customHeight="1" thickBot="1" x14ac:dyDescent="0.3">
      <c r="A321" s="433" t="s">
        <v>15</v>
      </c>
      <c r="B321" s="502" t="s">
        <v>21</v>
      </c>
      <c r="C321" s="407">
        <f t="shared" ref="C321:E323" si="9">C318/B318-1</f>
        <v>1</v>
      </c>
      <c r="D321" s="407">
        <f t="shared" si="9"/>
        <v>0</v>
      </c>
      <c r="E321" s="407">
        <f t="shared" si="9"/>
        <v>0</v>
      </c>
    </row>
    <row r="322" spans="1:5" ht="12.6" customHeight="1" thickBot="1" x14ac:dyDescent="0.3">
      <c r="A322" s="433" t="s">
        <v>16</v>
      </c>
      <c r="B322" s="502" t="s">
        <v>21</v>
      </c>
      <c r="C322" s="407">
        <f t="shared" si="9"/>
        <v>1</v>
      </c>
      <c r="D322" s="407">
        <f t="shared" si="9"/>
        <v>0</v>
      </c>
      <c r="E322" s="407">
        <f t="shared" si="9"/>
        <v>0</v>
      </c>
    </row>
    <row r="323" spans="1:5" ht="12.6" customHeight="1" thickBot="1" x14ac:dyDescent="0.3">
      <c r="A323" s="433" t="s">
        <v>17</v>
      </c>
      <c r="B323" s="502" t="s">
        <v>21</v>
      </c>
      <c r="C323" s="407">
        <f t="shared" si="9"/>
        <v>0</v>
      </c>
      <c r="D323" s="407">
        <f t="shared" si="9"/>
        <v>0</v>
      </c>
      <c r="E323" s="407">
        <f t="shared" si="9"/>
        <v>0</v>
      </c>
    </row>
    <row r="324" spans="1:5" ht="12.6" customHeight="1" thickBot="1" x14ac:dyDescent="0.3">
      <c r="A324" s="1031" t="s">
        <v>314</v>
      </c>
      <c r="B324" s="1032"/>
      <c r="C324" s="1032"/>
      <c r="D324" s="1032"/>
      <c r="E324" s="1033"/>
    </row>
    <row r="325" spans="1:5" ht="12.6" customHeight="1" x14ac:dyDescent="0.25">
      <c r="A325" s="1034"/>
      <c r="B325" s="233">
        <v>2018</v>
      </c>
      <c r="C325" s="233">
        <v>2019</v>
      </c>
      <c r="D325" s="233">
        <v>2020</v>
      </c>
      <c r="E325" s="233">
        <v>2021</v>
      </c>
    </row>
    <row r="326" spans="1:5" ht="12.6" customHeight="1" thickBot="1" x14ac:dyDescent="0.3">
      <c r="A326" s="1035"/>
      <c r="B326" s="232" t="s">
        <v>6</v>
      </c>
      <c r="C326" s="232" t="s">
        <v>7</v>
      </c>
      <c r="D326" s="232" t="s">
        <v>7</v>
      </c>
      <c r="E326" s="232" t="s">
        <v>7</v>
      </c>
    </row>
    <row r="327" spans="1:5" ht="12.6" customHeight="1" thickBot="1" x14ac:dyDescent="0.3">
      <c r="A327" s="336" t="s">
        <v>0</v>
      </c>
      <c r="B327" s="226"/>
      <c r="C327" s="226"/>
      <c r="D327" s="226"/>
      <c r="E327" s="226"/>
    </row>
    <row r="328" spans="1:5" ht="12.6" customHeight="1" thickBot="1" x14ac:dyDescent="0.3">
      <c r="A328" s="336" t="s">
        <v>41</v>
      </c>
      <c r="B328" s="226"/>
      <c r="C328" s="226"/>
      <c r="D328" s="226"/>
      <c r="E328" s="226"/>
    </row>
    <row r="329" spans="1:5" ht="12.6" customHeight="1" thickBot="1" x14ac:dyDescent="0.3">
      <c r="A329" s="336" t="s">
        <v>1</v>
      </c>
      <c r="B329" s="220"/>
      <c r="C329" s="226"/>
      <c r="D329" s="226"/>
      <c r="E329" s="226"/>
    </row>
    <row r="330" spans="1:5" ht="12.6" customHeight="1" thickBot="1" x14ac:dyDescent="0.3">
      <c r="A330" s="336" t="s">
        <v>2</v>
      </c>
      <c r="B330" s="220"/>
      <c r="C330" s="226"/>
      <c r="D330" s="226"/>
      <c r="E330" s="226"/>
    </row>
    <row r="331" spans="1:5" ht="12.6" customHeight="1" thickBot="1" x14ac:dyDescent="0.3">
      <c r="A331" s="336" t="s">
        <v>28</v>
      </c>
      <c r="B331" s="215">
        <f>B319</f>
        <v>1000</v>
      </c>
      <c r="C331" s="215">
        <f>C319</f>
        <v>2000</v>
      </c>
      <c r="D331" s="215">
        <f>D319</f>
        <v>2000</v>
      </c>
      <c r="E331" s="215">
        <f>E319</f>
        <v>2000</v>
      </c>
    </row>
    <row r="332" spans="1:5" ht="12.6" customHeight="1" thickBot="1" x14ac:dyDescent="0.3">
      <c r="A332" s="336" t="s">
        <v>30</v>
      </c>
      <c r="B332" s="220"/>
      <c r="C332" s="226"/>
      <c r="D332" s="226"/>
      <c r="E332" s="226"/>
    </row>
    <row r="333" spans="1:5" ht="12.6" customHeight="1" thickBot="1" x14ac:dyDescent="0.3">
      <c r="A333" s="336" t="s">
        <v>3</v>
      </c>
      <c r="B333" s="220"/>
      <c r="C333" s="226"/>
      <c r="D333" s="226"/>
      <c r="E333" s="226"/>
    </row>
    <row r="334" spans="1:5" ht="12.6" customHeight="1" thickBot="1" x14ac:dyDescent="0.3">
      <c r="A334" s="335" t="s">
        <v>47</v>
      </c>
      <c r="B334" s="220">
        <f>B333+B332+B331+B330+B329+B328+B327</f>
        <v>1000</v>
      </c>
      <c r="C334" s="220">
        <f>C333+C332+C331+C330+C329+C328+C327</f>
        <v>2000</v>
      </c>
      <c r="D334" s="220">
        <f>D333+D332+D331+D330+D329+D328+D327</f>
        <v>2000</v>
      </c>
      <c r="E334" s="220">
        <f>E333+E332+E331+E330+E329+E328+E327</f>
        <v>2000</v>
      </c>
    </row>
    <row r="335" spans="1:5" ht="12.6" customHeight="1" thickBot="1" x14ac:dyDescent="0.3">
      <c r="A335" s="408" t="s">
        <v>49</v>
      </c>
      <c r="B335" s="217">
        <f>B334-B319</f>
        <v>0</v>
      </c>
      <c r="C335" s="217">
        <f>C334-C319</f>
        <v>0</v>
      </c>
      <c r="D335" s="217">
        <f>D334-D319</f>
        <v>0</v>
      </c>
      <c r="E335" s="217">
        <f>E334-E319</f>
        <v>0</v>
      </c>
    </row>
    <row r="336" spans="1:5" ht="12.6" customHeight="1" thickBot="1" x14ac:dyDescent="0.3">
      <c r="A336" s="1036" t="s">
        <v>137</v>
      </c>
      <c r="B336" s="1037"/>
      <c r="C336" s="1037"/>
      <c r="D336" s="1037"/>
      <c r="E336" s="1038"/>
    </row>
    <row r="337" spans="1:5" ht="12.6" customHeight="1" thickBot="1" x14ac:dyDescent="0.3">
      <c r="A337" s="403" t="s">
        <v>478</v>
      </c>
      <c r="B337" s="868" t="s">
        <v>503</v>
      </c>
      <c r="C337" s="869"/>
      <c r="D337" s="869"/>
      <c r="E337" s="870"/>
    </row>
    <row r="338" spans="1:5" ht="12.6" customHeight="1" thickBot="1" x14ac:dyDescent="0.3">
      <c r="A338" s="433" t="s">
        <v>10</v>
      </c>
      <c r="B338" s="1046" t="s">
        <v>535</v>
      </c>
      <c r="C338" s="1047"/>
      <c r="D338" s="1047"/>
      <c r="E338" s="1048"/>
    </row>
    <row r="339" spans="1:5" ht="12.6" customHeight="1" thickBot="1" x14ac:dyDescent="0.3">
      <c r="A339" s="404" t="s">
        <v>13</v>
      </c>
      <c r="B339" s="897" t="s">
        <v>504</v>
      </c>
      <c r="C339" s="898"/>
      <c r="D339" s="898"/>
      <c r="E339" s="899"/>
    </row>
    <row r="340" spans="1:5" ht="12.6" customHeight="1" x14ac:dyDescent="0.25">
      <c r="A340" s="1034"/>
      <c r="B340" s="233">
        <v>2018</v>
      </c>
      <c r="C340" s="233">
        <v>2019</v>
      </c>
      <c r="D340" s="233">
        <v>2020</v>
      </c>
      <c r="E340" s="233">
        <v>2021</v>
      </c>
    </row>
    <row r="341" spans="1:5" ht="12.6" customHeight="1" thickBot="1" x14ac:dyDescent="0.3">
      <c r="A341" s="1035"/>
      <c r="B341" s="232" t="s">
        <v>6</v>
      </c>
      <c r="C341" s="232" t="s">
        <v>7</v>
      </c>
      <c r="D341" s="232" t="s">
        <v>7</v>
      </c>
      <c r="E341" s="232" t="s">
        <v>7</v>
      </c>
    </row>
    <row r="342" spans="1:5" ht="12.6" customHeight="1" thickBot="1" x14ac:dyDescent="0.3">
      <c r="A342" s="433" t="s">
        <v>9</v>
      </c>
      <c r="B342" s="406">
        <v>1</v>
      </c>
      <c r="C342" s="406">
        <v>1</v>
      </c>
      <c r="D342" s="406">
        <v>1</v>
      </c>
      <c r="E342" s="406">
        <v>1</v>
      </c>
    </row>
    <row r="343" spans="1:5" ht="12.6" customHeight="1" thickBot="1" x14ac:dyDescent="0.3">
      <c r="A343" s="433" t="s">
        <v>14</v>
      </c>
      <c r="B343" s="410">
        <v>100</v>
      </c>
      <c r="C343" s="410">
        <v>100</v>
      </c>
      <c r="D343" s="410">
        <v>100</v>
      </c>
      <c r="E343" s="410">
        <v>100</v>
      </c>
    </row>
    <row r="344" spans="1:5" ht="12.6" customHeight="1" thickBot="1" x14ac:dyDescent="0.3">
      <c r="A344" s="433" t="s">
        <v>23</v>
      </c>
      <c r="B344" s="410">
        <f>B343/B342</f>
        <v>100</v>
      </c>
      <c r="C344" s="410">
        <f>C343/C342</f>
        <v>100</v>
      </c>
      <c r="D344" s="410">
        <f>D343/D342</f>
        <v>100</v>
      </c>
      <c r="E344" s="410">
        <f>E343/E342</f>
        <v>100</v>
      </c>
    </row>
    <row r="345" spans="1:5" ht="12.6" customHeight="1" thickBot="1" x14ac:dyDescent="0.3">
      <c r="A345" s="433" t="s">
        <v>15</v>
      </c>
      <c r="B345" s="502" t="s">
        <v>21</v>
      </c>
      <c r="C345" s="407">
        <f t="shared" ref="C345:E347" si="10">C342/B342-1</f>
        <v>0</v>
      </c>
      <c r="D345" s="407">
        <f t="shared" si="10"/>
        <v>0</v>
      </c>
      <c r="E345" s="407">
        <f t="shared" si="10"/>
        <v>0</v>
      </c>
    </row>
    <row r="346" spans="1:5" ht="12.6" customHeight="1" thickBot="1" x14ac:dyDescent="0.3">
      <c r="A346" s="433" t="s">
        <v>16</v>
      </c>
      <c r="B346" s="502" t="s">
        <v>21</v>
      </c>
      <c r="C346" s="407">
        <f t="shared" si="10"/>
        <v>0</v>
      </c>
      <c r="D346" s="407">
        <f t="shared" si="10"/>
        <v>0</v>
      </c>
      <c r="E346" s="407">
        <f t="shared" si="10"/>
        <v>0</v>
      </c>
    </row>
    <row r="347" spans="1:5" ht="12.6" customHeight="1" thickBot="1" x14ac:dyDescent="0.3">
      <c r="A347" s="433" t="s">
        <v>17</v>
      </c>
      <c r="B347" s="502" t="s">
        <v>21</v>
      </c>
      <c r="C347" s="407">
        <f t="shared" si="10"/>
        <v>0</v>
      </c>
      <c r="D347" s="407">
        <f t="shared" si="10"/>
        <v>0</v>
      </c>
      <c r="E347" s="407">
        <f t="shared" si="10"/>
        <v>0</v>
      </c>
    </row>
    <row r="348" spans="1:5" ht="12.6" customHeight="1" thickBot="1" x14ac:dyDescent="0.3">
      <c r="A348" s="1031" t="s">
        <v>309</v>
      </c>
      <c r="B348" s="1032"/>
      <c r="C348" s="1032"/>
      <c r="D348" s="1032"/>
      <c r="E348" s="1033"/>
    </row>
    <row r="349" spans="1:5" ht="12.6" customHeight="1" x14ac:dyDescent="0.25">
      <c r="A349" s="1034"/>
      <c r="B349" s="233">
        <v>2018</v>
      </c>
      <c r="C349" s="233">
        <v>2019</v>
      </c>
      <c r="D349" s="233">
        <v>2020</v>
      </c>
      <c r="E349" s="233">
        <v>2021</v>
      </c>
    </row>
    <row r="350" spans="1:5" ht="12.6" customHeight="1" thickBot="1" x14ac:dyDescent="0.3">
      <c r="A350" s="1035"/>
      <c r="B350" s="232" t="s">
        <v>6</v>
      </c>
      <c r="C350" s="232" t="s">
        <v>7</v>
      </c>
      <c r="D350" s="232" t="s">
        <v>7</v>
      </c>
      <c r="E350" s="232" t="s">
        <v>7</v>
      </c>
    </row>
    <row r="351" spans="1:5" ht="12.6" customHeight="1" thickBot="1" x14ac:dyDescent="0.3">
      <c r="A351" s="336" t="s">
        <v>0</v>
      </c>
      <c r="B351" s="226"/>
      <c r="C351" s="226"/>
      <c r="D351" s="226"/>
      <c r="E351" s="226"/>
    </row>
    <row r="352" spans="1:5" ht="12.6" customHeight="1" thickBot="1" x14ac:dyDescent="0.3">
      <c r="A352" s="336" t="s">
        <v>41</v>
      </c>
      <c r="B352" s="226"/>
      <c r="C352" s="226"/>
      <c r="D352" s="226"/>
      <c r="E352" s="226"/>
    </row>
    <row r="353" spans="1:5" ht="12.6" customHeight="1" thickBot="1" x14ac:dyDescent="0.3">
      <c r="A353" s="336" t="s">
        <v>1</v>
      </c>
      <c r="B353" s="220">
        <f>B343</f>
        <v>100</v>
      </c>
      <c r="C353" s="220">
        <f>C343</f>
        <v>100</v>
      </c>
      <c r="D353" s="220">
        <f>D343</f>
        <v>100</v>
      </c>
      <c r="E353" s="220">
        <f>E343</f>
        <v>100</v>
      </c>
    </row>
    <row r="354" spans="1:5" ht="12.6" customHeight="1" thickBot="1" x14ac:dyDescent="0.3">
      <c r="A354" s="336" t="s">
        <v>2</v>
      </c>
      <c r="B354" s="220"/>
      <c r="C354" s="226"/>
      <c r="D354" s="226"/>
      <c r="E354" s="226"/>
    </row>
    <row r="355" spans="1:5" ht="12.6" customHeight="1" thickBot="1" x14ac:dyDescent="0.3">
      <c r="A355" s="336" t="s">
        <v>28</v>
      </c>
      <c r="B355" s="215"/>
      <c r="C355" s="215"/>
      <c r="D355" s="215"/>
      <c r="E355" s="215"/>
    </row>
    <row r="356" spans="1:5" ht="12.6" customHeight="1" thickBot="1" x14ac:dyDescent="0.3">
      <c r="A356" s="336" t="s">
        <v>30</v>
      </c>
      <c r="B356" s="220"/>
      <c r="C356" s="226"/>
      <c r="D356" s="226"/>
      <c r="E356" s="226"/>
    </row>
    <row r="357" spans="1:5" ht="12.6" customHeight="1" thickBot="1" x14ac:dyDescent="0.3">
      <c r="A357" s="336" t="s">
        <v>3</v>
      </c>
      <c r="B357" s="220"/>
      <c r="C357" s="226"/>
      <c r="D357" s="226"/>
      <c r="E357" s="226"/>
    </row>
    <row r="358" spans="1:5" ht="12.6" customHeight="1" thickBot="1" x14ac:dyDescent="0.3">
      <c r="A358" s="335" t="s">
        <v>505</v>
      </c>
      <c r="B358" s="220">
        <f>B353</f>
        <v>100</v>
      </c>
      <c r="C358" s="220">
        <f>C353</f>
        <v>100</v>
      </c>
      <c r="D358" s="220">
        <f>D353</f>
        <v>100</v>
      </c>
      <c r="E358" s="220">
        <f>E353</f>
        <v>100</v>
      </c>
    </row>
    <row r="359" spans="1:5" ht="12.6" customHeight="1" thickBot="1" x14ac:dyDescent="0.3">
      <c r="A359" s="408" t="s">
        <v>49</v>
      </c>
      <c r="B359" s="217">
        <f>B358-B353</f>
        <v>0</v>
      </c>
      <c r="C359" s="217">
        <f>C358-C353</f>
        <v>0</v>
      </c>
      <c r="D359" s="217">
        <f>D358-D353</f>
        <v>0</v>
      </c>
      <c r="E359" s="217">
        <f>E358-E353</f>
        <v>0</v>
      </c>
    </row>
    <row r="360" spans="1:5" ht="12.6" customHeight="1" thickBot="1" x14ac:dyDescent="0.3">
      <c r="A360" s="1036" t="s">
        <v>137</v>
      </c>
      <c r="B360" s="1037"/>
      <c r="C360" s="1037"/>
      <c r="D360" s="1037"/>
      <c r="E360" s="1038"/>
    </row>
    <row r="361" spans="1:5" ht="12.6" customHeight="1" thickBot="1" x14ac:dyDescent="0.3">
      <c r="A361" s="403" t="s">
        <v>491</v>
      </c>
      <c r="B361" s="868" t="s">
        <v>506</v>
      </c>
      <c r="C361" s="869"/>
      <c r="D361" s="869"/>
      <c r="E361" s="870"/>
    </row>
    <row r="362" spans="1:5" ht="24" customHeight="1" thickBot="1" x14ac:dyDescent="0.3">
      <c r="A362" s="433" t="s">
        <v>10</v>
      </c>
      <c r="B362" s="1046" t="s">
        <v>507</v>
      </c>
      <c r="C362" s="1047"/>
      <c r="D362" s="1047"/>
      <c r="E362" s="1048"/>
    </row>
    <row r="363" spans="1:5" ht="12.6" customHeight="1" thickBot="1" x14ac:dyDescent="0.3">
      <c r="A363" s="404" t="s">
        <v>13</v>
      </c>
      <c r="B363" s="897" t="s">
        <v>508</v>
      </c>
      <c r="C363" s="898"/>
      <c r="D363" s="898"/>
      <c r="E363" s="899"/>
    </row>
    <row r="364" spans="1:5" ht="12.6" customHeight="1" x14ac:dyDescent="0.25">
      <c r="A364" s="1034"/>
      <c r="B364" s="233">
        <v>2018</v>
      </c>
      <c r="C364" s="233">
        <v>2019</v>
      </c>
      <c r="D364" s="233">
        <v>2020</v>
      </c>
      <c r="E364" s="233">
        <v>2021</v>
      </c>
    </row>
    <row r="365" spans="1:5" ht="12.6" customHeight="1" thickBot="1" x14ac:dyDescent="0.3">
      <c r="A365" s="1035"/>
      <c r="B365" s="232" t="s">
        <v>6</v>
      </c>
      <c r="C365" s="232" t="s">
        <v>7</v>
      </c>
      <c r="D365" s="232" t="s">
        <v>7</v>
      </c>
      <c r="E365" s="232" t="s">
        <v>7</v>
      </c>
    </row>
    <row r="366" spans="1:5" ht="12.6" customHeight="1" thickBot="1" x14ac:dyDescent="0.3">
      <c r="A366" s="433" t="s">
        <v>9</v>
      </c>
      <c r="B366" s="406">
        <v>5</v>
      </c>
      <c r="C366" s="406">
        <v>8</v>
      </c>
      <c r="D366" s="406">
        <v>10</v>
      </c>
      <c r="E366" s="406">
        <v>10</v>
      </c>
    </row>
    <row r="367" spans="1:5" ht="12.6" customHeight="1" thickBot="1" x14ac:dyDescent="0.3">
      <c r="A367" s="433" t="s">
        <v>14</v>
      </c>
      <c r="B367" s="410">
        <v>500</v>
      </c>
      <c r="C367" s="410">
        <v>800</v>
      </c>
      <c r="D367" s="410">
        <v>1000</v>
      </c>
      <c r="E367" s="410">
        <v>1000</v>
      </c>
    </row>
    <row r="368" spans="1:5" ht="12.6" customHeight="1" thickBot="1" x14ac:dyDescent="0.3">
      <c r="A368" s="433" t="s">
        <v>23</v>
      </c>
      <c r="B368" s="410">
        <f>B367/B366</f>
        <v>100</v>
      </c>
      <c r="C368" s="410">
        <f>C367/C366</f>
        <v>100</v>
      </c>
      <c r="D368" s="410">
        <f>D367/D366</f>
        <v>100</v>
      </c>
      <c r="E368" s="410">
        <f>E367/E366</f>
        <v>100</v>
      </c>
    </row>
    <row r="369" spans="1:5" ht="12.6" customHeight="1" thickBot="1" x14ac:dyDescent="0.3">
      <c r="A369" s="433" t="s">
        <v>15</v>
      </c>
      <c r="B369" s="502" t="s">
        <v>21</v>
      </c>
      <c r="C369" s="407">
        <f t="shared" ref="C369:E371" si="11">C366/B366-1</f>
        <v>0.60000000000000009</v>
      </c>
      <c r="D369" s="407">
        <f t="shared" si="11"/>
        <v>0.25</v>
      </c>
      <c r="E369" s="407">
        <f t="shared" si="11"/>
        <v>0</v>
      </c>
    </row>
    <row r="370" spans="1:5" ht="12.6" customHeight="1" thickBot="1" x14ac:dyDescent="0.3">
      <c r="A370" s="433" t="s">
        <v>16</v>
      </c>
      <c r="B370" s="502" t="s">
        <v>21</v>
      </c>
      <c r="C370" s="407">
        <f t="shared" si="11"/>
        <v>0.60000000000000009</v>
      </c>
      <c r="D370" s="407">
        <f t="shared" si="11"/>
        <v>0.25</v>
      </c>
      <c r="E370" s="407">
        <f t="shared" si="11"/>
        <v>0</v>
      </c>
    </row>
    <row r="371" spans="1:5" ht="12.6" customHeight="1" thickBot="1" x14ac:dyDescent="0.3">
      <c r="A371" s="433" t="s">
        <v>17</v>
      </c>
      <c r="B371" s="502" t="s">
        <v>21</v>
      </c>
      <c r="C371" s="407">
        <f t="shared" si="11"/>
        <v>0</v>
      </c>
      <c r="D371" s="407">
        <f t="shared" si="11"/>
        <v>0</v>
      </c>
      <c r="E371" s="407">
        <f t="shared" si="11"/>
        <v>0</v>
      </c>
    </row>
    <row r="372" spans="1:5" ht="12.6" customHeight="1" thickBot="1" x14ac:dyDescent="0.3">
      <c r="A372" s="1031" t="s">
        <v>509</v>
      </c>
      <c r="B372" s="1032"/>
      <c r="C372" s="1032"/>
      <c r="D372" s="1032"/>
      <c r="E372" s="1033"/>
    </row>
    <row r="373" spans="1:5" ht="12.6" customHeight="1" x14ac:dyDescent="0.25">
      <c r="A373" s="1034"/>
      <c r="B373" s="233">
        <v>2018</v>
      </c>
      <c r="C373" s="233">
        <v>2019</v>
      </c>
      <c r="D373" s="233">
        <v>2020</v>
      </c>
      <c r="E373" s="233">
        <v>2021</v>
      </c>
    </row>
    <row r="374" spans="1:5" ht="12.6" customHeight="1" thickBot="1" x14ac:dyDescent="0.3">
      <c r="A374" s="1035"/>
      <c r="B374" s="232" t="s">
        <v>6</v>
      </c>
      <c r="C374" s="232" t="s">
        <v>7</v>
      </c>
      <c r="D374" s="232" t="s">
        <v>7</v>
      </c>
      <c r="E374" s="232" t="s">
        <v>7</v>
      </c>
    </row>
    <row r="375" spans="1:5" ht="12.6" customHeight="1" thickBot="1" x14ac:dyDescent="0.3">
      <c r="A375" s="336" t="s">
        <v>0</v>
      </c>
      <c r="B375" s="226"/>
      <c r="C375" s="226"/>
      <c r="D375" s="226"/>
      <c r="E375" s="226"/>
    </row>
    <row r="376" spans="1:5" ht="12.6" customHeight="1" thickBot="1" x14ac:dyDescent="0.3">
      <c r="A376" s="336" t="s">
        <v>41</v>
      </c>
      <c r="B376" s="226"/>
      <c r="C376" s="226"/>
      <c r="D376" s="226"/>
      <c r="E376" s="226"/>
    </row>
    <row r="377" spans="1:5" ht="12.6" customHeight="1" thickBot="1" x14ac:dyDescent="0.3">
      <c r="A377" s="336" t="s">
        <v>1</v>
      </c>
      <c r="B377" s="220"/>
      <c r="C377" s="226"/>
      <c r="D377" s="226"/>
      <c r="E377" s="226"/>
    </row>
    <row r="378" spans="1:5" ht="12.6" customHeight="1" thickBot="1" x14ac:dyDescent="0.3">
      <c r="A378" s="336" t="s">
        <v>2</v>
      </c>
      <c r="B378" s="220"/>
      <c r="C378" s="226"/>
      <c r="D378" s="226"/>
      <c r="E378" s="226"/>
    </row>
    <row r="379" spans="1:5" ht="12.6" customHeight="1" thickBot="1" x14ac:dyDescent="0.3">
      <c r="A379" s="336" t="s">
        <v>28</v>
      </c>
      <c r="B379" s="215">
        <f>B367</f>
        <v>500</v>
      </c>
      <c r="C379" s="215">
        <f>C367</f>
        <v>800</v>
      </c>
      <c r="D379" s="215">
        <f>D367</f>
        <v>1000</v>
      </c>
      <c r="E379" s="215">
        <f>E367</f>
        <v>1000</v>
      </c>
    </row>
    <row r="380" spans="1:5" ht="12.6" customHeight="1" thickBot="1" x14ac:dyDescent="0.3">
      <c r="A380" s="336" t="s">
        <v>30</v>
      </c>
      <c r="B380" s="220"/>
      <c r="C380" s="226"/>
      <c r="D380" s="226"/>
      <c r="E380" s="226"/>
    </row>
    <row r="381" spans="1:5" ht="12.6" customHeight="1" thickBot="1" x14ac:dyDescent="0.3">
      <c r="A381" s="336" t="s">
        <v>3</v>
      </c>
      <c r="B381" s="220"/>
      <c r="C381" s="226"/>
      <c r="D381" s="226"/>
      <c r="E381" s="226"/>
    </row>
    <row r="382" spans="1:5" ht="12.6" customHeight="1" thickBot="1" x14ac:dyDescent="0.3">
      <c r="A382" s="335" t="s">
        <v>332</v>
      </c>
      <c r="B382" s="220">
        <f>B379</f>
        <v>500</v>
      </c>
      <c r="C382" s="220">
        <f>C379</f>
        <v>800</v>
      </c>
      <c r="D382" s="220">
        <f>D379</f>
        <v>1000</v>
      </c>
      <c r="E382" s="220">
        <f>E379</f>
        <v>1000</v>
      </c>
    </row>
    <row r="383" spans="1:5" ht="12.6" customHeight="1" thickBot="1" x14ac:dyDescent="0.3">
      <c r="A383" s="408" t="s">
        <v>49</v>
      </c>
      <c r="B383" s="217">
        <f>B382-B367</f>
        <v>0</v>
      </c>
      <c r="C383" s="217">
        <f>C382-C367</f>
        <v>0</v>
      </c>
      <c r="D383" s="217">
        <f>D382-D367</f>
        <v>0</v>
      </c>
      <c r="E383" s="217">
        <f>E382-E367</f>
        <v>0</v>
      </c>
    </row>
    <row r="384" spans="1:5" ht="12.6" customHeight="1" thickBot="1" x14ac:dyDescent="0.3">
      <c r="A384" s="1036" t="s">
        <v>137</v>
      </c>
      <c r="B384" s="1037"/>
      <c r="C384" s="1037"/>
      <c r="D384" s="1037"/>
      <c r="E384" s="1038"/>
    </row>
    <row r="385" spans="1:5" ht="12.6" customHeight="1" thickBot="1" x14ac:dyDescent="0.3">
      <c r="A385" s="403" t="s">
        <v>510</v>
      </c>
      <c r="B385" s="868" t="s">
        <v>511</v>
      </c>
      <c r="C385" s="869"/>
      <c r="D385" s="869"/>
      <c r="E385" s="870"/>
    </row>
    <row r="386" spans="1:5" ht="38.450000000000003" customHeight="1" thickBot="1" x14ac:dyDescent="0.3">
      <c r="A386" s="433" t="s">
        <v>10</v>
      </c>
      <c r="B386" s="1046" t="s">
        <v>512</v>
      </c>
      <c r="C386" s="1047"/>
      <c r="D386" s="1047"/>
      <c r="E386" s="1048"/>
    </row>
    <row r="387" spans="1:5" ht="12.6" customHeight="1" thickBot="1" x14ac:dyDescent="0.3">
      <c r="A387" s="404" t="s">
        <v>13</v>
      </c>
      <c r="B387" s="897" t="s">
        <v>513</v>
      </c>
      <c r="C387" s="898"/>
      <c r="D387" s="898"/>
      <c r="E387" s="899"/>
    </row>
    <row r="388" spans="1:5" ht="12.6" customHeight="1" x14ac:dyDescent="0.25">
      <c r="A388" s="1034"/>
      <c r="B388" s="233">
        <v>2018</v>
      </c>
      <c r="C388" s="233">
        <v>2019</v>
      </c>
      <c r="D388" s="233">
        <v>2020</v>
      </c>
      <c r="E388" s="233">
        <v>2021</v>
      </c>
    </row>
    <row r="389" spans="1:5" ht="12.6" customHeight="1" thickBot="1" x14ac:dyDescent="0.3">
      <c r="A389" s="1035"/>
      <c r="B389" s="232" t="s">
        <v>6</v>
      </c>
      <c r="C389" s="232" t="s">
        <v>7</v>
      </c>
      <c r="D389" s="232" t="s">
        <v>7</v>
      </c>
      <c r="E389" s="232" t="s">
        <v>7</v>
      </c>
    </row>
    <row r="390" spans="1:5" ht="12.6" customHeight="1" thickBot="1" x14ac:dyDescent="0.3">
      <c r="A390" s="433" t="s">
        <v>9</v>
      </c>
      <c r="B390" s="406">
        <v>22</v>
      </c>
      <c r="C390" s="406">
        <v>25</v>
      </c>
      <c r="D390" s="406">
        <v>28</v>
      </c>
      <c r="E390" s="406">
        <v>30</v>
      </c>
    </row>
    <row r="391" spans="1:5" ht="12.6" customHeight="1" thickBot="1" x14ac:dyDescent="0.3">
      <c r="A391" s="433" t="s">
        <v>14</v>
      </c>
      <c r="B391" s="420">
        <v>45700</v>
      </c>
      <c r="C391" s="618">
        <v>54200</v>
      </c>
      <c r="D391" s="618">
        <v>57200</v>
      </c>
      <c r="E391" s="618">
        <v>59200</v>
      </c>
    </row>
    <row r="392" spans="1:5" ht="12.6" customHeight="1" thickBot="1" x14ac:dyDescent="0.3">
      <c r="A392" s="433" t="s">
        <v>23</v>
      </c>
      <c r="B392" s="410">
        <f>B391/B390</f>
        <v>2077.2727272727275</v>
      </c>
      <c r="C392" s="410">
        <f>C391/C390</f>
        <v>2168</v>
      </c>
      <c r="D392" s="410">
        <f>D391/D390</f>
        <v>2042.8571428571429</v>
      </c>
      <c r="E392" s="410">
        <f>E391/E390</f>
        <v>1973.3333333333333</v>
      </c>
    </row>
    <row r="393" spans="1:5" ht="12.6" customHeight="1" thickBot="1" x14ac:dyDescent="0.3">
      <c r="A393" s="433" t="s">
        <v>15</v>
      </c>
      <c r="B393" s="502" t="s">
        <v>21</v>
      </c>
      <c r="C393" s="407">
        <f t="shared" ref="C393:E395" si="12">C390/B390-1</f>
        <v>0.13636363636363646</v>
      </c>
      <c r="D393" s="407">
        <f t="shared" si="12"/>
        <v>0.12000000000000011</v>
      </c>
      <c r="E393" s="407">
        <f t="shared" si="12"/>
        <v>7.1428571428571397E-2</v>
      </c>
    </row>
    <row r="394" spans="1:5" ht="12.6" customHeight="1" thickBot="1" x14ac:dyDescent="0.3">
      <c r="A394" s="433" t="s">
        <v>16</v>
      </c>
      <c r="B394" s="502" t="s">
        <v>21</v>
      </c>
      <c r="C394" s="407">
        <f t="shared" si="12"/>
        <v>0.1859956236323852</v>
      </c>
      <c r="D394" s="407">
        <f t="shared" si="12"/>
        <v>5.5350553505534972E-2</v>
      </c>
      <c r="E394" s="407">
        <f t="shared" si="12"/>
        <v>3.4965034965035002E-2</v>
      </c>
    </row>
    <row r="395" spans="1:5" ht="12.6" customHeight="1" thickBot="1" x14ac:dyDescent="0.3">
      <c r="A395" s="433" t="s">
        <v>17</v>
      </c>
      <c r="B395" s="502" t="s">
        <v>21</v>
      </c>
      <c r="C395" s="407">
        <f t="shared" si="12"/>
        <v>4.3676148796498726E-2</v>
      </c>
      <c r="D395" s="407">
        <f t="shared" si="12"/>
        <v>-5.7722720084343648E-2</v>
      </c>
      <c r="E395" s="407">
        <f t="shared" si="12"/>
        <v>-3.4032634032634124E-2</v>
      </c>
    </row>
    <row r="396" spans="1:5" ht="12.6" customHeight="1" thickBot="1" x14ac:dyDescent="0.3">
      <c r="A396" s="1031" t="s">
        <v>291</v>
      </c>
      <c r="B396" s="1032"/>
      <c r="C396" s="1032"/>
      <c r="D396" s="1032"/>
      <c r="E396" s="1033"/>
    </row>
    <row r="397" spans="1:5" ht="12.6" customHeight="1" x14ac:dyDescent="0.25">
      <c r="A397" s="1034"/>
      <c r="B397" s="233">
        <v>2018</v>
      </c>
      <c r="C397" s="233">
        <v>2019</v>
      </c>
      <c r="D397" s="233">
        <v>2020</v>
      </c>
      <c r="E397" s="233">
        <v>2021</v>
      </c>
    </row>
    <row r="398" spans="1:5" ht="12.6" customHeight="1" thickBot="1" x14ac:dyDescent="0.3">
      <c r="A398" s="1035"/>
      <c r="B398" s="232" t="s">
        <v>6</v>
      </c>
      <c r="C398" s="232" t="s">
        <v>7</v>
      </c>
      <c r="D398" s="232" t="s">
        <v>7</v>
      </c>
      <c r="E398" s="232" t="s">
        <v>7</v>
      </c>
    </row>
    <row r="399" spans="1:5" ht="12.6" customHeight="1" thickBot="1" x14ac:dyDescent="0.3">
      <c r="A399" s="336" t="s">
        <v>0</v>
      </c>
      <c r="B399" s="226">
        <v>20000</v>
      </c>
      <c r="C399" s="617">
        <v>12000</v>
      </c>
      <c r="D399" s="617">
        <v>12000</v>
      </c>
      <c r="E399" s="617">
        <v>12000</v>
      </c>
    </row>
    <row r="400" spans="1:5" ht="12.6" customHeight="1" thickBot="1" x14ac:dyDescent="0.3">
      <c r="A400" s="336" t="s">
        <v>41</v>
      </c>
      <c r="B400" s="226">
        <v>4000</v>
      </c>
      <c r="C400" s="617">
        <v>2000</v>
      </c>
      <c r="D400" s="617">
        <v>2000</v>
      </c>
      <c r="E400" s="617">
        <v>2000</v>
      </c>
    </row>
    <row r="401" spans="1:5" ht="12.6" customHeight="1" thickBot="1" x14ac:dyDescent="0.3">
      <c r="A401" s="336" t="s">
        <v>1</v>
      </c>
      <c r="B401" s="220">
        <v>19900</v>
      </c>
      <c r="C401" s="226">
        <v>15200</v>
      </c>
      <c r="D401" s="226">
        <v>18200</v>
      </c>
      <c r="E401" s="226">
        <v>20200</v>
      </c>
    </row>
    <row r="402" spans="1:5" ht="12.6" customHeight="1" thickBot="1" x14ac:dyDescent="0.3">
      <c r="A402" s="336" t="s">
        <v>2</v>
      </c>
      <c r="B402" s="220"/>
      <c r="C402" s="226"/>
      <c r="D402" s="226"/>
      <c r="E402" s="226"/>
    </row>
    <row r="403" spans="1:5" ht="12.6" customHeight="1" thickBot="1" x14ac:dyDescent="0.3">
      <c r="A403" s="336" t="s">
        <v>28</v>
      </c>
      <c r="B403" s="220">
        <v>0</v>
      </c>
      <c r="C403" s="220"/>
      <c r="D403" s="220"/>
      <c r="E403" s="220"/>
    </row>
    <row r="404" spans="1:5" ht="12.6" customHeight="1" thickBot="1" x14ac:dyDescent="0.3">
      <c r="A404" s="336" t="s">
        <v>30</v>
      </c>
      <c r="B404" s="220">
        <v>1800</v>
      </c>
      <c r="C404" s="226">
        <v>25000</v>
      </c>
      <c r="D404" s="226">
        <v>25000</v>
      </c>
      <c r="E404" s="226">
        <v>25000</v>
      </c>
    </row>
    <row r="405" spans="1:5" ht="12.6" customHeight="1" thickBot="1" x14ac:dyDescent="0.3">
      <c r="A405" s="336" t="s">
        <v>3</v>
      </c>
      <c r="B405" s="220"/>
      <c r="C405" s="226"/>
      <c r="D405" s="226"/>
      <c r="E405" s="226"/>
    </row>
    <row r="406" spans="1:5" ht="12.6" customHeight="1" thickBot="1" x14ac:dyDescent="0.3">
      <c r="A406" s="421" t="s">
        <v>51</v>
      </c>
      <c r="B406" s="422">
        <f>SUM(B399:B405)</f>
        <v>45700</v>
      </c>
      <c r="C406" s="422">
        <f>SUM(C399:C405)</f>
        <v>54200</v>
      </c>
      <c r="D406" s="422">
        <f>SUM(D399:D405)</f>
        <v>57200</v>
      </c>
      <c r="E406" s="422">
        <f>SUM(E399:E405)</f>
        <v>59200</v>
      </c>
    </row>
    <row r="407" spans="1:5" ht="12.6" customHeight="1" thickBot="1" x14ac:dyDescent="0.3">
      <c r="A407" s="408" t="s">
        <v>49</v>
      </c>
      <c r="B407" s="217">
        <f>B406-B391</f>
        <v>0</v>
      </c>
      <c r="C407" s="217">
        <f>C406-C391</f>
        <v>0</v>
      </c>
      <c r="D407" s="217">
        <f>D406-D391</f>
        <v>0</v>
      </c>
      <c r="E407" s="217">
        <f>E406-E391</f>
        <v>0</v>
      </c>
    </row>
    <row r="408" spans="1:5" ht="12.6" customHeight="1" thickBot="1" x14ac:dyDescent="0.3">
      <c r="A408" s="1036" t="s">
        <v>225</v>
      </c>
      <c r="B408" s="1037"/>
      <c r="C408" s="1037"/>
      <c r="D408" s="1037"/>
      <c r="E408" s="1038"/>
    </row>
    <row r="409" spans="1:5" ht="12.6" customHeight="1" thickBot="1" x14ac:dyDescent="0.3">
      <c r="A409" s="1036" t="s">
        <v>58</v>
      </c>
      <c r="B409" s="1037"/>
      <c r="C409" s="1037"/>
      <c r="D409" s="1037"/>
      <c r="E409" s="1038"/>
    </row>
    <row r="410" spans="1:5" ht="12.6" customHeight="1" thickBot="1" x14ac:dyDescent="0.3">
      <c r="A410" s="1036" t="s">
        <v>64</v>
      </c>
      <c r="B410" s="1037"/>
      <c r="C410" s="1037"/>
      <c r="D410" s="1037"/>
      <c r="E410" s="1038"/>
    </row>
    <row r="411" spans="1:5" ht="12.6" customHeight="1" thickBot="1" x14ac:dyDescent="0.3">
      <c r="A411" s="403" t="s">
        <v>37</v>
      </c>
      <c r="B411" s="868" t="s">
        <v>514</v>
      </c>
      <c r="C411" s="869"/>
      <c r="D411" s="869"/>
      <c r="E411" s="870"/>
    </row>
    <row r="412" spans="1:5" ht="31.15" customHeight="1" thickBot="1" x14ac:dyDescent="0.3">
      <c r="A412" s="433" t="s">
        <v>10</v>
      </c>
      <c r="B412" s="1046" t="s">
        <v>515</v>
      </c>
      <c r="C412" s="1047"/>
      <c r="D412" s="1047"/>
      <c r="E412" s="1048"/>
    </row>
    <row r="413" spans="1:5" ht="12.6" customHeight="1" thickBot="1" x14ac:dyDescent="0.3">
      <c r="A413" s="404" t="s">
        <v>13</v>
      </c>
      <c r="B413" s="897" t="s">
        <v>516</v>
      </c>
      <c r="C413" s="898"/>
      <c r="D413" s="898"/>
      <c r="E413" s="899"/>
    </row>
    <row r="414" spans="1:5" ht="12.6" customHeight="1" x14ac:dyDescent="0.25">
      <c r="A414" s="1034"/>
      <c r="B414" s="233">
        <v>2018</v>
      </c>
      <c r="C414" s="233">
        <v>2019</v>
      </c>
      <c r="D414" s="233">
        <v>2020</v>
      </c>
      <c r="E414" s="233">
        <v>2021</v>
      </c>
    </row>
    <row r="415" spans="1:5" ht="12.6" customHeight="1" thickBot="1" x14ac:dyDescent="0.3">
      <c r="A415" s="1035"/>
      <c r="B415" s="232" t="s">
        <v>6</v>
      </c>
      <c r="C415" s="232" t="s">
        <v>7</v>
      </c>
      <c r="D415" s="232" t="s">
        <v>7</v>
      </c>
      <c r="E415" s="232" t="s">
        <v>7</v>
      </c>
    </row>
    <row r="416" spans="1:5" ht="12.6" customHeight="1" thickBot="1" x14ac:dyDescent="0.3">
      <c r="A416" s="433" t="s">
        <v>9</v>
      </c>
      <c r="B416" s="406">
        <v>2</v>
      </c>
      <c r="C416" s="406">
        <v>3</v>
      </c>
      <c r="D416" s="406">
        <v>3</v>
      </c>
      <c r="E416" s="406">
        <v>3</v>
      </c>
    </row>
    <row r="417" spans="1:5" ht="12.6" customHeight="1" thickBot="1" x14ac:dyDescent="0.3">
      <c r="A417" s="433" t="s">
        <v>14</v>
      </c>
      <c r="B417" s="410">
        <v>50000</v>
      </c>
      <c r="C417" s="410">
        <v>100000</v>
      </c>
      <c r="D417" s="410">
        <v>100000</v>
      </c>
      <c r="E417" s="410">
        <v>100000</v>
      </c>
    </row>
    <row r="418" spans="1:5" ht="12.6" customHeight="1" thickBot="1" x14ac:dyDescent="0.3">
      <c r="A418" s="433" t="s">
        <v>23</v>
      </c>
      <c r="B418" s="410">
        <f>B417/B416</f>
        <v>25000</v>
      </c>
      <c r="C418" s="410">
        <f>C417/C416</f>
        <v>33333.333333333336</v>
      </c>
      <c r="D418" s="410">
        <f>D417/D416</f>
        <v>33333.333333333336</v>
      </c>
      <c r="E418" s="410">
        <f>E417/E416</f>
        <v>33333.333333333336</v>
      </c>
    </row>
    <row r="419" spans="1:5" ht="12.6" customHeight="1" thickBot="1" x14ac:dyDescent="0.3">
      <c r="A419" s="433" t="s">
        <v>15</v>
      </c>
      <c r="B419" s="502" t="s">
        <v>21</v>
      </c>
      <c r="C419" s="407">
        <f t="shared" ref="C419:E421" si="13">C416/B416-1</f>
        <v>0.5</v>
      </c>
      <c r="D419" s="407">
        <f t="shared" si="13"/>
        <v>0</v>
      </c>
      <c r="E419" s="407">
        <f t="shared" si="13"/>
        <v>0</v>
      </c>
    </row>
    <row r="420" spans="1:5" ht="12.6" customHeight="1" thickBot="1" x14ac:dyDescent="0.3">
      <c r="A420" s="433" t="s">
        <v>16</v>
      </c>
      <c r="B420" s="502" t="s">
        <v>21</v>
      </c>
      <c r="C420" s="407">
        <f t="shared" si="13"/>
        <v>1</v>
      </c>
      <c r="D420" s="407">
        <f t="shared" si="13"/>
        <v>0</v>
      </c>
      <c r="E420" s="407">
        <f t="shared" si="13"/>
        <v>0</v>
      </c>
    </row>
    <row r="421" spans="1:5" ht="12.6" customHeight="1" thickBot="1" x14ac:dyDescent="0.3">
      <c r="A421" s="433" t="s">
        <v>17</v>
      </c>
      <c r="B421" s="502" t="s">
        <v>21</v>
      </c>
      <c r="C421" s="407">
        <f t="shared" si="13"/>
        <v>0.33333333333333348</v>
      </c>
      <c r="D421" s="407">
        <f t="shared" si="13"/>
        <v>0</v>
      </c>
      <c r="E421" s="407">
        <f t="shared" si="13"/>
        <v>0</v>
      </c>
    </row>
    <row r="422" spans="1:5" ht="12.6" customHeight="1" thickBot="1" x14ac:dyDescent="0.3">
      <c r="A422" s="1031" t="s">
        <v>292</v>
      </c>
      <c r="B422" s="1032"/>
      <c r="C422" s="1032"/>
      <c r="D422" s="1032"/>
      <c r="E422" s="1033"/>
    </row>
    <row r="423" spans="1:5" ht="12.6" customHeight="1" x14ac:dyDescent="0.25">
      <c r="A423" s="1034"/>
      <c r="B423" s="233">
        <v>2018</v>
      </c>
      <c r="C423" s="233">
        <v>2019</v>
      </c>
      <c r="D423" s="233">
        <v>2020</v>
      </c>
      <c r="E423" s="233">
        <v>2021</v>
      </c>
    </row>
    <row r="424" spans="1:5" ht="12.6" customHeight="1" thickBot="1" x14ac:dyDescent="0.3">
      <c r="A424" s="1035"/>
      <c r="B424" s="232" t="s">
        <v>6</v>
      </c>
      <c r="C424" s="232" t="s">
        <v>7</v>
      </c>
      <c r="D424" s="232" t="s">
        <v>7</v>
      </c>
      <c r="E424" s="232" t="s">
        <v>7</v>
      </c>
    </row>
    <row r="425" spans="1:5" ht="12.6" customHeight="1" thickBot="1" x14ac:dyDescent="0.3">
      <c r="A425" s="336" t="s">
        <v>62</v>
      </c>
      <c r="B425" s="226"/>
      <c r="C425" s="226"/>
      <c r="D425" s="226"/>
      <c r="E425" s="226"/>
    </row>
    <row r="426" spans="1:5" ht="12.6" customHeight="1" thickBot="1" x14ac:dyDescent="0.3">
      <c r="A426" s="336" t="s">
        <v>63</v>
      </c>
      <c r="B426" s="220">
        <f>B417</f>
        <v>50000</v>
      </c>
      <c r="C426" s="220">
        <f>C417</f>
        <v>100000</v>
      </c>
      <c r="D426" s="220">
        <f>D417</f>
        <v>100000</v>
      </c>
      <c r="E426" s="220">
        <f>E417</f>
        <v>100000</v>
      </c>
    </row>
    <row r="427" spans="1:5" ht="12.6" customHeight="1" thickBot="1" x14ac:dyDescent="0.3">
      <c r="A427" s="335" t="s">
        <v>47</v>
      </c>
      <c r="B427" s="215">
        <f>B426</f>
        <v>50000</v>
      </c>
      <c r="C427" s="215">
        <f>C426</f>
        <v>100000</v>
      </c>
      <c r="D427" s="215">
        <f>D426</f>
        <v>100000</v>
      </c>
      <c r="E427" s="215">
        <f>E426</f>
        <v>100000</v>
      </c>
    </row>
    <row r="428" spans="1:5" ht="12.6" customHeight="1" thickBot="1" x14ac:dyDescent="0.3">
      <c r="A428" s="408" t="s">
        <v>49</v>
      </c>
      <c r="B428" s="217">
        <f>B427-B417</f>
        <v>0</v>
      </c>
      <c r="C428" s="217">
        <f>C427-C417</f>
        <v>0</v>
      </c>
      <c r="D428" s="217">
        <f>D427-D417</f>
        <v>0</v>
      </c>
      <c r="E428" s="217">
        <f>E427-E417</f>
        <v>0</v>
      </c>
    </row>
    <row r="429" spans="1:5" ht="12.6" customHeight="1" thickBot="1" x14ac:dyDescent="0.3">
      <c r="A429" s="423"/>
      <c r="B429" s="424"/>
      <c r="C429" s="424"/>
      <c r="D429" s="424"/>
      <c r="E429" s="424"/>
    </row>
    <row r="430" spans="1:5" ht="24" customHeight="1" thickBot="1" x14ac:dyDescent="0.3">
      <c r="A430" s="425" t="s">
        <v>66</v>
      </c>
      <c r="B430" s="230">
        <f>B98+B122+B150+B169+B193+B221+B245+B270+B295+B319+B343+B367+B391+B417</f>
        <v>522316</v>
      </c>
      <c r="C430" s="230">
        <f>C98+C122+C150+C169+C193+C221+C245+C270+C295+C319+C343+C367+C391+C417</f>
        <v>600000</v>
      </c>
      <c r="D430" s="230">
        <f>D98+D122+D150+D169+D193+D221+D245+D270+D295+D319+D343+D367+D391+D417</f>
        <v>650000</v>
      </c>
      <c r="E430" s="230">
        <f>E98+E122+E150+E169+E193+E221+E245+E270+E295+E319+E343+E367+E391+E417</f>
        <v>670000</v>
      </c>
    </row>
    <row r="431" spans="1:5" ht="27" customHeight="1" thickBot="1" x14ac:dyDescent="0.3">
      <c r="A431" s="425" t="s">
        <v>67</v>
      </c>
      <c r="B431" s="230">
        <f>B113+B137+B160+B184+B208+B236+B260+B285+B310+B334+B358+B382+B406+B427</f>
        <v>522316</v>
      </c>
      <c r="C431" s="230">
        <f>C113+C137+C160+C184+C208+C236+C260+C285+C310+C334+C358+C382+C406+C427</f>
        <v>600000</v>
      </c>
      <c r="D431" s="230">
        <f>D113+D137+D160+D184+D208+D236+D260+D285+D310+D334+D358+D382+D406+D427</f>
        <v>650000</v>
      </c>
      <c r="E431" s="230">
        <f>E113+E137+E160+E184+E208+E236+E260+E285+E310+E334+E358+E382+E406+E427</f>
        <v>670000</v>
      </c>
    </row>
    <row r="432" spans="1:5" ht="12.6" customHeight="1" thickBot="1" x14ac:dyDescent="0.3">
      <c r="A432" s="426" t="s">
        <v>24</v>
      </c>
      <c r="B432" s="228"/>
      <c r="C432" s="227">
        <f>C431/B431-1</f>
        <v>0.14872988765421691</v>
      </c>
      <c r="D432" s="227">
        <f>D431/C431-1</f>
        <v>8.3333333333333259E-2</v>
      </c>
      <c r="E432" s="227">
        <f>E431/D431-1</f>
        <v>3.076923076923066E-2</v>
      </c>
    </row>
    <row r="433" spans="1:5" ht="12.6" customHeight="1" thickBot="1" x14ac:dyDescent="0.3">
      <c r="A433" s="336" t="s">
        <v>0</v>
      </c>
      <c r="B433" s="619">
        <f>B106+B130+B177+B201+B229+B253+B278+B303+B327+B351+B375+B399</f>
        <v>47000</v>
      </c>
      <c r="C433" s="619">
        <f>C106+C130+C177+C201+C229+C253+C278+C303+C327+C351+C375+C399</f>
        <v>23000</v>
      </c>
      <c r="D433" s="619">
        <f>D106+D130+D177+D201+D229+D253+D278+D303+D327+D351+D375+D399</f>
        <v>23000</v>
      </c>
      <c r="E433" s="619">
        <f>E106+E130+E177+E201+E229+E253+E278+E303+E327+E351+E375+E399</f>
        <v>23000</v>
      </c>
    </row>
    <row r="434" spans="1:5" ht="12.6" customHeight="1" thickBot="1" x14ac:dyDescent="0.3">
      <c r="A434" s="428" t="s">
        <v>25</v>
      </c>
      <c r="B434" s="620"/>
      <c r="C434" s="620"/>
      <c r="D434" s="620"/>
      <c r="E434" s="620"/>
    </row>
    <row r="435" spans="1:5" ht="12.6" customHeight="1" thickBot="1" x14ac:dyDescent="0.3">
      <c r="A435" s="336" t="s">
        <v>41</v>
      </c>
      <c r="B435" s="619">
        <f>B107+B131+B178+B202+B230+B254+B279+B304+B328+B376+B400</f>
        <v>9000</v>
      </c>
      <c r="C435" s="619">
        <f>C107+C131+C178+C202+C230+C254+C279+C304+C328+C376+C400</f>
        <v>3840</v>
      </c>
      <c r="D435" s="619">
        <f>D107+D131+D178+D202+D230+D254+D279+D304+D328+D376+D400</f>
        <v>3840</v>
      </c>
      <c r="E435" s="619">
        <f>E107+E131+E178+E202+E230+E254+E279+E304+E328+E376+E400</f>
        <v>3840</v>
      </c>
    </row>
    <row r="436" spans="1:5" ht="12.6" customHeight="1" thickBot="1" x14ac:dyDescent="0.3">
      <c r="A436" s="428" t="s">
        <v>42</v>
      </c>
      <c r="B436" s="220"/>
      <c r="C436" s="219">
        <f>C435/B435-1</f>
        <v>-0.57333333333333325</v>
      </c>
      <c r="D436" s="219">
        <f>D435/C435-1</f>
        <v>0</v>
      </c>
      <c r="E436" s="219">
        <f>E435/D435-1</f>
        <v>0</v>
      </c>
    </row>
    <row r="437" spans="1:5" ht="12.6" customHeight="1" thickBot="1" x14ac:dyDescent="0.3">
      <c r="A437" s="336" t="s">
        <v>1</v>
      </c>
      <c r="B437" s="427">
        <f>B108+B132+B179+B202+B231+B255+B280+B305+B329+B353+B376+B401</f>
        <v>48000</v>
      </c>
      <c r="C437" s="427">
        <f>C108+C132+C179+C202+C231+C255+C280+C305+C329+C353+C376+C401</f>
        <v>58460</v>
      </c>
      <c r="D437" s="427">
        <f>D108+D132+D179+D202+D231+D255+D280+D305+D329+D353+D376+D401</f>
        <v>77760</v>
      </c>
      <c r="E437" s="427">
        <f>E108+E132+E179+E202+E231+E255+E280+E305+E329+E353+E376+E401</f>
        <v>72860</v>
      </c>
    </row>
    <row r="438" spans="1:5" ht="12.6" customHeight="1" thickBot="1" x14ac:dyDescent="0.3">
      <c r="A438" s="428" t="s">
        <v>26</v>
      </c>
      <c r="B438" s="220"/>
      <c r="C438" s="219">
        <f>C437/B437-1</f>
        <v>0.21791666666666676</v>
      </c>
      <c r="D438" s="219">
        <f>D437/C437-1</f>
        <v>0.33014026684912756</v>
      </c>
      <c r="E438" s="219">
        <f>E437/D437-1</f>
        <v>-6.3014403292181109E-2</v>
      </c>
    </row>
    <row r="439" spans="1:5" ht="12.6" customHeight="1" thickBot="1" x14ac:dyDescent="0.3">
      <c r="A439" s="336" t="s">
        <v>2</v>
      </c>
      <c r="B439" s="226">
        <v>0</v>
      </c>
      <c r="C439" s="226">
        <v>0</v>
      </c>
      <c r="D439" s="226">
        <v>0</v>
      </c>
      <c r="E439" s="226">
        <v>0</v>
      </c>
    </row>
    <row r="440" spans="1:5" ht="12.6" customHeight="1" thickBot="1" x14ac:dyDescent="0.3">
      <c r="A440" s="428" t="s">
        <v>27</v>
      </c>
      <c r="B440" s="220"/>
      <c r="C440" s="219">
        <v>0</v>
      </c>
      <c r="D440" s="219">
        <v>0</v>
      </c>
      <c r="E440" s="219">
        <v>0</v>
      </c>
    </row>
    <row r="441" spans="1:5" ht="12.6" customHeight="1" thickBot="1" x14ac:dyDescent="0.3">
      <c r="A441" s="336" t="s">
        <v>28</v>
      </c>
      <c r="B441" s="224">
        <f>B110+B134+B181+B205+B233+B282+B307+B331+B355+B379+B403</f>
        <v>101500</v>
      </c>
      <c r="C441" s="224">
        <f>C110+C134+C181+C205+C233+C282+C307+C331+C355+C379+C403</f>
        <v>134500</v>
      </c>
      <c r="D441" s="224">
        <f>D110+D134+D181+D205+D233+D282+D307+D331+D355+D379+D403</f>
        <v>165200</v>
      </c>
      <c r="E441" s="224">
        <f>E110+E134+E181+E205+E233+E282+E307+E331+E355+E379+E403</f>
        <v>190100</v>
      </c>
    </row>
    <row r="442" spans="1:5" ht="12.6" customHeight="1" thickBot="1" x14ac:dyDescent="0.3">
      <c r="A442" s="428" t="s">
        <v>29</v>
      </c>
      <c r="B442" s="220"/>
      <c r="C442" s="219">
        <v>0</v>
      </c>
      <c r="D442" s="219">
        <v>0</v>
      </c>
      <c r="E442" s="219">
        <v>0</v>
      </c>
    </row>
    <row r="443" spans="1:5" ht="12.6" customHeight="1" thickBot="1" x14ac:dyDescent="0.3">
      <c r="A443" s="336" t="s">
        <v>30</v>
      </c>
      <c r="B443" s="224">
        <f>B111+B135+B182+B206+B234+B258+B283+B308+B332+B356+B380+B404</f>
        <v>7000</v>
      </c>
      <c r="C443" s="224">
        <f>C111+C135+C182+C206+C234+C258+C283+C308+C332+C356+C380+C404</f>
        <v>30200</v>
      </c>
      <c r="D443" s="224">
        <f>D111+D135+D182+D206+D234+D258+D283+D308+D332+D356+D380+D404</f>
        <v>30200</v>
      </c>
      <c r="E443" s="224">
        <f>E111+E135+E182+E206+E234+E258+E283+E308+E332+E356+E380+E404</f>
        <v>30200</v>
      </c>
    </row>
    <row r="444" spans="1:5" ht="12.6" customHeight="1" thickBot="1" x14ac:dyDescent="0.3">
      <c r="A444" s="428" t="s">
        <v>31</v>
      </c>
      <c r="B444" s="220"/>
      <c r="C444" s="219">
        <v>0</v>
      </c>
      <c r="D444" s="219">
        <v>0</v>
      </c>
      <c r="E444" s="219">
        <v>0</v>
      </c>
    </row>
    <row r="445" spans="1:5" ht="12.6" customHeight="1" thickBot="1" x14ac:dyDescent="0.3">
      <c r="A445" s="336" t="s">
        <v>3</v>
      </c>
      <c r="B445" s="226">
        <v>0</v>
      </c>
      <c r="C445" s="226">
        <v>0</v>
      </c>
      <c r="D445" s="226">
        <v>0</v>
      </c>
      <c r="E445" s="226">
        <v>0</v>
      </c>
    </row>
    <row r="446" spans="1:5" ht="12.6" customHeight="1" thickBot="1" x14ac:dyDescent="0.3">
      <c r="A446" s="428" t="s">
        <v>32</v>
      </c>
      <c r="B446" s="220"/>
      <c r="C446" s="219">
        <v>0</v>
      </c>
      <c r="D446" s="219">
        <v>0</v>
      </c>
      <c r="E446" s="219">
        <v>0</v>
      </c>
    </row>
    <row r="447" spans="1:5" ht="12.6" customHeight="1" thickBot="1" x14ac:dyDescent="0.3">
      <c r="A447" s="336" t="s">
        <v>18</v>
      </c>
      <c r="B447" s="224">
        <f>B158+B425</f>
        <v>0</v>
      </c>
      <c r="C447" s="224">
        <f>C158+C425</f>
        <v>0</v>
      </c>
      <c r="D447" s="224">
        <f>D158+D425</f>
        <v>0</v>
      </c>
      <c r="E447" s="224">
        <f>E158+E425</f>
        <v>0</v>
      </c>
    </row>
    <row r="448" spans="1:5" ht="12.6" customHeight="1" thickBot="1" x14ac:dyDescent="0.3">
      <c r="A448" s="428" t="s">
        <v>33</v>
      </c>
      <c r="B448" s="224"/>
      <c r="C448" s="219">
        <v>0</v>
      </c>
      <c r="D448" s="219">
        <v>0</v>
      </c>
      <c r="E448" s="219">
        <v>0</v>
      </c>
    </row>
    <row r="449" spans="1:5" ht="12.6" customHeight="1" thickBot="1" x14ac:dyDescent="0.3">
      <c r="A449" s="400" t="s">
        <v>19</v>
      </c>
      <c r="B449" s="224">
        <f>B159+B426</f>
        <v>309816</v>
      </c>
      <c r="C449" s="224">
        <f>C159+C426</f>
        <v>350000</v>
      </c>
      <c r="D449" s="224">
        <f>D159+D426</f>
        <v>350000</v>
      </c>
      <c r="E449" s="224">
        <f>E159+E426</f>
        <v>350000</v>
      </c>
    </row>
    <row r="450" spans="1:5" ht="12.6" customHeight="1" thickBot="1" x14ac:dyDescent="0.3">
      <c r="A450" s="428" t="s">
        <v>34</v>
      </c>
      <c r="B450" s="220"/>
      <c r="C450" s="219">
        <f>C449/B449-1</f>
        <v>0.12970279133421125</v>
      </c>
      <c r="D450" s="219">
        <f>D449/C449-1</f>
        <v>0</v>
      </c>
      <c r="E450" s="219">
        <f>E449/D449-1</f>
        <v>0</v>
      </c>
    </row>
    <row r="451" spans="1:5" ht="12.6" customHeight="1" thickBot="1" x14ac:dyDescent="0.3">
      <c r="A451" s="429" t="s">
        <v>151</v>
      </c>
      <c r="B451" s="217">
        <f>B433+B435+B437+B439+B441+B443+B445+B447+B449</f>
        <v>522316</v>
      </c>
      <c r="C451" s="217">
        <f>C433+C435+C437+C439+C441+C443+C445+C447+C449</f>
        <v>600000</v>
      </c>
      <c r="D451" s="217">
        <f>D433+D435+D437+D439+D441+D443+D445+D447+D449</f>
        <v>650000</v>
      </c>
      <c r="E451" s="217">
        <f>E433+E435+E437+E439+E441+E443+E445+E447+E449</f>
        <v>670000</v>
      </c>
    </row>
    <row r="452" spans="1:5" ht="12.6" customHeight="1" thickBot="1" x14ac:dyDescent="0.3">
      <c r="A452" s="408" t="s">
        <v>49</v>
      </c>
      <c r="B452" s="217">
        <f>B451-B430</f>
        <v>0</v>
      </c>
      <c r="C452" s="217">
        <f>C451-C430</f>
        <v>0</v>
      </c>
      <c r="D452" s="217">
        <f>D451-D430</f>
        <v>0</v>
      </c>
      <c r="E452" s="217">
        <f>E451-E430</f>
        <v>0</v>
      </c>
    </row>
    <row r="453" spans="1:5" ht="12.6" customHeight="1" thickBot="1" x14ac:dyDescent="0.3">
      <c r="A453" s="430" t="s">
        <v>43</v>
      </c>
      <c r="B453" s="226">
        <v>35</v>
      </c>
      <c r="C453" s="226">
        <v>35</v>
      </c>
      <c r="D453" s="226">
        <v>35</v>
      </c>
      <c r="E453" s="226">
        <v>35</v>
      </c>
    </row>
    <row r="461" spans="1:5" ht="12.6" customHeight="1" x14ac:dyDescent="0.25">
      <c r="A461" s="431"/>
    </row>
    <row r="462" spans="1:5" ht="12.6" customHeight="1" x14ac:dyDescent="0.25">
      <c r="A462" s="431"/>
    </row>
    <row r="463" spans="1:5" ht="12.6" customHeight="1" x14ac:dyDescent="0.25">
      <c r="A463" s="431"/>
    </row>
    <row r="464" spans="1:5" ht="12.6" customHeight="1" x14ac:dyDescent="0.25">
      <c r="A464" s="431"/>
    </row>
    <row r="465" spans="1:1" ht="12.6" customHeight="1" x14ac:dyDescent="0.25">
      <c r="A465" s="431"/>
    </row>
    <row r="466" spans="1:1" ht="12.6" customHeight="1" x14ac:dyDescent="0.25">
      <c r="A466" s="431"/>
    </row>
  </sheetData>
  <mergeCells count="131">
    <mergeCell ref="A422:E422"/>
    <mergeCell ref="A396:E396"/>
    <mergeCell ref="A397:A398"/>
    <mergeCell ref="A410:E410"/>
    <mergeCell ref="A409:E409"/>
    <mergeCell ref="B385:E385"/>
    <mergeCell ref="B386:E386"/>
    <mergeCell ref="B387:E387"/>
    <mergeCell ref="A388:A389"/>
    <mergeCell ref="A408:E408"/>
    <mergeCell ref="B411:E411"/>
    <mergeCell ref="B412:E412"/>
    <mergeCell ref="B413:E413"/>
    <mergeCell ref="A414:A415"/>
    <mergeCell ref="A147:A148"/>
    <mergeCell ref="A166:A167"/>
    <mergeCell ref="A199:A200"/>
    <mergeCell ref="A267:A268"/>
    <mergeCell ref="B264:E265"/>
    <mergeCell ref="A156:A157"/>
    <mergeCell ref="B239:E239"/>
    <mergeCell ref="B240:E240"/>
    <mergeCell ref="B241:E241"/>
    <mergeCell ref="A242:A243"/>
    <mergeCell ref="A174:E174"/>
    <mergeCell ref="A175:A176"/>
    <mergeCell ref="A212:A213"/>
    <mergeCell ref="B163:E163"/>
    <mergeCell ref="A292:A293"/>
    <mergeCell ref="A300:E300"/>
    <mergeCell ref="A336:E336"/>
    <mergeCell ref="B338:E338"/>
    <mergeCell ref="A301:A302"/>
    <mergeCell ref="A312:E312"/>
    <mergeCell ref="B313:E313"/>
    <mergeCell ref="B314:E314"/>
    <mergeCell ref="A364:A365"/>
    <mergeCell ref="A372:E372"/>
    <mergeCell ref="A373:A374"/>
    <mergeCell ref="B315:E315"/>
    <mergeCell ref="A316:A317"/>
    <mergeCell ref="A324:E324"/>
    <mergeCell ref="A325:A326"/>
    <mergeCell ref="B144:E145"/>
    <mergeCell ref="B59:E59"/>
    <mergeCell ref="A1:E1"/>
    <mergeCell ref="B60:E60"/>
    <mergeCell ref="B61:E61"/>
    <mergeCell ref="A62:E62"/>
    <mergeCell ref="A63:E67"/>
    <mergeCell ref="A68:E68"/>
    <mergeCell ref="A69:E73"/>
    <mergeCell ref="A56:E56"/>
    <mergeCell ref="A57:E57"/>
    <mergeCell ref="C4:E4"/>
    <mergeCell ref="A7:E12"/>
    <mergeCell ref="A15:E20"/>
    <mergeCell ref="A24:E29"/>
    <mergeCell ref="A31:E34"/>
    <mergeCell ref="A36:E41"/>
    <mergeCell ref="A43:E48"/>
    <mergeCell ref="A50:E55"/>
    <mergeCell ref="A423:A424"/>
    <mergeCell ref="A74:A75"/>
    <mergeCell ref="B85:E85"/>
    <mergeCell ref="A86:E86"/>
    <mergeCell ref="A90:E90"/>
    <mergeCell ref="A104:A105"/>
    <mergeCell ref="A144:A145"/>
    <mergeCell ref="B116:E116"/>
    <mergeCell ref="B117:E117"/>
    <mergeCell ref="B118:E118"/>
    <mergeCell ref="A91:E91"/>
    <mergeCell ref="B92:E92"/>
    <mergeCell ref="B93:E93"/>
    <mergeCell ref="B94:E94"/>
    <mergeCell ref="A95:A96"/>
    <mergeCell ref="A103:E103"/>
    <mergeCell ref="A115:E115"/>
    <mergeCell ref="A119:A120"/>
    <mergeCell ref="A127:E127"/>
    <mergeCell ref="A128:A129"/>
    <mergeCell ref="A140:E140"/>
    <mergeCell ref="A139:E139"/>
    <mergeCell ref="A141:E141"/>
    <mergeCell ref="B142:E142"/>
    <mergeCell ref="A288:E288"/>
    <mergeCell ref="B217:E217"/>
    <mergeCell ref="A215:A216"/>
    <mergeCell ref="B289:E289"/>
    <mergeCell ref="A250:E250"/>
    <mergeCell ref="A251:A252"/>
    <mergeCell ref="B263:E263"/>
    <mergeCell ref="A275:E275"/>
    <mergeCell ref="A218:A219"/>
    <mergeCell ref="A210:E210"/>
    <mergeCell ref="A211:E211"/>
    <mergeCell ref="B189:E189"/>
    <mergeCell ref="A190:A191"/>
    <mergeCell ref="A162:E162"/>
    <mergeCell ref="A186:E186"/>
    <mergeCell ref="A262:E262"/>
    <mergeCell ref="A238:E238"/>
    <mergeCell ref="A287:E287"/>
    <mergeCell ref="B188:E188"/>
    <mergeCell ref="A198:E198"/>
    <mergeCell ref="B187:E187"/>
    <mergeCell ref="A226:E226"/>
    <mergeCell ref="A227:A228"/>
    <mergeCell ref="A384:E384"/>
    <mergeCell ref="B143:E143"/>
    <mergeCell ref="B266:E266"/>
    <mergeCell ref="A264:A265"/>
    <mergeCell ref="B164:E164"/>
    <mergeCell ref="B165:E165"/>
    <mergeCell ref="B146:E146"/>
    <mergeCell ref="A155:E155"/>
    <mergeCell ref="B214:E214"/>
    <mergeCell ref="B215:E216"/>
    <mergeCell ref="B290:E290"/>
    <mergeCell ref="B291:E291"/>
    <mergeCell ref="B337:E337"/>
    <mergeCell ref="A340:A341"/>
    <mergeCell ref="A348:E348"/>
    <mergeCell ref="B361:E361"/>
    <mergeCell ref="B362:E362"/>
    <mergeCell ref="B363:E363"/>
    <mergeCell ref="B339:E339"/>
    <mergeCell ref="A360:E360"/>
    <mergeCell ref="A349:A350"/>
    <mergeCell ref="A276:A277"/>
  </mergeCells>
  <printOptions horizontalCentered="1" verticalCentered="1"/>
  <pageMargins left="0.15748031496062992" right="0.15748031496062992" top="0.47244094488188981" bottom="0.43307086614173229" header="0.31496062992125984" footer="0.31496062992125984"/>
  <pageSetup scale="6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Misioni</vt:lpstr>
      <vt:lpstr>PMA</vt:lpstr>
      <vt:lpstr>Arsimi Baze</vt:lpstr>
      <vt:lpstr>Arsimi Pergjithshme</vt:lpstr>
      <vt:lpstr>Arsimi i Larte</vt:lpstr>
      <vt:lpstr>Fonde per Shkencen</vt:lpstr>
      <vt:lpstr>Zhvillimi i Sportit</vt:lpstr>
      <vt:lpstr>'Arsimi Baze'!Print_Area</vt:lpstr>
      <vt:lpstr>'Arsimi Pergjithshme'!Print_Area</vt:lpstr>
      <vt:lpstr>Misioni!Print_Area</vt:lpstr>
      <vt:lpstr>PMA!Print_Area</vt:lpstr>
      <vt:lpstr>'Zhvillimi i Sportit'!Print_Area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Gentian Opre</dc:creator>
  <cp:lastModifiedBy>Valion Cenalia</cp:lastModifiedBy>
  <cp:lastPrinted>2018-09-06T10:58:51Z</cp:lastPrinted>
  <dcterms:created xsi:type="dcterms:W3CDTF">2018-03-05T12:29:59Z</dcterms:created>
  <dcterms:modified xsi:type="dcterms:W3CDTF">2018-10-03T11:36:57Z</dcterms:modified>
</cp:coreProperties>
</file>