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345"/>
  </bookViews>
  <sheets>
    <sheet name="Formati 1 Misioni" sheetId="18" r:id="rId1"/>
    <sheet name="PLANIFIKIM MENAXHIM ADMINISTRIM" sheetId="8" r:id="rId2"/>
    <sheet name="QBZ" sheetId="9" r:id="rId3"/>
    <sheet name="Kthimi kompesimit" sheetId="10" r:id="rId4"/>
    <sheet name="Sistemi i Burgjeve" sheetId="11" r:id="rId5"/>
    <sheet name="IML" sheetId="13" r:id="rId6"/>
    <sheet name="Biresimet" sheetId="14" r:id="rId7"/>
    <sheet name="Sherbimi i proves" sheetId="15" r:id="rId8"/>
    <sheet name="Sherbimi pembarimor" sheetId="16" r:id="rId9"/>
  </sheets>
  <definedNames>
    <definedName name="_xlnm.Print_Area" localSheetId="6">Biresimet!$A$1:$E$156</definedName>
    <definedName name="_xlnm.Print_Area" localSheetId="0">'Formati 1 Misioni'!$A$1:$I$16</definedName>
    <definedName name="_xlnm.Print_Area" localSheetId="5">IML!$A$1:$E$111</definedName>
    <definedName name="_xlnm.Print_Area" localSheetId="3">'Kthimi kompesimit'!$A$1:$E$322</definedName>
    <definedName name="_xlnm.Print_Area" localSheetId="1">'PLANIFIKIM MENAXHIM ADMINISTRIM'!$A$1:$E$708</definedName>
    <definedName name="_xlnm.Print_Area" localSheetId="2">QBZ!$A$1:$E$544</definedName>
    <definedName name="_xlnm.Print_Area" localSheetId="7">'Sherbimi i proves'!$A$1:$E$162</definedName>
    <definedName name="_xlnm.Print_Area" localSheetId="8">'Sherbimi pembarimor'!$A$1:$E$311</definedName>
    <definedName name="_xlnm.Print_Area" localSheetId="4">'Sistemi i Burgjeve'!$A$1:$E$468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1" i="8" l="1"/>
  <c r="E307" i="16" l="1"/>
  <c r="D307" i="16"/>
  <c r="C307" i="16"/>
  <c r="B307" i="16"/>
  <c r="E305" i="16"/>
  <c r="D305" i="16"/>
  <c r="C305" i="16"/>
  <c r="B305" i="16"/>
  <c r="E303" i="16"/>
  <c r="D303" i="16"/>
  <c r="C303" i="16"/>
  <c r="B303" i="16"/>
  <c r="E301" i="16"/>
  <c r="D301" i="16"/>
  <c r="C301" i="16"/>
  <c r="B301" i="16"/>
  <c r="E299" i="16"/>
  <c r="D299" i="16"/>
  <c r="C299" i="16"/>
  <c r="B299" i="16"/>
  <c r="E297" i="16"/>
  <c r="D297" i="16"/>
  <c r="C297" i="16"/>
  <c r="B297" i="16"/>
  <c r="E295" i="16"/>
  <c r="D295" i="16"/>
  <c r="C295" i="16"/>
  <c r="B295" i="16"/>
  <c r="E293" i="16"/>
  <c r="D293" i="16"/>
  <c r="C293" i="16"/>
  <c r="B293" i="16"/>
  <c r="E291" i="16"/>
  <c r="D291" i="16"/>
  <c r="D289" i="16" s="1"/>
  <c r="C291" i="16"/>
  <c r="B291" i="16"/>
  <c r="E289" i="16"/>
  <c r="E286" i="16"/>
  <c r="D286" i="16"/>
  <c r="C286" i="16"/>
  <c r="B286" i="16"/>
  <c r="E268" i="16"/>
  <c r="D268" i="16"/>
  <c r="C268" i="16"/>
  <c r="B268" i="16"/>
  <c r="E248" i="16"/>
  <c r="D248" i="16"/>
  <c r="C248" i="16"/>
  <c r="B248" i="16"/>
  <c r="E230" i="16"/>
  <c r="D230" i="16"/>
  <c r="C230" i="16"/>
  <c r="B230" i="16"/>
  <c r="E209" i="16"/>
  <c r="E210" i="16" s="1"/>
  <c r="D209" i="16"/>
  <c r="D210" i="16" s="1"/>
  <c r="C209" i="16"/>
  <c r="C210" i="16" s="1"/>
  <c r="B209" i="16"/>
  <c r="B210" i="16" s="1"/>
  <c r="E186" i="16"/>
  <c r="E187" i="16" s="1"/>
  <c r="D186" i="16"/>
  <c r="D187" i="16" s="1"/>
  <c r="C186" i="16"/>
  <c r="C187" i="16" s="1"/>
  <c r="B186" i="16"/>
  <c r="B187" i="16" s="1"/>
  <c r="E153" i="16"/>
  <c r="D153" i="16"/>
  <c r="C153" i="16"/>
  <c r="B153" i="16"/>
  <c r="E146" i="16"/>
  <c r="D146" i="16"/>
  <c r="C146" i="16"/>
  <c r="E145" i="16"/>
  <c r="D145" i="16"/>
  <c r="C145" i="16"/>
  <c r="E144" i="16"/>
  <c r="D144" i="16"/>
  <c r="C144" i="16"/>
  <c r="B144" i="16"/>
  <c r="E137" i="16"/>
  <c r="D137" i="16"/>
  <c r="C137" i="16"/>
  <c r="B137" i="16"/>
  <c r="E130" i="16"/>
  <c r="D130" i="16"/>
  <c r="E129" i="16"/>
  <c r="D129" i="16"/>
  <c r="E128" i="16"/>
  <c r="D128" i="16"/>
  <c r="C128" i="16"/>
  <c r="E119" i="16"/>
  <c r="D119" i="16"/>
  <c r="C119" i="16"/>
  <c r="B119" i="16"/>
  <c r="E112" i="16"/>
  <c r="D112" i="16"/>
  <c r="C112" i="16"/>
  <c r="E111" i="16"/>
  <c r="D111" i="16"/>
  <c r="C111" i="16"/>
  <c r="E110" i="16"/>
  <c r="D110" i="16"/>
  <c r="C110" i="16"/>
  <c r="B110" i="16"/>
  <c r="E98" i="16"/>
  <c r="D98" i="16"/>
  <c r="C98" i="16"/>
  <c r="B98" i="16"/>
  <c r="E91" i="16"/>
  <c r="D91" i="16"/>
  <c r="C91" i="16"/>
  <c r="E90" i="16"/>
  <c r="D90" i="16"/>
  <c r="C90" i="16"/>
  <c r="E89" i="16"/>
  <c r="D89" i="16"/>
  <c r="C89" i="16"/>
  <c r="B89" i="16"/>
  <c r="E72" i="16"/>
  <c r="D72" i="16"/>
  <c r="C72" i="16"/>
  <c r="B72" i="16"/>
  <c r="E59" i="16"/>
  <c r="D59" i="16"/>
  <c r="C59" i="16"/>
  <c r="E57" i="16"/>
  <c r="E58" i="16" s="1"/>
  <c r="D57" i="16"/>
  <c r="C57" i="16"/>
  <c r="B57" i="16"/>
  <c r="B58" i="16" s="1"/>
  <c r="E44" i="16"/>
  <c r="D44" i="16"/>
  <c r="C44" i="16"/>
  <c r="B44" i="16"/>
  <c r="B45" i="16" s="1"/>
  <c r="E31" i="16"/>
  <c r="D31" i="16"/>
  <c r="C31" i="16"/>
  <c r="B30" i="16"/>
  <c r="E29" i="16"/>
  <c r="E30" i="16" s="1"/>
  <c r="D29" i="16"/>
  <c r="C29" i="16"/>
  <c r="C30" i="16" s="1"/>
  <c r="E154" i="15"/>
  <c r="D154" i="15"/>
  <c r="C154" i="15"/>
  <c r="B154" i="15"/>
  <c r="E152" i="15"/>
  <c r="D152" i="15"/>
  <c r="C152" i="15"/>
  <c r="B152" i="15"/>
  <c r="E150" i="15"/>
  <c r="D150" i="15"/>
  <c r="C150" i="15"/>
  <c r="B150" i="15"/>
  <c r="E148" i="15"/>
  <c r="D148" i="15"/>
  <c r="C148" i="15"/>
  <c r="B148" i="15"/>
  <c r="E146" i="15"/>
  <c r="D146" i="15"/>
  <c r="B146" i="15"/>
  <c r="E144" i="15"/>
  <c r="D144" i="15"/>
  <c r="C144" i="15"/>
  <c r="B144" i="15"/>
  <c r="B142" i="15"/>
  <c r="E140" i="15"/>
  <c r="D140" i="15"/>
  <c r="C140" i="15"/>
  <c r="B140" i="15"/>
  <c r="E137" i="15"/>
  <c r="D137" i="15"/>
  <c r="C137" i="15"/>
  <c r="B137" i="15"/>
  <c r="E130" i="15"/>
  <c r="C130" i="15"/>
  <c r="E129" i="15"/>
  <c r="C129" i="15"/>
  <c r="E128" i="15"/>
  <c r="D128" i="15"/>
  <c r="B128" i="15"/>
  <c r="C131" i="15" s="1"/>
  <c r="E116" i="15"/>
  <c r="E156" i="15" s="1"/>
  <c r="D116" i="15"/>
  <c r="D156" i="15" s="1"/>
  <c r="C116" i="15"/>
  <c r="C156" i="15" s="1"/>
  <c r="B116" i="15"/>
  <c r="B156" i="15" s="1"/>
  <c r="D110" i="15"/>
  <c r="D109" i="15"/>
  <c r="D108" i="15"/>
  <c r="C107" i="15"/>
  <c r="E95" i="15"/>
  <c r="E96" i="15" s="1"/>
  <c r="B95" i="15"/>
  <c r="B96" i="15" s="1"/>
  <c r="C90" i="15"/>
  <c r="C146" i="15" s="1"/>
  <c r="C147" i="15" s="1"/>
  <c r="E88" i="15"/>
  <c r="E142" i="15" s="1"/>
  <c r="D88" i="15"/>
  <c r="D142" i="15" s="1"/>
  <c r="C88" i="15"/>
  <c r="C142" i="15" s="1"/>
  <c r="E83" i="15"/>
  <c r="D83" i="15"/>
  <c r="C83" i="15"/>
  <c r="E82" i="15"/>
  <c r="D82" i="15"/>
  <c r="C82" i="15"/>
  <c r="E81" i="15"/>
  <c r="D81" i="15"/>
  <c r="C81" i="15"/>
  <c r="C84" i="15" s="1"/>
  <c r="B81" i="15"/>
  <c r="E71" i="15"/>
  <c r="E72" i="15" s="1"/>
  <c r="D71" i="15"/>
  <c r="D72" i="15" s="1"/>
  <c r="C71" i="15"/>
  <c r="C72" i="15" s="1"/>
  <c r="B71" i="15"/>
  <c r="B72" i="15" s="1"/>
  <c r="E59" i="15"/>
  <c r="D59" i="15"/>
  <c r="C59" i="15"/>
  <c r="E58" i="15"/>
  <c r="D58" i="15"/>
  <c r="C58" i="15"/>
  <c r="E57" i="15"/>
  <c r="D57" i="15"/>
  <c r="C57" i="15"/>
  <c r="B57" i="15"/>
  <c r="E47" i="15"/>
  <c r="E48" i="15" s="1"/>
  <c r="D47" i="15"/>
  <c r="D48" i="15" s="1"/>
  <c r="C47" i="15"/>
  <c r="C48" i="15" s="1"/>
  <c r="B47" i="15"/>
  <c r="B48" i="15" s="1"/>
  <c r="E35" i="15"/>
  <c r="D35" i="15"/>
  <c r="C35" i="15"/>
  <c r="E34" i="15"/>
  <c r="D34" i="15"/>
  <c r="C34" i="15"/>
  <c r="E33" i="15"/>
  <c r="E36" i="15" s="1"/>
  <c r="D33" i="15"/>
  <c r="C33" i="15"/>
  <c r="B33" i="15"/>
  <c r="C60" i="16" l="1"/>
  <c r="D73" i="16"/>
  <c r="D92" i="16"/>
  <c r="C147" i="16"/>
  <c r="C292" i="16"/>
  <c r="D145" i="15"/>
  <c r="E147" i="15"/>
  <c r="D60" i="15"/>
  <c r="E143" i="15"/>
  <c r="D45" i="16"/>
  <c r="D288" i="16"/>
  <c r="C92" i="16"/>
  <c r="C113" i="16"/>
  <c r="E113" i="16"/>
  <c r="E292" i="16"/>
  <c r="E294" i="16"/>
  <c r="E308" i="16"/>
  <c r="E45" i="16"/>
  <c r="E73" i="16"/>
  <c r="C294" i="16"/>
  <c r="C308" i="16"/>
  <c r="C33" i="16"/>
  <c r="B73" i="16"/>
  <c r="E131" i="16"/>
  <c r="E288" i="16"/>
  <c r="E309" i="16" s="1"/>
  <c r="D296" i="16"/>
  <c r="D308" i="16"/>
  <c r="B139" i="15"/>
  <c r="C60" i="15"/>
  <c r="D84" i="15"/>
  <c r="C143" i="15"/>
  <c r="E32" i="16"/>
  <c r="D60" i="16"/>
  <c r="E92" i="16"/>
  <c r="D131" i="16"/>
  <c r="D147" i="16"/>
  <c r="E147" i="16"/>
  <c r="C296" i="16"/>
  <c r="C36" i="15"/>
  <c r="E84" i="15"/>
  <c r="D36" i="15"/>
  <c r="E60" i="15"/>
  <c r="D143" i="15"/>
  <c r="C95" i="15"/>
  <c r="C96" i="15" s="1"/>
  <c r="E131" i="15"/>
  <c r="E139" i="15"/>
  <c r="E160" i="15" s="1"/>
  <c r="C145" i="15"/>
  <c r="D32" i="16"/>
  <c r="C45" i="16"/>
  <c r="C73" i="16"/>
  <c r="D113" i="16"/>
  <c r="D309" i="16"/>
  <c r="C58" i="16"/>
  <c r="C61" i="16" s="1"/>
  <c r="E60" i="16"/>
  <c r="B288" i="16"/>
  <c r="B289" i="16"/>
  <c r="D292" i="16"/>
  <c r="D294" i="16"/>
  <c r="E296" i="16"/>
  <c r="D30" i="16"/>
  <c r="D33" i="16" s="1"/>
  <c r="C32" i="16"/>
  <c r="D58" i="16"/>
  <c r="C288" i="16"/>
  <c r="C289" i="16"/>
  <c r="E290" i="16"/>
  <c r="D147" i="15"/>
  <c r="B160" i="15"/>
  <c r="C141" i="15"/>
  <c r="E145" i="15"/>
  <c r="D95" i="15"/>
  <c r="D96" i="15" s="1"/>
  <c r="D141" i="15"/>
  <c r="E141" i="15"/>
  <c r="D61" i="16" l="1"/>
  <c r="B309" i="16"/>
  <c r="C139" i="15"/>
  <c r="C160" i="15" s="1"/>
  <c r="C309" i="16"/>
  <c r="C290" i="16"/>
  <c r="D290" i="16"/>
  <c r="E33" i="16"/>
  <c r="E61" i="16"/>
  <c r="D139" i="15"/>
  <c r="D160" i="15" s="1"/>
  <c r="E149" i="14" l="1"/>
  <c r="D149" i="14"/>
  <c r="C149" i="14"/>
  <c r="B149" i="14"/>
  <c r="E147" i="14"/>
  <c r="D147" i="14"/>
  <c r="C147" i="14"/>
  <c r="B147" i="14"/>
  <c r="E145" i="14"/>
  <c r="D145" i="14"/>
  <c r="C145" i="14"/>
  <c r="B145" i="14"/>
  <c r="E143" i="14"/>
  <c r="D143" i="14"/>
  <c r="C143" i="14"/>
  <c r="B143" i="14"/>
  <c r="E141" i="14"/>
  <c r="D141" i="14"/>
  <c r="C141" i="14"/>
  <c r="B141" i="14"/>
  <c r="E139" i="14"/>
  <c r="D139" i="14"/>
  <c r="C139" i="14"/>
  <c r="B139" i="14"/>
  <c r="E137" i="14"/>
  <c r="D137" i="14"/>
  <c r="C137" i="14"/>
  <c r="B137" i="14"/>
  <c r="E135" i="14"/>
  <c r="D135" i="14"/>
  <c r="C135" i="14"/>
  <c r="C136" i="14" s="1"/>
  <c r="B135" i="14"/>
  <c r="E133" i="14"/>
  <c r="D133" i="14"/>
  <c r="C133" i="14"/>
  <c r="B133" i="14"/>
  <c r="E131" i="14"/>
  <c r="D131" i="14"/>
  <c r="C131" i="14"/>
  <c r="B131" i="14"/>
  <c r="E130" i="14"/>
  <c r="D130" i="14"/>
  <c r="C130" i="14"/>
  <c r="B130" i="14"/>
  <c r="E125" i="14"/>
  <c r="D125" i="14"/>
  <c r="C125" i="14"/>
  <c r="B125" i="14"/>
  <c r="E102" i="14"/>
  <c r="D102" i="14"/>
  <c r="C102" i="14"/>
  <c r="B102" i="14"/>
  <c r="E95" i="14"/>
  <c r="D95" i="14"/>
  <c r="E94" i="14"/>
  <c r="D94" i="14"/>
  <c r="E93" i="14"/>
  <c r="D93" i="14"/>
  <c r="C93" i="14"/>
  <c r="E81" i="14"/>
  <c r="D81" i="14"/>
  <c r="C81" i="14"/>
  <c r="B81" i="14"/>
  <c r="E74" i="14"/>
  <c r="D74" i="14"/>
  <c r="C74" i="14"/>
  <c r="E73" i="14"/>
  <c r="D73" i="14"/>
  <c r="C73" i="14"/>
  <c r="E72" i="14"/>
  <c r="D72" i="14"/>
  <c r="C72" i="14"/>
  <c r="B72" i="14"/>
  <c r="E57" i="14"/>
  <c r="E61" i="14" s="1"/>
  <c r="D57" i="14"/>
  <c r="D61" i="14" s="1"/>
  <c r="C57" i="14"/>
  <c r="C61" i="14" s="1"/>
  <c r="B57" i="14"/>
  <c r="B61" i="14" s="1"/>
  <c r="E43" i="14"/>
  <c r="D43" i="14"/>
  <c r="C43" i="14"/>
  <c r="E31" i="14"/>
  <c r="D31" i="14"/>
  <c r="C31" i="14"/>
  <c r="E30" i="14"/>
  <c r="D30" i="14"/>
  <c r="C30" i="14"/>
  <c r="E29" i="14"/>
  <c r="D29" i="14"/>
  <c r="C29" i="14"/>
  <c r="C32" i="14" s="1"/>
  <c r="B29" i="14"/>
  <c r="D75" i="14" l="1"/>
  <c r="D32" i="14"/>
  <c r="E75" i="14"/>
  <c r="D96" i="14"/>
  <c r="B154" i="14"/>
  <c r="D154" i="14"/>
  <c r="E134" i="14"/>
  <c r="D138" i="14"/>
  <c r="C75" i="14"/>
  <c r="E96" i="14"/>
  <c r="E154" i="14"/>
  <c r="E136" i="14"/>
  <c r="E150" i="14"/>
  <c r="E32" i="14"/>
  <c r="C134" i="14"/>
  <c r="C138" i="14"/>
  <c r="D132" i="14"/>
  <c r="D150" i="14"/>
  <c r="D136" i="14"/>
  <c r="E138" i="14"/>
  <c r="C132" i="14"/>
  <c r="D134" i="14"/>
  <c r="C150" i="14"/>
  <c r="C154" i="14"/>
  <c r="E132" i="14"/>
  <c r="E107" i="13" l="1"/>
  <c r="D107" i="13"/>
  <c r="C107" i="13"/>
  <c r="B107" i="13"/>
  <c r="E95" i="13"/>
  <c r="D95" i="13"/>
  <c r="C95" i="13"/>
  <c r="B95" i="13"/>
  <c r="E93" i="13"/>
  <c r="D93" i="13"/>
  <c r="C93" i="13"/>
  <c r="B93" i="13"/>
  <c r="E91" i="13"/>
  <c r="D91" i="13"/>
  <c r="C91" i="13"/>
  <c r="B91" i="13"/>
  <c r="E89" i="13"/>
  <c r="D89" i="13"/>
  <c r="C89" i="13"/>
  <c r="B89" i="13"/>
  <c r="E56" i="13"/>
  <c r="D56" i="13"/>
  <c r="C56" i="13"/>
  <c r="B56" i="13"/>
  <c r="E44" i="13"/>
  <c r="E88" i="13" s="1"/>
  <c r="D44" i="13"/>
  <c r="D88" i="13" s="1"/>
  <c r="C44" i="13"/>
  <c r="C88" i="13" s="1"/>
  <c r="B44" i="13"/>
  <c r="B88" i="13" s="1"/>
  <c r="B459" i="11" l="1"/>
  <c r="E457" i="11"/>
  <c r="D457" i="11"/>
  <c r="C457" i="11"/>
  <c r="B457" i="11"/>
  <c r="E455" i="11"/>
  <c r="D455" i="11"/>
  <c r="C455" i="11"/>
  <c r="B455" i="11"/>
  <c r="E453" i="11"/>
  <c r="E454" i="11" s="1"/>
  <c r="D453" i="11"/>
  <c r="C453" i="11"/>
  <c r="B453" i="11"/>
  <c r="E451" i="11"/>
  <c r="D451" i="11"/>
  <c r="C451" i="11"/>
  <c r="B451" i="11"/>
  <c r="E414" i="11"/>
  <c r="E432" i="11" s="1"/>
  <c r="D414" i="11"/>
  <c r="D432" i="11" s="1"/>
  <c r="D403" i="11" s="1"/>
  <c r="C414" i="11"/>
  <c r="C432" i="11" s="1"/>
  <c r="C403" i="11" s="1"/>
  <c r="B414" i="11"/>
  <c r="B432" i="11" s="1"/>
  <c r="E405" i="11"/>
  <c r="D405" i="11"/>
  <c r="C405" i="11"/>
  <c r="E384" i="11"/>
  <c r="D384" i="11"/>
  <c r="D374" i="11" s="1"/>
  <c r="C384" i="11"/>
  <c r="C374" i="11" s="1"/>
  <c r="B384" i="11"/>
  <c r="B374" i="11" s="1"/>
  <c r="E374" i="11"/>
  <c r="E363" i="11"/>
  <c r="E364" i="11" s="1"/>
  <c r="E354" i="11" s="1"/>
  <c r="D363" i="11"/>
  <c r="D364" i="11" s="1"/>
  <c r="D354" i="11" s="1"/>
  <c r="C363" i="11"/>
  <c r="C364" i="11" s="1"/>
  <c r="C354" i="11" s="1"/>
  <c r="B363" i="11"/>
  <c r="B364" i="11" s="1"/>
  <c r="B354" i="11" s="1"/>
  <c r="B355" i="11" s="1"/>
  <c r="E356" i="11"/>
  <c r="D356" i="11"/>
  <c r="C356" i="11"/>
  <c r="D343" i="11"/>
  <c r="C343" i="11"/>
  <c r="B343" i="11"/>
  <c r="B344" i="11" s="1"/>
  <c r="B334" i="11" s="1"/>
  <c r="B335" i="11" s="1"/>
  <c r="E342" i="11"/>
  <c r="E459" i="11" s="1"/>
  <c r="D342" i="11"/>
  <c r="D459" i="11" s="1"/>
  <c r="C342" i="11"/>
  <c r="C459" i="11" s="1"/>
  <c r="C460" i="11" s="1"/>
  <c r="E336" i="11"/>
  <c r="D336" i="11"/>
  <c r="C336" i="11"/>
  <c r="E323" i="11"/>
  <c r="D323" i="11"/>
  <c r="C323" i="11"/>
  <c r="B322" i="11"/>
  <c r="B323" i="11" s="1"/>
  <c r="B313" i="11" s="1"/>
  <c r="C315" i="11"/>
  <c r="B299" i="11"/>
  <c r="E298" i="11"/>
  <c r="E299" i="11" s="1"/>
  <c r="E289" i="11" s="1"/>
  <c r="D298" i="11"/>
  <c r="D299" i="11" s="1"/>
  <c r="D289" i="11" s="1"/>
  <c r="C298" i="11"/>
  <c r="C299" i="11" s="1"/>
  <c r="C289" i="11" s="1"/>
  <c r="E291" i="11"/>
  <c r="D291" i="11"/>
  <c r="C291" i="11"/>
  <c r="B289" i="11"/>
  <c r="B290" i="11" s="1"/>
  <c r="E278" i="11"/>
  <c r="E268" i="11" s="1"/>
  <c r="E269" i="11" s="1"/>
  <c r="D278" i="11"/>
  <c r="D268" i="11" s="1"/>
  <c r="C278" i="11"/>
  <c r="C268" i="11" s="1"/>
  <c r="B278" i="11"/>
  <c r="B268" i="11" s="1"/>
  <c r="B269" i="11" s="1"/>
  <c r="E270" i="11"/>
  <c r="D270" i="11"/>
  <c r="C270" i="11"/>
  <c r="E257" i="11"/>
  <c r="E247" i="11" s="1"/>
  <c r="D257" i="11"/>
  <c r="C257" i="11"/>
  <c r="B256" i="11"/>
  <c r="E249" i="11"/>
  <c r="D249" i="11"/>
  <c r="C249" i="11"/>
  <c r="D247" i="11"/>
  <c r="D248" i="11" s="1"/>
  <c r="C247" i="11"/>
  <c r="C248" i="11" s="1"/>
  <c r="E214" i="11"/>
  <c r="E232" i="11" s="1"/>
  <c r="D214" i="11"/>
  <c r="D232" i="11" s="1"/>
  <c r="C214" i="11"/>
  <c r="C232" i="11" s="1"/>
  <c r="C203" i="11" s="1"/>
  <c r="B214" i="11"/>
  <c r="B232" i="11" s="1"/>
  <c r="E205" i="11"/>
  <c r="D205" i="11"/>
  <c r="C205" i="11"/>
  <c r="D203" i="11"/>
  <c r="E177" i="11"/>
  <c r="D177" i="11"/>
  <c r="C177" i="11"/>
  <c r="B177" i="11"/>
  <c r="E174" i="11"/>
  <c r="E192" i="11" s="1"/>
  <c r="D174" i="11"/>
  <c r="D163" i="11" s="1"/>
  <c r="C174" i="11"/>
  <c r="C192" i="11" s="1"/>
  <c r="B174" i="11"/>
  <c r="B163" i="11" s="1"/>
  <c r="E163" i="11"/>
  <c r="C163" i="11"/>
  <c r="E162" i="11"/>
  <c r="D162" i="11"/>
  <c r="C162" i="11"/>
  <c r="B162" i="11"/>
  <c r="E137" i="11"/>
  <c r="D137" i="11"/>
  <c r="C137" i="11"/>
  <c r="B137" i="11"/>
  <c r="E134" i="11"/>
  <c r="E123" i="11" s="1"/>
  <c r="D134" i="11"/>
  <c r="D152" i="11" s="1"/>
  <c r="C134" i="11"/>
  <c r="C123" i="11" s="1"/>
  <c r="B134" i="11"/>
  <c r="B152" i="11" s="1"/>
  <c r="E125" i="11"/>
  <c r="D125" i="11"/>
  <c r="C125" i="11"/>
  <c r="D123" i="11"/>
  <c r="D126" i="11" s="1"/>
  <c r="E99" i="11"/>
  <c r="D99" i="11"/>
  <c r="C99" i="11"/>
  <c r="E97" i="11"/>
  <c r="D97" i="11"/>
  <c r="C97" i="11"/>
  <c r="B97" i="11"/>
  <c r="E96" i="11"/>
  <c r="D96" i="11"/>
  <c r="C96" i="11"/>
  <c r="E93" i="11"/>
  <c r="D93" i="11"/>
  <c r="C93" i="11"/>
  <c r="E91" i="11"/>
  <c r="E94" i="11" s="1"/>
  <c r="D91" i="11"/>
  <c r="C91" i="11"/>
  <c r="C94" i="11" s="1"/>
  <c r="C83" i="11" s="1"/>
  <c r="B91" i="11"/>
  <c r="E85" i="11"/>
  <c r="D85" i="11"/>
  <c r="C85" i="11"/>
  <c r="E83" i="11"/>
  <c r="E84" i="11" s="1"/>
  <c r="E57" i="11"/>
  <c r="D57" i="11"/>
  <c r="C57" i="11"/>
  <c r="B57" i="11"/>
  <c r="E51" i="11"/>
  <c r="D51" i="11"/>
  <c r="D54" i="11" s="1"/>
  <c r="C51" i="11"/>
  <c r="B51" i="11"/>
  <c r="B54" i="11" s="1"/>
  <c r="E45" i="11"/>
  <c r="D45" i="11"/>
  <c r="C45" i="11"/>
  <c r="D406" i="11" l="1"/>
  <c r="E357" i="11"/>
  <c r="C445" i="11"/>
  <c r="E445" i="11"/>
  <c r="C165" i="11"/>
  <c r="E166" i="11"/>
  <c r="C271" i="11"/>
  <c r="D72" i="11"/>
  <c r="D43" i="11" s="1"/>
  <c r="E152" i="11"/>
  <c r="E156" i="11" s="1"/>
  <c r="E165" i="11"/>
  <c r="C344" i="11"/>
  <c r="C334" i="11" s="1"/>
  <c r="D454" i="11"/>
  <c r="D458" i="11"/>
  <c r="E54" i="11"/>
  <c r="E449" i="11"/>
  <c r="B449" i="11"/>
  <c r="C166" i="11"/>
  <c r="E456" i="11"/>
  <c r="E458" i="11"/>
  <c r="D156" i="11"/>
  <c r="E250" i="11"/>
  <c r="E248" i="11"/>
  <c r="E251" i="11" s="1"/>
  <c r="D124" i="11"/>
  <c r="D251" i="11"/>
  <c r="D460" i="11"/>
  <c r="B164" i="11"/>
  <c r="D192" i="11"/>
  <c r="D196" i="11" s="1"/>
  <c r="E271" i="11"/>
  <c r="D456" i="11"/>
  <c r="C461" i="11"/>
  <c r="C54" i="11"/>
  <c r="C447" i="11" s="1"/>
  <c r="B123" i="11"/>
  <c r="B124" i="11" s="1"/>
  <c r="C196" i="11"/>
  <c r="D206" i="11"/>
  <c r="E344" i="11"/>
  <c r="E334" i="11" s="1"/>
  <c r="E461" i="11"/>
  <c r="D292" i="11"/>
  <c r="D290" i="11"/>
  <c r="C357" i="11"/>
  <c r="C355" i="11"/>
  <c r="C358" i="11" s="1"/>
  <c r="E203" i="11"/>
  <c r="E236" i="11" s="1"/>
  <c r="C84" i="11"/>
  <c r="E403" i="11"/>
  <c r="C124" i="11"/>
  <c r="C127" i="11" s="1"/>
  <c r="B257" i="11"/>
  <c r="B247" i="11" s="1"/>
  <c r="B248" i="11" s="1"/>
  <c r="C251" i="11" s="1"/>
  <c r="B461" i="11"/>
  <c r="D271" i="11"/>
  <c r="D269" i="11"/>
  <c r="C292" i="11"/>
  <c r="C290" i="11"/>
  <c r="C293" i="11" s="1"/>
  <c r="D344" i="11"/>
  <c r="D334" i="11" s="1"/>
  <c r="D166" i="11"/>
  <c r="D164" i="11"/>
  <c r="C316" i="11"/>
  <c r="B314" i="11"/>
  <c r="C317" i="11" s="1"/>
  <c r="E460" i="11"/>
  <c r="C404" i="11"/>
  <c r="B72" i="11"/>
  <c r="D94" i="11"/>
  <c r="D83" i="11" s="1"/>
  <c r="E86" i="11" s="1"/>
  <c r="D449" i="11"/>
  <c r="E126" i="11"/>
  <c r="E124" i="11"/>
  <c r="E164" i="11"/>
  <c r="E196" i="11"/>
  <c r="D204" i="11"/>
  <c r="C269" i="11"/>
  <c r="C272" i="11" s="1"/>
  <c r="E290" i="11"/>
  <c r="E293" i="11" s="1"/>
  <c r="E292" i="11"/>
  <c r="E355" i="11"/>
  <c r="D355" i="11"/>
  <c r="D358" i="11" s="1"/>
  <c r="D357" i="11"/>
  <c r="D404" i="11"/>
  <c r="B445" i="11"/>
  <c r="C462" i="11"/>
  <c r="E447" i="11"/>
  <c r="B94" i="11"/>
  <c r="B447" i="11" s="1"/>
  <c r="C112" i="11"/>
  <c r="C116" i="11" s="1"/>
  <c r="C164" i="11"/>
  <c r="C167" i="11" s="1"/>
  <c r="C204" i="11"/>
  <c r="D461" i="11"/>
  <c r="D462" i="11" s="1"/>
  <c r="C335" i="11"/>
  <c r="C338" i="11" s="1"/>
  <c r="C337" i="11"/>
  <c r="C449" i="11"/>
  <c r="C450" i="11" s="1"/>
  <c r="E72" i="11"/>
  <c r="E112" i="11"/>
  <c r="E116" i="11" s="1"/>
  <c r="C152" i="11"/>
  <c r="C156" i="11" s="1"/>
  <c r="D165" i="11"/>
  <c r="B192" i="11"/>
  <c r="B196" i="11" s="1"/>
  <c r="B203" i="11"/>
  <c r="B204" i="11" s="1"/>
  <c r="D236" i="11"/>
  <c r="C236" i="11"/>
  <c r="B403" i="11"/>
  <c r="B404" i="11" s="1"/>
  <c r="D436" i="11"/>
  <c r="C436" i="11"/>
  <c r="D445" i="11"/>
  <c r="D250" i="11"/>
  <c r="C456" i="11"/>
  <c r="D407" i="11" l="1"/>
  <c r="E127" i="11"/>
  <c r="C443" i="11"/>
  <c r="D112" i="11"/>
  <c r="D116" i="11" s="1"/>
  <c r="E337" i="11"/>
  <c r="B156" i="11"/>
  <c r="C126" i="11"/>
  <c r="D447" i="11"/>
  <c r="D448" i="11" s="1"/>
  <c r="C448" i="11"/>
  <c r="E335" i="11"/>
  <c r="C72" i="11"/>
  <c r="E406" i="11"/>
  <c r="E404" i="11"/>
  <c r="E407" i="11" s="1"/>
  <c r="E43" i="11"/>
  <c r="E76" i="11" s="1"/>
  <c r="E442" i="11"/>
  <c r="D44" i="11"/>
  <c r="B112" i="11"/>
  <c r="B443" i="11"/>
  <c r="C446" i="11"/>
  <c r="E358" i="11"/>
  <c r="E167" i="11"/>
  <c r="D450" i="11"/>
  <c r="D127" i="11"/>
  <c r="E204" i="11"/>
  <c r="E207" i="11" s="1"/>
  <c r="E206" i="11"/>
  <c r="D446" i="11"/>
  <c r="D443" i="11"/>
  <c r="B43" i="11"/>
  <c r="B44" i="11" s="1"/>
  <c r="D167" i="11"/>
  <c r="D442" i="11"/>
  <c r="B436" i="11"/>
  <c r="C207" i="11"/>
  <c r="E448" i="11"/>
  <c r="E443" i="11"/>
  <c r="C406" i="11"/>
  <c r="E450" i="11"/>
  <c r="D272" i="11"/>
  <c r="B83" i="11"/>
  <c r="C250" i="11"/>
  <c r="D293" i="11"/>
  <c r="E462" i="11"/>
  <c r="E446" i="11"/>
  <c r="C206" i="11"/>
  <c r="D207" i="11"/>
  <c r="D86" i="11"/>
  <c r="D84" i="11"/>
  <c r="C407" i="11"/>
  <c r="B236" i="11"/>
  <c r="D337" i="11"/>
  <c r="D335" i="11"/>
  <c r="D338" i="11" s="1"/>
  <c r="D76" i="11"/>
  <c r="E436" i="11"/>
  <c r="E272" i="11"/>
  <c r="C442" i="11" l="1"/>
  <c r="C466" i="11" s="1"/>
  <c r="C43" i="11"/>
  <c r="C46" i="11" s="1"/>
  <c r="B84" i="11"/>
  <c r="C86" i="11"/>
  <c r="E338" i="11"/>
  <c r="B76" i="11"/>
  <c r="B116" i="11"/>
  <c r="D466" i="11"/>
  <c r="D444" i="11"/>
  <c r="D95" i="11"/>
  <c r="D98" i="11"/>
  <c r="D92" i="11"/>
  <c r="D87" i="11"/>
  <c r="E95" i="11"/>
  <c r="E92" i="11"/>
  <c r="E98" i="11"/>
  <c r="E87" i="11"/>
  <c r="C444" i="11"/>
  <c r="E466" i="11"/>
  <c r="E444" i="11"/>
  <c r="B442" i="11"/>
  <c r="B466" i="11" s="1"/>
  <c r="E46" i="11"/>
  <c r="E44" i="11"/>
  <c r="E47" i="11" s="1"/>
  <c r="C44" i="11" l="1"/>
  <c r="D46" i="11"/>
  <c r="C76" i="11"/>
  <c r="C92" i="11"/>
  <c r="C87" i="11"/>
  <c r="C95" i="11"/>
  <c r="C98" i="11"/>
  <c r="D47" i="11" l="1"/>
  <c r="C47" i="11"/>
  <c r="E317" i="10"/>
  <c r="D317" i="10"/>
  <c r="C317" i="10"/>
  <c r="E315" i="10"/>
  <c r="D315" i="10"/>
  <c r="C315" i="10"/>
  <c r="B315" i="10"/>
  <c r="E313" i="10"/>
  <c r="D313" i="10"/>
  <c r="C313" i="10"/>
  <c r="B313" i="10"/>
  <c r="E311" i="10"/>
  <c r="D311" i="10"/>
  <c r="C311" i="10"/>
  <c r="B311" i="10"/>
  <c r="E309" i="10"/>
  <c r="E310" i="10" s="1"/>
  <c r="D309" i="10"/>
  <c r="C309" i="10"/>
  <c r="C310" i="10" s="1"/>
  <c r="B309" i="10"/>
  <c r="E307" i="10"/>
  <c r="D307" i="10"/>
  <c r="C307" i="10"/>
  <c r="B307" i="10"/>
  <c r="E305" i="10"/>
  <c r="D305" i="10"/>
  <c r="C305" i="10"/>
  <c r="C306" i="10" s="1"/>
  <c r="B305" i="10"/>
  <c r="E303" i="10"/>
  <c r="E304" i="10" s="1"/>
  <c r="D303" i="10"/>
  <c r="C303" i="10"/>
  <c r="C304" i="10" s="1"/>
  <c r="B303" i="10"/>
  <c r="E301" i="10"/>
  <c r="E302" i="10" s="1"/>
  <c r="D301" i="10"/>
  <c r="C301" i="10"/>
  <c r="B301" i="10"/>
  <c r="E299" i="10"/>
  <c r="E298" i="10"/>
  <c r="D298" i="10"/>
  <c r="C298" i="10"/>
  <c r="B298" i="10"/>
  <c r="E293" i="10"/>
  <c r="D293" i="10"/>
  <c r="C293" i="10"/>
  <c r="B293" i="10"/>
  <c r="E286" i="10"/>
  <c r="D286" i="10"/>
  <c r="C286" i="10"/>
  <c r="E285" i="10"/>
  <c r="D285" i="10"/>
  <c r="C285" i="10"/>
  <c r="E284" i="10"/>
  <c r="D284" i="10"/>
  <c r="C284" i="10"/>
  <c r="B284" i="10"/>
  <c r="E272" i="10"/>
  <c r="D272" i="10"/>
  <c r="C272" i="10"/>
  <c r="B272" i="10"/>
  <c r="B271" i="10"/>
  <c r="E265" i="10"/>
  <c r="D265" i="10"/>
  <c r="C265" i="10"/>
  <c r="E264" i="10"/>
  <c r="D264" i="10"/>
  <c r="C264" i="10"/>
  <c r="E263" i="10"/>
  <c r="E266" i="10" s="1"/>
  <c r="D263" i="10"/>
  <c r="C263" i="10"/>
  <c r="C266" i="10" s="1"/>
  <c r="E250" i="10"/>
  <c r="D250" i="10"/>
  <c r="C250" i="10"/>
  <c r="B249" i="10"/>
  <c r="B250" i="10" s="1"/>
  <c r="E243" i="10"/>
  <c r="D243" i="10"/>
  <c r="C243" i="10"/>
  <c r="E242" i="10"/>
  <c r="D242" i="10"/>
  <c r="C242" i="10"/>
  <c r="E241" i="10"/>
  <c r="D241" i="10"/>
  <c r="D244" i="10" s="1"/>
  <c r="C241" i="10"/>
  <c r="B241" i="10"/>
  <c r="E227" i="10"/>
  <c r="D227" i="10"/>
  <c r="C227" i="10"/>
  <c r="B227" i="10"/>
  <c r="E201" i="10"/>
  <c r="D201" i="10"/>
  <c r="C201" i="10"/>
  <c r="E200" i="10"/>
  <c r="D200" i="10"/>
  <c r="C200" i="10"/>
  <c r="E199" i="10"/>
  <c r="D199" i="10"/>
  <c r="D202" i="10" s="1"/>
  <c r="C199" i="10"/>
  <c r="B199" i="10"/>
  <c r="E185" i="10"/>
  <c r="E186" i="10" s="1"/>
  <c r="D185" i="10"/>
  <c r="D186" i="10" s="1"/>
  <c r="C185" i="10"/>
  <c r="C186" i="10" s="1"/>
  <c r="B185" i="10"/>
  <c r="B186" i="10" s="1"/>
  <c r="E173" i="10"/>
  <c r="D173" i="10"/>
  <c r="C173" i="10"/>
  <c r="E172" i="10"/>
  <c r="D172" i="10"/>
  <c r="C172" i="10"/>
  <c r="E171" i="10"/>
  <c r="D171" i="10"/>
  <c r="D174" i="10" s="1"/>
  <c r="C171" i="10"/>
  <c r="B171" i="10"/>
  <c r="E158" i="10"/>
  <c r="E159" i="10" s="1"/>
  <c r="D158" i="10"/>
  <c r="D159" i="10" s="1"/>
  <c r="C158" i="10"/>
  <c r="C159" i="10" s="1"/>
  <c r="B158" i="10"/>
  <c r="B159" i="10" s="1"/>
  <c r="E146" i="10"/>
  <c r="D146" i="10"/>
  <c r="C146" i="10"/>
  <c r="E145" i="10"/>
  <c r="D145" i="10"/>
  <c r="C145" i="10"/>
  <c r="E144" i="10"/>
  <c r="D144" i="10"/>
  <c r="C144" i="10"/>
  <c r="B144" i="10"/>
  <c r="E135" i="10"/>
  <c r="E136" i="10" s="1"/>
  <c r="D135" i="10"/>
  <c r="D136" i="10" s="1"/>
  <c r="C135" i="10"/>
  <c r="C136" i="10" s="1"/>
  <c r="B135" i="10"/>
  <c r="E123" i="10"/>
  <c r="D123" i="10"/>
  <c r="C123" i="10"/>
  <c r="E122" i="10"/>
  <c r="D122" i="10"/>
  <c r="C122" i="10"/>
  <c r="E121" i="10"/>
  <c r="D121" i="10"/>
  <c r="C121" i="10"/>
  <c r="B121" i="10"/>
  <c r="E112" i="10"/>
  <c r="E113" i="10" s="1"/>
  <c r="D112" i="10"/>
  <c r="D113" i="10" s="1"/>
  <c r="C112" i="10"/>
  <c r="C113" i="10" s="1"/>
  <c r="B112" i="10"/>
  <c r="B113" i="10" s="1"/>
  <c r="C105" i="10"/>
  <c r="C104" i="10"/>
  <c r="B103" i="10"/>
  <c r="C106" i="10" s="1"/>
  <c r="E91" i="10"/>
  <c r="E92" i="10" s="1"/>
  <c r="D91" i="10"/>
  <c r="D92" i="10" s="1"/>
  <c r="C91" i="10"/>
  <c r="C92" i="10" s="1"/>
  <c r="B91" i="10"/>
  <c r="B92" i="10" s="1"/>
  <c r="E79" i="10"/>
  <c r="D79" i="10"/>
  <c r="C79" i="10"/>
  <c r="E78" i="10"/>
  <c r="D78" i="10"/>
  <c r="C78" i="10"/>
  <c r="E77" i="10"/>
  <c r="D77" i="10"/>
  <c r="C77" i="10"/>
  <c r="B77" i="10"/>
  <c r="E68" i="10"/>
  <c r="E69" i="10" s="1"/>
  <c r="D68" i="10"/>
  <c r="D69" i="10" s="1"/>
  <c r="C68" i="10"/>
  <c r="C69" i="10" s="1"/>
  <c r="B68" i="10"/>
  <c r="B69" i="10" s="1"/>
  <c r="E61" i="10"/>
  <c r="D61" i="10"/>
  <c r="C61" i="10"/>
  <c r="E60" i="10"/>
  <c r="D60" i="10"/>
  <c r="C60" i="10"/>
  <c r="E59" i="10"/>
  <c r="D59" i="10"/>
  <c r="C59" i="10"/>
  <c r="B59" i="10"/>
  <c r="E47" i="10"/>
  <c r="E48" i="10" s="1"/>
  <c r="D47" i="10"/>
  <c r="D48" i="10" s="1"/>
  <c r="C47" i="10"/>
  <c r="C48" i="10" s="1"/>
  <c r="B47" i="10"/>
  <c r="B48" i="10" s="1"/>
  <c r="E35" i="10"/>
  <c r="D35" i="10"/>
  <c r="C35" i="10"/>
  <c r="E34" i="10"/>
  <c r="D34" i="10"/>
  <c r="C34" i="10"/>
  <c r="E33" i="10"/>
  <c r="D33" i="10"/>
  <c r="D36" i="10" s="1"/>
  <c r="C33" i="10"/>
  <c r="B33" i="10"/>
  <c r="E17" i="10"/>
  <c r="D17" i="10"/>
  <c r="C17" i="10"/>
  <c r="B17" i="10"/>
  <c r="D62" i="10" l="1"/>
  <c r="D80" i="10"/>
  <c r="C124" i="10"/>
  <c r="E124" i="10"/>
  <c r="C147" i="10"/>
  <c r="E147" i="10"/>
  <c r="D318" i="10"/>
  <c r="C36" i="10"/>
  <c r="E62" i="10"/>
  <c r="C80" i="10"/>
  <c r="E80" i="10"/>
  <c r="D124" i="10"/>
  <c r="D147" i="10"/>
  <c r="E174" i="10"/>
  <c r="C202" i="10"/>
  <c r="C244" i="10"/>
  <c r="E244" i="10"/>
  <c r="C287" i="10"/>
  <c r="E287" i="10"/>
  <c r="E36" i="10"/>
  <c r="C62" i="10"/>
  <c r="C174" i="10"/>
  <c r="D266" i="10"/>
  <c r="D287" i="10"/>
  <c r="D302" i="10"/>
  <c r="D306" i="10"/>
  <c r="D310" i="10"/>
  <c r="E318" i="10"/>
  <c r="B317" i="10"/>
  <c r="C318" i="10" s="1"/>
  <c r="E320" i="10"/>
  <c r="E202" i="10"/>
  <c r="C314" i="10"/>
  <c r="B299" i="10"/>
  <c r="B320" i="10" s="1"/>
  <c r="C302" i="10"/>
  <c r="D304" i="10"/>
  <c r="E306" i="10"/>
  <c r="C299" i="10"/>
  <c r="D299" i="10"/>
  <c r="D320" i="10" l="1"/>
  <c r="D300" i="10"/>
  <c r="E300" i="10"/>
  <c r="C320" i="10"/>
  <c r="C300" i="10"/>
  <c r="E537" i="9" l="1"/>
  <c r="E538" i="9" s="1"/>
  <c r="D537" i="9"/>
  <c r="C537" i="9"/>
  <c r="B537" i="9"/>
  <c r="E535" i="9"/>
  <c r="D535" i="9"/>
  <c r="C535" i="9"/>
  <c r="B535" i="9"/>
  <c r="E533" i="9"/>
  <c r="D533" i="9"/>
  <c r="C533" i="9"/>
  <c r="B533" i="9"/>
  <c r="E531" i="9"/>
  <c r="D531" i="9"/>
  <c r="C531" i="9"/>
  <c r="B531" i="9"/>
  <c r="E529" i="9"/>
  <c r="D529" i="9"/>
  <c r="C529" i="9"/>
  <c r="B529" i="9"/>
  <c r="E527" i="9"/>
  <c r="D527" i="9"/>
  <c r="C527" i="9"/>
  <c r="B527" i="9"/>
  <c r="E525" i="9"/>
  <c r="E526" i="9" s="1"/>
  <c r="D525" i="9"/>
  <c r="C525" i="9"/>
  <c r="B525" i="9"/>
  <c r="E523" i="9"/>
  <c r="E524" i="9" s="1"/>
  <c r="D523" i="9"/>
  <c r="C523" i="9"/>
  <c r="B523" i="9"/>
  <c r="E521" i="9"/>
  <c r="E522" i="9" s="1"/>
  <c r="D521" i="9"/>
  <c r="C521" i="9"/>
  <c r="B521" i="9"/>
  <c r="D519" i="9"/>
  <c r="E518" i="9"/>
  <c r="D518" i="9"/>
  <c r="C518" i="9"/>
  <c r="B518" i="9"/>
  <c r="E513" i="9"/>
  <c r="D513" i="9"/>
  <c r="C513" i="9"/>
  <c r="B513" i="9"/>
  <c r="E506" i="9"/>
  <c r="D506" i="9"/>
  <c r="C506" i="9"/>
  <c r="E505" i="9"/>
  <c r="D505" i="9"/>
  <c r="C505" i="9"/>
  <c r="E504" i="9"/>
  <c r="D504" i="9"/>
  <c r="D507" i="9" s="1"/>
  <c r="C504" i="9"/>
  <c r="B504" i="9"/>
  <c r="E492" i="9"/>
  <c r="D492" i="9"/>
  <c r="C492" i="9"/>
  <c r="B492" i="9"/>
  <c r="E485" i="9"/>
  <c r="D485" i="9"/>
  <c r="C485" i="9"/>
  <c r="E484" i="9"/>
  <c r="D484" i="9"/>
  <c r="C484" i="9"/>
  <c r="E483" i="9"/>
  <c r="D483" i="9"/>
  <c r="C483" i="9"/>
  <c r="B483" i="9"/>
  <c r="E469" i="9"/>
  <c r="D469" i="9"/>
  <c r="C469" i="9"/>
  <c r="B469" i="9"/>
  <c r="E462" i="9"/>
  <c r="D462" i="9"/>
  <c r="C462" i="9"/>
  <c r="E461" i="9"/>
  <c r="D461" i="9"/>
  <c r="C461" i="9"/>
  <c r="E460" i="9"/>
  <c r="D460" i="9"/>
  <c r="C460" i="9"/>
  <c r="B460" i="9"/>
  <c r="E448" i="9"/>
  <c r="D448" i="9"/>
  <c r="C448" i="9"/>
  <c r="B448" i="9"/>
  <c r="E441" i="9"/>
  <c r="D441" i="9"/>
  <c r="C441" i="9"/>
  <c r="E440" i="9"/>
  <c r="D440" i="9"/>
  <c r="C440" i="9"/>
  <c r="E439" i="9"/>
  <c r="D439" i="9"/>
  <c r="C439" i="9"/>
  <c r="B439" i="9"/>
  <c r="E424" i="9"/>
  <c r="E428" i="9" s="1"/>
  <c r="D424" i="9"/>
  <c r="D428" i="9" s="1"/>
  <c r="C424" i="9"/>
  <c r="C428" i="9" s="1"/>
  <c r="B424" i="9"/>
  <c r="B428" i="9" s="1"/>
  <c r="E398" i="9"/>
  <c r="D398" i="9"/>
  <c r="C398" i="9"/>
  <c r="E397" i="9"/>
  <c r="D397" i="9"/>
  <c r="C397" i="9"/>
  <c r="E396" i="9"/>
  <c r="D396" i="9"/>
  <c r="C396" i="9"/>
  <c r="B396" i="9"/>
  <c r="E384" i="9"/>
  <c r="E388" i="9" s="1"/>
  <c r="D384" i="9"/>
  <c r="D388" i="9" s="1"/>
  <c r="C384" i="9"/>
  <c r="C388" i="9" s="1"/>
  <c r="B384" i="9"/>
  <c r="B388" i="9" s="1"/>
  <c r="E356" i="9"/>
  <c r="D356" i="9"/>
  <c r="C356" i="9"/>
  <c r="E355" i="9"/>
  <c r="D355" i="9"/>
  <c r="C355" i="9"/>
  <c r="E354" i="9"/>
  <c r="D354" i="9"/>
  <c r="C354" i="9"/>
  <c r="B354" i="9"/>
  <c r="E334" i="9"/>
  <c r="D334" i="9"/>
  <c r="C334" i="9"/>
  <c r="B334" i="9"/>
  <c r="E327" i="9"/>
  <c r="D327" i="9"/>
  <c r="C327" i="9"/>
  <c r="E326" i="9"/>
  <c r="D326" i="9"/>
  <c r="C326" i="9"/>
  <c r="E325" i="9"/>
  <c r="E328" i="9" s="1"/>
  <c r="D325" i="9"/>
  <c r="C325" i="9"/>
  <c r="B325" i="9"/>
  <c r="E313" i="9"/>
  <c r="D313" i="9"/>
  <c r="C313" i="9"/>
  <c r="B313" i="9"/>
  <c r="E306" i="9"/>
  <c r="D306" i="9"/>
  <c r="C306" i="9"/>
  <c r="E305" i="9"/>
  <c r="D305" i="9"/>
  <c r="C305" i="9"/>
  <c r="E304" i="9"/>
  <c r="D304" i="9"/>
  <c r="C304" i="9"/>
  <c r="B304" i="9"/>
  <c r="E289" i="9"/>
  <c r="E293" i="9" s="1"/>
  <c r="D289" i="9"/>
  <c r="D293" i="9" s="1"/>
  <c r="C289" i="9"/>
  <c r="C293" i="9" s="1"/>
  <c r="B289" i="9"/>
  <c r="B293" i="9" s="1"/>
  <c r="E263" i="9"/>
  <c r="D263" i="9"/>
  <c r="C263" i="9"/>
  <c r="E262" i="9"/>
  <c r="D262" i="9"/>
  <c r="C262" i="9"/>
  <c r="E261" i="9"/>
  <c r="D261" i="9"/>
  <c r="C261" i="9"/>
  <c r="B261" i="9"/>
  <c r="E243" i="9"/>
  <c r="D243" i="9"/>
  <c r="C243" i="9"/>
  <c r="B243" i="9"/>
  <c r="E236" i="9"/>
  <c r="D236" i="9"/>
  <c r="C236" i="9"/>
  <c r="E235" i="9"/>
  <c r="D235" i="9"/>
  <c r="C235" i="9"/>
  <c r="E234" i="9"/>
  <c r="D234" i="9"/>
  <c r="C234" i="9"/>
  <c r="C237" i="9" s="1"/>
  <c r="B234" i="9"/>
  <c r="E221" i="9"/>
  <c r="E225" i="9" s="1"/>
  <c r="D221" i="9"/>
  <c r="D225" i="9" s="1"/>
  <c r="C221" i="9"/>
  <c r="C225" i="9" s="1"/>
  <c r="B221" i="9"/>
  <c r="B225" i="9" s="1"/>
  <c r="E195" i="9"/>
  <c r="D195" i="9"/>
  <c r="C195" i="9"/>
  <c r="E194" i="9"/>
  <c r="D194" i="9"/>
  <c r="C194" i="9"/>
  <c r="E193" i="9"/>
  <c r="E196" i="9" s="1"/>
  <c r="D193" i="9"/>
  <c r="C193" i="9"/>
  <c r="C196" i="9" s="1"/>
  <c r="B193" i="9"/>
  <c r="E174" i="9"/>
  <c r="E178" i="9" s="1"/>
  <c r="D174" i="9"/>
  <c r="D178" i="9" s="1"/>
  <c r="C174" i="9"/>
  <c r="C178" i="9" s="1"/>
  <c r="B174" i="9"/>
  <c r="B178" i="9" s="1"/>
  <c r="E148" i="9"/>
  <c r="D148" i="9"/>
  <c r="C148" i="9"/>
  <c r="E147" i="9"/>
  <c r="D147" i="9"/>
  <c r="C147" i="9"/>
  <c r="E146" i="9"/>
  <c r="D146" i="9"/>
  <c r="C146" i="9"/>
  <c r="B146" i="9"/>
  <c r="E128" i="9"/>
  <c r="D128" i="9"/>
  <c r="C128" i="9"/>
  <c r="B128" i="9"/>
  <c r="E121" i="9"/>
  <c r="D121" i="9"/>
  <c r="C121" i="9"/>
  <c r="E120" i="9"/>
  <c r="D120" i="9"/>
  <c r="C120" i="9"/>
  <c r="E119" i="9"/>
  <c r="D119" i="9"/>
  <c r="C119" i="9"/>
  <c r="B119" i="9"/>
  <c r="E107" i="9"/>
  <c r="D107" i="9"/>
  <c r="C107" i="9"/>
  <c r="B107" i="9"/>
  <c r="E100" i="9"/>
  <c r="D100" i="9"/>
  <c r="C100" i="9"/>
  <c r="E99" i="9"/>
  <c r="D99" i="9"/>
  <c r="C99" i="9"/>
  <c r="E98" i="9"/>
  <c r="D98" i="9"/>
  <c r="D101" i="9" s="1"/>
  <c r="C98" i="9"/>
  <c r="B98" i="9"/>
  <c r="E86" i="9"/>
  <c r="D86" i="9"/>
  <c r="C86" i="9"/>
  <c r="B86" i="9"/>
  <c r="E79" i="9"/>
  <c r="D79" i="9"/>
  <c r="C79" i="9"/>
  <c r="E78" i="9"/>
  <c r="D78" i="9"/>
  <c r="C78" i="9"/>
  <c r="E77" i="9"/>
  <c r="D77" i="9"/>
  <c r="D80" i="9" s="1"/>
  <c r="C77" i="9"/>
  <c r="B77" i="9"/>
  <c r="E62" i="9"/>
  <c r="E66" i="9" s="1"/>
  <c r="D62" i="9"/>
  <c r="D66" i="9" s="1"/>
  <c r="C62" i="9"/>
  <c r="C66" i="9" s="1"/>
  <c r="B62" i="9"/>
  <c r="B66" i="9" s="1"/>
  <c r="E36" i="9"/>
  <c r="D36" i="9"/>
  <c r="C36" i="9"/>
  <c r="E35" i="9"/>
  <c r="D35" i="9"/>
  <c r="C35" i="9"/>
  <c r="E34" i="9"/>
  <c r="D34" i="9"/>
  <c r="C34" i="9"/>
  <c r="B34" i="9"/>
  <c r="C149" i="9" l="1"/>
  <c r="E237" i="9"/>
  <c r="D122" i="9"/>
  <c r="D149" i="9"/>
  <c r="C264" i="9"/>
  <c r="C307" i="9"/>
  <c r="E307" i="9"/>
  <c r="C357" i="9"/>
  <c r="E399" i="9"/>
  <c r="C442" i="9"/>
  <c r="E463" i="9"/>
  <c r="C486" i="9"/>
  <c r="D522" i="9"/>
  <c r="D524" i="9"/>
  <c r="D536" i="9"/>
  <c r="D538" i="9"/>
  <c r="D328" i="9"/>
  <c r="E37" i="9"/>
  <c r="C122" i="9"/>
  <c r="D307" i="9"/>
  <c r="D357" i="9"/>
  <c r="D442" i="9"/>
  <c r="D486" i="9"/>
  <c r="C399" i="9"/>
  <c r="C463" i="9"/>
  <c r="E486" i="9"/>
  <c r="C37" i="9"/>
  <c r="D196" i="9"/>
  <c r="D264" i="9"/>
  <c r="D399" i="9"/>
  <c r="E357" i="9"/>
  <c r="B519" i="9"/>
  <c r="B542" i="9" s="1"/>
  <c r="D37" i="9"/>
  <c r="E80" i="9"/>
  <c r="C101" i="9"/>
  <c r="E149" i="9"/>
  <c r="D237" i="9"/>
  <c r="E264" i="9"/>
  <c r="C328" i="9"/>
  <c r="D463" i="9"/>
  <c r="C507" i="9"/>
  <c r="C522" i="9"/>
  <c r="C526" i="9"/>
  <c r="C536" i="9"/>
  <c r="C538" i="9"/>
  <c r="E101" i="9"/>
  <c r="E122" i="9"/>
  <c r="C80" i="9"/>
  <c r="E442" i="9"/>
  <c r="E507" i="9"/>
  <c r="E519" i="9"/>
  <c r="C524" i="9"/>
  <c r="D526" i="9"/>
  <c r="E536" i="9"/>
  <c r="D542" i="9"/>
  <c r="C519" i="9"/>
  <c r="E542" i="9" l="1"/>
  <c r="E520" i="9"/>
  <c r="C520" i="9"/>
  <c r="C542" i="9"/>
  <c r="D520" i="9"/>
  <c r="E701" i="8" l="1"/>
  <c r="D701" i="8"/>
  <c r="C701" i="8"/>
  <c r="E699" i="8"/>
  <c r="D699" i="8"/>
  <c r="C699" i="8"/>
  <c r="B699" i="8"/>
  <c r="E697" i="8"/>
  <c r="D697" i="8"/>
  <c r="C697" i="8"/>
  <c r="B697" i="8"/>
  <c r="E695" i="8"/>
  <c r="D695" i="8"/>
  <c r="C695" i="8"/>
  <c r="B695" i="8"/>
  <c r="B687" i="8"/>
  <c r="B685" i="8"/>
  <c r="E677" i="8"/>
  <c r="D677" i="8"/>
  <c r="C677" i="8"/>
  <c r="B677" i="8"/>
  <c r="E670" i="8"/>
  <c r="D670" i="8"/>
  <c r="C670" i="8"/>
  <c r="E669" i="8"/>
  <c r="D669" i="8"/>
  <c r="C669" i="8"/>
  <c r="E668" i="8"/>
  <c r="D668" i="8"/>
  <c r="C668" i="8"/>
  <c r="B668" i="8"/>
  <c r="E654" i="8"/>
  <c r="D654" i="8"/>
  <c r="C654" i="8"/>
  <c r="B654" i="8"/>
  <c r="E640" i="8"/>
  <c r="D640" i="8"/>
  <c r="C640" i="8"/>
  <c r="E628" i="8"/>
  <c r="D628" i="8"/>
  <c r="C628" i="8"/>
  <c r="E627" i="8"/>
  <c r="D627" i="8"/>
  <c r="C627" i="8"/>
  <c r="E626" i="8"/>
  <c r="D626" i="8"/>
  <c r="C626" i="8"/>
  <c r="B626" i="8"/>
  <c r="E614" i="8"/>
  <c r="E618" i="8" s="1"/>
  <c r="D614" i="8"/>
  <c r="D618" i="8" s="1"/>
  <c r="B614" i="8"/>
  <c r="B618" i="8" s="1"/>
  <c r="E600" i="8"/>
  <c r="D600" i="8"/>
  <c r="C600" i="8"/>
  <c r="C596" i="8"/>
  <c r="C593" i="8"/>
  <c r="E588" i="8"/>
  <c r="D588" i="8"/>
  <c r="C588" i="8"/>
  <c r="E587" i="8"/>
  <c r="D587" i="8"/>
  <c r="C587" i="8"/>
  <c r="E586" i="8"/>
  <c r="D586" i="8"/>
  <c r="C586" i="8"/>
  <c r="B586" i="8"/>
  <c r="E570" i="8"/>
  <c r="D570" i="8"/>
  <c r="C570" i="8"/>
  <c r="B570" i="8"/>
  <c r="E563" i="8"/>
  <c r="D563" i="8"/>
  <c r="C563" i="8"/>
  <c r="E562" i="8"/>
  <c r="D562" i="8"/>
  <c r="C562" i="8"/>
  <c r="E561" i="8"/>
  <c r="D561" i="8"/>
  <c r="C561" i="8"/>
  <c r="B561" i="8"/>
  <c r="C546" i="8"/>
  <c r="C550" i="8" s="1"/>
  <c r="B546" i="8"/>
  <c r="B550" i="8" s="1"/>
  <c r="E532" i="8"/>
  <c r="D532" i="8"/>
  <c r="C532" i="8"/>
  <c r="E528" i="8"/>
  <c r="D528" i="8"/>
  <c r="E525" i="8"/>
  <c r="D525" i="8"/>
  <c r="E519" i="8"/>
  <c r="D519" i="8"/>
  <c r="C519" i="8"/>
  <c r="E518" i="8"/>
  <c r="D518" i="8"/>
  <c r="C518" i="8"/>
  <c r="E517" i="8"/>
  <c r="D517" i="8"/>
  <c r="C517" i="8"/>
  <c r="B517" i="8"/>
  <c r="E501" i="8"/>
  <c r="D501" i="8"/>
  <c r="C501" i="8"/>
  <c r="B501" i="8"/>
  <c r="E494" i="8"/>
  <c r="D494" i="8"/>
  <c r="C494" i="8"/>
  <c r="E493" i="8"/>
  <c r="D493" i="8"/>
  <c r="C493" i="8"/>
  <c r="E492" i="8"/>
  <c r="D492" i="8"/>
  <c r="E495" i="8" s="1"/>
  <c r="C492" i="8"/>
  <c r="B492" i="8"/>
  <c r="E477" i="8"/>
  <c r="E481" i="8" s="1"/>
  <c r="D477" i="8"/>
  <c r="D481" i="8" s="1"/>
  <c r="C477" i="8"/>
  <c r="C481" i="8" s="1"/>
  <c r="B477" i="8"/>
  <c r="B481" i="8" s="1"/>
  <c r="E451" i="8"/>
  <c r="D451" i="8"/>
  <c r="C451" i="8"/>
  <c r="E450" i="8"/>
  <c r="D450" i="8"/>
  <c r="C450" i="8"/>
  <c r="E449" i="8"/>
  <c r="D449" i="8"/>
  <c r="C449" i="8"/>
  <c r="B449" i="8"/>
  <c r="E433" i="8"/>
  <c r="D433" i="8"/>
  <c r="C433" i="8"/>
  <c r="E426" i="8"/>
  <c r="D426" i="8"/>
  <c r="C426" i="8"/>
  <c r="E425" i="8"/>
  <c r="D425" i="8"/>
  <c r="C425" i="8"/>
  <c r="E424" i="8"/>
  <c r="D424" i="8"/>
  <c r="C424" i="8"/>
  <c r="B424" i="8"/>
  <c r="E412" i="8"/>
  <c r="D412" i="8"/>
  <c r="C412" i="8"/>
  <c r="B412" i="8"/>
  <c r="C405" i="8"/>
  <c r="C404" i="8"/>
  <c r="B403" i="8"/>
  <c r="E391" i="8"/>
  <c r="D391" i="8"/>
  <c r="C391" i="8"/>
  <c r="B391" i="8"/>
  <c r="E379" i="8"/>
  <c r="D379" i="8"/>
  <c r="E378" i="8"/>
  <c r="D378" i="8"/>
  <c r="E377" i="8"/>
  <c r="D377" i="8"/>
  <c r="C377" i="8"/>
  <c r="E369" i="8"/>
  <c r="D369" i="8"/>
  <c r="C369" i="8"/>
  <c r="B369" i="8"/>
  <c r="E357" i="8"/>
  <c r="D357" i="8"/>
  <c r="E356" i="8"/>
  <c r="D356" i="8"/>
  <c r="E355" i="8"/>
  <c r="D355" i="8"/>
  <c r="C355" i="8"/>
  <c r="E339" i="8"/>
  <c r="E343" i="8" s="1"/>
  <c r="D339" i="8"/>
  <c r="D343" i="8" s="1"/>
  <c r="C339" i="8"/>
  <c r="C343" i="8" s="1"/>
  <c r="B339" i="8"/>
  <c r="E311" i="8"/>
  <c r="D311" i="8"/>
  <c r="C311" i="8"/>
  <c r="E310" i="8"/>
  <c r="D310" i="8"/>
  <c r="C310" i="8"/>
  <c r="E309" i="8"/>
  <c r="D309" i="8"/>
  <c r="C309" i="8"/>
  <c r="B309" i="8"/>
  <c r="E290" i="8"/>
  <c r="D290" i="8"/>
  <c r="C290" i="8"/>
  <c r="B290" i="8"/>
  <c r="E283" i="8"/>
  <c r="D283" i="8"/>
  <c r="C283" i="8"/>
  <c r="E282" i="8"/>
  <c r="D282" i="8"/>
  <c r="C282" i="8"/>
  <c r="E281" i="8"/>
  <c r="D281" i="8"/>
  <c r="C281" i="8"/>
  <c r="B281" i="8"/>
  <c r="E269" i="8"/>
  <c r="D269" i="8"/>
  <c r="C269" i="8"/>
  <c r="B269" i="8"/>
  <c r="E260" i="8"/>
  <c r="D260" i="8"/>
  <c r="E246" i="8"/>
  <c r="D246" i="8"/>
  <c r="C246" i="8"/>
  <c r="B246" i="8"/>
  <c r="D239" i="8"/>
  <c r="C239" i="8"/>
  <c r="D238" i="8"/>
  <c r="C238" i="8"/>
  <c r="C237" i="8"/>
  <c r="B237" i="8"/>
  <c r="E223" i="8"/>
  <c r="D223" i="8"/>
  <c r="C223" i="8"/>
  <c r="B223" i="8"/>
  <c r="E216" i="8"/>
  <c r="D216" i="8"/>
  <c r="C216" i="8"/>
  <c r="E215" i="8"/>
  <c r="D215" i="8"/>
  <c r="C215" i="8"/>
  <c r="D214" i="8"/>
  <c r="C214" i="8"/>
  <c r="B214" i="8"/>
  <c r="E202" i="8"/>
  <c r="D202" i="8"/>
  <c r="C202" i="8"/>
  <c r="B202" i="8"/>
  <c r="E195" i="8"/>
  <c r="D195" i="8"/>
  <c r="C195" i="8"/>
  <c r="E194" i="8"/>
  <c r="D194" i="8"/>
  <c r="C194" i="8"/>
  <c r="E193" i="8"/>
  <c r="D193" i="8"/>
  <c r="C193" i="8"/>
  <c r="B193" i="8"/>
  <c r="E166" i="8"/>
  <c r="D166" i="8"/>
  <c r="C166" i="8"/>
  <c r="B166" i="8"/>
  <c r="B181" i="8" s="1"/>
  <c r="E163" i="8"/>
  <c r="D163" i="8"/>
  <c r="E160" i="8"/>
  <c r="D160" i="8"/>
  <c r="C160" i="8"/>
  <c r="E155" i="8"/>
  <c r="D155" i="8"/>
  <c r="C155" i="8"/>
  <c r="E154" i="8"/>
  <c r="D154" i="8"/>
  <c r="C154" i="8"/>
  <c r="E153" i="8"/>
  <c r="D153" i="8"/>
  <c r="C153" i="8"/>
  <c r="B153" i="8"/>
  <c r="B141" i="8"/>
  <c r="B145" i="8" s="1"/>
  <c r="E126" i="8"/>
  <c r="E141" i="8" s="1"/>
  <c r="E145" i="8" s="1"/>
  <c r="D126" i="8"/>
  <c r="D141" i="8" s="1"/>
  <c r="D145" i="8" s="1"/>
  <c r="C126" i="8"/>
  <c r="C141" i="8" s="1"/>
  <c r="C145" i="8" s="1"/>
  <c r="E115" i="8"/>
  <c r="D115" i="8"/>
  <c r="C115" i="8"/>
  <c r="E114" i="8"/>
  <c r="D114" i="8"/>
  <c r="C114" i="8"/>
  <c r="E113" i="8"/>
  <c r="D113" i="8"/>
  <c r="C113" i="8"/>
  <c r="B113" i="8"/>
  <c r="B101" i="8"/>
  <c r="B105" i="8" s="1"/>
  <c r="E86" i="8"/>
  <c r="E101" i="8" s="1"/>
  <c r="E105" i="8" s="1"/>
  <c r="D86" i="8"/>
  <c r="D101" i="8" s="1"/>
  <c r="D105" i="8" s="1"/>
  <c r="C86" i="8"/>
  <c r="C101" i="8" s="1"/>
  <c r="C105" i="8" s="1"/>
  <c r="E75" i="8"/>
  <c r="D75" i="8"/>
  <c r="C75" i="8"/>
  <c r="E74" i="8"/>
  <c r="D74" i="8"/>
  <c r="C74" i="8"/>
  <c r="E73" i="8"/>
  <c r="D73" i="8"/>
  <c r="C73" i="8"/>
  <c r="B73" i="8"/>
  <c r="E61" i="8"/>
  <c r="E65" i="8" s="1"/>
  <c r="D61" i="8"/>
  <c r="D65" i="8" s="1"/>
  <c r="B61" i="8"/>
  <c r="B65" i="8" s="1"/>
  <c r="C40" i="8"/>
  <c r="C61" i="8" s="1"/>
  <c r="C65" i="8" s="1"/>
  <c r="E35" i="8"/>
  <c r="D35" i="8"/>
  <c r="C35" i="8"/>
  <c r="E34" i="8"/>
  <c r="D34" i="8"/>
  <c r="C34" i="8"/>
  <c r="E33" i="8"/>
  <c r="D33" i="8"/>
  <c r="C33" i="8"/>
  <c r="B33" i="8"/>
  <c r="C312" i="8" l="1"/>
  <c r="C116" i="8"/>
  <c r="C614" i="8"/>
  <c r="C618" i="8" s="1"/>
  <c r="C696" i="8"/>
  <c r="D380" i="8"/>
  <c r="C629" i="8"/>
  <c r="C217" i="8"/>
  <c r="C589" i="8"/>
  <c r="D217" i="8"/>
  <c r="D312" i="8"/>
  <c r="E36" i="8"/>
  <c r="C76" i="8"/>
  <c r="E380" i="8"/>
  <c r="C406" i="8"/>
  <c r="E629" i="8"/>
  <c r="D671" i="8"/>
  <c r="D240" i="8"/>
  <c r="D76" i="8"/>
  <c r="D156" i="8"/>
  <c r="D427" i="8"/>
  <c r="E687" i="8"/>
  <c r="C671" i="8"/>
  <c r="D452" i="8"/>
  <c r="D698" i="8"/>
  <c r="D36" i="8"/>
  <c r="D116" i="8"/>
  <c r="C240" i="8"/>
  <c r="D284" i="8"/>
  <c r="E312" i="8"/>
  <c r="C495" i="8"/>
  <c r="D589" i="8"/>
  <c r="E671" i="8"/>
  <c r="E698" i="8"/>
  <c r="C36" i="8"/>
  <c r="E76" i="8"/>
  <c r="C156" i="8"/>
  <c r="C689" i="8"/>
  <c r="D196" i="8"/>
  <c r="D358" i="8"/>
  <c r="E427" i="8"/>
  <c r="C452" i="8"/>
  <c r="E520" i="8"/>
  <c r="E685" i="8"/>
  <c r="E546" i="8"/>
  <c r="E550" i="8" s="1"/>
  <c r="E564" i="8"/>
  <c r="D629" i="8"/>
  <c r="C698" i="8"/>
  <c r="E116" i="8"/>
  <c r="E217" i="8"/>
  <c r="D685" i="8"/>
  <c r="D689" i="8"/>
  <c r="E284" i="8"/>
  <c r="D687" i="8"/>
  <c r="E589" i="8"/>
  <c r="E156" i="8"/>
  <c r="E689" i="8"/>
  <c r="E196" i="8"/>
  <c r="E358" i="8"/>
  <c r="C427" i="8"/>
  <c r="E452" i="8"/>
  <c r="D520" i="8"/>
  <c r="D564" i="8"/>
  <c r="C685" i="8"/>
  <c r="B689" i="8"/>
  <c r="B682" i="8"/>
  <c r="C181" i="8"/>
  <c r="C682" i="8" s="1"/>
  <c r="D181" i="8"/>
  <c r="C196" i="8"/>
  <c r="C284" i="8"/>
  <c r="D495" i="8"/>
  <c r="C520" i="8"/>
  <c r="D546" i="8"/>
  <c r="D550" i="8" s="1"/>
  <c r="C564" i="8"/>
  <c r="E181" i="8"/>
  <c r="C687" i="8"/>
  <c r="B683" i="8" l="1"/>
  <c r="C688" i="8"/>
  <c r="C686" i="8"/>
  <c r="E688" i="8"/>
  <c r="E682" i="8"/>
  <c r="D686" i="8"/>
  <c r="B706" i="8"/>
  <c r="E686" i="8"/>
  <c r="C683" i="8"/>
  <c r="C706" i="8" s="1"/>
  <c r="D682" i="8"/>
  <c r="D683" i="8"/>
  <c r="E683" i="8"/>
  <c r="D688" i="8"/>
  <c r="E706" i="8" l="1"/>
  <c r="C684" i="8"/>
  <c r="D706" i="8"/>
  <c r="E684" i="8"/>
  <c r="D684" i="8"/>
</calcChain>
</file>

<file path=xl/comments1.xml><?xml version="1.0" encoding="utf-8"?>
<comments xmlns="http://schemas.openxmlformats.org/spreadsheetml/2006/main">
  <authors>
    <author>Blerina Xhani</author>
    <author>Avidana</author>
  </authors>
  <commentList>
    <comment ref="E57" authorId="0">
      <text>
        <r>
          <rPr>
            <b/>
            <sz val="9"/>
            <color indexed="81"/>
            <rFont val="Tahoma"/>
            <family val="2"/>
            <charset val="238"/>
          </rPr>
          <t>Blerina Xhani:</t>
        </r>
        <r>
          <rPr>
            <sz val="9"/>
            <color indexed="81"/>
            <rFont val="Tahoma"/>
            <family val="2"/>
            <charset val="238"/>
          </rPr>
          <t xml:space="preserve">
Ne vijim te komentit te mesiperm, duhet ripare dhe kjo kosto, pasi ky artikull influencohet me se shumti nga inflacioni, standardi I trajtimit ushqimor te te burgosurve, si dhe nga numri I te burgosurve</t>
        </r>
      </text>
    </comment>
    <comment ref="F238" authorId="1">
      <text>
        <r>
          <rPr>
            <b/>
            <sz val="9"/>
            <color indexed="81"/>
            <rFont val="Tahoma"/>
            <family val="2"/>
            <charset val="238"/>
          </rPr>
          <t>Avidana:</t>
        </r>
        <r>
          <rPr>
            <sz val="9"/>
            <color indexed="81"/>
            <rFont val="Tahoma"/>
            <family val="2"/>
            <charset val="238"/>
          </rPr>
          <t xml:space="preserve">
</t>
        </r>
      </text>
    </comment>
  </commentList>
</comments>
</file>

<file path=xl/sharedStrings.xml><?xml version="1.0" encoding="utf-8"?>
<sst xmlns="http://schemas.openxmlformats.org/spreadsheetml/2006/main" count="3866" uniqueCount="652">
  <si>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</si>
  <si>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</si>
  <si>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</si>
  <si>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</si>
  <si>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</si>
  <si>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</si>
  <si>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</si>
  <si>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</si>
  <si>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</si>
  <si>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</si>
  <si>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</si>
  <si>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</si>
  <si>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</si>
  <si>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</si>
  <si>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</si>
  <si>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</si>
  <si>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</si>
  <si>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</si>
  <si>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</si>
  <si>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</si>
  <si>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</si>
  <si>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</si>
  <si>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</si>
  <si>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</si>
  <si>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</si>
  <si>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Treguesit e Performancës për Objektivin 2</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</si>
  <si>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</si>
  <si>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</si>
  <si>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</si>
  <si>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</si>
  <si>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</si>
  <si>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</si>
  <si>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</si>
  <si>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</si>
  <si>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</si>
  <si>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</si>
  <si>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</si>
  <si>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</si>
  <si>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</si>
  <si>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Produkti 1</t>
  </si>
  <si>
    <t>Kodi i Projektit të Investimeve</t>
  </si>
  <si>
    <t>601. Sigurimet Shoqërore dhe Shendetësore</t>
  </si>
  <si>
    <t>Ndryshimi në % i Sigurimeve Shoqërore dhe Shëndetësore</t>
  </si>
  <si>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</si>
  <si>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</si>
  <si>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</si>
  <si>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</si>
  <si>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Numri i Punonjësve Organik të Programit Buxhetor</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</si>
  <si>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</si>
  <si>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</si>
  <si>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</si>
  <si>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Subvencioneve si pasojë e ndryshimit të sasisë së produktit</t>
  </si>
  <si>
    <t>Ndryshimi në % i Transfertave të brendshme si pasojë e ndryshimit të kostos së produktit</t>
  </si>
  <si>
    <t>Ndryshimi në % i Transfertave të brendshme si pasojë e ndryshimit të sasisë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</si>
  <si>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</si>
  <si>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</si>
  <si>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</si>
  <si>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</si>
  <si>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Numri i Punonjësve me Kontratë të Programit Buxhetor</t>
  </si>
  <si>
    <t>Produktet për Objektivin 1</t>
  </si>
  <si>
    <t>Produktet për Objektivin 2</t>
  </si>
  <si>
    <t>Kosto totale e produktit 1</t>
  </si>
  <si>
    <t>Kontroll</t>
  </si>
  <si>
    <t>Kosto totale e produktit X</t>
  </si>
  <si>
    <t>Kosto totale e produktit sipas artikujve ekonomikë</t>
  </si>
  <si>
    <t xml:space="preserve">Shpenzimet Korrente </t>
  </si>
  <si>
    <t>Shpenzimet Kapitale</t>
  </si>
  <si>
    <t>Kategoria 1: Shpenzimet Administrative Kapitale</t>
  </si>
  <si>
    <t xml:space="preserve">Shënim: Shpjegoni supozimet dhe llogaritjet për Produktin 1 </t>
  </si>
  <si>
    <t>Shënim: Shpjegoni supozimet dhe llogaritjet për Produktin X</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</si>
  <si>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</si>
  <si>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</si>
  <si>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</si>
  <si>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</si>
  <si>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</si>
  <si>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</si>
  <si>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</si>
  <si>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</si>
  <si>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Kosto totale e produktit 2</t>
  </si>
  <si>
    <t>Produkti 3</t>
  </si>
  <si>
    <t>Produkti 2</t>
  </si>
  <si>
    <t>Kosto totale e produktit 3</t>
  </si>
  <si>
    <t>Produkti 4</t>
  </si>
  <si>
    <t>Kosto totale e produktit 4</t>
  </si>
  <si>
    <t>Shënim: Shpjegoni supozimet dhe llogaritjet për Produktin 3</t>
  </si>
  <si>
    <t>Objektivi 4 i Politikës së Programit</t>
  </si>
  <si>
    <t>Objektivi 3 i Politikës së Programit</t>
  </si>
  <si>
    <t>Produktet për Objektivin 3</t>
  </si>
  <si>
    <t>Treguesit e Performancës për Objektivin 3</t>
  </si>
  <si>
    <t>numer pajisjesh</t>
  </si>
  <si>
    <t>Detajimi i Kostos Totale të Produktit 1 sipas Artikujve Ekonomikë</t>
  </si>
  <si>
    <t>Detajimi i Kostos Totale të Produktit 2 sipas Artikujve Ekonomikë</t>
  </si>
  <si>
    <t>Detajimi i Kostos Totale të Produktit 3 sipas Artikujve Ekonomikë</t>
  </si>
  <si>
    <t>Detajimi i Kostos Totale të Produktit 4 sipas Artikujve Ekonomikë</t>
  </si>
  <si>
    <t>Shënim: Shpjegoni supozimet dhe llogaritjet për Produktin 4</t>
  </si>
  <si>
    <t>Politikat Ekzistuese</t>
  </si>
  <si>
    <t>Planifikim Menaxhim Administrim</t>
  </si>
  <si>
    <t>01110</t>
  </si>
  <si>
    <t>Programi mbeshtet dhe bashkerendon veprimtarine me organet e pushtetit gjyqesor dhe me prokurorine , kujdeset, drejton dhe kontrollon sipas ligjit, institucionet vartese si dhe sherbimet juridiko-administrative te lidhura me veprimtarine e saj. Zhvillimin e të drejtave të pronësisë në drejtim të  krijimit të  titujve të qartë  pronësie, respektimin e barazisë gjinore për këto të drejta,  lehtësimin e  qarkullimit civil të pronave, me synimin e zhvillimit ekonomik të vendit drejt integrimit Europian.</t>
  </si>
  <si>
    <t>Harmonizimi dhe reformimi i legjislacionit Shqiptar, si edhe perqasja e legjislacionit me standartet e BE. Permiresimi i sherbimeve te nevojshme qe lidhen me sistemin gjyqesor dhe peniteciar si dhe permiresimi i sherbimeve ne institucionet vartese, sipas standarteve te BE. Shnderrimin e Avokatures se Shtetit ne nje institucion te specializuar dhe efikas per mbrojtjen e interesave civile pasurore, jopasurore, ligjore te shtetit shqiptar. Permiresimi i performances se KSHNJ, rritja e efektivitetit te ndihmes juridike, ne mbrojtje te te drejtave dhe lirive themelore te individit, interesave te ligjshme ne gjithe teritorin e Republikes se Shqiperise dhe interesat e grupeve vulnerabel. Permiresimi i performances se AMF duke u bere i vetmi burim informacioni mbi te gjitha procedurat e procesit te falimentit, ne teritorin e Republikes, ne zbatim te akteve ligjore ne fuqi dhe interesave te ligjshme te paleve te perfshira ne keto procedura.</t>
  </si>
  <si>
    <t>Akte te realizuara ne kohe dhe me cilesi</t>
  </si>
  <si>
    <t>Dhenia e mendimeve te specilaizuara Ministrive te Linjes.</t>
  </si>
  <si>
    <t>Dhenia e ndihmes juridike per individet qe plotesojne kushtet, ne zbatim te ligjit per Ndihmen Juridike.</t>
  </si>
  <si>
    <t>Hartimi i legjislacionit dhe pergatitja e projekt akteve  në fushën e pergjegjesise shteterore te Ministrise se Drejtësisë dhe dhenia e mendimit te specializuar. perkthimet zyrtare per gjyqesorin dhe mirefunksionimi i MD</t>
  </si>
  <si>
    <t>Menaxhimi i Aparatit te Ministrise, nepermjet menaxhimit te larte, sherbimeve financiare , menaxhimit te burimeve njerezore, auditimit te brendshem dhe sigurimit te sherbimeve te pergjthsme te stafit te ministrise.</t>
  </si>
  <si>
    <t>Projektakte te hartuara</t>
  </si>
  <si>
    <t>numer aktesh</t>
  </si>
  <si>
    <t>Projetakte te vleresuara</t>
  </si>
  <si>
    <t>Vleresimi i ligjshmerise se formes dhe permbajtjes te projektakteve te derguara nga Ministrite e Linjes.</t>
  </si>
  <si>
    <t>Plani analitik i projketakteve per vitin 2018 ka te rparashikuara 41 projektligje dhe projektvendime gjate vitit nderkohe pritet qe te kete nisma te parashikuara ne plan referuar praktikes se viteve te meparshme. Perllogarija e ketij produkti eshte bere bazuar ne numrin shpenzimet er pagat dhe shpenzimet operative te 8 punonjesve te Drejtorise te Vleresimit te Legjislacionit</t>
  </si>
  <si>
    <t>Perkthimi i materialeve zyrtare per nevoja te procedimeve penale per gjykatat dhe prokurorite.</t>
  </si>
  <si>
    <t>nr faqesh</t>
  </si>
  <si>
    <t xml:space="preserve">Shënim: Shpjegoni supozimet dhe llogaritjet për Produktin 2(Metoda 2) </t>
  </si>
  <si>
    <t>Perllogaritja e ketij produkti eshte bere bazuar ne pagat dhe shpenzimet operative te 14 punonjesve te Drejtorise per Marredheniet Juridiksionale dhe Bashkepunimi Ndergjyqesor si dhe pagesa e sherbimit te perkthimit nga perkthyesit e jashtem.</t>
  </si>
  <si>
    <t>Menaxhimi i Aparatit te Ministrise, nepermjet menaxhimit te larte, sherbimeve financiare, menaxhimit te burimeve njerezore, auditimit te brendshem dhe sigurimit te sherbimeve te pergjthshme te stafit te ministrise</t>
  </si>
  <si>
    <t>nr punonjesish</t>
  </si>
  <si>
    <t>M140312</t>
  </si>
  <si>
    <t>Blerje pajisje eletronike dhe pajisje zyre per Aparatin e MD</t>
  </si>
  <si>
    <t>pajisje elektronike dhe pajisje zyre</t>
  </si>
  <si>
    <t xml:space="preserve">Pajisje elektronike dhe pajisje zyre sipas nevojave te institucionit (kompjutera, printera, fotokopje, scanera, rafte, rafte arkive, perde zyre, kondicioner, tavolina pune, karige rrotulluese) </t>
  </si>
  <si>
    <t>Numri pajisjeve elektronike dhe pajisjeve te zyres eshte parashikuar duke u mbeshtetur ne nevojat e institucionit per pajisje elektronike. Persa i takon kostos jane paraqitur vlerat e parashikuara te pajisjeve qe do te blihen mbeshtetur ne cmimet e tregut dhe cmimet e publikuara nga MPB per prokurimet e perqendruara.</t>
  </si>
  <si>
    <t>Produkti 2 (shto produkte sipas rastit)</t>
  </si>
  <si>
    <t>m 2</t>
  </si>
  <si>
    <t xml:space="preserve">Perllogaritja e fondit per rikonstruksion eshte bere bazuar ne Vendimin e Këshillit të Ministrave nr. 629, datë 15.7.2015 Për miratimin e manualeve teknike të çmimeve të punimeve të ndërtimit dhe të analizave teknike të tyre. </t>
  </si>
  <si>
    <t>Arkive Gjyqesore e Dixhitalizuar dhe Sistemi ALBIS i permiresuar</t>
  </si>
  <si>
    <t>nr</t>
  </si>
  <si>
    <t xml:space="preserve">Godine e rikonstruktuar </t>
  </si>
  <si>
    <t>Rikonstruksion i godines per edukimin dhe rehabilitimin te e miturve</t>
  </si>
  <si>
    <t>TVSH-Misioni Euralius</t>
  </si>
  <si>
    <t>nr raportesh</t>
  </si>
  <si>
    <t>Perllogaritja e ketij produkti bazohet ne raportet vjetore qe sjell EURALIUS</t>
  </si>
  <si>
    <t>Asistence juridike nepermjet ofrimit te sherbimit te keshillimit dhe perfaqsimit ne cdo rast te parashikuar ne ligje.</t>
  </si>
  <si>
    <t>nr rastesh</t>
  </si>
  <si>
    <t xml:space="preserve">Shënim: Shpjegoni supozimet dhe llogaritjet për Produktin 1 (Metoda 2) </t>
  </si>
  <si>
    <t xml:space="preserve">sasia e produktit eshte mbeshtetur ne realizimet e viteve te fundit </t>
  </si>
  <si>
    <t>Objektivi 3 i Politikës së Programit*</t>
  </si>
  <si>
    <t>Mbikqyrja dhe mbrojtja e te miturve/te rinjve pas kryerjes se denimit sipas Kodit te Drejtesise Penale</t>
  </si>
  <si>
    <t>Treguesit e Performancës për Objektivin</t>
  </si>
  <si>
    <t>Rehabilitim i te miturve pas kryerjes se denimit</t>
  </si>
  <si>
    <t>Produkti 1**</t>
  </si>
  <si>
    <t>Te mitur te mbikqyrur</t>
  </si>
  <si>
    <t xml:space="preserve">numri i te miturish /te rinj </t>
  </si>
  <si>
    <t>601. Sigurimet Shoqërore dhe Shëndetësore</t>
  </si>
  <si>
    <t>Kosto totale e produktit</t>
  </si>
  <si>
    <t>Produkti 2**</t>
  </si>
  <si>
    <t xml:space="preserve">Te mitur te trajtuar </t>
  </si>
  <si>
    <t>Te mitur qe trajtohen ne institucion pa u izoluar nga shoqeria dhe komuniteti me qellim dhe rehabilitim permes programeve te posacme.</t>
  </si>
  <si>
    <t>numer te miturish</t>
  </si>
  <si>
    <t>Pershtatje dhe rikonstruksion i Ambiente te Avokatures se Shtetit</t>
  </si>
  <si>
    <t>Blerje pajisje eletronike dhe pajisje zyre per Avokaturen e e Shtetit</t>
  </si>
  <si>
    <t>Detajimi i Kostos Totale të Produktit X sipas Artikujve Ekonomikë</t>
  </si>
  <si>
    <t>AMF</t>
  </si>
  <si>
    <t>Admistrator falimenti te mbikqyrur</t>
  </si>
  <si>
    <t>Nr i rasteve te Mbikeqyrjes se Administratoreve</t>
  </si>
  <si>
    <t>Blerje pajisje elektronike dhe zyre per Agjencine e Mbikqyrjes se Falimentit</t>
  </si>
  <si>
    <t>Pranimi për administrim dhe ruajtje të përhershme të dokumentave me rëndësi historike kombëtare të gjykatave të shkallës së parë dhe të dytë .</t>
  </si>
  <si>
    <t>Përqindja e Gjykatave qe transferojnë fondet e tyre arkivore ne Arkivin SH.S.GJ.</t>
  </si>
  <si>
    <t>Fonde arkivore te transferuara</t>
  </si>
  <si>
    <t>Bashkëpunimi me Gjykatat e Rretheve Gjyqësore dhe të Apelit, mbi transferimin e dosjeve gjyqësore dhe dokumentave të tjera.</t>
  </si>
  <si>
    <t>Numër gjykatash</t>
  </si>
  <si>
    <t>Vlerat e parashikuara për treguesit e performancës në nivel qëllimi dhe objektivi, si dhe për produktin janë përcaktuar mbështetur në të dhënat e periudhave të mëparshme nga momenti i krijimit të institucionit tonë deri aktualisht. Sa i takon fondeve të parashikuara për të gjithë vitet, vlera e tyre është parashikuar mbështetur në realizimin e vitit buxhetor 2017.</t>
  </si>
  <si>
    <t>Blerje pajisje elektronike dhe pajisje zyre per Arkiven Shtetrore per Sistemin Gjyqesor</t>
  </si>
  <si>
    <t>Pajisje elektronike sipas nevojave të institucionit (kompjuter Desktop, laptop, printer, fotokopje).</t>
  </si>
  <si>
    <t>Numër pajisjesh</t>
  </si>
  <si>
    <t>Objektivi 5 i Politikës së Programit</t>
  </si>
  <si>
    <t>Dhenia e ndihmes juridike paresore dhe dytesore per individet qe plotesojne kushtet, ne zbatim te ligjit per Ndihmen Juridike.</t>
  </si>
  <si>
    <t>Treguesit e Performancës për Objektivin 5</t>
  </si>
  <si>
    <t>Ndihme juridike e ofruar falas</t>
  </si>
  <si>
    <t>Individë që plotësojnë kushtet për dhënien e ndihmës juridike të shërbyer plotësisht</t>
  </si>
  <si>
    <t xml:space="preserve">Projektligje dhe projektvendime të hartuara </t>
  </si>
  <si>
    <t>Projektakte të vlerësuara</t>
  </si>
  <si>
    <t xml:space="preserve">Vendime gjyqësore të përkthyera </t>
  </si>
  <si>
    <t>Materiale zyrtare të përkthyera  per nevoja te procedimeve penale per gjykatat dhe prokurorite.</t>
  </si>
  <si>
    <t>Ministria e Drejtësisë funksionale</t>
  </si>
  <si>
    <t>Pershtatje dhe rikonstruksion i Ambiente te Ministrise se Drejtesise dhe Arkivi i Sistemit Gjyqesor</t>
  </si>
  <si>
    <t>Dixhitalizimi i Arkivës Gjyqesore</t>
  </si>
  <si>
    <t xml:space="preserve">Misioni Euralius i mbështetur nga qeveria shqiptare </t>
  </si>
  <si>
    <t xml:space="preserve">Ambiente te rikonstuktuara të MD </t>
  </si>
  <si>
    <t>Perfaqesime të institucioneve shtetërore dhe enteve publike</t>
  </si>
  <si>
    <t>keshillime të institucioneve shtetërore dhe enteve publike</t>
  </si>
  <si>
    <t>Ambjente pune/zyra të ASH të pajisura me pajisjet elektronike dhe pajisjet e zyrave</t>
  </si>
  <si>
    <t>Mbikqyrja e administratoreve te falimentit nepermjet analizimit te raporteve statistikore sipas standarteve kombetare te licensimit.</t>
  </si>
  <si>
    <t>Ambjente pune/zyra të AMF të pajisura me pajisjet elektronike dhe pajisjet e zyrave</t>
  </si>
  <si>
    <t>Ambjente pune/zyra të Arkivës Shtetërore për Sistemin Gjyqësor të pajisura me pajisjet elektronike</t>
  </si>
  <si>
    <t>Ambjente pune/zyra të Ndihmës ligjore falas të pajisura me pajisjet elektronike</t>
  </si>
  <si>
    <t>nr sistemesh</t>
  </si>
  <si>
    <t>Ofrimi i sherbimit te keshillimit dhe perfaqesimit ne cdo rast te parashikuar ne ligje nga Avokatura e Shtetit</t>
  </si>
  <si>
    <t>Institucione Shteterore dhe Ente Publike te asistuara juridikisht</t>
  </si>
  <si>
    <t>Godine e Avokatures se Shtetit e rikonstruktuar</t>
  </si>
  <si>
    <t xml:space="preserve"> Mbikeqyrja e administratoreve te falimentit sipas standarteve</t>
  </si>
  <si>
    <t>Gra dhe vajza qe marrin ndihme juridike falas</t>
  </si>
  <si>
    <t>Dhenia e ndihmes juridike paresore dhe dytesore per gra dhe vajza qe plotesojne kushtet, ne zbatim te ligjit per Ndihmen Juridike.</t>
  </si>
  <si>
    <t>Të mitur të mbikqyrur pas kryerjes së dënimit</t>
  </si>
  <si>
    <t xml:space="preserve">Perfaqesimi dhe mbrojtaj e interesave pasurore te Shtetit Shqiptar prane gjykatave kombetare dhe nderkombetare </t>
  </si>
  <si>
    <t>160</t>
  </si>
  <si>
    <t>170</t>
  </si>
  <si>
    <t>180</t>
  </si>
  <si>
    <t>Numri i pajisjeve elektronike është parashikuar mbështetur në nevojat e institucionit për këto pajisje. Sa i takon kostos, janë paraqitur vlerat e parashikuara të pajisjeve që do të blihen mbështetur në çmimet e tregut dhe çmimet e publikuara nga Ministria e Brendshme për prokurimet e përqendruara.</t>
  </si>
  <si>
    <t>Bashkepunim me organet kompetente qe mbeshtesin dhe mbikqyrin per nje periudhe 6 -mujore nga perfundimi i periudhes se denimit te te miturit</t>
  </si>
  <si>
    <t xml:space="preserve">FORMAT 2: FORMATI STANDARD I PËRGATITJES SË KËRKESAVE BUXHETORE PBA 2019-2021 </t>
  </si>
  <si>
    <t xml:space="preserve">Shënim: Shpjegoni supozimet dhe llogaritjet për Produktin </t>
  </si>
  <si>
    <t xml:space="preserve">vleresimi paraprak/analiza e projektakteve. Percaktimi i modaliteteve te nderhyrjes ne legjislacion dhe hartimi i projekteve ligjore dhe nenligjore </t>
  </si>
  <si>
    <t>% e aplikanteve te ligjshem te cilet perfitojne sherbimin e ndihmes ligjore falas</t>
  </si>
  <si>
    <t>llogaritjet  e ketij produkti jane ne baze shpenzimeve per paga dhe sigurime te stafit te drejtorise se ndihmes juridike falas si dhe tarifave per ndihme juridike paresore dhe dytesore per grate dhe vajzat qe perfitojne.</t>
  </si>
  <si>
    <r>
      <t>Ndryshimi në % i Pagave si pasojë e ndryshimit të sasisë së produktit</t>
    </r>
    <r>
      <rPr>
        <b/>
        <i/>
        <sz val="9"/>
        <rFont val="Times New Roman"/>
        <family val="1"/>
      </rPr>
      <t>**</t>
    </r>
  </si>
  <si>
    <r>
      <t>Ndryshimi në % i Sigurimeve Shoqërore dhe Shendetësore si pasojë e ndryshimit të sasisë së produktit</t>
    </r>
    <r>
      <rPr>
        <b/>
        <i/>
        <sz val="9"/>
        <rFont val="Times New Roman"/>
        <family val="1"/>
      </rPr>
      <t>**</t>
    </r>
  </si>
  <si>
    <r>
      <t>Ndryshimi në % i Mallrave dhe Shërbimeve si pasojë e ndryshimit të sasisë së produktit</t>
    </r>
    <r>
      <rPr>
        <b/>
        <i/>
        <sz val="9"/>
        <rFont val="Times New Roman"/>
        <family val="1"/>
      </rPr>
      <t>**</t>
    </r>
  </si>
  <si>
    <r>
      <t>Ndryshimi në % i Subvencioneve si pasojë e ndryshimit të sasisë së produktit</t>
    </r>
    <r>
      <rPr>
        <b/>
        <i/>
        <sz val="9"/>
        <rFont val="Times New Roman"/>
        <family val="1"/>
      </rPr>
      <t>**</t>
    </r>
  </si>
  <si>
    <r>
      <t>Ndryshimi në % i Transfertave të brendshme si pasojë e ndryshimit të sasisë së produktit</t>
    </r>
    <r>
      <rPr>
        <b/>
        <i/>
        <sz val="9"/>
        <rFont val="Times New Roman"/>
        <family val="1"/>
      </rPr>
      <t>**</t>
    </r>
  </si>
  <si>
    <r>
      <t>Ndryshimi në % i Transfertave të jashtme si pasojë e ndryshimit të sasisë së produktit</t>
    </r>
    <r>
      <rPr>
        <b/>
        <i/>
        <sz val="9"/>
        <rFont val="Times New Roman"/>
        <family val="1"/>
      </rPr>
      <t>**</t>
    </r>
  </si>
  <si>
    <r>
      <t>Ndryshimi në % i Transfertave për familjet dhe individët si pasojë e ndryshimit të sasisë së produktit</t>
    </r>
    <r>
      <rPr>
        <b/>
        <i/>
        <sz val="9"/>
        <rFont val="Times New Roman"/>
        <family val="1"/>
      </rPr>
      <t>**</t>
    </r>
  </si>
  <si>
    <r>
      <t>Shënim: Shpjegoni supozimet dhe llogaritjet për Produktin 1 (Metoda 2)</t>
    </r>
    <r>
      <rPr>
        <b/>
        <sz val="8"/>
        <rFont val="Times New Roman"/>
        <family val="1"/>
      </rPr>
      <t>***</t>
    </r>
  </si>
  <si>
    <r>
      <rPr>
        <b/>
        <u/>
        <sz val="8"/>
        <rFont val="Times New Roman"/>
        <family val="1"/>
      </rPr>
      <t xml:space="preserve">Ne kuader te Strategjise Ndersektoriale te Drejtesise ne kete produkt jane te kostuara:      </t>
    </r>
    <r>
      <rPr>
        <i/>
        <u/>
        <sz val="8"/>
        <rFont val="Times New Roman"/>
        <family val="1"/>
      </rPr>
      <t>Objektivi 6:  Përmirësimi i mbrojtjes së të drejtave të njeriut në sistemin e institucioneve të vuajtjes së dënimit</t>
    </r>
    <r>
      <rPr>
        <i/>
        <sz val="8"/>
        <rFont val="Times New Roman"/>
        <family val="1"/>
      </rPr>
      <t xml:space="preserve">                                                                                                                              </t>
    </r>
    <r>
      <rPr>
        <sz val="8"/>
        <rFont val="Times New Roman"/>
        <family val="1"/>
      </rPr>
      <t xml:space="preserve">                                                                                                                  </t>
    </r>
    <r>
      <rPr>
        <b/>
        <sz val="8"/>
        <rFont val="Times New Roman"/>
        <family val="1"/>
      </rPr>
      <t>Masa 1.</t>
    </r>
    <r>
      <rPr>
        <sz val="8"/>
        <rFont val="Times New Roman"/>
        <family val="1"/>
      </rPr>
      <t xml:space="preserve"> Përmirësimi i legjislacionit penal në përputhje me standardet europiane </t>
    </r>
    <r>
      <rPr>
        <b/>
        <sz val="8"/>
        <rFont val="Times New Roman"/>
        <family val="1"/>
      </rPr>
      <t xml:space="preserve">                </t>
    </r>
    <r>
      <rPr>
        <i/>
        <u/>
        <sz val="8"/>
        <rFont val="Times New Roman"/>
        <family val="1"/>
      </rPr>
      <t>Objektivi 8:  Përmirësimi i cilësisë së shërbimit të profesioneve ligjore dhe krijimi i një kuadri ligjor për arbitrazhin</t>
    </r>
    <r>
      <rPr>
        <b/>
        <i/>
        <sz val="8"/>
        <rFont val="Times New Roman"/>
        <family val="1"/>
      </rPr>
      <t xml:space="preserve">   </t>
    </r>
    <r>
      <rPr>
        <b/>
        <sz val="8"/>
        <rFont val="Times New Roman"/>
        <family val="1"/>
      </rPr>
      <t xml:space="preserve">                                                                                                                     Masa 6.</t>
    </r>
    <r>
      <rPr>
        <sz val="8"/>
        <rFont val="Times New Roman"/>
        <family val="1"/>
      </rPr>
      <t xml:space="preserve"> Zbatimi i kuadrit legjislativ për noterët, avokatët, ndërmjetësit, permbarues duke garantuar një autonomi më të madhe të Dhomave dhe duke përfshire psh. organizimin e Dhomave për përgatitjen e noterëve, avokatëve, ndërmjetësve për kandidat për profesionin, rritjen e profesionalizimit të tyre, nëpërmjet përmirësimit të vazhdueshëm dhe riorganizimit të provimit të licencimit të tyre                                                                                                      </t>
    </r>
    <r>
      <rPr>
        <b/>
        <sz val="8"/>
        <rFont val="Times New Roman"/>
        <family val="1"/>
      </rPr>
      <t xml:space="preserve">Masa 7.  </t>
    </r>
    <r>
      <rPr>
        <sz val="8"/>
        <rFont val="Times New Roman"/>
        <family val="1"/>
      </rPr>
      <t xml:space="preserve">Forcimi i rolit të ndërmjetësve dhe përmirësimi i kuadrit ligjor për zbatimin e ndërmjetësimit në procedurat civile, tregtare, familjare penale dhe administrative.                                                 </t>
    </r>
    <r>
      <rPr>
        <b/>
        <sz val="8"/>
        <rFont val="Times New Roman"/>
        <family val="1"/>
      </rPr>
      <t xml:space="preserve">                                                                        </t>
    </r>
    <r>
      <rPr>
        <sz val="8"/>
        <rFont val="Times New Roman"/>
        <family val="1"/>
      </rPr>
      <t xml:space="preserve">  Plani analitik i projketakteve per vitin 2018 ka te parashikuara 41 projektligje dhe projektvendime gjate vitit nderkohe pritet qe te kete nisma te parashikuara ne plan referuar praktikes se viteve te meparshme.Perllogarija e ketij produkti eshte bere bazuar ne numrin shpenzimet er pagat dhe shpenzimet operative te 11 punonjesve te Drejtorise te Hartimit te Legjislacionit.</t>
    </r>
  </si>
  <si>
    <r>
      <t xml:space="preserve">Produkti </t>
    </r>
    <r>
      <rPr>
        <b/>
        <sz val="8"/>
        <color rgb="FFFF0000"/>
        <rFont val="Times New Roman"/>
        <family val="1"/>
      </rPr>
      <t>5</t>
    </r>
    <r>
      <rPr>
        <b/>
        <sz val="8"/>
        <rFont val="Times New Roman"/>
        <family val="1"/>
      </rPr>
      <t xml:space="preserve"> (shto produkte sipas rastit)</t>
    </r>
  </si>
  <si>
    <r>
      <t xml:space="preserve">Detajimi i Kostos Totale të </t>
    </r>
    <r>
      <rPr>
        <b/>
        <sz val="8"/>
        <rFont val="Times New Roman"/>
        <family val="1"/>
      </rPr>
      <t xml:space="preserve">Produktit 1 </t>
    </r>
    <r>
      <rPr>
        <sz val="8"/>
        <rFont val="Times New Roman"/>
        <family val="1"/>
      </rPr>
      <t>sipas Artikujve Ekonomikë</t>
    </r>
  </si>
  <si>
    <r>
      <t xml:space="preserve">Detajimi i Kostos Totale të </t>
    </r>
    <r>
      <rPr>
        <b/>
        <sz val="8"/>
        <rFont val="Times New Roman"/>
        <family val="1"/>
      </rPr>
      <t xml:space="preserve">Produktit 2 </t>
    </r>
    <r>
      <rPr>
        <sz val="8"/>
        <rFont val="Times New Roman"/>
        <family val="1"/>
      </rPr>
      <t>sipas Artikujve Ekonomikë</t>
    </r>
  </si>
  <si>
    <r>
      <rPr>
        <b/>
        <i/>
        <u/>
        <sz val="8"/>
        <rFont val="Times New Roman"/>
        <family val="1"/>
      </rPr>
      <t xml:space="preserve">Ne kuader te Strategjise Ndersektoriale te Drejtesise ne kete produkt eshte kostuar:          </t>
    </r>
    <r>
      <rPr>
        <i/>
        <u/>
        <sz val="8"/>
        <rFont val="Times New Roman"/>
        <family val="1"/>
      </rPr>
      <t>Objektivi 3:  Përmirësimi i funksionimit të sistemit gjyqësor duke forcuar efikasistetin, transparencën dhe qasjen e tij në përputhje me standardet evropiane</t>
    </r>
    <r>
      <rPr>
        <u/>
        <sz val="8"/>
        <rFont val="Times New Roman"/>
        <family val="1"/>
      </rPr>
      <t xml:space="preserve"> </t>
    </r>
    <r>
      <rPr>
        <sz val="8"/>
        <rFont val="Times New Roman"/>
        <family val="1"/>
      </rPr>
      <t xml:space="preserve">                                </t>
    </r>
    <r>
      <rPr>
        <b/>
        <sz val="8"/>
        <rFont val="Times New Roman"/>
        <family val="1"/>
      </rPr>
      <t>Masa 6.</t>
    </r>
    <r>
      <rPr>
        <sz val="8"/>
        <rFont val="Times New Roman"/>
        <family val="1"/>
      </rPr>
      <t xml:space="preserve"> Drejtoria e Ndihmës Juridike Falas (DNJF) është krijuar dhe ka funksionalitet të plotë. (3/b)                                                                                                                                             llogaritjet  e ketij produkti jane ne baze shpenzimeve per paga dhe sigurime te stafit te drejtorise se ndihmes juridike falas si dhe tarifave per ndihme juridike paresore dhe dytesore.</t>
    </r>
  </si>
  <si>
    <r>
      <t xml:space="preserve">Produkti </t>
    </r>
    <r>
      <rPr>
        <b/>
        <sz val="8"/>
        <color rgb="FFFF0000"/>
        <rFont val="Times New Roman"/>
        <family val="1"/>
      </rPr>
      <t>2</t>
    </r>
  </si>
  <si>
    <r>
      <t xml:space="preserve">Shënim: </t>
    </r>
    <r>
      <rPr>
        <i/>
        <sz val="8"/>
        <rFont val="Times New Roman"/>
        <family val="1"/>
      </rPr>
      <t>Shpjegoni supozimet dhe llogaritjet (Metoda 1)</t>
    </r>
  </si>
  <si>
    <r>
      <rPr>
        <b/>
        <u/>
        <sz val="8"/>
        <rFont val="Times New Roman"/>
        <family val="1"/>
      </rPr>
      <t xml:space="preserve">Ne kuader te Strategjise Ndersektoriale te Drejtesise ne kete produkt eshte kostuar:   </t>
    </r>
    <r>
      <rPr>
        <sz val="8"/>
        <rFont val="Times New Roman"/>
        <family val="1"/>
      </rPr>
      <t xml:space="preserve">         </t>
    </r>
    <r>
      <rPr>
        <i/>
        <u/>
        <sz val="8"/>
        <rFont val="Times New Roman"/>
        <family val="1"/>
      </rPr>
      <t xml:space="preserve">Objektivi 8:  Përmirësimi i cilësisë së shërbimit të profesioneve ligjore dhe krijimi i një kuadri ligjor për arbitrazhin       </t>
    </r>
    <r>
      <rPr>
        <sz val="8"/>
        <rFont val="Times New Roman"/>
        <family val="1"/>
      </rPr>
      <t xml:space="preserve">                                                                                                                 </t>
    </r>
    <r>
      <rPr>
        <b/>
        <sz val="8"/>
        <rFont val="Times New Roman"/>
        <family val="1"/>
      </rPr>
      <t xml:space="preserve">Masa 11. </t>
    </r>
    <r>
      <rPr>
        <sz val="8"/>
        <rFont val="Times New Roman"/>
        <family val="1"/>
      </rPr>
      <t xml:space="preserve">Forcimi i Departamentit të Mbikqyrjes dhe Monitorimit për Institucionet e Varësisë.                                                                                                                          </t>
    </r>
    <r>
      <rPr>
        <b/>
        <sz val="8"/>
        <rFont val="Times New Roman"/>
        <family val="1"/>
      </rPr>
      <t>Masa 12</t>
    </r>
    <r>
      <rPr>
        <sz val="8"/>
        <rFont val="Times New Roman"/>
        <family val="1"/>
      </rPr>
      <t xml:space="preserve">.Forcimi i Departamentit të Monitorimit për Profesionet e Lira Ligjore                    </t>
    </r>
    <r>
      <rPr>
        <b/>
        <sz val="8"/>
        <rFont val="Times New Roman"/>
        <family val="1"/>
      </rPr>
      <t>Masa 13</t>
    </r>
    <r>
      <rPr>
        <sz val="8"/>
        <rFont val="Times New Roman"/>
        <family val="1"/>
      </rPr>
      <t xml:space="preserve">. Krijimi dhe ngritja e sistemeve të menaxhimit, aktiviteteve operacionale dhe kontrolluese dhe funksionimin financiar të MD-së.                                                                 </t>
    </r>
    <r>
      <rPr>
        <b/>
        <sz val="8"/>
        <rFont val="Times New Roman"/>
        <family val="1"/>
      </rPr>
      <t xml:space="preserve">Masa14. </t>
    </r>
    <r>
      <rPr>
        <sz val="8"/>
        <rFont val="Times New Roman"/>
        <family val="1"/>
      </rPr>
      <t>Rritja e kapaciteteve të departamentit të lidhur me donatorë të ndryshëm në MD.</t>
    </r>
  </si>
  <si>
    <t>QENDRA E BOTIMEVE ZYRTARE</t>
  </si>
  <si>
    <t>01120</t>
  </si>
  <si>
    <t>Botimi në kohën më të shkurtër i akteve juridike , duke rritur aksesin e publikut në ligj dhe transparencë të normave juridike për një zbatim sa më të mirë të tyre.</t>
  </si>
  <si>
    <t>Botimi I aktevete botueshme ne fletore zyrtare/buletinin e njoftimeve zyrtare brenda afateve ligjore , perditesimi ne kohe reale I legjislacionit dhe botimi I tyre ne leter dhe elektronikisht.</t>
  </si>
  <si>
    <t>Botimi I akteve te botueshme ne fletore zyrtare brenda afateve ligjore</t>
  </si>
  <si>
    <t>Botimi I njoftimeve zyrtare ne Buletinin e njoftimeve zyrtare brenda afateve ligjore</t>
  </si>
  <si>
    <t>Botimi I kodeve dhe permbledheseve te legjislacionit ne kohe reale me ndryshimet e pesuara ne legjislacion</t>
  </si>
  <si>
    <t>Botimi elektronik I fletores zyrtare, Buletinit te njoftimeve zyrtare, kodeve dhe permbledheseve te legjislacionit</t>
  </si>
  <si>
    <t>Botimi I akteve ne fletore zyrtare brenda afateve ligjore</t>
  </si>
  <si>
    <t>Emërtimi i Treguesit 2</t>
  </si>
  <si>
    <t>%</t>
  </si>
  <si>
    <t>Vlera e Synuar</t>
  </si>
  <si>
    <t>Emërtimi i Treguesit x (shto tregues sipas rastit)</t>
  </si>
  <si>
    <t>Vlera Bazë</t>
  </si>
  <si>
    <t>FLETORE  ZYRTARE</t>
  </si>
  <si>
    <t>Fletore Zyrtare</t>
  </si>
  <si>
    <t>cope</t>
  </si>
  <si>
    <r>
      <t xml:space="preserve">Detajimi i Kostos Totale të </t>
    </r>
    <r>
      <rPr>
        <b/>
        <sz val="8"/>
        <color rgb="FFFF0000"/>
        <rFont val="Garamond"/>
        <family val="1"/>
      </rPr>
      <t>Produktit 1</t>
    </r>
    <r>
      <rPr>
        <b/>
        <sz val="8"/>
        <color theme="1"/>
        <rFont val="Garamond"/>
        <family val="1"/>
      </rPr>
      <t xml:space="preserve"> sipas Artikujve Ekonomikë</t>
    </r>
  </si>
  <si>
    <r>
      <t>Ndryshimi në % i Pagave si pasojë e ndryshimit të sasisë së produktit</t>
    </r>
    <r>
      <rPr>
        <b/>
        <i/>
        <sz val="9"/>
        <color rgb="FFFF0000"/>
        <rFont val="Garamond"/>
        <family val="1"/>
      </rPr>
      <t>**</t>
    </r>
  </si>
  <si>
    <r>
      <t>Ndryshimi në % i Sigurimeve Shoqërore dhe Shendetësore si pasojë e ndryshimit të sasisë së produktit</t>
    </r>
    <r>
      <rPr>
        <b/>
        <i/>
        <sz val="9"/>
        <color rgb="FFFF0000"/>
        <rFont val="Garamond"/>
        <family val="1"/>
      </rPr>
      <t>**</t>
    </r>
  </si>
  <si>
    <r>
      <t>Ndryshimi në % i Mallrave dhe Shërbimeve si pasojë e ndryshimit të sasisë së produktit</t>
    </r>
    <r>
      <rPr>
        <b/>
        <i/>
        <sz val="9"/>
        <color rgb="FFFF0000"/>
        <rFont val="Garamond"/>
        <family val="1"/>
      </rPr>
      <t>**</t>
    </r>
  </si>
  <si>
    <r>
      <t>Ndryshimi në % i Subvencioneve si pasojë e ndryshimit të sasisë së produktit</t>
    </r>
    <r>
      <rPr>
        <b/>
        <i/>
        <sz val="9"/>
        <color rgb="FFFF0000"/>
        <rFont val="Garamond"/>
        <family val="1"/>
      </rPr>
      <t>**</t>
    </r>
  </si>
  <si>
    <r>
      <t>Ndryshimi në % i Transfertave të brendshme si pasojë e ndryshimit të sasisë së produktit</t>
    </r>
    <r>
      <rPr>
        <b/>
        <i/>
        <sz val="9"/>
        <color rgb="FFFF0000"/>
        <rFont val="Garamond"/>
        <family val="1"/>
      </rPr>
      <t>**</t>
    </r>
  </si>
  <si>
    <r>
      <t>Ndryshimi në % i Transfertave të jashtme si pasojë e ndryshimit të sasisë së produktit</t>
    </r>
    <r>
      <rPr>
        <b/>
        <i/>
        <sz val="9"/>
        <color rgb="FFFF0000"/>
        <rFont val="Garamond"/>
        <family val="1"/>
      </rPr>
      <t>**</t>
    </r>
  </si>
  <si>
    <r>
      <t>Ndryshimi në % i Transfertave për familjet dhe individët si pasojë e ndryshimit të sasisë së produktit</t>
    </r>
    <r>
      <rPr>
        <b/>
        <i/>
        <sz val="9"/>
        <color rgb="FFFF0000"/>
        <rFont val="Garamond"/>
        <family val="1"/>
      </rPr>
      <t>**</t>
    </r>
  </si>
  <si>
    <r>
      <t>Shënim: Shpjegoni supozimet dhe llogaritjet për Produktin 1 (Metoda 2)</t>
    </r>
    <r>
      <rPr>
        <b/>
        <sz val="8"/>
        <color rgb="FFFF0000"/>
        <rFont val="Garamond"/>
        <family val="1"/>
      </rPr>
      <t>***</t>
    </r>
  </si>
  <si>
    <t>M140049</t>
  </si>
  <si>
    <t>PAJISJE KOMPJUTERIKE</t>
  </si>
  <si>
    <t xml:space="preserve">KOMPJUTERA </t>
  </si>
  <si>
    <r>
      <t xml:space="preserve">Detajimi i Kostos Totale të </t>
    </r>
    <r>
      <rPr>
        <b/>
        <sz val="8"/>
        <color rgb="FFFF0000"/>
        <rFont val="Garamond"/>
        <family val="1"/>
      </rPr>
      <t>Produktit 2</t>
    </r>
    <r>
      <rPr>
        <b/>
        <sz val="8"/>
        <color theme="1"/>
        <rFont val="Garamond"/>
        <family val="1"/>
      </rPr>
      <t xml:space="preserve"> sipas Artikujve Ekonomikë</t>
    </r>
  </si>
  <si>
    <t>M140058</t>
  </si>
  <si>
    <t xml:space="preserve">Produkti 3 </t>
  </si>
  <si>
    <t>Blerje pajisje zyre</t>
  </si>
  <si>
    <t xml:space="preserve"> karrike</t>
  </si>
  <si>
    <r>
      <t xml:space="preserve">Detajimi i Kostos Totale të </t>
    </r>
    <r>
      <rPr>
        <b/>
        <sz val="8"/>
        <color rgb="FFFF0000"/>
        <rFont val="Garamond"/>
        <family val="1"/>
      </rPr>
      <t>Produktit 3</t>
    </r>
    <r>
      <rPr>
        <b/>
        <sz val="8"/>
        <color theme="1"/>
        <rFont val="Garamond"/>
        <family val="1"/>
      </rPr>
      <t xml:space="preserve"> sipas Artikujve Ekonomikë</t>
    </r>
  </si>
  <si>
    <t xml:space="preserve">Produkti 4 </t>
  </si>
  <si>
    <t>Blerje pajisje kompjterike</t>
  </si>
  <si>
    <t>Printer digital bardh e zi</t>
  </si>
  <si>
    <r>
      <t xml:space="preserve">Detajimi i Kostos Totale të </t>
    </r>
    <r>
      <rPr>
        <b/>
        <sz val="8"/>
        <color rgb="FFFF0000"/>
        <rFont val="Garamond"/>
        <family val="1"/>
      </rPr>
      <t>Produktit 4</t>
    </r>
    <r>
      <rPr>
        <b/>
        <sz val="8"/>
        <color theme="1"/>
        <rFont val="Garamond"/>
        <family val="1"/>
      </rPr>
      <t xml:space="preserve"> sipas Artikujve Ekonomikë</t>
    </r>
  </si>
  <si>
    <t>Botimi I akteve ne buletinin e njoftimeve zyrtare brenda afateve ligjore</t>
  </si>
  <si>
    <t>Botimi I akteve ne buletinin e njoftimeve  zyrtare brenda afateve ligjore</t>
  </si>
  <si>
    <t>Produkti 5</t>
  </si>
  <si>
    <t>BULETINI I NJOFTIMEVE ZYRTARE</t>
  </si>
  <si>
    <t>Buletini I Njoftimeve Zyrtare</t>
  </si>
  <si>
    <r>
      <t>Detajimi i Kostos Totale të</t>
    </r>
    <r>
      <rPr>
        <b/>
        <sz val="8"/>
        <color rgb="FFFF0000"/>
        <rFont val="Garamond"/>
        <family val="1"/>
      </rPr>
      <t xml:space="preserve"> Produktit 5 </t>
    </r>
    <r>
      <rPr>
        <b/>
        <sz val="8"/>
        <color theme="1"/>
        <rFont val="Garamond"/>
        <family val="1"/>
      </rPr>
      <t>sipas Artikujve Ekonomikë</t>
    </r>
  </si>
  <si>
    <t>Kosto totale e produktit 5</t>
  </si>
  <si>
    <t>Botimi I kodeve dhe permbledheseve te legjislacionit te perditesuara, ne kohe reale</t>
  </si>
  <si>
    <t>Produkti 6</t>
  </si>
  <si>
    <t>KODE DHE PERMBLEDHESE LEGJISLACIONI</t>
  </si>
  <si>
    <t>Kode dhe permbledhese legjislacioni</t>
  </si>
  <si>
    <t>tituj</t>
  </si>
  <si>
    <r>
      <t>Detajimi i Kostos Totale të</t>
    </r>
    <r>
      <rPr>
        <b/>
        <sz val="8"/>
        <color rgb="FFFF0000"/>
        <rFont val="Garamond"/>
        <family val="1"/>
      </rPr>
      <t xml:space="preserve"> Produktit  6  </t>
    </r>
    <r>
      <rPr>
        <b/>
        <sz val="8"/>
        <color theme="1"/>
        <rFont val="Garamond"/>
        <family val="1"/>
      </rPr>
      <t>sipas Artikujve Ekonomikë</t>
    </r>
  </si>
  <si>
    <t>Kosto totale e produktit 6</t>
  </si>
  <si>
    <t xml:space="preserve">Shënim: Shpjegoni supozimet dhe llogaritjet për Produktin X (Metoda 2) </t>
  </si>
  <si>
    <t>Produkti 7</t>
  </si>
  <si>
    <t>Printer digital me ngjyra</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</si>
  <si>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</si>
  <si>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</si>
  <si>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Treguesit e Performancës për Objektivin 4</t>
  </si>
  <si>
    <t>Produktet për Objektivin 4</t>
  </si>
  <si>
    <t>Produkti 8</t>
  </si>
  <si>
    <t>BOTIMI ELEKTRONIK I FLETORES ZYRTARE, BULETINIT TE NJOFTIMEVE DHE KODEVE &amp; PERMBLEDHESEVE TE LEGJISLACIONIT</t>
  </si>
  <si>
    <t>Botimi elektronik I fletores zyrtare, buletinit te njoftimeve zyrtare dhe kodeve &amp; permbledheseve te legjislacionit</t>
  </si>
  <si>
    <r>
      <t>Detajimi i Kostos Totale të</t>
    </r>
    <r>
      <rPr>
        <b/>
        <sz val="8"/>
        <color rgb="FFFF0000"/>
        <rFont val="Garamond"/>
        <family val="1"/>
      </rPr>
      <t xml:space="preserve"> Produktit 8 </t>
    </r>
    <r>
      <rPr>
        <b/>
        <sz val="8"/>
        <color theme="1"/>
        <rFont val="Garamond"/>
        <family val="1"/>
      </rPr>
      <t>sipas Artikujve Ekonomikë</t>
    </r>
  </si>
  <si>
    <t>Kosto totale e produktit 8</t>
  </si>
  <si>
    <t>Produkti 9</t>
  </si>
  <si>
    <t>ARKIVA ELEKTRONIKE E AKTEVE</t>
  </si>
  <si>
    <t>Ndertimi I arkives elektronike te akteve</t>
  </si>
  <si>
    <t>sistem</t>
  </si>
  <si>
    <r>
      <t xml:space="preserve">Detajimi i Kostos Totale të </t>
    </r>
    <r>
      <rPr>
        <b/>
        <sz val="8"/>
        <color rgb="FFFF0000"/>
        <rFont val="Garamond"/>
        <family val="1"/>
      </rPr>
      <t>Produktit 9</t>
    </r>
    <r>
      <rPr>
        <b/>
        <sz val="8"/>
        <color theme="1"/>
        <rFont val="Garamond"/>
        <family val="1"/>
      </rPr>
      <t xml:space="preserve"> sipas Artikujve Ekonomikë</t>
    </r>
  </si>
  <si>
    <t>Kosto totale e produktit 9</t>
  </si>
  <si>
    <t>Emërtimi i Projektit të Investimeve</t>
  </si>
  <si>
    <t>Produkti X (shto produkte sipas rastit)</t>
  </si>
  <si>
    <t>xxxxx</t>
  </si>
  <si>
    <r>
      <t xml:space="preserve">Detajimi i Kostos Totale të </t>
    </r>
    <r>
      <rPr>
        <b/>
        <sz val="8"/>
        <color rgb="FFFF0000"/>
        <rFont val="Garamond"/>
        <family val="1"/>
      </rPr>
      <t>Produktit X</t>
    </r>
    <r>
      <rPr>
        <b/>
        <sz val="8"/>
        <color theme="1"/>
        <rFont val="Garamond"/>
        <family val="1"/>
      </rPr>
      <t xml:space="preserve"> sipas Artikujve Ekonomikë</t>
    </r>
  </si>
  <si>
    <t>Emërtimi i Treguesit 1</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</si>
  <si>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</si>
  <si>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Shënim: Shpjegoni supozimet dhe llogaritjet për Produktin 2 (Metoda 2) </t>
  </si>
  <si>
    <r>
      <rPr>
        <b/>
        <sz val="8"/>
        <color rgb="FFFF0000"/>
        <rFont val="Garamond"/>
        <family val="1"/>
      </rPr>
      <t>Produkti X</t>
    </r>
    <r>
      <rPr>
        <sz val="8"/>
        <color theme="1"/>
        <rFont val="Garamond"/>
        <family val="1"/>
      </rPr>
      <t xml:space="preserve"> (shto produkte sipas rastit)</t>
    </r>
  </si>
  <si>
    <r>
      <t xml:space="preserve">Shënim: </t>
    </r>
    <r>
      <rPr>
        <i/>
        <sz val="8"/>
        <color theme="1"/>
        <rFont val="Garamond"/>
        <family val="1"/>
      </rPr>
      <t>Shpjegoni supozimet dhe llogaritjet (Metoda 1)</t>
    </r>
  </si>
  <si>
    <t xml:space="preserve">Politikat Ekzistuese </t>
  </si>
  <si>
    <t>Shërbimi i Kthimit të kompensimit të pronave</t>
  </si>
  <si>
    <t>01180</t>
  </si>
  <si>
    <t>Pranimi, shqyrtimi, trajtimi me vendim, i kërkesave të subjekteve të shpronësuara dhe kompensimi Financiar e Fizik i vendimeve përfundimtare ,Zbatimi i Ligji nr.9482,dt 3.4.2006,"Për legalizimin, urbanizimin dhe integrimin e ndërtimeve pa leje"i ndryshuar dhe ligjit nr.10186,datë 05.11.2009, "Për rregullimin e pronësisë në truallin shtetëror në zonat me përparësi turizmin", i ndryshuar.</t>
  </si>
  <si>
    <t>Rregullimi i çështjes së pronave ne zbatim te ligjit 133/2015 Për trajtimin e pronës dhe përfundimin e proçesit të kompensimit të pronave dhe akteve nënligjore, Legalizimi ,urbanizimi dhe integrimi I ndërtimeve dhe zonave informale</t>
  </si>
  <si>
    <t>Treguesit e Performancës në nivel Qëllimi*</t>
  </si>
  <si>
    <t>Realizimi skemes së shpërndarjes së Fondit Special të Kompensimit</t>
  </si>
  <si>
    <t xml:space="preserve">Realizimi i Proçesit të Njohjes </t>
  </si>
  <si>
    <t>Nr. I praktikave legalizimi pasuri informale</t>
  </si>
  <si>
    <t xml:space="preserve"> Të kryej  proçesin e  vlerësimit financiar të vendimeve përfundimtare nga viti 1993 e në vijim dhe të shpërndajë Fondin Special të Kompensimit  sipas akteve ligjore në fuqi.  </t>
  </si>
  <si>
    <t>Treguesit e Performancës për Objektivin 1**</t>
  </si>
  <si>
    <t>Përfundimi i Regjistrit të Vlerësime Përfundimtare të Kompensimit</t>
  </si>
  <si>
    <t>Shpenzimet Korrente</t>
  </si>
  <si>
    <t>Produkti A</t>
  </si>
  <si>
    <t>Regjistri i Vendimeve Përfundimtare për kompensim  që kanë njohur këtë të drejtë, të vleresuara sipas metodologjisë së miratuar në ligj dhe Akteve nënligjore.</t>
  </si>
  <si>
    <t>Përditësimimi i regjistrit me rend kronologjik i vendimeve  që kanë njohur të drejtën e kompensimit duke përcaktuar dhe zgjidhur problematikën për çdo vendim sipas skemës  akteve nën ligjore në fuqi</t>
  </si>
  <si>
    <t>Nr Vendimesh</t>
  </si>
  <si>
    <t>Detajimi i Kostos Totale të Produktit A sipas Artikujve Ekonomikë</t>
  </si>
  <si>
    <t>Kodi i Projektit të Investimeve M 140049</t>
  </si>
  <si>
    <t xml:space="preserve"> M 140049</t>
  </si>
  <si>
    <t>Vende pune të kompletuar me  Paisje Elektronike</t>
  </si>
  <si>
    <t>Blerje kompjutera Ups Fotokopje etj</t>
  </si>
  <si>
    <t>Kosto totale e produktit A</t>
  </si>
  <si>
    <t>Produkti B</t>
  </si>
  <si>
    <t>Vendimet e ankimuara  në Gjykatë</t>
  </si>
  <si>
    <t>Shqyrtimi i Vendimeve të ATP -së  dalë në bazë të ligjit 133/2015 që ankimohen në gjykatë dhe  Shpenzimet e Administratës  ndihmëse</t>
  </si>
  <si>
    <t>Detajimi i Kostos Totale të Produkti B  sipas Artikujve Ekonomikë</t>
  </si>
  <si>
    <t>Kosto totale e produktit B</t>
  </si>
  <si>
    <t>Shpenzimet Kapitale Produkti B</t>
  </si>
  <si>
    <t xml:space="preserve">Kodi i Projektit të Investimeve </t>
  </si>
  <si>
    <t>M 140331</t>
  </si>
  <si>
    <t>Arkiva e pajisur me  Bombula  Fikse Automatike kundër Zjarrit</t>
  </si>
  <si>
    <t>Instalim i paisjeve për shuarjen e zjarrit në ambjentet e arkivës së Atp- së</t>
  </si>
  <si>
    <t>Detajimi i Kostos Totale të Produktit B sipas Artikujve Ekonomikë</t>
  </si>
  <si>
    <t>Produkti C</t>
  </si>
  <si>
    <t>Shpërndarja e Fondit Fizik dhe  Financiar</t>
  </si>
  <si>
    <t>Vendime përfundimtare për Shpërndarjen e Fondit Fizik dhe  Financiar  duke u bazuar në ligjin 133/2015 dhe akteve nën ligjore në fuqi.</t>
  </si>
  <si>
    <t>Detajimi i Kostos Totale të Produkti C sipas Artikujve Ekonomikë</t>
  </si>
  <si>
    <t>Kosto totale e produktit C</t>
  </si>
  <si>
    <r>
      <rPr>
        <b/>
        <sz val="9"/>
        <rFont val="Garamond"/>
        <family val="1"/>
      </rPr>
      <t xml:space="preserve"> Produkti D</t>
    </r>
    <r>
      <rPr>
        <sz val="9"/>
        <rFont val="Garamond"/>
        <family val="1"/>
      </rPr>
      <t xml:space="preserve"> </t>
    </r>
  </si>
  <si>
    <t>Vendime nga Oborret në përdorim</t>
  </si>
  <si>
    <t xml:space="preserve">Trajtimi me vendim i  kërkesave të subjekteve për tjetërsimin e sipërfaqeve, pronë shtetërore,oborr në përdorim. </t>
  </si>
  <si>
    <t>Detajimi i Kostos Totale të Produkti D sipas Artikujve Ekonomikë</t>
  </si>
  <si>
    <t>Kosto totale e produktit D</t>
  </si>
  <si>
    <t xml:space="preserve">   Të kryeje proçesin e trajtimit të pronësisë për dosjet pa vendim që ndodhen  pranë institucionit dhe dosjet e reja që u hapen në kuadër të ligjit .</t>
  </si>
  <si>
    <t>Treguesit e Performancës për Objektivin 2**</t>
  </si>
  <si>
    <t>Realizimi i Proçesit të Vendimarrjes për njohje pronësie të kërkesave të patrajtuara.</t>
  </si>
  <si>
    <t>Produktet për Objektivin 2  Produkti E</t>
  </si>
  <si>
    <t>Produkti E</t>
  </si>
  <si>
    <t xml:space="preserve">Trajtimi  i kërkesave  për njohje pronësie ndër vite </t>
  </si>
  <si>
    <t>Shqyrtimi i dosjeve pa vendim të akumuluara dhe kërkesat e reja  që lindën në bazë të ligjit 133/2015</t>
  </si>
  <si>
    <t>Detajimi i Kostos Totale të Produkti E  sipas Artikujve Ekonomikë</t>
  </si>
  <si>
    <t>Kosto totale e produktit E</t>
  </si>
  <si>
    <t>Objektivi 3i Politikës së Programit</t>
  </si>
  <si>
    <t>Legalizimi dhe perpunimi i informacionit tekniko ligjor per ndertimet informale</t>
  </si>
  <si>
    <t>Treguesit e Performancës për Legalizimin dhe perpunimin e informacionit tekniko ligjor per ndertimet informale</t>
  </si>
  <si>
    <t>% e  praktikave të finaizurara me leje legalizimi pasuri informale ndaj totalit të praktikave</t>
  </si>
  <si>
    <t>Produktet për Objektivin4</t>
  </si>
  <si>
    <t xml:space="preserve">Produkti I </t>
  </si>
  <si>
    <t>Nr.legalizimeve</t>
  </si>
  <si>
    <t>Nr. i praktikave legalizimi pasuri informalei</t>
  </si>
  <si>
    <t>Detajimi i Kostos Totale të Produktit I  sipas Artikujve Ekonomikë</t>
  </si>
  <si>
    <r>
      <t>Ndryshimi në % i Pagave si pasojë e ndryshimit të sasisë së produktit</t>
    </r>
    <r>
      <rPr>
        <b/>
        <i/>
        <sz val="9"/>
        <rFont val="Garamond"/>
        <family val="1"/>
      </rPr>
      <t>**</t>
    </r>
  </si>
  <si>
    <r>
      <t>Ndryshimi në % i Sigurimeve Shoqërore dhe Shendetësore si pasojë e ndryshimit të sasisë së produktit</t>
    </r>
    <r>
      <rPr>
        <b/>
        <i/>
        <sz val="9"/>
        <rFont val="Garamond"/>
        <family val="1"/>
      </rPr>
      <t>**</t>
    </r>
  </si>
  <si>
    <r>
      <t>Ndryshimi në % i Mallrave dhe Shërbimeve si pasojë e ndryshimit të sasisë së produktit</t>
    </r>
    <r>
      <rPr>
        <b/>
        <i/>
        <sz val="9"/>
        <rFont val="Garamond"/>
        <family val="1"/>
      </rPr>
      <t>**</t>
    </r>
  </si>
  <si>
    <r>
      <t>Ndryshimi në % i Subvencioneve si pasojë e ndryshimit të sasisë së produktit</t>
    </r>
    <r>
      <rPr>
        <b/>
        <i/>
        <sz val="9"/>
        <rFont val="Garamond"/>
        <family val="1"/>
      </rPr>
      <t>**</t>
    </r>
  </si>
  <si>
    <r>
      <t>Ndryshimi në % i Transfertave të brendshme si pasojë e ndryshimit të sasisë së produktit</t>
    </r>
    <r>
      <rPr>
        <b/>
        <i/>
        <sz val="9"/>
        <rFont val="Garamond"/>
        <family val="1"/>
      </rPr>
      <t>**</t>
    </r>
  </si>
  <si>
    <r>
      <t>Ndryshimi në % i Transfertave të jashtme si pasojë e ndryshimit të sasisë së produktit</t>
    </r>
    <r>
      <rPr>
        <b/>
        <i/>
        <sz val="9"/>
        <rFont val="Garamond"/>
        <family val="1"/>
      </rPr>
      <t>**</t>
    </r>
  </si>
  <si>
    <r>
      <t>Ndryshimi në % i Transfertave për familjet dhe individët si pasojë e ndryshimit të sasisë së produktit</t>
    </r>
    <r>
      <rPr>
        <b/>
        <i/>
        <sz val="9"/>
        <rFont val="Garamond"/>
        <family val="1"/>
      </rPr>
      <t>**</t>
    </r>
  </si>
  <si>
    <t>Kosto totale e produktit I</t>
  </si>
  <si>
    <r>
      <t>Shënim: Shpjegoni supozimet dhe llogaritjet për Produktin 1 (Metoda 2)</t>
    </r>
    <r>
      <rPr>
        <b/>
        <sz val="9"/>
        <rFont val="Garamond"/>
        <family val="1"/>
      </rPr>
      <t>***</t>
    </r>
  </si>
  <si>
    <t>Shpenzimet Kapitale produkti I ***</t>
  </si>
  <si>
    <t>Produkti I 1</t>
  </si>
  <si>
    <t>Poste pune të pajisura me  paisje elektronike</t>
  </si>
  <si>
    <t>Blerje paisje elektronike</t>
  </si>
  <si>
    <t>Numer paisje elektronike</t>
  </si>
  <si>
    <t>Detajimi i Kostos Totale të Produktit  I 1 sipas Artikujve Ekonomikë</t>
  </si>
  <si>
    <t>Kosto totale e produktit I 1</t>
  </si>
  <si>
    <t xml:space="preserve">Shënim: Shpjegoni supozimet dhe llogaritjet për Produktin E 1 </t>
  </si>
  <si>
    <t>Produkti I  2</t>
  </si>
  <si>
    <t>Rikonstruksion e Ambjenteve te Drejtorive te Aluiznit</t>
  </si>
  <si>
    <t>m2</t>
  </si>
  <si>
    <t>Detajimi i Kostos Totale të Produktit I 2 sipas Artikujve Ekonomikë</t>
  </si>
  <si>
    <t>Kosto totale e produktit I 2</t>
  </si>
  <si>
    <t xml:space="preserve">Shënim: Shpjegoni supozimet dhe llogaritjet për Produktin I 2 </t>
  </si>
  <si>
    <t>Produkti I 3</t>
  </si>
  <si>
    <t>Krijimi I web-gis per perpunimin ,administrimin e te dhenave per ndertimet informale dhe krijim I katalogut</t>
  </si>
  <si>
    <t>nr.sistemi</t>
  </si>
  <si>
    <t>Detajimi i Kostos Totale të Produktit I 3 sipas Artikujve Ekonomikë</t>
  </si>
  <si>
    <t>Kosto totale e produktit I 3</t>
  </si>
  <si>
    <t>Shënim: Shpjegoni supozimet dhe llogaritjet për Produktin I 3</t>
  </si>
  <si>
    <t xml:space="preserve">  Jashte Buxhetoret</t>
  </si>
  <si>
    <t>Shpenzimet Kapitale Produkti 2</t>
  </si>
  <si>
    <t>Politikat Ekzistuese në Përputhje me Tavanet Indikative Buxhetore</t>
  </si>
  <si>
    <t>Sistemi i Burgjeve</t>
  </si>
  <si>
    <t>03440</t>
  </si>
  <si>
    <t>Menaxhimi i të paraburgosurve dhe të dënuarve në IEVP  dhe ekzekutimi  i vendimeve penale për përsonat që marrin dënimin sipas nivelit të sigurisë, në përputhje me politikat e Qeverisë Shqiptare për Sistemin  e Burgjeve</t>
  </si>
  <si>
    <t xml:space="preserve">Për një sistem burgjesh që garanton të drejtat dhe liritë themelore të personave me liri të kufizuar në sistemin e burgjeve dhe siguron reintegrimin e tyre në shoqëri.  </t>
  </si>
  <si>
    <t xml:space="preserve">IEVP sipas standardeve </t>
  </si>
  <si>
    <t>Trend rritës</t>
  </si>
  <si>
    <t>Norma e recidivitetit (burra)</t>
  </si>
  <si>
    <t>Trend rënës</t>
  </si>
  <si>
    <t>Norma e recidivitetit (gra)</t>
  </si>
  <si>
    <t xml:space="preserve">Të dënuar  të punësuar pasi fitojnë lirinë </t>
  </si>
  <si>
    <t>Sigurimi i standardeve të ofrimit të shërbimit të ekzekutimit të veprave penale</t>
  </si>
  <si>
    <t>Hapesira ne dispozicion për 1 të dënuar (në metër katror)</t>
  </si>
  <si>
    <t xml:space="preserve">raporti 1 me 4 </t>
  </si>
  <si>
    <t>raporti 1 me 4</t>
  </si>
  <si>
    <t>Numri i trupës policore në raport me numrin e të burgosurve burra</t>
  </si>
  <si>
    <t>raporti 1 me 1.6</t>
  </si>
  <si>
    <t>Numri i trupës policore në raport me numrin e të burgosurave gra</t>
  </si>
  <si>
    <t>Numri i trupës policore në raport me numrin e të burgosurve të mitur</t>
  </si>
  <si>
    <t>Nr i të dënuarve të arratisur ndaj totalit</t>
  </si>
  <si>
    <t>Raste të dhunës në burgje</t>
  </si>
  <si>
    <t>Raste diskriminimi</t>
  </si>
  <si>
    <t xml:space="preserve">Numer i trajtuar për femijet që lindin ose vijnë me nënat e burgosura </t>
  </si>
  <si>
    <t>Standarti ushqimor për 1 të burgosur</t>
  </si>
  <si>
    <t>sipas standarteve te miratuara</t>
  </si>
  <si>
    <t>Sipërfaqe në IEVP-të të kamerizuar</t>
  </si>
  <si>
    <t>Pajisjeve speciale për stafin policor</t>
  </si>
  <si>
    <t xml:space="preserve"> Numër mjekësh ndaj  të burgosurve </t>
  </si>
  <si>
    <t xml:space="preserve"> Numër punonjesish te trajnuar</t>
  </si>
  <si>
    <t>Të dënuar burra të trajtuar në IEVP</t>
  </si>
  <si>
    <t>Mbajtja e të burgosurve dhe paraburgosurve burra në kushte të përshtatshme sigurie nga stafi policor</t>
  </si>
  <si>
    <t>Numri i te burgosurve</t>
  </si>
  <si>
    <t>Ndryshimi në % i Pagave si pasojë e ndryshimit të sasisë së produktit**</t>
  </si>
  <si>
    <t>Ndryshimi në % i Sigurimeve Shoqërore dhe Shendetësore si pasojë e ndryshimit të sasisë së produktit**</t>
  </si>
  <si>
    <t>Ndryshimi në % i Mallrave dhe Shërbimeve si pasojë e ndryshimit të Inflacionit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</si>
  <si>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</si>
  <si>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</si>
  <si>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</si>
  <si>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</si>
  <si>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</si>
  <si>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Shënim: Shpjegoni supozimet dhe llogaritjet për Produktin 1 (Metoda 2)***</t>
  </si>
  <si>
    <t>Të burgosura gra të trajtuar në IEVP</t>
  </si>
  <si>
    <t>Trajtimi i të burgosurve në IEVP-në e grave</t>
  </si>
  <si>
    <t>Nr.të burgosurave gra</t>
  </si>
  <si>
    <t>Të burgosur të mitur të trajtuar në IEVP</t>
  </si>
  <si>
    <t>Shërbimi ndaj të burgosur të mitur</t>
  </si>
  <si>
    <t xml:space="preserve">Nr.të miturve </t>
  </si>
  <si>
    <t xml:space="preserve"> Të burgosur të trajtuar me shërbim shëndetësor                              </t>
  </si>
  <si>
    <t xml:space="preserve">Sherbimi shendetësor </t>
  </si>
  <si>
    <t xml:space="preserve">Nr.të burgosur </t>
  </si>
  <si>
    <t xml:space="preserve">Staf policor dhe administrate i trajnuar </t>
  </si>
  <si>
    <t xml:space="preserve">Punonjës të trajnuar </t>
  </si>
  <si>
    <t>Numri i të trajnuarve</t>
  </si>
  <si>
    <t xml:space="preserve">Sasia </t>
  </si>
  <si>
    <t>Detajimi i Kostos Totale të Produktit 5 sipas Artikujve Ekonomikë</t>
  </si>
  <si>
    <t>Blerje pajisje të amortizuara në sistemin e burgjeve</t>
  </si>
  <si>
    <t>Zëvendësimi i pajisjeve te ndryshme të amortizuara në sistemin e burgjeve</t>
  </si>
  <si>
    <t>Pajisje për shërbimet mbështetëse</t>
  </si>
  <si>
    <t>Numer pajisjesh</t>
  </si>
  <si>
    <t>Detajimi i Kostos Totale të Produktit 6 sipas Artikujve Ekonomikë</t>
  </si>
  <si>
    <t>Sigurimi i  automjete në sistemin e burgjeve(231/5120)</t>
  </si>
  <si>
    <t xml:space="preserve">Produkti 7 </t>
  </si>
  <si>
    <t>Blerje autoburgje e ambulanca në sistemin e burgjeve</t>
  </si>
  <si>
    <t xml:space="preserve">Blerje Automjete </t>
  </si>
  <si>
    <t>Numër automjetesh</t>
  </si>
  <si>
    <t>Detajimi i Kostos Totale të Produktit 7 sipas Artikujve Ekonomikë</t>
  </si>
  <si>
    <t>Sigurimi i  pajisjeve speciale dhe kontrollit për sigurinë në sistemin e burgjeve</t>
  </si>
  <si>
    <t>Blerje pajisje speciale e kontrolli për policinë në sistemin e burgjeve</t>
  </si>
  <si>
    <t>Pajisje speciale e kontrolli</t>
  </si>
  <si>
    <t>Numër set pajisjesh</t>
  </si>
  <si>
    <t xml:space="preserve"> Përmiresimi i infrastrukturës ndërtimore në IEVP </t>
  </si>
  <si>
    <t xml:space="preserve">Rritje e kapacitetit në IEVP </t>
  </si>
  <si>
    <t xml:space="preserve">Investimi ne vazhdim  në objektin e IEVP 313 </t>
  </si>
  <si>
    <t>Numër institucioni</t>
  </si>
  <si>
    <t xml:space="preserve"> Përmirësimi i infrastrukturës ndërtimore në IEVP </t>
  </si>
  <si>
    <t>Permirësimi i kushteve në IEVP-të e amortizuara</t>
  </si>
  <si>
    <t>Rikonstruksione në IEVP-të</t>
  </si>
  <si>
    <t>Numër institucionesh</t>
  </si>
  <si>
    <t>Shënim: Shpjegoni supozimet dhe llogaritjet për Produktin 2</t>
  </si>
  <si>
    <t>Sisteme informatizimi e databese për ruajtjen e të dhënave në Sistemin e Burgjeve</t>
  </si>
  <si>
    <t>Krijimi i sistemeve për zyrë e Gj.Gjyqësore dhe regjistrave të ndryshëm në sistem</t>
  </si>
  <si>
    <t>Nr.sistemesh</t>
  </si>
  <si>
    <t>Përmirësimi i sitemit për mbrojtjen kundër zjarrit në Sistemin e Burgjeve</t>
  </si>
  <si>
    <t xml:space="preserve">Sisteme hidratimi e detektimi për mbrojtjen kundër zjarrit </t>
  </si>
  <si>
    <t>Nr.institucionesh</t>
  </si>
  <si>
    <t>Objektivi  2 i Politikës së Programit</t>
  </si>
  <si>
    <t>Reintegrimi i të dënuarve.Zhvillimi I programeve për rehabilitimin ne shoqeri tete paraburgosurve dhe te denuarve,ne perputhje me standartet europiane</t>
  </si>
  <si>
    <t>Treguesit e Përformancës për Objektivin 2</t>
  </si>
  <si>
    <t>Rehabilitimi i të dënuarve dhe përgatitja e tyre për reintegrim në shoqëri (numri i kurseve të aftësimin profesional për të dënuar burra)</t>
  </si>
  <si>
    <t>trend rritës</t>
  </si>
  <si>
    <t>Rehabilitimi i të dënuarve dhe përgatitja e tyre për reintegrim në shoqëri (numri i kurseve të aftësimin profesional për të dënuar gra)</t>
  </si>
  <si>
    <t>Të dënuar  të punësuar te mitur</t>
  </si>
  <si>
    <t>Të dënuara  të punësuara gra</t>
  </si>
  <si>
    <t>Të dënuar  të punësuar burra</t>
  </si>
  <si>
    <t>Të burgosur të reintegruar në IEVP</t>
  </si>
  <si>
    <t>Të burgosur te reintegruar</t>
  </si>
  <si>
    <t>Numri i të burgosurve</t>
  </si>
  <si>
    <t>602. Mallrat dhe shërbimet Dietat</t>
  </si>
  <si>
    <t>Shënim: Shpjegoni supozimet dhe llogaritjet (Metoda 1)</t>
  </si>
  <si>
    <t xml:space="preserve">FORMAT 2.: FORMATI STANDARD I PËRGATITJES SË KËRKESAVE BUXHETORE PBA 2019-2021 </t>
  </si>
  <si>
    <t>Instituti i Mjekësisë Ligjore</t>
  </si>
  <si>
    <t>1014044</t>
  </si>
  <si>
    <t>Programi I Institutit të Mjekësisë Ligjore, parashikon organizimin dhe drejtimin e veprimtarisë mjeko-ligjore në të gjithë Republikën e Shqipërisë, zhvillimin e veprimtarisë kërkimore shkencore, për zbulimin dhe zbatimin e metodave bashkëkohore në fushën e mjekësisë ligjore, si dhe përgatitja dhe kualifikimi i vazhdueshëm shkencor i specialistëve të mjekësisë Ligjore.</t>
  </si>
  <si>
    <t xml:space="preserve">Përmirësimi në fushën e  toksikologjisë dhe të anatomisë patologjike, duke u përafruar me standardet metodike dhe tekniko-shkencore të analogëve të Bashkimit Europian. </t>
  </si>
  <si>
    <t>Aktet e ekspertimit të realizuara sipas standardeve të BE (nr rastesh)</t>
  </si>
  <si>
    <t>Realizimi i akteve të ekspertimit me objektivitet, sipas legjislacionit në fuqi.</t>
  </si>
  <si>
    <t>Përqindja e vendimeve që vijnë në lML dhe pranë mjekëve respektivë në rrethe gjatë një viti në varësi të ngjarjeve të ndodhura për të realizuar më pas aktin e ekspertimit.</t>
  </si>
  <si>
    <t>Produkti 1***</t>
  </si>
  <si>
    <t>Akte ekspertimi mjeko-ligjore të realizuara</t>
  </si>
  <si>
    <t>Akte ekspertimi që realizohen gjatë vitit klasifikohen në këto lloje kryesore: 1) Akte ekspertimi mjeko-ligjore (dokumenta çështje,autopsi dhe dëshmi) 2) Akte ekspertimi toksikologjiko-ligjore 3)Akte ekspertimi biologjiko-ligjore 4)Akte ekspertimi psikiatriko-ligjore, në varësi të ngjarjes së ndodhur bazuar në vendimin përkatës.</t>
  </si>
  <si>
    <t>Numër aktesh</t>
  </si>
  <si>
    <r>
      <t xml:space="preserve">Detajimi i Kostos Totale të </t>
    </r>
    <r>
      <rPr>
        <b/>
        <sz val="12"/>
        <rFont val="Times New Roman"/>
        <family val="1"/>
      </rPr>
      <t>Produktit 1 sipa</t>
    </r>
    <r>
      <rPr>
        <b/>
        <sz val="12"/>
        <color indexed="8"/>
        <rFont val="Times New Roman"/>
        <family val="1"/>
      </rPr>
      <t>s Artikujve Ekonomikë</t>
    </r>
  </si>
  <si>
    <t>Zyra të IML-së me kushte të përmirësuara</t>
  </si>
  <si>
    <t>Shtim kati dhe rikontruksion total i godines se IML-së</t>
  </si>
  <si>
    <t>Rikonstruksion i ambjenteve ekzistuese të IML-së si dhe shtimi i një kati për të realizuar amjente për laboratorin e Toksikologjisë dhe AND-së.</t>
  </si>
  <si>
    <r>
      <t>Detajimi i Kostos Totale të</t>
    </r>
    <r>
      <rPr>
        <b/>
        <sz val="12"/>
        <rFont val="Times New Roman"/>
        <family val="1"/>
      </rPr>
      <t xml:space="preserve"> Produktit 1</t>
    </r>
    <r>
      <rPr>
        <b/>
        <sz val="12"/>
        <color indexed="8"/>
        <rFont val="Times New Roman"/>
        <family val="1"/>
      </rPr>
      <t xml:space="preserve"> sipas Artikujve Ekonomikë</t>
    </r>
  </si>
  <si>
    <t>Ambjentet ekzistuese të godinës se IMl, nuk disponojnë në të gjitha ambjentet kushte të përshtatshme pune. Godina e Institutit ka një lagështirë të theksuar ku qëndrimi në disa prej zyrave është bërë i padurueshme. Rrjeti hidraulik është shumë i dobët, shpeshherë kemi pasur probleme të çarjes së tubacioneve. Në mënyrë të tillë që  të gjithë punonjësit të jënë në kushte të barabarta pune kërkojmë të bëjmë një rikonstruksion uniforme dhe total të godinës. Sa i takon kostos, janë paraqitur vlerat e parashikuara të rikostruksionit për m2 në çmimet e tregut.</t>
  </si>
  <si>
    <t>M140321</t>
  </si>
  <si>
    <t xml:space="preserve"> Pajisje Gas Chromatograph Mass Spectrometer GCMS 2010 e blere</t>
  </si>
  <si>
    <t>Blerje Gas Chromatograph Mass Spectrometer GCMS 2010, për relaizimin e analizave toksikologjike</t>
  </si>
  <si>
    <t>Numër</t>
  </si>
  <si>
    <r>
      <t>Detajimi i Kostos Totale të</t>
    </r>
    <r>
      <rPr>
        <b/>
        <sz val="12"/>
        <rFont val="Times New Roman"/>
        <family val="1"/>
      </rPr>
      <t xml:space="preserve"> Produktit 2</t>
    </r>
    <r>
      <rPr>
        <b/>
        <sz val="12"/>
        <color indexed="8"/>
        <rFont val="Times New Roman"/>
        <family val="1"/>
      </rPr>
      <t xml:space="preserve"> sipas Artikujve Ekonomikë</t>
    </r>
  </si>
  <si>
    <t>Shërbimet për çështjet e birësimeve</t>
  </si>
  <si>
    <t>1014049</t>
  </si>
  <si>
    <t>Programi synon realizimin e proceseve të birësimi në mënyrë sa më të sukseshme, duke mbajtur parasysh gjithmonë interesin më të lartë të fëmijëve. Për këtë arsye, duhet që aplikantët birësues të plotësojnë të gjitha kushtet e nevojshme për të birësuar një fëmijë si dhe të jenë të përshtatshëm në aspektin social dhe psikologjik. Programi zhvillohet duke u bazuar në dy ligje bazë, konkretisht: Ligji Nr. 9695, datë 19.03.2007 "Për procedurat e birësimit dhe Komitetin Shqiptar të Birësimeve", i ndryshuar, dhe Ligji Nr. 9062, datë 08.05.2003 "Kodi i Familjes", i ndryshuar. Çdo fazë e procesit të birësimit realizohet me përkushtim maksimal nga ana e stafit përgjegjës, në përputhje me legjislacionin në fuqi, si dhe duke respektuar të gjitha marrëveshjet dhe konventat e firmosura që rregullojnë fushën e birësimit dhe mbrojtjes së të drejtave të fëmijëve.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</si>
  <si>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</si>
  <si>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Numri i rasteve kur procesi i birësimit nuk rezulton i suksesshëm dhe nuk garantohet interesi më i lartë i fëmijës.</t>
  </si>
  <si>
    <t>Realizimi me sukses i birësimit të fëmijëve në listë pritje brenda dhe jashtë vendit.</t>
  </si>
  <si>
    <t>Përqindja e fëmijëve në listë pritje të birësuar gjatë vitit.</t>
  </si>
  <si>
    <t>Birësime të realizuara</t>
  </si>
  <si>
    <t>Birësimet që realizohen gjatë vitit klasifikohen në dy lloje kryesore: 1) birësime vendase, ku përfshihen birësimet nga institucioni dhe birësimet me pëlqim, dhe 2) birësimet ndërvendase.</t>
  </si>
  <si>
    <t>Gjatë 3/mujorit të parë të vitit 2018, janë realizuar gjithsej 15 birësime. Në këto kushte, si dhe duke patur parasysh numrin e birësimeve të realizuara gjatë 3 viteve të fundit 2015-2016-2017, përkatësisht 69, 34 dhe 43 birësime, si dhe numrin e fëmijëve që do të jenë në listë pritje deri në përfundim të vitit 2018, vlera bazë e birësimeve për vitin 2018 është parashikuar 45 birësime. Në të njëjtën mënyrë është arsyetuar edhe për vlerën e parashikuar për vitin 2019. Në vitet në vazhdim 2020-2021, parashikohet një rritje e numrit të aplikantëve birësues, dhe si rrjedhojë numri i birësimeve parashikohet në rritje, përkatësisht 48 dhe 50 birësime. Lidhur me koston, për vitet 2019-2020-2021, ajo është llogaritur mbështetur në koston faktike të viteve të mëparshme.</t>
  </si>
  <si>
    <t>Ambjente të pajisura me pajisjet e nevojshme të zyrës</t>
  </si>
  <si>
    <t>Pajisje zyre sipas nevojave të institucionit (rafte arkive, perde zyre, kalorifer, aparat fotografik, fshesë korrenti)</t>
  </si>
  <si>
    <t>Blerje pajisje elektronike</t>
  </si>
  <si>
    <t>Ambjente të pajisura me pajisjet e nevojshme elektronike</t>
  </si>
  <si>
    <t>Pajisje elektronike sipas nevojave të institucionit (kompjuter Desktop, printer, fotokopje)</t>
  </si>
  <si>
    <t>Numri i pajisjeve elektronike është parashikuar mbështetur në nevojat e institucionit për pajisje elektronike. Sa i takon kostos, janë paraqitur vlerat e parashikuara të pajisjeve që do të blihen mbështetur në çmimet e tregut dhe çmimet e publikuara nga Ministria e Brendshme për prokurimet e përqendruara.</t>
  </si>
  <si>
    <t>Shpenzimet për artikullin 600 (Pagat) dhe 601 (Sigurimet Shoqërore dhe Shendetësore) janë parashikuar në masë të njëjtë gjatë viteve 2019-2020-2021 duke supozuar të pandryshuar bazën ligjore që përcakton nivelin e pagave si dhe duke parashikuar se numri i punonjësve organik dhe atyre me kontratë nuk do të ndryshojë. Shpenzimet për artikullin 602 (Mallrat dhe shërbimet) janë indeksuar me normën e inflacionit 3% nga viti në vit. Për vitin 2019, është parashikuar ulje e shpenzimeve për këtë artikull si pasojë e parashikimit të uljes së shpenzimeve për materiale zyre dhe shërbime nga të tretët. Shpenzimet administrative kapitale për pajisje zyre dhe elektronike janë parashikuar mbështetur në sasinë e parashikuar të pajisjeve që do të blihen sipas nevojave të institucionit si dhe në çmimet e tregut dhe çmimet e publikuara nga Ministria e Brendshme për prokurimet e përqendruara.</t>
  </si>
  <si>
    <r>
      <t xml:space="preserve">Detajimi i Kostos Totale të </t>
    </r>
    <r>
      <rPr>
        <b/>
        <sz val="12"/>
        <color rgb="FFFF0000"/>
        <rFont val="Times New Roman"/>
        <family val="1"/>
      </rPr>
      <t>Produktit 1</t>
    </r>
    <r>
      <rPr>
        <b/>
        <sz val="12"/>
        <color theme="1"/>
        <rFont val="Times New Roman"/>
        <family val="1"/>
      </rPr>
      <t xml:space="preserve"> sipas Artikujve Ekonomikë</t>
    </r>
  </si>
  <si>
    <r>
      <t>Ndryshimi në % i Pagave si pasojë e ndryshimit të sasisë së produktit</t>
    </r>
    <r>
      <rPr>
        <b/>
        <i/>
        <sz val="12"/>
        <color rgb="FFFF0000"/>
        <rFont val="Times New Roman"/>
        <family val="1"/>
      </rPr>
      <t>**</t>
    </r>
  </si>
  <si>
    <r>
      <t>Ndryshimi në % i Sigurimeve Shoqërore dhe Shendetësore si pasojë e ndryshimit të sasisë së produktit</t>
    </r>
    <r>
      <rPr>
        <b/>
        <i/>
        <sz val="12"/>
        <color rgb="FFFF0000"/>
        <rFont val="Times New Roman"/>
        <family val="1"/>
      </rPr>
      <t>**</t>
    </r>
  </si>
  <si>
    <r>
      <t>Ndryshimi në % i Mallrave dhe Shërbimeve si pasojë e ndryshimit të sasisë së produktit</t>
    </r>
    <r>
      <rPr>
        <b/>
        <i/>
        <sz val="12"/>
        <color rgb="FFFF0000"/>
        <rFont val="Times New Roman"/>
        <family val="1"/>
      </rPr>
      <t>**</t>
    </r>
  </si>
  <si>
    <r>
      <t>Ndryshimi në % i Subvencioneve si pasojë e ndryshimit të sasisë së produktit</t>
    </r>
    <r>
      <rPr>
        <b/>
        <i/>
        <sz val="12"/>
        <color rgb="FFFF0000"/>
        <rFont val="Times New Roman"/>
        <family val="1"/>
      </rPr>
      <t>**</t>
    </r>
  </si>
  <si>
    <r>
      <t>Ndryshimi në % i Transfertave të brendshme si pasojë e ndryshimit të sasisë së produktit</t>
    </r>
    <r>
      <rPr>
        <b/>
        <i/>
        <sz val="12"/>
        <color rgb="FFFF0000"/>
        <rFont val="Times New Roman"/>
        <family val="1"/>
      </rPr>
      <t>**</t>
    </r>
  </si>
  <si>
    <r>
      <t>Ndryshimi në % i Transfertave të jashtme si pasojë e ndryshimit të sasisë së produktit</t>
    </r>
    <r>
      <rPr>
        <b/>
        <i/>
        <sz val="12"/>
        <color rgb="FFFF0000"/>
        <rFont val="Times New Roman"/>
        <family val="1"/>
      </rPr>
      <t>**</t>
    </r>
  </si>
  <si>
    <r>
      <t>Ndryshimi në % i Transfertave për familjet dhe individët si pasojë e ndryshimit të sasisë së produktit</t>
    </r>
    <r>
      <rPr>
        <b/>
        <i/>
        <sz val="12"/>
        <color rgb="FFFF0000"/>
        <rFont val="Times New Roman"/>
        <family val="1"/>
      </rPr>
      <t>**</t>
    </r>
  </si>
  <si>
    <r>
      <t>Shënim: Shpjegoni supozimet dhe llogaritjet për Produktin 1 (Metoda 2)</t>
    </r>
    <r>
      <rPr>
        <b/>
        <sz val="12"/>
        <color rgb="FFFF0000"/>
        <rFont val="Times New Roman"/>
        <family val="1"/>
      </rPr>
      <t>***</t>
    </r>
  </si>
  <si>
    <t>Numri i pajisjeve të zyrës është parashikuar mbështetur në nevojat e institucionit për pajisje zyre. Sa i takon kostos, janë paraqitur vlerat e parashikuara të pajisjeve që do të blihen mbështetur në çmimet e tregut dhe çmimet e publikuara nga Ministria e Brendshme për prokurimet e përqendruara. Ka diferencë në koston/njësi pasi nevojat për pajisje zyre për vitin 2018 janë më të mëdha.</t>
  </si>
  <si>
    <r>
      <t xml:space="preserve">Detajimi i Kostos Totale të </t>
    </r>
    <r>
      <rPr>
        <b/>
        <sz val="12"/>
        <color rgb="FFFF0000"/>
        <rFont val="Times New Roman"/>
        <family val="1"/>
      </rPr>
      <t>Produktit 2</t>
    </r>
    <r>
      <rPr>
        <b/>
        <sz val="12"/>
        <color theme="1"/>
        <rFont val="Times New Roman"/>
        <family val="1"/>
      </rPr>
      <t xml:space="preserve"> sipas Artikujve Ekonomikë</t>
    </r>
  </si>
  <si>
    <r>
      <t xml:space="preserve">Shënim: </t>
    </r>
    <r>
      <rPr>
        <i/>
        <sz val="12"/>
        <color theme="1"/>
        <rFont val="Times New Roman"/>
        <family val="1"/>
      </rPr>
      <t>Shpjegoni supozimet dhe llogaritjet (Metoda 1)</t>
    </r>
  </si>
  <si>
    <t xml:space="preserve">FORMAT  : FORMATI STANDARD I PËRGATITJES SË KËRKESAVE BUXHETORE PBA 2019-2021 </t>
  </si>
  <si>
    <t>politikat Ekzistuese</t>
  </si>
  <si>
    <t>Sherbimi i Proves</t>
  </si>
  <si>
    <t>03490</t>
  </si>
  <si>
    <t>Përmbushja  me profesionalizëm e detyrave funksionale në zbatimin e masave alternative të dënimit me burgim nëpërmjet përmisimit të infrastruktures ligjore dhe organizmave të institucionit,aplikimit të sistemeve kompjuterike,rritjes se njohurive profesionaledhe trajnimeve të vazhdueshme,rritjes së bashkepunimit me operatoret e Sistemit të Drejtesisë dhe institucioneve  shteteroredhe organizatave jofitimprurese aktive ne fushen e masave alternnative.</t>
  </si>
  <si>
    <t>Rritja e performances se Sherbimit te Proves në zbatimin e kuadrit ligjor ne fuqi dhe standarteve me te larta ne fushen masave alternative per realizimin e programeve sa me efikase ne realizimin e reabilitimit te denuarve  me masa alternative.</t>
  </si>
  <si>
    <t>Numri mesatar i të dënuarve me dënime alternative që mbikqyren nga një specialist i Shërbimit të Provës.</t>
  </si>
  <si>
    <t>Te denuar te monitoruar me paisje.</t>
  </si>
  <si>
    <t>Gra te denuara (me denime alternative) te perfshira ne programin e riintegrimit.</t>
  </si>
  <si>
    <t>Te mitur ne mbikqyrje te Sherbimit te Proves</t>
  </si>
  <si>
    <t>Permiresimi i cilesise ne veprimtarine e Sherbimit te Proves nepermjet rritjes te nivelit se mbikqyrjes profesionale dhe bashkepunimit te instucioneve shteterore , shoqerise civile dhe permiresimin e infrastruktures te Sherbimit te Proves.</t>
  </si>
  <si>
    <t>Realizimi i performances efikase i te denuarve me masa alternative.</t>
  </si>
  <si>
    <t>Monitorimi me paisje elektronike.</t>
  </si>
  <si>
    <t xml:space="preserve">Persona te mbikqyrur me denim alternativ </t>
  </si>
  <si>
    <t xml:space="preserve">Nr.i te denuarve </t>
  </si>
  <si>
    <t>Persona te mbikqyrur me pajisjen elektronike</t>
  </si>
  <si>
    <t>Mbikqyrja e personave me denime alternative nepermjet sistemit te mbikqyrjes elektronike</t>
  </si>
  <si>
    <t>numër i te dernuarve te mbikqyrur</t>
  </si>
  <si>
    <t>Gra te denuara te mbikqyrura</t>
  </si>
  <si>
    <t>Gra te denauara me denim alternativ te perfshira ne programin e riintegrimit</t>
  </si>
  <si>
    <t>numri i grave te mbikqyrura</t>
  </si>
  <si>
    <t>Godine e rikonstruktuar</t>
  </si>
  <si>
    <t>Rikonstruksion i godines se Drejtorise se Pergjithshme te Sherbimit te Proves</t>
  </si>
  <si>
    <t>Ambjente/zyra pune të pajisura me pajisje elektronike dhe pajisje zyre</t>
  </si>
  <si>
    <t>Pajisje elektronike dhe pajisje zyre</t>
  </si>
  <si>
    <t xml:space="preserve">FORMAT 2 : FORMATI STANDARD I PËRGATITJES SË KËRKESAVE BUXHETORE PBA 2019-2021 </t>
  </si>
  <si>
    <t>SHERBIMI PERMBARIMOR GJYQESOR</t>
  </si>
  <si>
    <t>03350</t>
  </si>
  <si>
    <t xml:space="preserve">Ekzekutimi i Titujve ekzekutive duke respektuar ne menyre rigoroze afatet ligjore ne ekzekutim </t>
  </si>
  <si>
    <t>Garantimi i ekzekutimit te Vendimeve Gjyqesore per te siguruar dhenien e drejtesise deri ne hallken e fundit</t>
  </si>
  <si>
    <t>Numer Titujsh te depozituar ne Sherbimin Permbarimor Gjyqesor</t>
  </si>
  <si>
    <t>Rritja e numrit te ekzekutimeve ne krahasim me vitin paraardhes,respektim rigoroz i afavteve ligjore per kryerjen e veprimeve proceduriale per ekzekutimin e titujve  ekzekutive</t>
  </si>
  <si>
    <t>Numer Titujsh te ekzekutuar krahasuar me vitin paraardhes</t>
  </si>
  <si>
    <t>9450</t>
  </si>
  <si>
    <t>9900</t>
  </si>
  <si>
    <t>10400</t>
  </si>
  <si>
    <t>10800</t>
  </si>
  <si>
    <t>Numer titujsh te ekzekutuar brenda afateve ligjore  ne trend rrites</t>
  </si>
  <si>
    <t>8950</t>
  </si>
  <si>
    <t>9500</t>
  </si>
  <si>
    <t>10100</t>
  </si>
  <si>
    <t>10600</t>
  </si>
  <si>
    <t>Numer titujsh te ekzekutuar jashte afateve ligjore  ne trend rrenes</t>
  </si>
  <si>
    <t>500</t>
  </si>
  <si>
    <t>400</t>
  </si>
  <si>
    <t>300</t>
  </si>
  <si>
    <t>200</t>
  </si>
  <si>
    <t>Tituj ekzekutive te trajtuar ne Sherbimin Permbarimor</t>
  </si>
  <si>
    <t>Sherbim Permbarimor efikas per permbushjen e afateve ligjore per ekzekutimin e titujve sipas objektivave te synuar</t>
  </si>
  <si>
    <t>nr titujsh</t>
  </si>
  <si>
    <r>
      <t xml:space="preserve">Detajimi i Kostos Totale të </t>
    </r>
    <r>
      <rPr>
        <b/>
        <sz val="8"/>
        <color indexed="10"/>
        <rFont val="Garamond"/>
        <family val="1"/>
      </rPr>
      <t>Produktit 1</t>
    </r>
    <r>
      <rPr>
        <b/>
        <sz val="8"/>
        <color indexed="8"/>
        <rFont val="Garamond"/>
        <family val="1"/>
      </rPr>
      <t xml:space="preserve"> sipas Artikujve Ekonomikë</t>
    </r>
  </si>
  <si>
    <t>Produkti 1.1</t>
  </si>
  <si>
    <t>Stafit mbeshtetes i konsoliduar dhe eficent per plotesimin e objektivave te synuar</t>
  </si>
  <si>
    <t>Staf i kualifikuar ne optiken profesionale , operacionale dhe financiare</t>
  </si>
  <si>
    <r>
      <t>Detajimi i Kostos Totale të</t>
    </r>
    <r>
      <rPr>
        <b/>
        <sz val="8"/>
        <color indexed="10"/>
        <rFont val="Garamond"/>
        <family val="1"/>
      </rPr>
      <t xml:space="preserve"> Produktit X </t>
    </r>
    <r>
      <rPr>
        <b/>
        <sz val="8"/>
        <color indexed="8"/>
        <rFont val="Garamond"/>
        <family val="1"/>
      </rPr>
      <t>sipas Artikujve Ekonomikë</t>
    </r>
  </si>
  <si>
    <t>Pajisje elektronike</t>
  </si>
  <si>
    <t>Produkti 1.2</t>
  </si>
  <si>
    <t>Infrastrukture e kompletuar</t>
  </si>
  <si>
    <t xml:space="preserve">Pajisja me mjete logjistike bashkekohore per te siguruar efektivitet   ne pune </t>
  </si>
  <si>
    <t>nr pajisjesh</t>
  </si>
  <si>
    <t>Ne kete ze shpenzimesh jane parashikuar kostot e zevendesimit te pajisjeve  elektronike, kompjutera, fotokopje, scaner etj.</t>
  </si>
  <si>
    <t>Pajisje dhe orendi zyre</t>
  </si>
  <si>
    <t>Produkti 1.3</t>
  </si>
  <si>
    <t>Kompletimi me pajisje dhe orendi zyre si tavolina, karrike,dollape per te krijuar kushte te pershtatshme pune</t>
  </si>
  <si>
    <r>
      <t xml:space="preserve">Detajimi i Kostos Totale të </t>
    </r>
    <r>
      <rPr>
        <b/>
        <sz val="8"/>
        <color indexed="10"/>
        <rFont val="Garamond"/>
        <family val="1"/>
      </rPr>
      <t>Produktit X</t>
    </r>
    <r>
      <rPr>
        <b/>
        <sz val="8"/>
        <color indexed="8"/>
        <rFont val="Garamond"/>
        <family val="1"/>
      </rPr>
      <t xml:space="preserve"> sipas Artikujve Ekonomikë</t>
    </r>
  </si>
  <si>
    <t>Mjet transporti</t>
  </si>
  <si>
    <t>Produkti 1.4</t>
  </si>
  <si>
    <t>Pajisja me nje mjet transpori ,te domosdoshem per inspektimet e drejtorise se pergjithshme</t>
  </si>
  <si>
    <t>nr mjetesh</t>
  </si>
  <si>
    <t>Ekzekutimi 100% i cdo urdher mbrojtjeje ne favor te femrave</t>
  </si>
  <si>
    <t>Titujve ekzekutive te depozituar ne lidhje me urdhrat e mbrojtjes ne favor te femrave</t>
  </si>
  <si>
    <t>220</t>
  </si>
  <si>
    <t>230</t>
  </si>
  <si>
    <t>240</t>
  </si>
  <si>
    <t>250</t>
  </si>
  <si>
    <t>Titujve ekzekutive te ekzekutuar ne lidhje me urdhrat e mbrojtjes ne favor te femrave</t>
  </si>
  <si>
    <t>Ekzekutimi 100% icdo urdher mbrojtjeje ne favor te femrave</t>
  </si>
  <si>
    <t>% e titujve ekzekutive te depozituar ne lidhje me urdhrat e mbrojtjes ne favor te femrave</t>
  </si>
  <si>
    <t>% e titujve ekzekutive te ekzekutuar ne lidhje me urdhrat e mbrojtjes ne favor te femrave</t>
  </si>
  <si>
    <t>Kostoja e ketij produkti eshte e perfshire tek produkti 1, sepse eshte e veshtire ti vecojme shpenzimet  vetem per urdhrat e mbrojtjes</t>
  </si>
  <si>
    <r>
      <t xml:space="preserve">Detajimi i Kostos Totale të </t>
    </r>
    <r>
      <rPr>
        <b/>
        <sz val="8"/>
        <color indexed="10"/>
        <rFont val="Garamond"/>
        <family val="1"/>
      </rPr>
      <t xml:space="preserve">Produktit 1 </t>
    </r>
    <r>
      <rPr>
        <b/>
        <sz val="8"/>
        <color indexed="8"/>
        <rFont val="Garamond"/>
        <family val="1"/>
      </rPr>
      <t>sipas Artikujve Ekonomikë</t>
    </r>
  </si>
  <si>
    <r>
      <rPr>
        <b/>
        <sz val="8"/>
        <color indexed="10"/>
        <rFont val="Garamond"/>
        <family val="1"/>
      </rPr>
      <t>Produkti X</t>
    </r>
    <r>
      <rPr>
        <sz val="8"/>
        <color indexed="8"/>
        <rFont val="Garamond"/>
        <family val="1"/>
      </rPr>
      <t xml:space="preserve"> (shto produkte sipas rastit)</t>
    </r>
  </si>
  <si>
    <r>
      <t xml:space="preserve">Detajimi i Kostos Totale të </t>
    </r>
    <r>
      <rPr>
        <b/>
        <sz val="12"/>
        <color indexed="10"/>
        <rFont val="Times New Roman"/>
        <family val="1"/>
      </rPr>
      <t>Produktit 1</t>
    </r>
    <r>
      <rPr>
        <b/>
        <sz val="12"/>
        <color indexed="8"/>
        <rFont val="Times New Roman"/>
        <family val="1"/>
      </rPr>
      <t xml:space="preserve"> sipas Artikujve Ekonomikë</t>
    </r>
  </si>
  <si>
    <r>
      <rPr>
        <b/>
        <sz val="12"/>
        <rFont val="Times New Roman"/>
        <family val="1"/>
      </rPr>
      <t>Produkti 2</t>
    </r>
    <r>
      <rPr>
        <sz val="12"/>
        <rFont val="Times New Roman"/>
        <family val="1"/>
      </rPr>
      <t xml:space="preserve"> </t>
    </r>
  </si>
  <si>
    <r>
      <rPr>
        <b/>
        <sz val="12"/>
        <rFont val="Times New Roman"/>
        <family val="1"/>
      </rPr>
      <t>Produkti 3</t>
    </r>
    <r>
      <rPr>
        <sz val="12"/>
        <rFont val="Times New Roman"/>
        <family val="1"/>
      </rPr>
      <t xml:space="preserve"> </t>
    </r>
  </si>
  <si>
    <t>FORMATI 1: MISIONI I NJËSISË SË QEVERISJES QENDRORE</t>
  </si>
  <si>
    <t>Emërtimi i Njësisë së Qeverisjes Qendrore</t>
  </si>
  <si>
    <t>Ministria e Drejtësisë</t>
  </si>
  <si>
    <t>Kodi i Njësisë së Qeverisjes Qendrore</t>
  </si>
  <si>
    <t>14</t>
  </si>
  <si>
    <t>Misioni i Njësisë së Qeverisjes Qendrore</t>
  </si>
  <si>
    <t xml:space="preserve">1. Ministria e Drejtësisë, në përputhje me Kushtetutën dhe ligjet, ushtron funksione dhe ka në kompetencë hartimin dhe ndjekjen e politikave, përgatitjen e akteve ligjore dhe nënligjore, si dhe ushtrimin e shërbimeve të nevojshme lidhur me sistemin gjyqësor, sistemin e ekzekutimit të vendimeve penale a civile, sistemin e shërbimeve të lira juridikoprofesionale, bashkëpunimin ndërkombëtar në fushën civile dhe penale, fushat e tjera të drejtësisë dhe të kompetencës së saj sipas ligjit, si dhe për bashkërendimin, harmonizimin dhe reformimin e legjislacionit shqiptar në tërësi. Bëjnë përjashtim aktet nënligjore dhe shërbimet lidhur me sistemin e drejtësisë, të cilat sipas ligjeve të posaçme janë në kompetencë të organeve të tjera të sistemit të drejtësisë. 
2. Në ushtrimin e veprimtarisë së saj, Ministria e Drejtësisë ka për qëllim të kërkojë respektimin e Kushtetutës, të ligjeve, realizimin dhe mbrojtjen e dinjitetit, të të drejtave të njeriut dhe lirive themelore, si dhe të kontribuojë në parandalimin e shkeljeve të ligjit, në përputhje dhe në funksion të kërkesave të zhvillimit demokratik dhe të integrimit europian të Republikës së Shqipërisë.
3. Ministria e Drejtësisë ushtron kompetenca, mbështet, bashkëpunon dhe koordinon veprimtarinë e saj, sipas këtij ligji, lidhur me organet e qeverisjes së sistemit të drejtësisë, me institucionet e sistemit të burgjeve, të shërbimit të provës, të profesioneve të lira, me përjashtim të rasteve kur në ligje të posaçme parashikohet ndryshe.
</t>
  </si>
  <si>
    <t>Programet Buxhetore</t>
  </si>
  <si>
    <t>Planifkim Menaxhim Administrim</t>
  </si>
  <si>
    <t xml:space="preserve">Ministria e Drejtësisë, në përputhje me ligjin, mbështet, bashkëpunon dhe bashkërendon veprimtarinë e saj me organet e pushtetit gjyqësor dhe me prokurorinë, duke respektuar parimin e ndarjes së pushteteve dhe të pavarësisë së pushtetit gjyqësor dhe të prokurorisë. </t>
  </si>
  <si>
    <t>Publikimet Zyrtare</t>
  </si>
  <si>
    <t>Botimi në kohën më të shkurtër i akteve ligjore,duke rritur aksesin e publikut në ligj dhe transparencë te normave juridike për një zbatim sa më të mirë të tyre</t>
  </si>
  <si>
    <t>Mjekesia Ligjore</t>
  </si>
  <si>
    <t>01130</t>
  </si>
  <si>
    <t>Institutit te Mjekesise Ligjore parashikon zhvillimin e veprimtarise se ekspertimeve mjeko-ligjore ne Republiken e Shqiperise, zhvillimin e veprimtarise kerkimore shkencore per zbulimin dhe zbatimin e metodave bashkekohore ne fushen e mjekesise ligjore, si dhe pregatitja dhe kualifikimi vazhdueshem shkencor i specialisteve te mjekesise ligjore.</t>
  </si>
  <si>
    <t>Sherbimet per Çeshtjet e Biresimeve</t>
  </si>
  <si>
    <t>01160</t>
  </si>
  <si>
    <t>Programi synon realizimin e nje procesi biresimi sa me te sukseshem duke mbajtur parasysh gjithmone interesin me te larte te femijeve. Per kete arsye duhet qe aplikantet biresues te plotesojne te gjitha kushtet e nevojshme per te biresuar nje femije si dhe te jene te pershtatshem edhe nga aspekti social dhe psikologjik. Programi realizohet duke u bazuar ne dy ligje baze Ligji numer 9695 date 19.03.2007 "Per procedurat e biresimit dhe Komitetit Shqiptar te Biresimeve" dhe Ligji numer 9062 date 08.05.2003 "Kodi i Familjes". Cdo faze e procesit te biresimit realizohet me perkushtim maksimal nga na e stafit ne perputhje me legjislacionin ne fuqi si dhe duke respektuar te gjtha marveshjet dhe konventat e firmosura qe rregullojne fushen e biresimi dhe mbrojtjes se te drejtave te femijeve.</t>
  </si>
  <si>
    <t>Sherbimi i Kthimit dhe Kompensimit te Pronave</t>
  </si>
  <si>
    <t>Pranimi, shqyrtimi, vlerësimi dhe trajtimi me vendim, i kërkesave të subjekteve të shpronësuara për njohjen, kthimin, kompensimin në të holla dhe formave të tjera të përcaktuara në ligj,</t>
  </si>
  <si>
    <t>Sherbimi i Permbarimit Gjyqesor</t>
  </si>
  <si>
    <t>Ekzekutimi i titujve ekzekutiv në përputhje me ligjin.Respektimi i afateve ligjore për ekzekutimin e titujve ekzekutiv.,</t>
  </si>
  <si>
    <t>Permiresimi dhe organizimi i plote i Sherbimit te Proves, nepermjet organizimit te zyrave te reja vendore, nepermjet kompletimit te infrastruktures, krijimit te rregjistrit elektronik, rritjes se aftesive profesionale te punonjesve, krijimit te nje rrjeti bashkekohor informacioni sipas standarteve te vendeve te zhvilluara.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</si>
</sst>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00_-;\-* #,##0.00_-;_-* &quot;-&quot;??_-;_-@_-"/>
    <numFmt numFmtId="166" formatCode="_(* #,##0_);_(* \(#,##0\);_(* &quot;-&quot;??_);_(@_)"/>
    <numFmt numFmtId="167" formatCode="_-* #,##0_L_e_k_ë_-;\-* #,##0_L_e_k_ë_-;_-* &quot;-&quot;??_L_e_k_ë_-;_-@_-"/>
  </numFmts>
  <fonts count="9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color theme="1"/>
      <name val="Calibri"/>
      <family val="2"/>
      <scheme val="minor"/>
    </font>
    <font>
      <sz val="10"/>
      <name val="Arial"/>
      <family val="2"/>
      <charset val="238"/>
    </font>
    <font>
      <sz val="11"/>
      <color theme="1"/>
      <name val="Times New Roman"/>
      <family val="1"/>
    </font>
    <font>
      <b/>
      <sz val="10"/>
      <color theme="1"/>
      <name val="Times New Roman"/>
      <family val="1"/>
    </font>
    <font>
      <b/>
      <sz val="11"/>
      <name val="Times New Roman"/>
      <family val="1"/>
    </font>
    <font>
      <sz val="11"/>
      <name val="Times New Roman"/>
      <family val="1"/>
    </font>
    <font>
      <b/>
      <sz val="10"/>
      <name val="Times New Roman"/>
      <family val="1"/>
    </font>
    <font>
      <sz val="10"/>
      <name val="Times New Roman"/>
      <family val="1"/>
    </font>
    <font>
      <sz val="9"/>
      <name val="Times New Roman"/>
      <family val="1"/>
    </font>
    <font>
      <sz val="8"/>
      <name val="Times New Roman"/>
      <family val="1"/>
    </font>
    <font>
      <b/>
      <sz val="9"/>
      <name val="Times New Roman"/>
      <family val="1"/>
    </font>
    <font>
      <b/>
      <sz val="8"/>
      <name val="Times New Roman"/>
      <family val="1"/>
    </font>
    <font>
      <i/>
      <sz val="9"/>
      <name val="Times New Roman"/>
      <family val="1"/>
    </font>
    <font>
      <i/>
      <sz val="8"/>
      <name val="Times New Roman"/>
      <family val="1"/>
    </font>
    <font>
      <b/>
      <i/>
      <sz val="9"/>
      <name val="Times New Roman"/>
      <family val="1"/>
    </font>
    <font>
      <b/>
      <u/>
      <sz val="8"/>
      <name val="Times New Roman"/>
      <family val="1"/>
    </font>
    <font>
      <i/>
      <u/>
      <sz val="8"/>
      <name val="Times New Roman"/>
      <family val="1"/>
    </font>
    <font>
      <b/>
      <i/>
      <sz val="8"/>
      <name val="Times New Roman"/>
      <family val="1"/>
    </font>
    <font>
      <b/>
      <sz val="8"/>
      <color rgb="FFFF0000"/>
      <name val="Times New Roman"/>
      <family val="1"/>
    </font>
    <font>
      <b/>
      <i/>
      <u/>
      <sz val="8"/>
      <name val="Times New Roman"/>
      <family val="1"/>
    </font>
    <font>
      <u/>
      <sz val="8"/>
      <name val="Times New Roman"/>
      <family val="1"/>
    </font>
    <font>
      <b/>
      <sz val="9"/>
      <name val="Garamond"/>
      <family val="1"/>
    </font>
    <font>
      <b/>
      <sz val="11"/>
      <color rgb="FFFF0000"/>
      <name val="Calibri"/>
      <family val="2"/>
      <scheme val="minor"/>
    </font>
    <font>
      <b/>
      <sz val="10"/>
      <color theme="1"/>
      <name val="Garamond"/>
      <family val="1"/>
    </font>
    <font>
      <sz val="10"/>
      <color theme="1"/>
      <name val="Garamond"/>
      <family val="1"/>
    </font>
    <font>
      <sz val="9"/>
      <color theme="1"/>
      <name val="Garamond"/>
      <family val="1"/>
    </font>
    <font>
      <b/>
      <sz val="8"/>
      <color theme="1"/>
      <name val="Garamond"/>
      <family val="1"/>
    </font>
    <font>
      <sz val="8"/>
      <color theme="1"/>
      <name val="Garamond"/>
      <family val="1"/>
    </font>
    <font>
      <b/>
      <sz val="9"/>
      <color theme="1"/>
      <name val="Garamond"/>
      <family val="1"/>
    </font>
    <font>
      <b/>
      <sz val="8"/>
      <color rgb="FFFF0000"/>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b/>
      <sz val="11"/>
      <name val="Garamond"/>
      <family val="1"/>
    </font>
    <font>
      <b/>
      <i/>
      <sz val="8"/>
      <color theme="1"/>
      <name val="Garamond"/>
      <family val="1"/>
    </font>
    <font>
      <b/>
      <i/>
      <sz val="9"/>
      <color theme="1"/>
      <name val="Garamond"/>
      <family val="1"/>
    </font>
    <font>
      <sz val="9"/>
      <name val="Garamond"/>
      <family val="1"/>
    </font>
    <font>
      <b/>
      <i/>
      <sz val="9"/>
      <name val="Garamond"/>
      <family val="1"/>
    </font>
    <font>
      <sz val="8"/>
      <name val="Garamond"/>
      <family val="1"/>
    </font>
    <font>
      <i/>
      <sz val="9"/>
      <name val="Garamond"/>
      <family val="1"/>
    </font>
    <font>
      <b/>
      <sz val="9"/>
      <color indexed="81"/>
      <name val="Tahoma"/>
      <family val="2"/>
      <charset val="238"/>
    </font>
    <font>
      <sz val="9"/>
      <color indexed="81"/>
      <name val="Tahoma"/>
      <family val="2"/>
      <charset val="238"/>
    </font>
    <font>
      <b/>
      <sz val="12"/>
      <color theme="1"/>
      <name val="Calibri"/>
      <family val="2"/>
      <scheme val="minor"/>
    </font>
    <font>
      <b/>
      <sz val="12"/>
      <name val="Calibri"/>
      <family val="2"/>
      <scheme val="minor"/>
    </font>
    <font>
      <b/>
      <sz val="12"/>
      <color rgb="FFFF0000"/>
      <name val="Calibri"/>
      <family val="2"/>
      <scheme val="minor"/>
    </font>
    <font>
      <sz val="12"/>
      <color theme="1"/>
      <name val="Times New Roman"/>
      <family val="1"/>
    </font>
    <font>
      <b/>
      <sz val="12"/>
      <color theme="1"/>
      <name val="Times New Roman"/>
      <family val="1"/>
    </font>
    <font>
      <sz val="12"/>
      <name val="Times New Roman"/>
      <family val="1"/>
    </font>
    <font>
      <sz val="12"/>
      <color rgb="FFFF0000"/>
      <name val="Times New Roman"/>
      <family val="1"/>
    </font>
    <font>
      <sz val="12"/>
      <color theme="1"/>
      <name val="Garamond"/>
      <family val="1"/>
    </font>
    <font>
      <b/>
      <sz val="12"/>
      <color rgb="FFFF0000"/>
      <name val="Times New Roman"/>
      <family val="1"/>
    </font>
    <font>
      <sz val="12"/>
      <color rgb="FFFF0000"/>
      <name val="Calibri"/>
      <family val="2"/>
      <scheme val="minor"/>
    </font>
    <font>
      <b/>
      <sz val="12"/>
      <name val="Times New Roman"/>
      <family val="1"/>
    </font>
    <font>
      <b/>
      <sz val="12"/>
      <color indexed="8"/>
      <name val="Times New Roman"/>
      <family val="1"/>
    </font>
    <font>
      <b/>
      <i/>
      <sz val="12"/>
      <color rgb="FFFF0000"/>
      <name val="Times New Roman"/>
      <family val="1"/>
    </font>
    <font>
      <i/>
      <sz val="12"/>
      <color theme="1"/>
      <name val="Times New Roman"/>
      <family val="1"/>
    </font>
    <font>
      <sz val="12"/>
      <color rgb="FFFF0000"/>
      <name val="Garamond"/>
      <family val="1"/>
    </font>
    <font>
      <b/>
      <sz val="12"/>
      <color rgb="FFFF0000"/>
      <name val="Garamond"/>
      <family val="1"/>
    </font>
    <font>
      <b/>
      <sz val="12"/>
      <color theme="1"/>
      <name val="Garamond"/>
      <family val="1"/>
    </font>
    <font>
      <b/>
      <i/>
      <sz val="12"/>
      <color theme="1"/>
      <name val="Garamond"/>
      <family val="1"/>
    </font>
    <font>
      <i/>
      <sz val="12"/>
      <color theme="1"/>
      <name val="Garamond"/>
      <family val="1"/>
    </font>
    <font>
      <b/>
      <sz val="12"/>
      <name val="Garamond"/>
      <family val="1"/>
    </font>
    <font>
      <b/>
      <i/>
      <sz val="12"/>
      <color theme="1"/>
      <name val="Times New Roman"/>
      <family val="1"/>
    </font>
    <font>
      <b/>
      <sz val="11"/>
      <name val="Calibri"/>
      <family val="2"/>
      <scheme val="minor"/>
    </font>
    <font>
      <sz val="11"/>
      <name val="Calibri"/>
      <family val="2"/>
      <scheme val="minor"/>
    </font>
    <font>
      <sz val="12"/>
      <name val="Garamond"/>
      <family val="1"/>
    </font>
    <font>
      <i/>
      <sz val="12"/>
      <name val="Garamond"/>
      <family val="1"/>
    </font>
    <font>
      <b/>
      <i/>
      <sz val="12"/>
      <name val="Garamond"/>
      <family val="1"/>
    </font>
    <font>
      <b/>
      <sz val="8"/>
      <color indexed="10"/>
      <name val="Garamond"/>
      <family val="1"/>
    </font>
    <font>
      <b/>
      <sz val="8"/>
      <color indexed="8"/>
      <name val="Garamond"/>
      <family val="1"/>
    </font>
    <font>
      <sz val="8"/>
      <color indexed="8"/>
      <name val="Garamond"/>
      <family val="1"/>
    </font>
    <font>
      <b/>
      <sz val="12"/>
      <color indexed="10"/>
      <name val="Times New Roman"/>
      <family val="1"/>
    </font>
    <font>
      <i/>
      <sz val="12"/>
      <name val="Times New Roman"/>
      <family val="1"/>
    </font>
    <font>
      <b/>
      <i/>
      <sz val="12"/>
      <name val="Times New Roman"/>
      <family val="1"/>
    </font>
    <font>
      <b/>
      <sz val="11"/>
      <color theme="1"/>
      <name val="Garamond"/>
      <family val="1"/>
    </font>
    <font>
      <sz val="10"/>
      <color theme="1"/>
      <name val="Times New Roman"/>
      <family val="1"/>
    </font>
    <font>
      <sz val="10"/>
      <name val="Garamond"/>
      <family val="1"/>
    </font>
    <font>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s>
  <borders count="8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style="thin">
        <color indexed="64"/>
      </left>
      <right style="medium">
        <color rgb="FF2E74B5"/>
      </right>
      <top style="medium">
        <color rgb="FF2E74B5"/>
      </top>
      <bottom style="medium">
        <color rgb="FF2E74B5"/>
      </bottom>
      <diagonal/>
    </border>
    <border>
      <left/>
      <right style="thin">
        <color indexed="64"/>
      </right>
      <top style="medium">
        <color rgb="FF2E74B5"/>
      </top>
      <bottom style="medium">
        <color rgb="FF2E74B5"/>
      </bottom>
      <diagonal/>
    </border>
    <border>
      <left style="thin">
        <color indexed="64"/>
      </left>
      <right/>
      <top style="medium">
        <color rgb="FF2E74B5"/>
      </top>
      <bottom style="medium">
        <color rgb="FF2E74B5"/>
      </bottom>
      <diagonal/>
    </border>
    <border>
      <left style="medium">
        <color rgb="FF458DCF"/>
      </left>
      <right style="medium">
        <color rgb="FF458DCF"/>
      </right>
      <top style="medium">
        <color rgb="FF458DCF"/>
      </top>
      <bottom style="medium">
        <color rgb="FF458DCF"/>
      </bottom>
      <diagonal/>
    </border>
    <border>
      <left style="medium">
        <color rgb="FF2E74B5"/>
      </left>
      <right/>
      <top/>
      <bottom style="medium">
        <color rgb="FF0070C0"/>
      </bottom>
      <diagonal/>
    </border>
    <border>
      <left/>
      <right/>
      <top/>
      <bottom style="medium">
        <color rgb="FF0070C0"/>
      </bottom>
      <diagonal/>
    </border>
    <border>
      <left/>
      <right style="medium">
        <color rgb="FF2E74B5"/>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2E74B5"/>
      </left>
      <right style="medium">
        <color rgb="FF458DCF"/>
      </right>
      <top style="medium">
        <color rgb="FF2E74B5"/>
      </top>
      <bottom style="medium">
        <color rgb="FF458DCF"/>
      </bottom>
      <diagonal/>
    </border>
    <border>
      <left style="medium">
        <color rgb="FF2E74B5"/>
      </left>
      <right style="medium">
        <color rgb="FF458DCF"/>
      </right>
      <top style="medium">
        <color rgb="FF458DCF"/>
      </top>
      <bottom style="medium">
        <color rgb="FF458DCF"/>
      </bottom>
      <diagonal/>
    </border>
    <border>
      <left style="medium">
        <color rgb="FF2E74B5"/>
      </left>
      <right style="medium">
        <color rgb="FF458DCF"/>
      </right>
      <top/>
      <bottom style="medium">
        <color rgb="FF2E74B5"/>
      </bottom>
      <diagonal/>
    </border>
    <border>
      <left style="medium">
        <color rgb="FF458DCF"/>
      </left>
      <right style="medium">
        <color rgb="FF458DCF"/>
      </right>
      <top/>
      <bottom style="medium">
        <color rgb="FF458DCF"/>
      </bottom>
      <diagonal/>
    </border>
    <border>
      <left style="medium">
        <color rgb="FF2E74B5"/>
      </left>
      <right/>
      <top style="medium">
        <color rgb="FF2E74B5"/>
      </top>
      <bottom style="medium">
        <color rgb="FF0070C0"/>
      </bottom>
      <diagonal/>
    </border>
    <border>
      <left/>
      <right/>
      <top style="medium">
        <color rgb="FF2E74B5"/>
      </top>
      <bottom style="medium">
        <color rgb="FF0070C0"/>
      </bottom>
      <diagonal/>
    </border>
    <border>
      <left/>
      <right style="medium">
        <color rgb="FF2E74B5"/>
      </right>
      <top style="medium">
        <color rgb="FF2E74B5"/>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bottom style="medium">
        <color rgb="FF2E74B5"/>
      </bottom>
      <diagonal/>
    </border>
    <border>
      <left style="medium">
        <color rgb="FF0070C0"/>
      </left>
      <right/>
      <top/>
      <bottom style="medium">
        <color rgb="FF2E74B5"/>
      </bottom>
      <diagonal/>
    </border>
    <border>
      <left/>
      <right style="medium">
        <color rgb="FF0070C0"/>
      </right>
      <top/>
      <bottom style="medium">
        <color rgb="FF2E74B5"/>
      </bottom>
      <diagonal/>
    </border>
    <border>
      <left style="medium">
        <color rgb="FF458DCF"/>
      </left>
      <right style="medium">
        <color rgb="FF2E74B5"/>
      </right>
      <top style="medium">
        <color rgb="FF458DCF"/>
      </top>
      <bottom/>
      <diagonal/>
    </border>
    <border>
      <left/>
      <right style="medium">
        <color rgb="FF2E74B5"/>
      </right>
      <top style="medium">
        <color rgb="FF458DCF"/>
      </top>
      <bottom/>
      <diagonal/>
    </border>
    <border>
      <left/>
      <right style="medium">
        <color rgb="FF2E74B5"/>
      </right>
      <top style="medium">
        <color rgb="FF458DCF"/>
      </top>
      <bottom style="medium">
        <color rgb="FF2E74B5"/>
      </bottom>
      <diagonal/>
    </border>
    <border>
      <left/>
      <right style="medium">
        <color rgb="FF458DCF"/>
      </right>
      <top style="medium">
        <color rgb="FF458DCF"/>
      </top>
      <bottom style="medium">
        <color rgb="FF2E74B5"/>
      </bottom>
      <diagonal/>
    </border>
    <border>
      <left/>
      <right style="medium">
        <color rgb="FF2E74B5"/>
      </right>
      <top style="medium">
        <color rgb="FF458DCF"/>
      </top>
      <bottom style="medium">
        <color rgb="FF458DCF"/>
      </bottom>
      <diagonal/>
    </border>
    <border>
      <left/>
      <right style="medium">
        <color rgb="FF458DCF"/>
      </right>
      <top style="medium">
        <color rgb="FF458DCF"/>
      </top>
      <bottom style="medium">
        <color rgb="FF458DCF"/>
      </bottom>
      <diagonal/>
    </border>
    <border>
      <left/>
      <right style="medium">
        <color rgb="FF2E74B5"/>
      </right>
      <top/>
      <bottom style="medium">
        <color rgb="FF458DCF"/>
      </bottom>
      <diagonal/>
    </border>
    <border>
      <left/>
      <right style="medium">
        <color rgb="FF458DCF"/>
      </right>
      <top/>
      <bottom style="medium">
        <color rgb="FF458DCF"/>
      </bottom>
      <diagonal/>
    </border>
    <border>
      <left style="medium">
        <color rgb="FF2E74B5"/>
      </left>
      <right style="medium">
        <color rgb="FF2E74B5"/>
      </right>
      <top style="medium">
        <color rgb="FF2E74B5"/>
      </top>
      <bottom style="thin">
        <color indexed="64"/>
      </bottom>
      <diagonal/>
    </border>
    <border>
      <left style="medium">
        <color rgb="FF458DCF"/>
      </left>
      <right style="medium">
        <color rgb="FF2E74B5"/>
      </right>
      <top style="medium">
        <color rgb="FF458DCF"/>
      </top>
      <bottom style="medium">
        <color rgb="FF458DCF"/>
      </bottom>
      <diagonal/>
    </border>
    <border>
      <left style="medium">
        <color rgb="FF2E74B5"/>
      </left>
      <right style="medium">
        <color rgb="FF2E74B5"/>
      </right>
      <top style="medium">
        <color rgb="FF2E74B5"/>
      </top>
      <bottom style="medium">
        <color rgb="FF458DCF"/>
      </bottom>
      <diagonal/>
    </border>
    <border>
      <left/>
      <right style="medium">
        <color rgb="FF2E74B5"/>
      </right>
      <top style="medium">
        <color rgb="FF2E74B5"/>
      </top>
      <bottom style="medium">
        <color rgb="FF458DCF"/>
      </bottom>
      <diagonal/>
    </border>
    <border>
      <left/>
      <right style="medium">
        <color rgb="FF0070C0"/>
      </right>
      <top style="medium">
        <color rgb="FF2E74B5"/>
      </top>
      <bottom style="medium">
        <color rgb="FF2E74B5"/>
      </bottom>
      <diagonal/>
    </border>
    <border>
      <left style="medium">
        <color rgb="FF2E74B5"/>
      </left>
      <right style="medium">
        <color rgb="FF0070C0"/>
      </right>
      <top style="medium">
        <color rgb="FF2E74B5"/>
      </top>
      <bottom style="medium">
        <color rgb="FF2E74B5"/>
      </bottom>
      <diagonal/>
    </border>
    <border>
      <left style="medium">
        <color rgb="FF0070C0"/>
      </left>
      <right/>
      <top style="medium">
        <color rgb="FF2E74B5"/>
      </top>
      <bottom style="medium">
        <color rgb="FF0070C0"/>
      </bottom>
      <diagonal/>
    </border>
    <border>
      <left/>
      <right style="medium">
        <color rgb="FF0070C0"/>
      </right>
      <top style="medium">
        <color rgb="FF2E74B5"/>
      </top>
      <bottom style="medium">
        <color rgb="FF0070C0"/>
      </bottom>
      <diagonal/>
    </border>
    <border>
      <left style="medium">
        <color rgb="FF2E74B5"/>
      </left>
      <right style="medium">
        <color rgb="FF0070C0"/>
      </right>
      <top/>
      <bottom style="medium">
        <color rgb="FF2E74B5"/>
      </bottom>
      <diagonal/>
    </border>
    <border>
      <left style="medium">
        <color rgb="FF2E74B5"/>
      </left>
      <right/>
      <top style="medium">
        <color rgb="FF0070C0"/>
      </top>
      <bottom style="medium">
        <color rgb="FF2E74B5"/>
      </bottom>
      <diagonal/>
    </border>
    <border>
      <left/>
      <right/>
      <top style="medium">
        <color rgb="FF0070C0"/>
      </top>
      <bottom style="medium">
        <color rgb="FF2E74B5"/>
      </bottom>
      <diagonal/>
    </border>
    <border>
      <left/>
      <right style="medium">
        <color rgb="FF2E74B5"/>
      </right>
      <top style="medium">
        <color rgb="FF0070C0"/>
      </top>
      <bottom style="medium">
        <color rgb="FF2E74B5"/>
      </bottom>
      <diagonal/>
    </border>
    <border>
      <left style="medium">
        <color rgb="FF2E74B5"/>
      </left>
      <right style="medium">
        <color rgb="FF2E74B5"/>
      </right>
      <top style="medium">
        <color rgb="FF2E74B5"/>
      </top>
      <bottom style="medium">
        <color rgb="FF0070C0"/>
      </bottom>
      <diagonal/>
    </border>
    <border>
      <left/>
      <right style="medium">
        <color rgb="FF458DCF"/>
      </right>
      <top style="medium">
        <color rgb="FF2E74B5"/>
      </top>
      <bottom style="medium">
        <color rgb="FF2E74B5"/>
      </bottom>
      <diagonal/>
    </border>
    <border>
      <left/>
      <right style="medium">
        <color rgb="FF458DCF"/>
      </right>
      <top/>
      <bottom style="medium">
        <color rgb="FF2E74B5"/>
      </bottom>
      <diagonal/>
    </border>
    <border>
      <left/>
      <right style="medium">
        <color rgb="FF458DCF"/>
      </right>
      <top style="medium">
        <color rgb="FF2E74B5"/>
      </top>
      <bottom style="medium">
        <color rgb="FF458DCF"/>
      </bottom>
      <diagonal/>
    </border>
    <border>
      <left style="medium">
        <color rgb="FF458DCF"/>
      </left>
      <right style="medium">
        <color rgb="FF458DCF"/>
      </right>
      <top/>
      <bottom style="medium">
        <color rgb="FF2E74B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rgb="FF2E74B5"/>
      </left>
      <right/>
      <top/>
      <bottom style="thin">
        <color indexed="64"/>
      </bottom>
      <diagonal/>
    </border>
    <border>
      <left/>
      <right/>
      <top/>
      <bottom style="thin">
        <color indexed="64"/>
      </bottom>
      <diagonal/>
    </border>
    <border>
      <left/>
      <right style="thin">
        <color indexed="64"/>
      </right>
      <top/>
      <bottom style="medium">
        <color rgb="FF2E74B5"/>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xf numFmtId="0" fontId="19" fillId="0" borderId="0"/>
    <xf numFmtId="0" fontId="18" fillId="0" borderId="0"/>
    <xf numFmtId="43" fontId="2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836">
    <xf numFmtId="0" fontId="0" fillId="0" borderId="0" xfId="0"/>
    <xf numFmtId="0" fontId="21" fillId="0" borderId="0" xfId="0" applyFont="1"/>
    <xf numFmtId="0" fontId="24" fillId="0" borderId="0" xfId="0" applyFont="1" applyFill="1"/>
    <xf numFmtId="0" fontId="25" fillId="0" borderId="20" xfId="0" applyFont="1" applyFill="1" applyBorder="1" applyAlignment="1">
      <alignment horizontal="left" vertical="center" wrapText="1"/>
    </xf>
    <xf numFmtId="0" fontId="25" fillId="0" borderId="20" xfId="0" applyFont="1" applyFill="1" applyBorder="1" applyAlignment="1">
      <alignment vertical="center" wrapText="1"/>
    </xf>
    <xf numFmtId="0" fontId="28" fillId="0" borderId="18"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7" xfId="0" applyFont="1" applyFill="1" applyBorder="1" applyAlignment="1">
      <alignment horizontal="left" vertical="center" wrapText="1"/>
    </xf>
    <xf numFmtId="9" fontId="28" fillId="0" borderId="16" xfId="0" applyNumberFormat="1" applyFont="1" applyFill="1" applyBorder="1" applyAlignment="1">
      <alignment horizontal="center" vertical="center"/>
    </xf>
    <xf numFmtId="0" fontId="29" fillId="0" borderId="17" xfId="0" applyFont="1" applyFill="1" applyBorder="1" applyAlignment="1">
      <alignment vertical="center" wrapText="1"/>
    </xf>
    <xf numFmtId="0" fontId="28" fillId="0" borderId="17" xfId="0" applyFont="1" applyFill="1" applyBorder="1" applyAlignment="1">
      <alignment vertical="center" wrapText="1"/>
    </xf>
    <xf numFmtId="0" fontId="30" fillId="0" borderId="17" xfId="0" applyFont="1" applyFill="1" applyBorder="1" applyAlignment="1">
      <alignment horizontal="left" vertical="center" wrapText="1"/>
    </xf>
    <xf numFmtId="0" fontId="30" fillId="0" borderId="18" xfId="0" applyFont="1" applyFill="1" applyBorder="1" applyAlignment="1">
      <alignment horizontal="center" vertical="center" wrapText="1"/>
    </xf>
    <xf numFmtId="0" fontId="30" fillId="0" borderId="16" xfId="0" applyFont="1" applyFill="1" applyBorder="1" applyAlignment="1">
      <alignment horizontal="center" vertical="center" wrapText="1"/>
    </xf>
    <xf numFmtId="3" fontId="28" fillId="0" borderId="17" xfId="0" applyNumberFormat="1" applyFont="1" applyFill="1" applyBorder="1" applyAlignment="1">
      <alignment horizontal="center" vertical="center" wrapText="1"/>
    </xf>
    <xf numFmtId="0" fontId="28" fillId="0" borderId="17" xfId="0" applyFont="1" applyFill="1" applyBorder="1" applyAlignment="1">
      <alignment horizontal="center" vertical="center" wrapText="1"/>
    </xf>
    <xf numFmtId="164" fontId="28" fillId="0" borderId="16" xfId="0" applyNumberFormat="1" applyFont="1" applyFill="1" applyBorder="1" applyAlignment="1">
      <alignment horizontal="center" vertical="center"/>
    </xf>
    <xf numFmtId="0" fontId="27" fillId="0" borderId="17" xfId="0" applyFont="1" applyFill="1" applyBorder="1" applyAlignment="1">
      <alignment horizontal="left" vertical="center" wrapText="1" indent="1"/>
    </xf>
    <xf numFmtId="3" fontId="28" fillId="0" borderId="16" xfId="0" applyNumberFormat="1" applyFont="1" applyFill="1" applyBorder="1" applyAlignment="1">
      <alignment horizontal="center" vertical="center"/>
    </xf>
    <xf numFmtId="0" fontId="31" fillId="0" borderId="17" xfId="0" applyFont="1" applyFill="1" applyBorder="1" applyAlignment="1">
      <alignment horizontal="left" vertical="center" wrapText="1" indent="1"/>
    </xf>
    <xf numFmtId="3" fontId="32" fillId="0" borderId="16" xfId="0" applyNumberFormat="1" applyFont="1" applyFill="1" applyBorder="1" applyAlignment="1">
      <alignment horizontal="center" vertical="center"/>
    </xf>
    <xf numFmtId="9" fontId="32" fillId="0" borderId="16" xfId="43" applyFont="1" applyFill="1" applyBorder="1" applyAlignment="1">
      <alignment horizontal="center" vertical="center"/>
    </xf>
    <xf numFmtId="164" fontId="32" fillId="0" borderId="16" xfId="0" applyNumberFormat="1" applyFont="1" applyFill="1" applyBorder="1" applyAlignment="1">
      <alignment horizontal="center" vertical="center"/>
    </xf>
    <xf numFmtId="0" fontId="33" fillId="0" borderId="21" xfId="0" applyFont="1" applyFill="1" applyBorder="1" applyAlignment="1">
      <alignment horizontal="left" vertical="center" wrapText="1" indent="1"/>
    </xf>
    <xf numFmtId="3" fontId="30" fillId="0" borderId="16" xfId="0" applyNumberFormat="1" applyFont="1" applyFill="1" applyBorder="1" applyAlignment="1">
      <alignment horizontal="center" vertical="center"/>
    </xf>
    <xf numFmtId="0" fontId="30" fillId="0" borderId="17" xfId="0" applyFont="1" applyFill="1" applyBorder="1" applyAlignment="1">
      <alignment vertical="center" wrapText="1"/>
    </xf>
    <xf numFmtId="0" fontId="29" fillId="0" borderId="21" xfId="0" applyFont="1" applyFill="1" applyBorder="1" applyAlignment="1">
      <alignment horizontal="left" vertical="center" wrapText="1" indent="1"/>
    </xf>
    <xf numFmtId="3" fontId="28" fillId="0" borderId="25" xfId="0" applyNumberFormat="1" applyFont="1" applyFill="1" applyBorder="1" applyAlignment="1">
      <alignment horizontal="center" vertical="center" wrapText="1"/>
    </xf>
    <xf numFmtId="0" fontId="21" fillId="0" borderId="0" xfId="0" applyFont="1" applyFill="1"/>
    <xf numFmtId="49" fontId="28" fillId="0" borderId="16" xfId="43" applyNumberFormat="1" applyFont="1" applyFill="1" applyBorder="1" applyAlignment="1">
      <alignment horizontal="center" vertical="center"/>
    </xf>
    <xf numFmtId="0" fontId="28" fillId="0" borderId="16" xfId="0" applyFont="1" applyFill="1" applyBorder="1" applyAlignment="1">
      <alignment horizontal="right" vertical="center"/>
    </xf>
    <xf numFmtId="9" fontId="28" fillId="0" borderId="16" xfId="43" applyFont="1" applyFill="1" applyBorder="1" applyAlignment="1">
      <alignment horizontal="center" vertical="center"/>
    </xf>
    <xf numFmtId="0" fontId="28" fillId="0" borderId="19" xfId="0" applyFont="1" applyFill="1" applyBorder="1" applyAlignment="1">
      <alignment horizontal="center" vertical="center" wrapText="1"/>
    </xf>
    <xf numFmtId="0" fontId="29" fillId="0" borderId="17" xfId="0" applyFont="1" applyFill="1" applyBorder="1" applyAlignment="1">
      <alignment horizontal="left" vertical="center" wrapText="1" indent="1"/>
    </xf>
    <xf numFmtId="0" fontId="27" fillId="0" borderId="20" xfId="0" applyFont="1" applyFill="1" applyBorder="1" applyAlignment="1">
      <alignment horizontal="left" vertical="center" wrapText="1" indent="1"/>
    </xf>
    <xf numFmtId="3" fontId="28" fillId="0" borderId="26" xfId="0" applyNumberFormat="1" applyFont="1" applyFill="1" applyBorder="1" applyAlignment="1">
      <alignment horizontal="center" vertical="center"/>
    </xf>
    <xf numFmtId="0" fontId="30" fillId="0" borderId="18"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13" xfId="0" applyFont="1" applyFill="1" applyBorder="1" applyAlignment="1">
      <alignment horizontal="center" vertical="center" wrapText="1"/>
    </xf>
    <xf numFmtId="164" fontId="28" fillId="0" borderId="13" xfId="0" applyNumberFormat="1" applyFont="1" applyFill="1" applyBorder="1" applyAlignment="1">
      <alignment horizontal="center" vertical="center"/>
    </xf>
    <xf numFmtId="9" fontId="32" fillId="0" borderId="16" xfId="0" applyNumberFormat="1" applyFont="1" applyFill="1" applyBorder="1" applyAlignment="1">
      <alignment horizontal="center" vertical="center"/>
    </xf>
    <xf numFmtId="10" fontId="28" fillId="0" borderId="16" xfId="0" applyNumberFormat="1" applyFont="1" applyFill="1" applyBorder="1" applyAlignment="1">
      <alignment horizontal="center" vertical="center"/>
    </xf>
    <xf numFmtId="0" fontId="33" fillId="0" borderId="17" xfId="0" applyFont="1" applyFill="1" applyBorder="1" applyAlignment="1">
      <alignment vertical="center" wrapText="1"/>
    </xf>
    <xf numFmtId="3" fontId="36" fillId="0" borderId="16" xfId="0" applyNumberFormat="1" applyFont="1" applyFill="1" applyBorder="1" applyAlignment="1">
      <alignment horizontal="center" vertical="center"/>
    </xf>
    <xf numFmtId="164" fontId="36" fillId="0" borderId="16" xfId="0" applyNumberFormat="1" applyFont="1" applyFill="1" applyBorder="1" applyAlignment="1">
      <alignment horizontal="center" vertical="center"/>
    </xf>
    <xf numFmtId="0" fontId="16" fillId="0" borderId="0" xfId="0" applyFont="1" applyAlignment="1">
      <alignment horizontal="center"/>
    </xf>
    <xf numFmtId="0" fontId="42" fillId="34" borderId="20" xfId="0" applyFont="1" applyFill="1" applyBorder="1" applyAlignment="1">
      <alignment horizontal="left" vertical="center" wrapText="1"/>
    </xf>
    <xf numFmtId="0" fontId="42" fillId="35" borderId="20" xfId="0" applyFont="1" applyFill="1" applyBorder="1" applyAlignment="1">
      <alignment vertical="center" wrapText="1"/>
    </xf>
    <xf numFmtId="0" fontId="45" fillId="34" borderId="18" xfId="0" applyFont="1" applyFill="1" applyBorder="1" applyAlignment="1">
      <alignment horizontal="center" vertical="center" wrapText="1"/>
    </xf>
    <xf numFmtId="0" fontId="45" fillId="34" borderId="16" xfId="0" applyFont="1" applyFill="1" applyBorder="1" applyAlignment="1">
      <alignment horizontal="center" vertical="center" wrapText="1"/>
    </xf>
    <xf numFmtId="0" fontId="46" fillId="34" borderId="17" xfId="0" applyFont="1" applyFill="1" applyBorder="1" applyAlignment="1">
      <alignment vertical="center" wrapText="1"/>
    </xf>
    <xf numFmtId="9" fontId="46" fillId="34" borderId="16" xfId="0" applyNumberFormat="1" applyFont="1" applyFill="1" applyBorder="1" applyAlignment="1">
      <alignment horizontal="center" vertical="center"/>
    </xf>
    <xf numFmtId="0" fontId="46" fillId="34" borderId="17" xfId="0" applyFont="1" applyFill="1" applyBorder="1" applyAlignment="1">
      <alignment horizontal="left" vertical="center" wrapText="1"/>
    </xf>
    <xf numFmtId="0" fontId="47" fillId="35" borderId="17" xfId="0" applyFont="1" applyFill="1" applyBorder="1" applyAlignment="1">
      <alignment vertical="center" wrapText="1"/>
    </xf>
    <xf numFmtId="4" fontId="0" fillId="0" borderId="0" xfId="0" applyNumberFormat="1"/>
    <xf numFmtId="0" fontId="48" fillId="35" borderId="17" xfId="0" applyFont="1" applyFill="1" applyBorder="1" applyAlignment="1">
      <alignment horizontal="left" vertical="center" wrapText="1"/>
    </xf>
    <xf numFmtId="3" fontId="46" fillId="34" borderId="17" xfId="0" applyNumberFormat="1" applyFont="1" applyFill="1" applyBorder="1" applyAlignment="1">
      <alignment horizontal="center" vertical="center" wrapText="1"/>
    </xf>
    <xf numFmtId="0" fontId="46" fillId="34" borderId="17" xfId="0" applyFont="1" applyFill="1" applyBorder="1" applyAlignment="1">
      <alignment horizontal="center" vertical="center" wrapText="1"/>
    </xf>
    <xf numFmtId="164" fontId="46" fillId="34" borderId="16" xfId="0" applyNumberFormat="1" applyFont="1" applyFill="1" applyBorder="1" applyAlignment="1">
      <alignment horizontal="center" vertical="center"/>
    </xf>
    <xf numFmtId="3" fontId="0" fillId="0" borderId="0" xfId="0" applyNumberFormat="1"/>
    <xf numFmtId="0" fontId="44" fillId="0" borderId="17" xfId="0" applyFont="1" applyBorder="1" applyAlignment="1">
      <alignment horizontal="left" vertical="center" wrapText="1" indent="1"/>
    </xf>
    <xf numFmtId="3" fontId="46" fillId="0" borderId="16" xfId="0" applyNumberFormat="1" applyFont="1" applyFill="1" applyBorder="1" applyAlignment="1">
      <alignment horizontal="center" vertical="center"/>
    </xf>
    <xf numFmtId="0" fontId="49" fillId="0" borderId="17" xfId="0" applyFont="1" applyBorder="1" applyAlignment="1">
      <alignment horizontal="left" vertical="center" wrapText="1" indent="1"/>
    </xf>
    <xf numFmtId="3" fontId="50" fillId="0" borderId="16" xfId="0" applyNumberFormat="1" applyFont="1" applyBorder="1" applyAlignment="1">
      <alignment horizontal="center" vertical="center"/>
    </xf>
    <xf numFmtId="9" fontId="50" fillId="0" borderId="16" xfId="43" applyFont="1" applyBorder="1" applyAlignment="1">
      <alignment horizontal="center" vertical="center"/>
    </xf>
    <xf numFmtId="164" fontId="50" fillId="0" borderId="16" xfId="0" applyNumberFormat="1" applyFont="1" applyBorder="1" applyAlignment="1">
      <alignment horizontal="center" vertical="center"/>
    </xf>
    <xf numFmtId="3" fontId="50" fillId="0" borderId="16" xfId="0" applyNumberFormat="1" applyFont="1" applyFill="1" applyBorder="1" applyAlignment="1">
      <alignment horizontal="center" vertical="center"/>
    </xf>
    <xf numFmtId="3" fontId="46" fillId="0" borderId="16" xfId="0" applyNumberFormat="1" applyFont="1" applyBorder="1" applyAlignment="1">
      <alignment horizontal="center" vertical="center"/>
    </xf>
    <xf numFmtId="0" fontId="51" fillId="0" borderId="21" xfId="0" applyFont="1" applyBorder="1" applyAlignment="1">
      <alignment horizontal="left" vertical="center" wrapText="1" indent="1"/>
    </xf>
    <xf numFmtId="0" fontId="52" fillId="33" borderId="17" xfId="0" applyFont="1" applyFill="1" applyBorder="1" applyAlignment="1">
      <alignment vertical="center" wrapText="1"/>
    </xf>
    <xf numFmtId="3" fontId="45" fillId="33" borderId="16" xfId="0" applyNumberFormat="1" applyFont="1" applyFill="1" applyBorder="1" applyAlignment="1">
      <alignment horizontal="center" vertical="center"/>
    </xf>
    <xf numFmtId="0" fontId="46" fillId="35" borderId="17" xfId="0" applyFont="1" applyFill="1" applyBorder="1" applyAlignment="1">
      <alignment horizontal="left" vertical="center" wrapText="1"/>
    </xf>
    <xf numFmtId="0" fontId="48" fillId="35" borderId="17" xfId="0" applyFont="1" applyFill="1" applyBorder="1" applyAlignment="1">
      <alignment vertical="center" wrapText="1"/>
    </xf>
    <xf numFmtId="164" fontId="50" fillId="0" borderId="16" xfId="0" applyNumberFormat="1" applyFont="1" applyFill="1" applyBorder="1" applyAlignment="1">
      <alignment horizontal="center" vertical="center"/>
    </xf>
    <xf numFmtId="0" fontId="52" fillId="0" borderId="21" xfId="0" applyFont="1" applyBorder="1" applyAlignment="1">
      <alignment horizontal="left" vertical="center" wrapText="1" indent="1"/>
    </xf>
    <xf numFmtId="3" fontId="46" fillId="34" borderId="16" xfId="0" applyNumberFormat="1" applyFont="1" applyFill="1" applyBorder="1" applyAlignment="1">
      <alignment horizontal="center" vertical="center"/>
    </xf>
    <xf numFmtId="0" fontId="47" fillId="0" borderId="21" xfId="0" applyFont="1" applyBorder="1" applyAlignment="1">
      <alignment horizontal="left" vertical="center" wrapText="1" indent="1"/>
    </xf>
    <xf numFmtId="3" fontId="45" fillId="0" borderId="16" xfId="0" applyNumberFormat="1" applyFont="1" applyBorder="1" applyAlignment="1">
      <alignment horizontal="center" vertical="center"/>
    </xf>
    <xf numFmtId="0" fontId="46" fillId="35" borderId="17" xfId="0" applyFont="1" applyFill="1" applyBorder="1" applyAlignment="1">
      <alignment vertical="center" wrapText="1"/>
    </xf>
    <xf numFmtId="3" fontId="54" fillId="0" borderId="16" xfId="0" applyNumberFormat="1" applyFont="1" applyBorder="1" applyAlignment="1">
      <alignment horizontal="center" vertical="center"/>
    </xf>
    <xf numFmtId="0" fontId="52" fillId="37" borderId="17" xfId="0" applyFont="1" applyFill="1" applyBorder="1" applyAlignment="1">
      <alignment vertical="center" wrapText="1"/>
    </xf>
    <xf numFmtId="3" fontId="45" fillId="37" borderId="16" xfId="0" applyNumberFormat="1" applyFont="1" applyFill="1" applyBorder="1" applyAlignment="1">
      <alignment horizontal="center" vertical="center"/>
    </xf>
    <xf numFmtId="3" fontId="45" fillId="35" borderId="16" xfId="0" applyNumberFormat="1" applyFont="1" applyFill="1" applyBorder="1" applyAlignment="1">
      <alignment horizontal="center" vertical="center"/>
    </xf>
    <xf numFmtId="0" fontId="55" fillId="34" borderId="17" xfId="0" applyFont="1" applyFill="1" applyBorder="1" applyAlignment="1">
      <alignment vertical="center" wrapText="1"/>
    </xf>
    <xf numFmtId="3" fontId="54" fillId="34" borderId="16" xfId="0" applyNumberFormat="1" applyFont="1" applyFill="1" applyBorder="1" applyAlignment="1">
      <alignment horizontal="center" vertical="center"/>
    </xf>
    <xf numFmtId="164" fontId="54" fillId="0" borderId="16" xfId="0" applyNumberFormat="1" applyFont="1" applyBorder="1" applyAlignment="1">
      <alignment horizontal="center" vertical="center"/>
    </xf>
    <xf numFmtId="0" fontId="47" fillId="0" borderId="17" xfId="0" applyFont="1" applyBorder="1" applyAlignment="1">
      <alignment horizontal="left" vertical="center" wrapText="1" indent="1"/>
    </xf>
    <xf numFmtId="0" fontId="44" fillId="34" borderId="0" xfId="0" applyFont="1" applyFill="1"/>
    <xf numFmtId="0" fontId="40" fillId="0" borderId="20" xfId="0" applyFont="1" applyFill="1" applyBorder="1" applyAlignment="1">
      <alignment horizontal="left" vertical="center" wrapText="1"/>
    </xf>
    <xf numFmtId="0" fontId="40" fillId="0" borderId="22" xfId="0" applyFont="1" applyFill="1" applyBorder="1" applyAlignment="1">
      <alignment vertical="center" wrapText="1"/>
    </xf>
    <xf numFmtId="0" fontId="56" fillId="0" borderId="18" xfId="0" applyFont="1" applyFill="1" applyBorder="1" applyAlignment="1">
      <alignment horizontal="center" vertical="center" wrapText="1"/>
    </xf>
    <xf numFmtId="0" fontId="56" fillId="0" borderId="16" xfId="0" applyFont="1" applyFill="1" applyBorder="1" applyAlignment="1">
      <alignment horizontal="center" vertical="center" wrapText="1"/>
    </xf>
    <xf numFmtId="0" fontId="56" fillId="0" borderId="17" xfId="0" applyFont="1" applyFill="1" applyBorder="1" applyAlignment="1">
      <alignment vertical="center" wrapText="1"/>
    </xf>
    <xf numFmtId="9" fontId="56" fillId="0" borderId="18" xfId="0" applyNumberFormat="1" applyFont="1" applyFill="1" applyBorder="1" applyAlignment="1">
      <alignment horizontal="center" vertical="center"/>
    </xf>
    <xf numFmtId="0" fontId="56" fillId="0" borderId="36" xfId="0" applyFont="1" applyFill="1" applyBorder="1" applyAlignment="1">
      <alignment horizontal="left" vertical="center" wrapText="1"/>
    </xf>
    <xf numFmtId="9" fontId="56" fillId="0" borderId="29" xfId="0" applyNumberFormat="1" applyFont="1" applyFill="1" applyBorder="1" applyAlignment="1">
      <alignment horizontal="center" vertical="center"/>
    </xf>
    <xf numFmtId="0" fontId="56" fillId="0" borderId="37" xfId="0" applyFont="1" applyFill="1" applyBorder="1" applyAlignment="1">
      <alignment horizontal="left" vertical="center" wrapText="1"/>
    </xf>
    <xf numFmtId="9" fontId="56" fillId="0" borderId="29" xfId="43" applyFont="1" applyFill="1" applyBorder="1" applyAlignment="1">
      <alignment horizontal="center" vertical="center"/>
    </xf>
    <xf numFmtId="0" fontId="40" fillId="0" borderId="38" xfId="0" applyFont="1" applyFill="1" applyBorder="1" applyAlignment="1">
      <alignment vertical="center" wrapText="1"/>
    </xf>
    <xf numFmtId="9" fontId="56" fillId="0" borderId="16" xfId="0" applyNumberFormat="1" applyFont="1" applyFill="1" applyBorder="1" applyAlignment="1">
      <alignment horizontal="center" vertical="center"/>
    </xf>
    <xf numFmtId="0" fontId="56" fillId="0" borderId="17" xfId="0" applyFont="1" applyFill="1" applyBorder="1" applyAlignment="1">
      <alignment horizontal="left" vertical="center" wrapText="1"/>
    </xf>
    <xf numFmtId="0" fontId="40" fillId="0" borderId="43" xfId="0" applyFont="1" applyFill="1" applyBorder="1" applyAlignment="1">
      <alignment horizontal="left" vertical="center" wrapText="1"/>
    </xf>
    <xf numFmtId="0" fontId="56" fillId="0" borderId="43" xfId="0" applyFont="1" applyFill="1" applyBorder="1" applyAlignment="1">
      <alignment horizontal="left" vertical="center" wrapText="1"/>
    </xf>
    <xf numFmtId="0" fontId="56" fillId="0" borderId="44" xfId="0" applyFont="1" applyFill="1" applyBorder="1" applyAlignment="1">
      <alignment horizontal="left" vertical="center" wrapText="1"/>
    </xf>
    <xf numFmtId="0" fontId="40" fillId="0" borderId="18" xfId="0" applyFont="1" applyFill="1" applyBorder="1" applyAlignment="1">
      <alignment horizontal="center" vertical="center" wrapText="1"/>
    </xf>
    <xf numFmtId="0" fontId="40" fillId="0" borderId="16" xfId="0" applyFont="1" applyFill="1" applyBorder="1" applyAlignment="1">
      <alignment horizontal="center" vertical="center" wrapText="1"/>
    </xf>
    <xf numFmtId="3" fontId="56" fillId="0" borderId="17" xfId="0" applyNumberFormat="1" applyFont="1" applyFill="1" applyBorder="1" applyAlignment="1">
      <alignment horizontal="center" vertical="center" wrapText="1"/>
    </xf>
    <xf numFmtId="0" fontId="56" fillId="0" borderId="17" xfId="0" applyFont="1" applyFill="1" applyBorder="1" applyAlignment="1">
      <alignment horizontal="center" vertical="center" wrapText="1"/>
    </xf>
    <xf numFmtId="164" fontId="56" fillId="0" borderId="16" xfId="0" applyNumberFormat="1" applyFont="1" applyFill="1" applyBorder="1" applyAlignment="1">
      <alignment horizontal="center" vertical="center"/>
    </xf>
    <xf numFmtId="0" fontId="56" fillId="0" borderId="17" xfId="0" applyFont="1" applyFill="1" applyBorder="1" applyAlignment="1">
      <alignment horizontal="left" vertical="center" wrapText="1" indent="1"/>
    </xf>
    <xf numFmtId="3" fontId="56" fillId="0" borderId="16" xfId="0" applyNumberFormat="1" applyFont="1" applyFill="1" applyBorder="1" applyAlignment="1">
      <alignment horizontal="center" vertical="center"/>
    </xf>
    <xf numFmtId="0" fontId="57" fillId="0" borderId="21" xfId="0" applyFont="1" applyFill="1" applyBorder="1" applyAlignment="1">
      <alignment horizontal="left" vertical="center" wrapText="1" indent="1"/>
    </xf>
    <xf numFmtId="0" fontId="40" fillId="0" borderId="29" xfId="0" applyFont="1" applyFill="1" applyBorder="1" applyAlignment="1">
      <alignment vertical="center" wrapText="1"/>
    </xf>
    <xf numFmtId="3" fontId="40" fillId="0" borderId="16" xfId="0" applyNumberFormat="1" applyFont="1" applyFill="1" applyBorder="1" applyAlignment="1">
      <alignment horizontal="center" vertical="center"/>
    </xf>
    <xf numFmtId="0" fontId="40" fillId="0" borderId="17" xfId="0" applyFont="1" applyFill="1" applyBorder="1" applyAlignment="1">
      <alignment horizontal="left" vertical="center" wrapText="1"/>
    </xf>
    <xf numFmtId="0" fontId="56" fillId="0" borderId="21" xfId="0" applyFont="1" applyFill="1" applyBorder="1" applyAlignment="1">
      <alignment horizontal="left" vertical="center" wrapText="1" indent="1"/>
    </xf>
    <xf numFmtId="3" fontId="56" fillId="0" borderId="18" xfId="0" applyNumberFormat="1" applyFont="1" applyFill="1" applyBorder="1" applyAlignment="1">
      <alignment horizontal="center" vertical="center"/>
    </xf>
    <xf numFmtId="0" fontId="56" fillId="0" borderId="47" xfId="0" applyFont="1" applyFill="1" applyBorder="1" applyAlignment="1">
      <alignment horizontal="left" vertical="center" wrapText="1" indent="1"/>
    </xf>
    <xf numFmtId="3" fontId="56" fillId="0" borderId="48" xfId="0" applyNumberFormat="1" applyFont="1" applyFill="1" applyBorder="1" applyAlignment="1">
      <alignment horizontal="center" vertical="center"/>
    </xf>
    <xf numFmtId="3" fontId="56" fillId="0" borderId="49" xfId="0" applyNumberFormat="1" applyFont="1" applyFill="1" applyBorder="1" applyAlignment="1">
      <alignment horizontal="center" vertical="center"/>
    </xf>
    <xf numFmtId="3" fontId="56" fillId="0" borderId="50" xfId="0" applyNumberFormat="1" applyFont="1" applyFill="1" applyBorder="1" applyAlignment="1">
      <alignment horizontal="center" vertical="center"/>
    </xf>
    <xf numFmtId="0" fontId="57" fillId="0" borderId="29" xfId="0" applyFont="1" applyFill="1" applyBorder="1" applyAlignment="1">
      <alignment horizontal="left" vertical="center" wrapText="1" indent="1"/>
    </xf>
    <xf numFmtId="3" fontId="56" fillId="0" borderId="51" xfId="0" applyNumberFormat="1" applyFont="1" applyFill="1" applyBorder="1" applyAlignment="1">
      <alignment horizontal="center" vertical="center"/>
    </xf>
    <xf numFmtId="3" fontId="56" fillId="0" borderId="52" xfId="0" applyNumberFormat="1" applyFont="1" applyFill="1" applyBorder="1" applyAlignment="1">
      <alignment horizontal="center" vertical="center"/>
    </xf>
    <xf numFmtId="3" fontId="56" fillId="0" borderId="53" xfId="0" applyNumberFormat="1" applyFont="1" applyFill="1" applyBorder="1" applyAlignment="1">
      <alignment horizontal="center" vertical="center"/>
    </xf>
    <xf numFmtId="3" fontId="56" fillId="0" borderId="54" xfId="0" applyNumberFormat="1" applyFont="1" applyFill="1" applyBorder="1" applyAlignment="1">
      <alignment horizontal="center" vertical="center"/>
    </xf>
    <xf numFmtId="0" fontId="40" fillId="0" borderId="17" xfId="0" applyFont="1" applyFill="1" applyBorder="1" applyAlignment="1">
      <alignment vertical="center" wrapText="1"/>
    </xf>
    <xf numFmtId="0" fontId="40" fillId="0" borderId="55" xfId="0" applyFont="1" applyFill="1" applyBorder="1" applyAlignment="1">
      <alignment horizontal="left" vertical="center" wrapText="1" indent="1"/>
    </xf>
    <xf numFmtId="0" fontId="57" fillId="0" borderId="56" xfId="0" applyFont="1" applyFill="1" applyBorder="1" applyAlignment="1">
      <alignment horizontal="left" vertical="center" wrapText="1" indent="1"/>
    </xf>
    <xf numFmtId="166" fontId="56" fillId="0" borderId="16" xfId="0" applyNumberFormat="1" applyFont="1" applyFill="1" applyBorder="1" applyAlignment="1">
      <alignment horizontal="center" vertical="center"/>
    </xf>
    <xf numFmtId="0" fontId="40" fillId="0" borderId="29" xfId="0" applyFont="1" applyFill="1" applyBorder="1" applyAlignment="1">
      <alignment horizontal="left" vertical="center" wrapText="1" indent="1"/>
    </xf>
    <xf numFmtId="0" fontId="40" fillId="0" borderId="39" xfId="0" applyFont="1" applyFill="1" applyBorder="1" applyAlignment="1">
      <alignment vertical="center" wrapText="1"/>
    </xf>
    <xf numFmtId="0" fontId="40" fillId="0" borderId="57" xfId="0" applyFont="1" applyFill="1" applyBorder="1" applyAlignment="1">
      <alignment horizontal="left" vertical="center" wrapText="1" indent="1"/>
    </xf>
    <xf numFmtId="3" fontId="56" fillId="0" borderId="58" xfId="0" applyNumberFormat="1" applyFont="1" applyFill="1" applyBorder="1" applyAlignment="1">
      <alignment horizontal="center" vertical="center"/>
    </xf>
    <xf numFmtId="0" fontId="58" fillId="0" borderId="17" xfId="0" applyFont="1" applyFill="1" applyBorder="1" applyAlignment="1">
      <alignment vertical="center" wrapText="1"/>
    </xf>
    <xf numFmtId="0" fontId="40" fillId="0" borderId="60" xfId="0" applyFont="1" applyFill="1" applyBorder="1" applyAlignment="1">
      <alignment vertical="center" wrapText="1"/>
    </xf>
    <xf numFmtId="0" fontId="56" fillId="0" borderId="63" xfId="0" applyFont="1" applyFill="1" applyBorder="1" applyAlignment="1">
      <alignment horizontal="left" vertical="center" wrapText="1"/>
    </xf>
    <xf numFmtId="0" fontId="40" fillId="0" borderId="67" xfId="0" applyFont="1" applyFill="1" applyBorder="1" applyAlignment="1">
      <alignment horizontal="left" vertical="center" wrapText="1" indent="1"/>
    </xf>
    <xf numFmtId="3" fontId="40" fillId="0" borderId="60" xfId="0" applyNumberFormat="1" applyFont="1" applyFill="1" applyBorder="1" applyAlignment="1">
      <alignment horizontal="center" vertical="center"/>
    </xf>
    <xf numFmtId="0" fontId="59" fillId="0" borderId="17" xfId="0" applyFont="1" applyFill="1" applyBorder="1" applyAlignment="1">
      <alignment horizontal="left" vertical="center" wrapText="1" indent="1"/>
    </xf>
    <xf numFmtId="3" fontId="59" fillId="0" borderId="16" xfId="0" applyNumberFormat="1" applyFont="1" applyFill="1" applyBorder="1" applyAlignment="1">
      <alignment horizontal="center" vertical="center"/>
    </xf>
    <xf numFmtId="9" fontId="59" fillId="0" borderId="16" xfId="43" applyFont="1" applyFill="1" applyBorder="1" applyAlignment="1">
      <alignment horizontal="center" vertical="center"/>
    </xf>
    <xf numFmtId="164" fontId="59" fillId="0" borderId="16" xfId="0" applyNumberFormat="1" applyFont="1" applyFill="1" applyBorder="1" applyAlignment="1">
      <alignment horizontal="center" vertical="center"/>
    </xf>
    <xf numFmtId="0" fontId="52" fillId="34" borderId="17" xfId="0" applyFont="1" applyFill="1" applyBorder="1" applyAlignment="1">
      <alignment vertical="center" wrapText="1"/>
    </xf>
    <xf numFmtId="3" fontId="47" fillId="34" borderId="16" xfId="0" applyNumberFormat="1" applyFont="1" applyFill="1" applyBorder="1" applyAlignment="1">
      <alignment horizontal="center" vertical="center"/>
    </xf>
    <xf numFmtId="0" fontId="47" fillId="34" borderId="17" xfId="0" applyFont="1" applyFill="1" applyBorder="1" applyAlignment="1">
      <alignment vertical="center" wrapText="1"/>
    </xf>
    <xf numFmtId="164" fontId="47" fillId="34" borderId="16" xfId="0" applyNumberFormat="1" applyFont="1" applyFill="1" applyBorder="1" applyAlignment="1">
      <alignment horizontal="center" vertical="center"/>
    </xf>
    <xf numFmtId="0" fontId="44" fillId="34" borderId="17" xfId="0" applyFont="1" applyFill="1" applyBorder="1" applyAlignment="1">
      <alignment horizontal="left" vertical="center" wrapText="1" indent="1"/>
    </xf>
    <xf numFmtId="3" fontId="44" fillId="34" borderId="16" xfId="0" applyNumberFormat="1" applyFont="1" applyFill="1" applyBorder="1" applyAlignment="1">
      <alignment horizontal="center" vertical="center"/>
    </xf>
    <xf numFmtId="0" fontId="49" fillId="34" borderId="17" xfId="0" applyFont="1" applyFill="1" applyBorder="1" applyAlignment="1">
      <alignment horizontal="left" vertical="center" wrapText="1" indent="1"/>
    </xf>
    <xf numFmtId="164" fontId="44" fillId="34" borderId="16" xfId="0" applyNumberFormat="1" applyFont="1" applyFill="1" applyBorder="1" applyAlignment="1">
      <alignment horizontal="center" vertical="center"/>
    </xf>
    <xf numFmtId="0" fontId="44" fillId="34" borderId="18" xfId="0" applyFont="1" applyFill="1" applyBorder="1" applyAlignment="1">
      <alignment horizontal="left" vertical="center" wrapText="1" indent="1"/>
    </xf>
    <xf numFmtId="0" fontId="49" fillId="34" borderId="29" xfId="0" applyFont="1" applyFill="1" applyBorder="1" applyAlignment="1">
      <alignment horizontal="left" vertical="center" wrapText="1" indent="1"/>
    </xf>
    <xf numFmtId="3" fontId="44" fillId="34" borderId="68" xfId="0" applyNumberFormat="1" applyFont="1" applyFill="1" applyBorder="1" applyAlignment="1">
      <alignment horizontal="center" vertical="center"/>
    </xf>
    <xf numFmtId="164" fontId="44" fillId="34" borderId="68" xfId="0" applyNumberFormat="1" applyFont="1" applyFill="1" applyBorder="1" applyAlignment="1">
      <alignment horizontal="center" vertical="center"/>
    </xf>
    <xf numFmtId="164" fontId="44" fillId="34" borderId="69" xfId="0" applyNumberFormat="1" applyFont="1" applyFill="1" applyBorder="1" applyAlignment="1">
      <alignment horizontal="center" vertical="center"/>
    </xf>
    <xf numFmtId="3" fontId="44" fillId="34" borderId="70" xfId="0" applyNumberFormat="1" applyFont="1" applyFill="1" applyBorder="1" applyAlignment="1">
      <alignment horizontal="center" vertical="center"/>
    </xf>
    <xf numFmtId="0" fontId="49" fillId="34" borderId="71" xfId="0" applyFont="1" applyFill="1" applyBorder="1" applyAlignment="1">
      <alignment horizontal="left" vertical="center" wrapText="1" indent="1"/>
    </xf>
    <xf numFmtId="3" fontId="44" fillId="34" borderId="69" xfId="0" applyNumberFormat="1" applyFont="1" applyFill="1" applyBorder="1" applyAlignment="1">
      <alignment horizontal="center" vertical="center"/>
    </xf>
    <xf numFmtId="164" fontId="44" fillId="34" borderId="71" xfId="0" applyNumberFormat="1" applyFont="1" applyFill="1" applyBorder="1" applyAlignment="1">
      <alignment horizontal="center" vertical="center"/>
    </xf>
    <xf numFmtId="0" fontId="47" fillId="34" borderId="17" xfId="0" applyFont="1" applyFill="1" applyBorder="1" applyAlignment="1">
      <alignment horizontal="left" vertical="center" wrapText="1" indent="1"/>
    </xf>
    <xf numFmtId="0" fontId="16" fillId="0" borderId="0" xfId="0" applyFont="1" applyAlignment="1"/>
    <xf numFmtId="3" fontId="45" fillId="33" borderId="13" xfId="0" applyNumberFormat="1" applyFont="1" applyFill="1" applyBorder="1" applyAlignment="1">
      <alignment horizontal="center" vertical="center"/>
    </xf>
    <xf numFmtId="0" fontId="0" fillId="34" borderId="0" xfId="0" applyFill="1"/>
    <xf numFmtId="0" fontId="19" fillId="0" borderId="0" xfId="0" applyFont="1"/>
    <xf numFmtId="0" fontId="62" fillId="0" borderId="0" xfId="0" applyFont="1" applyAlignment="1"/>
    <xf numFmtId="0" fontId="62" fillId="0" borderId="0" xfId="0" applyFont="1" applyAlignment="1">
      <alignment horizontal="center"/>
    </xf>
    <xf numFmtId="0" fontId="65" fillId="0" borderId="0" xfId="0" applyFont="1"/>
    <xf numFmtId="0" fontId="66" fillId="34" borderId="20" xfId="0" applyFont="1" applyFill="1" applyBorder="1" applyAlignment="1">
      <alignment horizontal="left" vertical="center" wrapText="1"/>
    </xf>
    <xf numFmtId="0" fontId="66" fillId="35" borderId="20" xfId="0" applyFont="1" applyFill="1" applyBorder="1" applyAlignment="1">
      <alignment vertical="center" wrapText="1"/>
    </xf>
    <xf numFmtId="0" fontId="65" fillId="34" borderId="18" xfId="0" applyFont="1" applyFill="1" applyBorder="1" applyAlignment="1">
      <alignment horizontal="center" vertical="center" wrapText="1"/>
    </xf>
    <xf numFmtId="0" fontId="65" fillId="34" borderId="16" xfId="0" applyFont="1" applyFill="1" applyBorder="1" applyAlignment="1">
      <alignment horizontal="center" vertical="center" wrapText="1"/>
    </xf>
    <xf numFmtId="1" fontId="65" fillId="34" borderId="16" xfId="0" applyNumberFormat="1" applyFont="1" applyFill="1" applyBorder="1" applyAlignment="1">
      <alignment horizontal="center" vertical="center"/>
    </xf>
    <xf numFmtId="0" fontId="66" fillId="35" borderId="17" xfId="0" applyFont="1" applyFill="1" applyBorder="1" applyAlignment="1">
      <alignment vertical="center" wrapText="1"/>
    </xf>
    <xf numFmtId="0" fontId="65" fillId="34" borderId="17" xfId="0" applyFont="1" applyFill="1" applyBorder="1" applyAlignment="1">
      <alignment vertical="center" wrapText="1"/>
    </xf>
    <xf numFmtId="9" fontId="65" fillId="34" borderId="16" xfId="0" applyNumberFormat="1" applyFont="1" applyFill="1" applyBorder="1" applyAlignment="1">
      <alignment horizontal="center" vertical="center"/>
    </xf>
    <xf numFmtId="0" fontId="70" fillId="35" borderId="17" xfId="0" applyFont="1" applyFill="1" applyBorder="1" applyAlignment="1">
      <alignment horizontal="left" vertical="center" wrapText="1"/>
    </xf>
    <xf numFmtId="0" fontId="65" fillId="34" borderId="17" xfId="0" applyFont="1" applyFill="1" applyBorder="1" applyAlignment="1">
      <alignment horizontal="left" vertical="center" wrapText="1"/>
    </xf>
    <xf numFmtId="0" fontId="66" fillId="34" borderId="18" xfId="0" applyFont="1" applyFill="1" applyBorder="1" applyAlignment="1">
      <alignment horizontal="center" vertical="center" wrapText="1"/>
    </xf>
    <xf numFmtId="0" fontId="66" fillId="34" borderId="16" xfId="0" applyFont="1" applyFill="1" applyBorder="1" applyAlignment="1">
      <alignment horizontal="center" vertical="center" wrapText="1"/>
    </xf>
    <xf numFmtId="3" fontId="65" fillId="34" borderId="17" xfId="0" applyNumberFormat="1" applyFont="1" applyFill="1" applyBorder="1" applyAlignment="1">
      <alignment horizontal="center" vertical="center" wrapText="1"/>
    </xf>
    <xf numFmtId="3" fontId="65" fillId="0" borderId="17" xfId="0" applyNumberFormat="1" applyFont="1" applyFill="1" applyBorder="1" applyAlignment="1">
      <alignment horizontal="center" vertical="center" wrapText="1"/>
    </xf>
    <xf numFmtId="3" fontId="67" fillId="34" borderId="17" xfId="0" applyNumberFormat="1" applyFont="1" applyFill="1" applyBorder="1" applyAlignment="1">
      <alignment horizontal="center" vertical="center" wrapText="1"/>
    </xf>
    <xf numFmtId="0" fontId="71" fillId="0" borderId="0" xfId="0" applyFont="1"/>
    <xf numFmtId="0" fontId="65" fillId="34" borderId="17" xfId="0" applyFont="1" applyFill="1" applyBorder="1" applyAlignment="1">
      <alignment horizontal="center" vertical="center" wrapText="1"/>
    </xf>
    <xf numFmtId="164" fontId="65" fillId="34" borderId="16" xfId="0" applyNumberFormat="1" applyFont="1" applyFill="1" applyBorder="1" applyAlignment="1">
      <alignment horizontal="center" vertical="center"/>
    </xf>
    <xf numFmtId="3" fontId="19" fillId="0" borderId="0" xfId="0" applyNumberFormat="1" applyFont="1"/>
    <xf numFmtId="0" fontId="65" fillId="0" borderId="17" xfId="0" applyFont="1" applyBorder="1" applyAlignment="1">
      <alignment horizontal="left" vertical="center" wrapText="1" indent="1"/>
    </xf>
    <xf numFmtId="3" fontId="65" fillId="0" borderId="16" xfId="0" applyNumberFormat="1" applyFont="1" applyBorder="1" applyAlignment="1">
      <alignment horizontal="center" vertical="center"/>
    </xf>
    <xf numFmtId="0" fontId="74" fillId="0" borderId="21" xfId="0" applyFont="1" applyBorder="1" applyAlignment="1">
      <alignment horizontal="left" vertical="center" wrapText="1" indent="1"/>
    </xf>
    <xf numFmtId="3" fontId="75" fillId="0" borderId="16" xfId="0" applyNumberFormat="1" applyFont="1" applyBorder="1" applyAlignment="1">
      <alignment horizontal="center" vertical="center"/>
    </xf>
    <xf numFmtId="0" fontId="70" fillId="33" borderId="17" xfId="0" applyFont="1" applyFill="1" applyBorder="1" applyAlignment="1">
      <alignment vertical="center" wrapText="1"/>
    </xf>
    <xf numFmtId="3" fontId="66" fillId="33" borderId="16" xfId="0" applyNumberFormat="1" applyFont="1" applyFill="1" applyBorder="1" applyAlignment="1">
      <alignment horizontal="center" vertical="center"/>
    </xf>
    <xf numFmtId="0" fontId="65" fillId="35" borderId="17" xfId="0" applyFont="1" applyFill="1" applyBorder="1" applyAlignment="1">
      <alignment horizontal="left" vertical="center" wrapText="1"/>
    </xf>
    <xf numFmtId="0" fontId="19" fillId="0" borderId="78" xfId="0" applyFont="1" applyBorder="1"/>
    <xf numFmtId="0" fontId="19" fillId="0" borderId="79" xfId="0" applyFont="1" applyBorder="1"/>
    <xf numFmtId="0" fontId="77" fillId="37" borderId="17" xfId="0" applyFont="1" applyFill="1" applyBorder="1" applyAlignment="1">
      <alignment vertical="center" wrapText="1"/>
    </xf>
    <xf numFmtId="3" fontId="78" fillId="37" borderId="16" xfId="0" applyNumberFormat="1" applyFont="1" applyFill="1" applyBorder="1" applyAlignment="1">
      <alignment horizontal="center" vertical="center"/>
    </xf>
    <xf numFmtId="0" fontId="78" fillId="35" borderId="17" xfId="0" applyFont="1" applyFill="1" applyBorder="1" applyAlignment="1">
      <alignment vertical="center" wrapText="1"/>
    </xf>
    <xf numFmtId="3" fontId="78" fillId="35" borderId="16" xfId="0" applyNumberFormat="1" applyFont="1" applyFill="1" applyBorder="1" applyAlignment="1">
      <alignment horizontal="center" vertical="center"/>
    </xf>
    <xf numFmtId="0" fontId="79" fillId="34" borderId="17" xfId="0" applyFont="1" applyFill="1" applyBorder="1" applyAlignment="1">
      <alignment vertical="center" wrapText="1"/>
    </xf>
    <xf numFmtId="3" fontId="79" fillId="34" borderId="16" xfId="0" applyNumberFormat="1" applyFont="1" applyFill="1" applyBorder="1" applyAlignment="1">
      <alignment horizontal="center" vertical="center"/>
    </xf>
    <xf numFmtId="164" fontId="79" fillId="0" borderId="16" xfId="0" applyNumberFormat="1" applyFont="1" applyBorder="1" applyAlignment="1">
      <alignment horizontal="center" vertical="center"/>
    </xf>
    <xf numFmtId="0" fontId="69" fillId="0" borderId="17" xfId="0" applyFont="1" applyBorder="1" applyAlignment="1">
      <alignment horizontal="left" vertical="center" wrapText="1" indent="1"/>
    </xf>
    <xf numFmtId="3" fontId="69" fillId="0" borderId="16" xfId="0" applyNumberFormat="1" applyFont="1" applyBorder="1" applyAlignment="1">
      <alignment horizontal="center" vertical="center"/>
    </xf>
    <xf numFmtId="0" fontId="80" fillId="0" borderId="17" xfId="0" applyFont="1" applyBorder="1" applyAlignment="1">
      <alignment horizontal="left" vertical="center" wrapText="1" indent="1"/>
    </xf>
    <xf numFmtId="3" fontId="80" fillId="0" borderId="16" xfId="0" applyNumberFormat="1" applyFont="1" applyBorder="1" applyAlignment="1">
      <alignment horizontal="center" vertical="center"/>
    </xf>
    <xf numFmtId="164" fontId="80" fillId="0" borderId="16" xfId="0" applyNumberFormat="1" applyFont="1" applyBorder="1" applyAlignment="1">
      <alignment horizontal="center" vertical="center"/>
    </xf>
    <xf numFmtId="0" fontId="77" fillId="33" borderId="17" xfId="0" applyFont="1" applyFill="1" applyBorder="1" applyAlignment="1">
      <alignment vertical="center" wrapText="1"/>
    </xf>
    <xf numFmtId="3" fontId="78" fillId="33" borderId="16" xfId="0" applyNumberFormat="1" applyFont="1" applyFill="1" applyBorder="1" applyAlignment="1">
      <alignment horizontal="center" vertical="center"/>
    </xf>
    <xf numFmtId="0" fontId="78" fillId="0" borderId="17" xfId="0" applyFont="1" applyBorder="1" applyAlignment="1">
      <alignment horizontal="left" vertical="center" wrapText="1" indent="1"/>
    </xf>
    <xf numFmtId="3" fontId="46" fillId="0" borderId="17" xfId="0" applyNumberFormat="1" applyFont="1" applyFill="1" applyBorder="1" applyAlignment="1">
      <alignment horizontal="center" vertical="center" wrapText="1"/>
    </xf>
    <xf numFmtId="0" fontId="66" fillId="0" borderId="0" xfId="0" applyFont="1" applyAlignment="1">
      <alignment horizontal="center"/>
    </xf>
    <xf numFmtId="0" fontId="65" fillId="34" borderId="16" xfId="0" applyNumberFormat="1" applyFont="1" applyFill="1" applyBorder="1" applyAlignment="1">
      <alignment horizontal="center" vertical="center"/>
    </xf>
    <xf numFmtId="4" fontId="65" fillId="0" borderId="0" xfId="0" applyNumberFormat="1" applyFont="1"/>
    <xf numFmtId="3" fontId="65" fillId="0" borderId="0" xfId="0" applyNumberFormat="1" applyFont="1"/>
    <xf numFmtId="0" fontId="75" fillId="0" borderId="17" xfId="0" applyFont="1" applyBorder="1" applyAlignment="1">
      <alignment horizontal="left" vertical="center" wrapText="1" indent="1"/>
    </xf>
    <xf numFmtId="9" fontId="75" fillId="0" borderId="16" xfId="43" applyFont="1" applyBorder="1" applyAlignment="1">
      <alignment horizontal="center" vertical="center"/>
    </xf>
    <xf numFmtId="164" fontId="75" fillId="0" borderId="16" xfId="0" applyNumberFormat="1" applyFont="1" applyBorder="1" applyAlignment="1">
      <alignment horizontal="center" vertical="center"/>
    </xf>
    <xf numFmtId="9" fontId="75" fillId="0" borderId="16" xfId="0" applyNumberFormat="1" applyFont="1" applyBorder="1" applyAlignment="1">
      <alignment horizontal="center" vertical="center"/>
    </xf>
    <xf numFmtId="10" fontId="65" fillId="0" borderId="16" xfId="0" applyNumberFormat="1" applyFont="1" applyBorder="1" applyAlignment="1">
      <alignment horizontal="center" vertical="center"/>
    </xf>
    <xf numFmtId="0" fontId="70" fillId="37" borderId="17" xfId="0" applyFont="1" applyFill="1" applyBorder="1" applyAlignment="1">
      <alignment vertical="center" wrapText="1"/>
    </xf>
    <xf numFmtId="3" fontId="66" fillId="37" borderId="16" xfId="0" applyNumberFormat="1" applyFont="1" applyFill="1" applyBorder="1" applyAlignment="1">
      <alignment horizontal="center" vertical="center"/>
    </xf>
    <xf numFmtId="3" fontId="66" fillId="35" borderId="16" xfId="0" applyNumberFormat="1" applyFont="1" applyFill="1" applyBorder="1" applyAlignment="1">
      <alignment horizontal="center" vertical="center"/>
    </xf>
    <xf numFmtId="0" fontId="82" fillId="34" borderId="17" xfId="0" applyFont="1" applyFill="1" applyBorder="1" applyAlignment="1">
      <alignment vertical="center" wrapText="1"/>
    </xf>
    <xf numFmtId="3" fontId="82" fillId="34" borderId="16" xfId="0" applyNumberFormat="1" applyFont="1" applyFill="1" applyBorder="1" applyAlignment="1">
      <alignment horizontal="center" vertical="center"/>
    </xf>
    <xf numFmtId="164" fontId="82" fillId="0" borderId="16" xfId="0" applyNumberFormat="1" applyFont="1" applyBorder="1" applyAlignment="1">
      <alignment horizontal="center" vertical="center"/>
    </xf>
    <xf numFmtId="0" fontId="66" fillId="0" borderId="17" xfId="0" applyFont="1" applyBorder="1" applyAlignment="1">
      <alignment horizontal="left" vertical="center" wrapText="1" indent="1"/>
    </xf>
    <xf numFmtId="0" fontId="83" fillId="0" borderId="0" xfId="0" applyFont="1" applyFill="1" applyAlignment="1"/>
    <xf numFmtId="0" fontId="84" fillId="0" borderId="0" xfId="0" applyFont="1" applyFill="1"/>
    <xf numFmtId="0" fontId="83" fillId="0" borderId="0" xfId="0" applyFont="1" applyFill="1" applyAlignment="1">
      <alignment horizontal="center"/>
    </xf>
    <xf numFmtId="0" fontId="81" fillId="0" borderId="20" xfId="0" applyFont="1" applyFill="1" applyBorder="1" applyAlignment="1">
      <alignment horizontal="left" vertical="center" wrapText="1"/>
    </xf>
    <xf numFmtId="0" fontId="81" fillId="0" borderId="20" xfId="0" applyFont="1" applyFill="1" applyBorder="1" applyAlignment="1">
      <alignment vertical="center" wrapText="1"/>
    </xf>
    <xf numFmtId="0" fontId="85" fillId="0" borderId="18" xfId="0" applyFont="1" applyFill="1" applyBorder="1" applyAlignment="1">
      <alignment horizontal="center" vertical="center" wrapText="1"/>
    </xf>
    <xf numFmtId="0" fontId="85" fillId="0" borderId="16" xfId="0" applyFont="1" applyFill="1" applyBorder="1" applyAlignment="1">
      <alignment horizontal="center" vertical="center" wrapText="1"/>
    </xf>
    <xf numFmtId="0" fontId="85" fillId="0" borderId="16" xfId="48" applyNumberFormat="1" applyFont="1" applyFill="1" applyBorder="1" applyAlignment="1">
      <alignment horizontal="center" vertical="center"/>
    </xf>
    <xf numFmtId="0" fontId="85" fillId="0" borderId="80" xfId="48" applyNumberFormat="1" applyFont="1" applyFill="1" applyBorder="1" applyAlignment="1">
      <alignment horizontal="center" vertical="center"/>
    </xf>
    <xf numFmtId="0" fontId="85" fillId="0" borderId="17" xfId="0" applyFont="1" applyFill="1" applyBorder="1" applyAlignment="1">
      <alignment horizontal="left" vertical="center" wrapText="1"/>
    </xf>
    <xf numFmtId="0" fontId="85" fillId="0" borderId="18" xfId="48" applyNumberFormat="1" applyFont="1" applyFill="1" applyBorder="1" applyAlignment="1">
      <alignment horizontal="center" vertical="center"/>
    </xf>
    <xf numFmtId="0" fontId="85" fillId="0" borderId="81" xfId="48" applyNumberFormat="1" applyFont="1" applyFill="1" applyBorder="1" applyAlignment="1">
      <alignment horizontal="center" vertical="center"/>
    </xf>
    <xf numFmtId="43" fontId="84" fillId="0" borderId="0" xfId="48" applyFont="1" applyFill="1"/>
    <xf numFmtId="0" fontId="85" fillId="0" borderId="25" xfId="48" applyNumberFormat="1" applyFont="1" applyFill="1" applyBorder="1" applyAlignment="1">
      <alignment horizontal="center" vertical="center"/>
    </xf>
    <xf numFmtId="0" fontId="85" fillId="0" borderId="13" xfId="48" applyNumberFormat="1" applyFont="1" applyFill="1" applyBorder="1" applyAlignment="1">
      <alignment horizontal="center" vertical="center"/>
    </xf>
    <xf numFmtId="0" fontId="81" fillId="0" borderId="17" xfId="0" applyFont="1" applyFill="1" applyBorder="1" applyAlignment="1">
      <alignment vertical="center" wrapText="1"/>
    </xf>
    <xf numFmtId="0" fontId="83" fillId="0" borderId="0" xfId="0" applyFont="1" applyFill="1"/>
    <xf numFmtId="0" fontId="85" fillId="0" borderId="25" xfId="0" applyFont="1" applyFill="1" applyBorder="1" applyAlignment="1">
      <alignment horizontal="left" vertical="center" wrapText="1"/>
    </xf>
    <xf numFmtId="9" fontId="85" fillId="0" borderId="25" xfId="0" applyNumberFormat="1" applyFont="1" applyFill="1" applyBorder="1" applyAlignment="1">
      <alignment horizontal="center" vertical="center"/>
    </xf>
    <xf numFmtId="9" fontId="85" fillId="0" borderId="16" xfId="0" applyNumberFormat="1" applyFont="1" applyFill="1" applyBorder="1" applyAlignment="1">
      <alignment horizontal="center" vertical="center"/>
    </xf>
    <xf numFmtId="9" fontId="85" fillId="0" borderId="80" xfId="0" applyNumberFormat="1" applyFont="1" applyFill="1" applyBorder="1" applyAlignment="1">
      <alignment horizontal="center" vertical="center"/>
    </xf>
    <xf numFmtId="0" fontId="81" fillId="0" borderId="17" xfId="0" applyFont="1" applyFill="1" applyBorder="1" applyAlignment="1">
      <alignment horizontal="left" vertical="center" wrapText="1"/>
    </xf>
    <xf numFmtId="0" fontId="81" fillId="0" borderId="18" xfId="0" applyFont="1" applyFill="1" applyBorder="1" applyAlignment="1">
      <alignment horizontal="center" vertical="center" wrapText="1"/>
    </xf>
    <xf numFmtId="0" fontId="81" fillId="0" borderId="16" xfId="0" applyFont="1" applyFill="1" applyBorder="1" applyAlignment="1">
      <alignment horizontal="center" vertical="center" wrapText="1"/>
    </xf>
    <xf numFmtId="3" fontId="86" fillId="0" borderId="16" xfId="0" applyNumberFormat="1" applyFont="1" applyFill="1" applyBorder="1" applyAlignment="1">
      <alignment horizontal="center" vertical="center"/>
    </xf>
    <xf numFmtId="3" fontId="85" fillId="0" borderId="16" xfId="0" applyNumberFormat="1" applyFont="1" applyFill="1" applyBorder="1" applyAlignment="1">
      <alignment horizontal="center" vertical="center"/>
    </xf>
    <xf numFmtId="3" fontId="85" fillId="0" borderId="80" xfId="0" applyNumberFormat="1" applyFont="1" applyFill="1" applyBorder="1" applyAlignment="1">
      <alignment horizontal="center" vertical="center"/>
    </xf>
    <xf numFmtId="3" fontId="85" fillId="0" borderId="17" xfId="0" applyNumberFormat="1" applyFont="1" applyFill="1" applyBorder="1" applyAlignment="1">
      <alignment horizontal="center" vertical="center" wrapText="1"/>
    </xf>
    <xf numFmtId="0" fontId="85" fillId="0" borderId="17" xfId="0" applyFont="1" applyFill="1" applyBorder="1" applyAlignment="1">
      <alignment horizontal="center" vertical="center" wrapText="1"/>
    </xf>
    <xf numFmtId="164" fontId="85" fillId="0" borderId="16" xfId="0" applyNumberFormat="1" applyFont="1" applyFill="1" applyBorder="1" applyAlignment="1">
      <alignment horizontal="center" vertical="center"/>
    </xf>
    <xf numFmtId="3" fontId="84" fillId="0" borderId="0" xfId="0" applyNumberFormat="1" applyFont="1" applyFill="1"/>
    <xf numFmtId="0" fontId="85" fillId="0" borderId="17" xfId="0" applyFont="1" applyFill="1" applyBorder="1" applyAlignment="1">
      <alignment horizontal="left" vertical="center" wrapText="1" indent="1"/>
    </xf>
    <xf numFmtId="0" fontId="87" fillId="0" borderId="21" xfId="0" applyFont="1" applyFill="1" applyBorder="1" applyAlignment="1">
      <alignment horizontal="left" vertical="center" wrapText="1" indent="1"/>
    </xf>
    <xf numFmtId="3" fontId="81" fillId="0" borderId="16" xfId="0" applyNumberFormat="1" applyFont="1" applyFill="1" applyBorder="1" applyAlignment="1">
      <alignment horizontal="center" vertical="center"/>
    </xf>
    <xf numFmtId="0" fontId="84" fillId="0" borderId="0" xfId="0" applyFont="1" applyFill="1" applyAlignment="1">
      <alignment wrapText="1"/>
    </xf>
    <xf numFmtId="0" fontId="87" fillId="0" borderId="17" xfId="0" applyFont="1" applyFill="1" applyBorder="1" applyAlignment="1">
      <alignment vertical="center" wrapText="1"/>
    </xf>
    <xf numFmtId="3" fontId="87" fillId="0" borderId="16" xfId="0" applyNumberFormat="1" applyFont="1" applyFill="1" applyBorder="1" applyAlignment="1">
      <alignment horizontal="center" vertical="center"/>
    </xf>
    <xf numFmtId="164" fontId="87" fillId="0" borderId="16" xfId="0" applyNumberFormat="1" applyFont="1" applyFill="1" applyBorder="1" applyAlignment="1">
      <alignment horizontal="center" vertical="center"/>
    </xf>
    <xf numFmtId="0" fontId="86" fillId="0" borderId="17" xfId="0" applyFont="1" applyFill="1" applyBorder="1" applyAlignment="1">
      <alignment horizontal="left" vertical="center" wrapText="1" indent="1"/>
    </xf>
    <xf numFmtId="164" fontId="86" fillId="0" borderId="16" xfId="0" applyNumberFormat="1" applyFont="1" applyFill="1" applyBorder="1" applyAlignment="1">
      <alignment horizontal="center" vertical="center"/>
    </xf>
    <xf numFmtId="0" fontId="81" fillId="0" borderId="17" xfId="0" applyFont="1" applyFill="1" applyBorder="1" applyAlignment="1">
      <alignment horizontal="left" vertical="center" wrapText="1" indent="1"/>
    </xf>
    <xf numFmtId="49" fontId="46" fillId="34" borderId="16" xfId="0" applyNumberFormat="1" applyFont="1" applyFill="1" applyBorder="1" applyAlignment="1">
      <alignment horizontal="center" vertical="center"/>
    </xf>
    <xf numFmtId="0" fontId="88" fillId="35" borderId="17" xfId="0" applyFont="1" applyFill="1" applyBorder="1" applyAlignment="1">
      <alignment vertical="center" wrapText="1"/>
    </xf>
    <xf numFmtId="0" fontId="46" fillId="35" borderId="82" xfId="0" applyFont="1" applyFill="1" applyBorder="1" applyAlignment="1">
      <alignment horizontal="left" vertical="center" wrapText="1"/>
    </xf>
    <xf numFmtId="0" fontId="46" fillId="38" borderId="17" xfId="0" applyFont="1" applyFill="1" applyBorder="1" applyAlignment="1">
      <alignment horizontal="left" vertical="center" wrapText="1"/>
    </xf>
    <xf numFmtId="0" fontId="47" fillId="36" borderId="17" xfId="0" applyFont="1" applyFill="1" applyBorder="1" applyAlignment="1">
      <alignment vertical="center" wrapText="1"/>
    </xf>
    <xf numFmtId="9" fontId="46" fillId="34" borderId="0" xfId="0" applyNumberFormat="1" applyFont="1" applyFill="1" applyBorder="1" applyAlignment="1">
      <alignment horizontal="center" vertical="center"/>
    </xf>
    <xf numFmtId="49" fontId="46" fillId="36" borderId="16" xfId="0" applyNumberFormat="1" applyFont="1" applyFill="1" applyBorder="1" applyAlignment="1">
      <alignment horizontal="center" vertical="center"/>
    </xf>
    <xf numFmtId="3" fontId="46" fillId="36" borderId="17" xfId="0" applyNumberFormat="1" applyFont="1" applyFill="1" applyBorder="1" applyAlignment="1">
      <alignment horizontal="center" vertical="center" wrapText="1"/>
    </xf>
    <xf numFmtId="0" fontId="47" fillId="35" borderId="20" xfId="0" applyFont="1" applyFill="1" applyBorder="1" applyAlignment="1">
      <alignment vertical="center" wrapText="1"/>
    </xf>
    <xf numFmtId="49" fontId="65" fillId="34" borderId="16" xfId="0" applyNumberFormat="1" applyFont="1" applyFill="1" applyBorder="1" applyAlignment="1">
      <alignment horizontal="center" vertical="center"/>
    </xf>
    <xf numFmtId="49" fontId="65" fillId="0" borderId="16" xfId="0" applyNumberFormat="1" applyFont="1" applyFill="1" applyBorder="1" applyAlignment="1">
      <alignment horizontal="center" vertical="center"/>
    </xf>
    <xf numFmtId="9" fontId="67" fillId="0" borderId="16" xfId="0" applyNumberFormat="1" applyFont="1" applyFill="1" applyBorder="1" applyAlignment="1">
      <alignment horizontal="center" vertical="center"/>
    </xf>
    <xf numFmtId="0" fontId="67" fillId="0" borderId="17" xfId="0" applyFont="1" applyFill="1" applyBorder="1" applyAlignment="1">
      <alignment horizontal="left" vertical="center" wrapText="1"/>
    </xf>
    <xf numFmtId="9" fontId="67" fillId="0" borderId="16" xfId="0" applyNumberFormat="1" applyFont="1" applyFill="1" applyBorder="1" applyAlignment="1">
      <alignment horizontal="center" vertical="center" wrapText="1"/>
    </xf>
    <xf numFmtId="0" fontId="67" fillId="0" borderId="16" xfId="0" applyFont="1" applyFill="1" applyBorder="1" applyAlignment="1">
      <alignment horizontal="center" vertical="center" wrapText="1"/>
    </xf>
    <xf numFmtId="9" fontId="72" fillId="0" borderId="18" xfId="0" applyNumberFormat="1" applyFont="1" applyFill="1" applyBorder="1" applyAlignment="1">
      <alignment horizontal="center" vertical="center"/>
    </xf>
    <xf numFmtId="9" fontId="72" fillId="0" borderId="25" xfId="0" applyNumberFormat="1" applyFont="1" applyFill="1" applyBorder="1" applyAlignment="1">
      <alignment horizontal="center" vertical="center"/>
    </xf>
    <xf numFmtId="1" fontId="72" fillId="0" borderId="25" xfId="0" applyNumberFormat="1" applyFont="1" applyFill="1" applyBorder="1" applyAlignment="1">
      <alignment horizontal="center" vertical="center"/>
    </xf>
    <xf numFmtId="0" fontId="72" fillId="0" borderId="17" xfId="0" applyFont="1" applyFill="1" applyBorder="1" applyAlignment="1">
      <alignment horizontal="left" vertical="center" wrapText="1"/>
    </xf>
    <xf numFmtId="3" fontId="67" fillId="0" borderId="16" xfId="0" applyNumberFormat="1" applyFont="1" applyFill="1" applyBorder="1" applyAlignment="1">
      <alignment horizontal="center" vertical="center"/>
    </xf>
    <xf numFmtId="3" fontId="92" fillId="0" borderId="16" xfId="0" applyNumberFormat="1" applyFont="1" applyFill="1" applyBorder="1" applyAlignment="1">
      <alignment horizontal="center" vertical="center"/>
    </xf>
    <xf numFmtId="9" fontId="92" fillId="0" borderId="16" xfId="43" applyFont="1" applyFill="1" applyBorder="1" applyAlignment="1">
      <alignment horizontal="center" vertical="center"/>
    </xf>
    <xf numFmtId="0" fontId="72" fillId="0" borderId="18" xfId="0" applyFont="1" applyFill="1" applyBorder="1" applyAlignment="1">
      <alignment horizontal="center" vertical="center" wrapText="1"/>
    </xf>
    <xf numFmtId="0" fontId="72" fillId="0" borderId="16" xfId="0" applyFont="1" applyFill="1" applyBorder="1" applyAlignment="1">
      <alignment horizontal="center" vertical="center" wrapText="1"/>
    </xf>
    <xf numFmtId="3" fontId="67" fillId="0" borderId="17" xfId="0" applyNumberFormat="1" applyFont="1" applyFill="1" applyBorder="1" applyAlignment="1">
      <alignment horizontal="center" vertical="center" wrapText="1"/>
    </xf>
    <xf numFmtId="3" fontId="67" fillId="0" borderId="24" xfId="0" applyNumberFormat="1" applyFont="1" applyFill="1" applyBorder="1" applyAlignment="1">
      <alignment horizontal="center" vertical="center" wrapText="1"/>
    </xf>
    <xf numFmtId="3" fontId="67" fillId="0" borderId="0" xfId="0" applyNumberFormat="1" applyFont="1" applyFill="1" applyBorder="1" applyAlignment="1">
      <alignment horizontal="center" vertical="center" wrapText="1"/>
    </xf>
    <xf numFmtId="0" fontId="67" fillId="0" borderId="17" xfId="0" applyFont="1" applyFill="1" applyBorder="1" applyAlignment="1">
      <alignment horizontal="center" vertical="center" wrapText="1"/>
    </xf>
    <xf numFmtId="164" fontId="67" fillId="0" borderId="16" xfId="0" applyNumberFormat="1" applyFont="1" applyFill="1" applyBorder="1" applyAlignment="1">
      <alignment horizontal="center" vertical="center"/>
    </xf>
    <xf numFmtId="0" fontId="67" fillId="0" borderId="22" xfId="0" applyFont="1" applyFill="1" applyBorder="1" applyAlignment="1">
      <alignment vertical="center" wrapText="1"/>
    </xf>
    <xf numFmtId="0" fontId="67" fillId="0" borderId="0" xfId="0" applyFont="1" applyFill="1"/>
    <xf numFmtId="0" fontId="72" fillId="0" borderId="0" xfId="0" applyFont="1" applyFill="1" applyAlignment="1"/>
    <xf numFmtId="0" fontId="72" fillId="0" borderId="20" xfId="0" applyFont="1" applyFill="1" applyBorder="1" applyAlignment="1">
      <alignment horizontal="left" vertical="center" wrapText="1"/>
    </xf>
    <xf numFmtId="0" fontId="72" fillId="0" borderId="22" xfId="0" applyFont="1" applyFill="1" applyBorder="1" applyAlignment="1">
      <alignment vertical="center" wrapText="1"/>
    </xf>
    <xf numFmtId="0" fontId="67" fillId="0" borderId="18" xfId="0" applyFont="1" applyFill="1" applyBorder="1" applyAlignment="1">
      <alignment horizontal="center" vertical="center" wrapText="1"/>
    </xf>
    <xf numFmtId="0" fontId="72" fillId="0" borderId="17" xfId="0" applyFont="1" applyFill="1" applyBorder="1" applyAlignment="1">
      <alignment vertical="center" wrapText="1"/>
    </xf>
    <xf numFmtId="0" fontId="67" fillId="0" borderId="17" xfId="0" applyFont="1" applyFill="1" applyBorder="1" applyAlignment="1">
      <alignment vertical="center" wrapText="1"/>
    </xf>
    <xf numFmtId="20" fontId="67" fillId="0" borderId="0" xfId="0" applyNumberFormat="1" applyFont="1" applyFill="1"/>
    <xf numFmtId="0" fontId="67" fillId="0" borderId="0" xfId="0" applyFont="1" applyFill="1" applyAlignment="1">
      <alignment horizontal="center"/>
    </xf>
    <xf numFmtId="0" fontId="67" fillId="0" borderId="17" xfId="0" applyFont="1" applyFill="1" applyBorder="1" applyAlignment="1">
      <alignment horizontal="left" vertical="center" wrapText="1" indent="1"/>
    </xf>
    <xf numFmtId="0" fontId="92" fillId="0" borderId="17" xfId="0" applyFont="1" applyFill="1" applyBorder="1" applyAlignment="1">
      <alignment horizontal="left" vertical="center" wrapText="1" indent="1"/>
    </xf>
    <xf numFmtId="9" fontId="67" fillId="0" borderId="16" xfId="43" applyFont="1" applyFill="1" applyBorder="1" applyAlignment="1">
      <alignment horizontal="center" vertical="center"/>
    </xf>
    <xf numFmtId="0" fontId="93" fillId="0" borderId="21" xfId="0" applyFont="1" applyFill="1" applyBorder="1" applyAlignment="1">
      <alignment horizontal="left" vertical="center" wrapText="1" indent="1"/>
    </xf>
    <xf numFmtId="3" fontId="72" fillId="0" borderId="16" xfId="0" applyNumberFormat="1" applyFont="1" applyFill="1" applyBorder="1" applyAlignment="1">
      <alignment horizontal="center" vertical="center"/>
    </xf>
    <xf numFmtId="164" fontId="92" fillId="0" borderId="16" xfId="0" applyNumberFormat="1" applyFont="1" applyFill="1" applyBorder="1" applyAlignment="1">
      <alignment horizontal="center" vertical="center"/>
    </xf>
    <xf numFmtId="164" fontId="67" fillId="0" borderId="16" xfId="43" applyNumberFormat="1" applyFont="1" applyFill="1" applyBorder="1" applyAlignment="1">
      <alignment horizontal="center" vertical="center"/>
    </xf>
    <xf numFmtId="0" fontId="72" fillId="0" borderId="21" xfId="0" applyFont="1" applyFill="1" applyBorder="1" applyAlignment="1">
      <alignment horizontal="left" vertical="center" wrapText="1" indent="1"/>
    </xf>
    <xf numFmtId="164" fontId="92" fillId="0" borderId="16" xfId="43" applyNumberFormat="1" applyFont="1" applyFill="1" applyBorder="1" applyAlignment="1">
      <alignment horizontal="center" vertical="center"/>
    </xf>
    <xf numFmtId="3" fontId="72" fillId="0" borderId="13" xfId="0" applyNumberFormat="1" applyFont="1" applyFill="1" applyBorder="1" applyAlignment="1">
      <alignment horizontal="center" vertical="center"/>
    </xf>
    <xf numFmtId="0" fontId="67" fillId="0" borderId="13" xfId="0" applyFont="1" applyFill="1" applyBorder="1" applyAlignment="1">
      <alignment horizontal="center" vertical="center"/>
    </xf>
    <xf numFmtId="0" fontId="67" fillId="0" borderId="16" xfId="0" applyFont="1" applyFill="1" applyBorder="1" applyAlignment="1">
      <alignment horizontal="center" vertical="center"/>
    </xf>
    <xf numFmtId="1" fontId="67" fillId="0" borderId="25" xfId="0" applyNumberFormat="1" applyFont="1" applyFill="1" applyBorder="1" applyAlignment="1">
      <alignment horizontal="center" vertical="center" wrapText="1"/>
    </xf>
    <xf numFmtId="0" fontId="67" fillId="0" borderId="22" xfId="0" applyFont="1" applyFill="1" applyBorder="1" applyAlignment="1">
      <alignment horizontal="left" vertical="center" wrapText="1"/>
    </xf>
    <xf numFmtId="9" fontId="67" fillId="0" borderId="0" xfId="0" applyNumberFormat="1" applyFont="1" applyFill="1" applyBorder="1" applyAlignment="1">
      <alignment horizontal="center" vertical="center" wrapText="1"/>
    </xf>
    <xf numFmtId="167" fontId="67" fillId="0" borderId="0" xfId="0" applyNumberFormat="1" applyFont="1" applyFill="1" applyAlignment="1">
      <alignment horizontal="center" wrapText="1"/>
    </xf>
    <xf numFmtId="3" fontId="67" fillId="0" borderId="0" xfId="0" applyNumberFormat="1" applyFont="1" applyFill="1"/>
    <xf numFmtId="0" fontId="93" fillId="0" borderId="17" xfId="0" applyFont="1" applyFill="1" applyBorder="1" applyAlignment="1">
      <alignment vertical="center" wrapText="1"/>
    </xf>
    <xf numFmtId="3" fontId="93" fillId="0" borderId="16" xfId="0" applyNumberFormat="1" applyFont="1" applyFill="1" applyBorder="1" applyAlignment="1">
      <alignment horizontal="center" vertical="center"/>
    </xf>
    <xf numFmtId="164" fontId="93" fillId="0" borderId="16" xfId="0" applyNumberFormat="1" applyFont="1" applyFill="1" applyBorder="1" applyAlignment="1">
      <alignment horizontal="center" vertical="center"/>
    </xf>
    <xf numFmtId="167" fontId="67" fillId="0" borderId="0" xfId="48" applyNumberFormat="1" applyFont="1" applyFill="1" applyAlignment="1">
      <alignment horizontal="center" wrapText="1"/>
    </xf>
    <xf numFmtId="3" fontId="67" fillId="0" borderId="0" xfId="0" applyNumberFormat="1" applyFont="1" applyFill="1" applyBorder="1" applyAlignment="1">
      <alignment horizontal="center" vertical="center"/>
    </xf>
    <xf numFmtId="0" fontId="67" fillId="0" borderId="0" xfId="0" applyFont="1" applyFill="1" applyBorder="1"/>
    <xf numFmtId="0" fontId="72" fillId="0" borderId="17" xfId="0" applyFont="1" applyFill="1" applyBorder="1" applyAlignment="1">
      <alignment horizontal="left" vertical="center" wrapText="1" indent="1"/>
    </xf>
    <xf numFmtId="0" fontId="94" fillId="33" borderId="0" xfId="0" applyFont="1" applyFill="1"/>
    <xf numFmtId="0" fontId="0" fillId="33" borderId="0" xfId="0" applyFill="1"/>
    <xf numFmtId="0" fontId="16" fillId="0" borderId="0" xfId="0" applyFont="1"/>
    <xf numFmtId="0" fontId="78" fillId="33" borderId="20" xfId="0" applyFont="1" applyFill="1" applyBorder="1" applyAlignment="1">
      <alignment horizontal="left" vertical="center" wrapText="1"/>
    </xf>
    <xf numFmtId="0" fontId="78" fillId="34" borderId="20" xfId="0" applyFont="1" applyFill="1" applyBorder="1" applyAlignment="1">
      <alignment horizontal="left" vertical="center" wrapText="1"/>
    </xf>
    <xf numFmtId="0" fontId="78" fillId="34" borderId="10" xfId="0" applyFont="1" applyFill="1" applyBorder="1" applyAlignment="1">
      <alignment horizontal="left" vertical="center" wrapText="1"/>
    </xf>
    <xf numFmtId="0" fontId="78" fillId="33" borderId="17" xfId="0" applyFont="1" applyFill="1" applyBorder="1" applyAlignment="1">
      <alignment horizontal="center" vertical="center" wrapText="1"/>
    </xf>
    <xf numFmtId="49" fontId="78" fillId="0" borderId="17" xfId="0" applyNumberFormat="1" applyFont="1" applyFill="1" applyBorder="1" applyAlignment="1">
      <alignment horizontal="center" vertical="center" wrapText="1"/>
    </xf>
    <xf numFmtId="0" fontId="69" fillId="0" borderId="10" xfId="0" applyFont="1" applyFill="1" applyBorder="1" applyAlignment="1">
      <alignment horizontal="left" vertical="center" wrapText="1"/>
    </xf>
    <xf numFmtId="0" fontId="69" fillId="0" borderId="11" xfId="0" applyFont="1" applyFill="1" applyBorder="1" applyAlignment="1">
      <alignment horizontal="left" vertical="center" wrapText="1"/>
    </xf>
    <xf numFmtId="0" fontId="69" fillId="0" borderId="14" xfId="0" applyFont="1" applyFill="1" applyBorder="1" applyAlignment="1">
      <alignment horizontal="left" vertical="center" wrapText="1"/>
    </xf>
    <xf numFmtId="0" fontId="42" fillId="33" borderId="10" xfId="0" applyFont="1" applyFill="1" applyBorder="1" applyAlignment="1">
      <alignment horizontal="center" vertical="center"/>
    </xf>
    <xf numFmtId="0" fontId="42" fillId="33" borderId="11" xfId="0" applyFont="1" applyFill="1" applyBorder="1" applyAlignment="1">
      <alignment horizontal="center" vertical="center"/>
    </xf>
    <xf numFmtId="0" fontId="42" fillId="33" borderId="14" xfId="0" applyFont="1" applyFill="1" applyBorder="1" applyAlignment="1">
      <alignment horizontal="center" vertical="center"/>
    </xf>
    <xf numFmtId="49" fontId="42" fillId="34" borderId="23" xfId="0" applyNumberFormat="1" applyFont="1" applyFill="1" applyBorder="1" applyAlignment="1">
      <alignment horizontal="center" vertical="center"/>
    </xf>
    <xf numFmtId="49" fontId="42" fillId="34" borderId="12" xfId="0" applyNumberFormat="1" applyFont="1" applyFill="1" applyBorder="1" applyAlignment="1">
      <alignment horizontal="center" vertical="center"/>
    </xf>
    <xf numFmtId="49" fontId="42" fillId="34" borderId="15" xfId="0" applyNumberFormat="1" applyFont="1" applyFill="1" applyBorder="1" applyAlignment="1">
      <alignment horizontal="center" vertical="center"/>
    </xf>
    <xf numFmtId="0" fontId="0" fillId="0" borderId="83" xfId="0" applyFill="1" applyBorder="1" applyAlignment="1">
      <alignment horizontal="left" vertical="center" wrapText="1"/>
    </xf>
    <xf numFmtId="0" fontId="0" fillId="0" borderId="84" xfId="0" applyFill="1" applyBorder="1" applyAlignment="1">
      <alignment horizontal="left" vertical="center" wrapText="1"/>
    </xf>
    <xf numFmtId="0" fontId="0" fillId="0" borderId="85" xfId="0" applyFill="1" applyBorder="1" applyAlignment="1">
      <alignment horizontal="left" vertical="center" wrapText="1"/>
    </xf>
    <xf numFmtId="0" fontId="78" fillId="33" borderId="13" xfId="0" applyFont="1" applyFill="1" applyBorder="1" applyAlignment="1">
      <alignment horizontal="center" vertical="center" wrapText="1"/>
    </xf>
    <xf numFmtId="0" fontId="78" fillId="33" borderId="16" xfId="0" applyFont="1" applyFill="1" applyBorder="1" applyAlignment="1">
      <alignment horizontal="center" vertical="center" wrapText="1"/>
    </xf>
    <xf numFmtId="0" fontId="22" fillId="0" borderId="0" xfId="0" applyFont="1" applyAlignment="1">
      <alignment horizontal="center"/>
    </xf>
    <xf numFmtId="3" fontId="28" fillId="0" borderId="28" xfId="0" applyNumberFormat="1" applyFont="1" applyFill="1" applyBorder="1" applyAlignment="1">
      <alignment horizontal="left" vertical="center" wrapText="1"/>
    </xf>
    <xf numFmtId="3" fontId="28" fillId="0" borderId="11" xfId="0" applyNumberFormat="1" applyFont="1" applyFill="1" applyBorder="1" applyAlignment="1">
      <alignment horizontal="left" vertical="center" wrapText="1"/>
    </xf>
    <xf numFmtId="3" fontId="28" fillId="0" borderId="14" xfId="0" applyNumberFormat="1" applyFont="1" applyFill="1" applyBorder="1" applyAlignment="1">
      <alignment horizontal="left" vertical="center" wrapText="1"/>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9" xfId="0" applyFont="1" applyFill="1" applyBorder="1" applyAlignment="1">
      <alignment vertical="center" wrapText="1"/>
    </xf>
    <xf numFmtId="0" fontId="28" fillId="0" borderId="21" xfId="0" applyFont="1" applyFill="1" applyBorder="1" applyAlignment="1">
      <alignment vertical="center" wrapText="1"/>
    </xf>
    <xf numFmtId="0" fontId="28" fillId="0" borderId="17" xfId="0" applyFont="1" applyFill="1" applyBorder="1" applyAlignment="1">
      <alignment vertical="center" wrapText="1"/>
    </xf>
    <xf numFmtId="0" fontId="28" fillId="0" borderId="23"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6" xfId="0" applyFont="1" applyFill="1" applyBorder="1" applyAlignment="1">
      <alignment horizontal="left" vertical="center" wrapText="1"/>
    </xf>
    <xf numFmtId="0" fontId="28" fillId="0" borderId="23"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6"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4"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4" xfId="0" applyFont="1" applyFill="1" applyBorder="1" applyAlignment="1">
      <alignment horizontal="center" vertical="center" wrapText="1"/>
    </xf>
    <xf numFmtId="9" fontId="28" fillId="0" borderId="10" xfId="0" applyNumberFormat="1" applyFont="1" applyFill="1" applyBorder="1" applyAlignment="1">
      <alignment horizontal="center" vertical="center"/>
    </xf>
    <xf numFmtId="9" fontId="28" fillId="0" borderId="11" xfId="0" applyNumberFormat="1" applyFont="1" applyFill="1" applyBorder="1" applyAlignment="1">
      <alignment horizontal="center" vertical="center"/>
    </xf>
    <xf numFmtId="9" fontId="28" fillId="0" borderId="14"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4" xfId="0" applyFont="1" applyFill="1" applyBorder="1" applyAlignment="1">
      <alignment horizontal="center" vertical="center"/>
    </xf>
    <xf numFmtId="0" fontId="28" fillId="0" borderId="23"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5" xfId="0" applyFont="1" applyFill="1" applyBorder="1" applyAlignment="1">
      <alignment horizontal="center" vertical="center" wrapText="1"/>
    </xf>
    <xf numFmtId="9" fontId="28" fillId="0" borderId="10" xfId="0" applyNumberFormat="1" applyFont="1" applyFill="1" applyBorder="1" applyAlignment="1">
      <alignment horizontal="center" vertical="center" wrapText="1"/>
    </xf>
    <xf numFmtId="9" fontId="28" fillId="0" borderId="11" xfId="0" applyNumberFormat="1" applyFont="1" applyFill="1" applyBorder="1" applyAlignment="1">
      <alignment horizontal="center" vertical="center" wrapText="1"/>
    </xf>
    <xf numFmtId="9" fontId="28" fillId="0" borderId="14" xfId="0" applyNumberFormat="1" applyFont="1" applyFill="1" applyBorder="1" applyAlignment="1">
      <alignment horizontal="center" vertical="center" wrapText="1"/>
    </xf>
    <xf numFmtId="0" fontId="27" fillId="0" borderId="10"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8" fillId="0" borderId="24"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0" xfId="0" applyFont="1" applyFill="1" applyBorder="1" applyAlignment="1">
      <alignment horizontal="center" vertical="top" wrapText="1"/>
    </xf>
    <xf numFmtId="0" fontId="28" fillId="0" borderId="11" xfId="0" applyFont="1" applyFill="1" applyBorder="1" applyAlignment="1">
      <alignment horizontal="center" vertical="top" wrapText="1"/>
    </xf>
    <xf numFmtId="0" fontId="28" fillId="0" borderId="14" xfId="0" applyFont="1" applyFill="1" applyBorder="1" applyAlignment="1">
      <alignment horizontal="center" vertical="top" wrapText="1"/>
    </xf>
    <xf numFmtId="0" fontId="28" fillId="0" borderId="27"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6" xfId="0" applyFont="1" applyFill="1" applyBorder="1" applyAlignment="1">
      <alignment horizontal="center" vertical="center"/>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3" fillId="0" borderId="0" xfId="0" applyFont="1" applyFill="1" applyAlignment="1">
      <alignment horizontal="center"/>
    </xf>
    <xf numFmtId="0" fontId="26" fillId="0" borderId="20" xfId="0" applyFont="1" applyFill="1" applyBorder="1" applyAlignment="1">
      <alignment horizontal="center" vertical="center"/>
    </xf>
    <xf numFmtId="49" fontId="26" fillId="0" borderId="10" xfId="0" applyNumberFormat="1" applyFont="1" applyFill="1" applyBorder="1" applyAlignment="1">
      <alignment horizontal="center" vertical="center"/>
    </xf>
    <xf numFmtId="49" fontId="26" fillId="0" borderId="11" xfId="0" applyNumberFormat="1" applyFont="1" applyFill="1" applyBorder="1" applyAlignment="1">
      <alignment horizontal="center" vertical="center"/>
    </xf>
    <xf numFmtId="49" fontId="26" fillId="0" borderId="14" xfId="0" applyNumberFormat="1" applyFont="1" applyFill="1" applyBorder="1" applyAlignment="1">
      <alignment horizontal="center"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5" fillId="0" borderId="10" xfId="0" applyFont="1" applyFill="1" applyBorder="1" applyAlignment="1">
      <alignment horizontal="center"/>
    </xf>
    <xf numFmtId="0" fontId="25" fillId="0" borderId="11" xfId="0" applyFont="1" applyFill="1" applyBorder="1" applyAlignment="1">
      <alignment horizontal="center"/>
    </xf>
    <xf numFmtId="0" fontId="25" fillId="0" borderId="14" xfId="0" applyFont="1" applyFill="1" applyBorder="1" applyAlignment="1">
      <alignment horizontal="center"/>
    </xf>
    <xf numFmtId="0" fontId="27" fillId="0" borderId="11" xfId="0" applyFont="1" applyFill="1" applyBorder="1" applyAlignment="1">
      <alignment horizontal="left" vertical="center"/>
    </xf>
    <xf numFmtId="0" fontId="27" fillId="0" borderId="14" xfId="0" applyFont="1" applyFill="1" applyBorder="1" applyAlignment="1">
      <alignment horizontal="left" vertical="center"/>
    </xf>
    <xf numFmtId="0" fontId="44" fillId="0" borderId="10"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4" xfId="0" applyFont="1" applyBorder="1" applyAlignment="1">
      <alignment horizontal="center" vertical="center" wrapText="1"/>
    </xf>
    <xf numFmtId="0" fontId="44" fillId="35" borderId="11" xfId="0" applyFont="1" applyFill="1" applyBorder="1" applyAlignment="1">
      <alignment horizontal="center" vertical="center" wrapText="1"/>
    </xf>
    <xf numFmtId="0" fontId="44" fillId="35" borderId="11" xfId="0" applyFont="1" applyFill="1" applyBorder="1" applyAlignment="1">
      <alignment horizontal="center" vertical="center"/>
    </xf>
    <xf numFmtId="0" fontId="44" fillId="35" borderId="14" xfId="0" applyFont="1" applyFill="1" applyBorder="1" applyAlignment="1">
      <alignment horizontal="center" vertical="center"/>
    </xf>
    <xf numFmtId="0" fontId="45" fillId="34" borderId="19" xfId="0" applyFont="1" applyFill="1" applyBorder="1" applyAlignment="1">
      <alignment horizontal="center" vertical="center" wrapText="1"/>
    </xf>
    <xf numFmtId="0" fontId="45" fillId="34" borderId="17" xfId="0" applyFont="1" applyFill="1" applyBorder="1" applyAlignment="1">
      <alignment horizontal="center" vertical="center" wrapText="1"/>
    </xf>
    <xf numFmtId="0" fontId="44" fillId="35" borderId="10" xfId="0" applyFont="1" applyFill="1" applyBorder="1" applyAlignment="1">
      <alignment horizontal="center" vertical="center" wrapText="1"/>
    </xf>
    <xf numFmtId="0" fontId="44" fillId="35" borderId="14" xfId="0" applyFont="1" applyFill="1" applyBorder="1" applyAlignment="1">
      <alignment horizontal="center" vertical="center" wrapText="1"/>
    </xf>
    <xf numFmtId="0" fontId="46" fillId="34" borderId="10" xfId="0" applyFont="1" applyFill="1" applyBorder="1" applyAlignment="1">
      <alignment horizontal="center" vertical="center" wrapText="1"/>
    </xf>
    <xf numFmtId="0" fontId="46" fillId="34" borderId="11" xfId="0" applyFont="1" applyFill="1" applyBorder="1" applyAlignment="1">
      <alignment horizontal="center" vertical="center" wrapText="1"/>
    </xf>
    <xf numFmtId="0" fontId="46" fillId="34" borderId="14" xfId="0" applyFont="1" applyFill="1" applyBorder="1" applyAlignment="1">
      <alignment horizontal="center" vertical="center" wrapText="1"/>
    </xf>
    <xf numFmtId="0" fontId="45" fillId="35" borderId="10" xfId="0" applyFont="1" applyFill="1" applyBorder="1" applyAlignment="1">
      <alignment horizontal="center" vertical="center"/>
    </xf>
    <xf numFmtId="0" fontId="45" fillId="35" borderId="11" xfId="0" applyFont="1" applyFill="1" applyBorder="1" applyAlignment="1">
      <alignment horizontal="center" vertical="center"/>
    </xf>
    <xf numFmtId="0" fontId="45" fillId="35" borderId="14" xfId="0" applyFont="1" applyFill="1" applyBorder="1" applyAlignment="1">
      <alignment horizontal="center" vertical="center"/>
    </xf>
    <xf numFmtId="0" fontId="16" fillId="0" borderId="0" xfId="0" applyFont="1" applyAlignment="1">
      <alignment horizontal="center"/>
    </xf>
    <xf numFmtId="0" fontId="41" fillId="33" borderId="0" xfId="0" applyFont="1" applyFill="1" applyAlignment="1">
      <alignment horizontal="center"/>
    </xf>
    <xf numFmtId="0" fontId="43" fillId="34" borderId="20" xfId="0" applyFont="1" applyFill="1" applyBorder="1" applyAlignment="1">
      <alignment horizontal="center" vertical="center"/>
    </xf>
    <xf numFmtId="49" fontId="43" fillId="34" borderId="10" xfId="0" applyNumberFormat="1" applyFont="1" applyFill="1" applyBorder="1" applyAlignment="1">
      <alignment horizontal="center" vertical="center"/>
    </xf>
    <xf numFmtId="49" fontId="43" fillId="34" borderId="11" xfId="0" applyNumberFormat="1" applyFont="1" applyFill="1" applyBorder="1" applyAlignment="1">
      <alignment horizontal="center" vertical="center"/>
    </xf>
    <xf numFmtId="49" fontId="43" fillId="34" borderId="14" xfId="0" applyNumberFormat="1" applyFont="1" applyFill="1" applyBorder="1" applyAlignment="1">
      <alignment horizontal="center" vertical="center"/>
    </xf>
    <xf numFmtId="0" fontId="43" fillId="34" borderId="10" xfId="0" applyFont="1" applyFill="1" applyBorder="1" applyAlignment="1">
      <alignment horizontal="center" vertical="center" wrapText="1"/>
    </xf>
    <xf numFmtId="0" fontId="43" fillId="34" borderId="11" xfId="0" applyFont="1" applyFill="1" applyBorder="1" applyAlignment="1">
      <alignment horizontal="center" vertical="center" wrapText="1"/>
    </xf>
    <xf numFmtId="0" fontId="43" fillId="34" borderId="14" xfId="0" applyFont="1" applyFill="1" applyBorder="1" applyAlignment="1">
      <alignment horizontal="center" vertical="center" wrapText="1"/>
    </xf>
    <xf numFmtId="0" fontId="42" fillId="0" borderId="10" xfId="0" applyFont="1" applyBorder="1" applyAlignment="1">
      <alignment horizontal="center"/>
    </xf>
    <xf numFmtId="0" fontId="42" fillId="0" borderId="11" xfId="0" applyFont="1" applyBorder="1" applyAlignment="1">
      <alignment horizontal="center"/>
    </xf>
    <xf numFmtId="0" fontId="42" fillId="0" borderId="14" xfId="0" applyFont="1" applyBorder="1" applyAlignment="1">
      <alignment horizontal="center"/>
    </xf>
    <xf numFmtId="0" fontId="46" fillId="34" borderId="19" xfId="0" applyFont="1" applyFill="1" applyBorder="1" applyAlignment="1">
      <alignment horizontal="center" vertical="center" wrapText="1"/>
    </xf>
    <xf numFmtId="0" fontId="46" fillId="34" borderId="17" xfId="0" applyFont="1" applyFill="1" applyBorder="1" applyAlignment="1">
      <alignment horizontal="center" vertical="center" wrapText="1"/>
    </xf>
    <xf numFmtId="0" fontId="46" fillId="34" borderId="19" xfId="0" applyFont="1" applyFill="1" applyBorder="1" applyAlignment="1">
      <alignment vertical="center" wrapText="1"/>
    </xf>
    <xf numFmtId="0" fontId="46" fillId="34" borderId="21" xfId="0" applyFont="1" applyFill="1" applyBorder="1" applyAlignment="1">
      <alignment vertical="center" wrapText="1"/>
    </xf>
    <xf numFmtId="0" fontId="46" fillId="34" borderId="17" xfId="0" applyFont="1" applyFill="1" applyBorder="1" applyAlignment="1">
      <alignment vertical="center" wrapText="1"/>
    </xf>
    <xf numFmtId="0" fontId="46" fillId="34" borderId="23" xfId="0" applyFont="1" applyFill="1" applyBorder="1" applyAlignment="1">
      <alignment horizontal="center" vertical="center"/>
    </xf>
    <xf numFmtId="0" fontId="46" fillId="34" borderId="12" xfId="0" applyFont="1" applyFill="1" applyBorder="1" applyAlignment="1">
      <alignment horizontal="center" vertical="center"/>
    </xf>
    <xf numFmtId="0" fontId="46" fillId="34" borderId="15" xfId="0" applyFont="1" applyFill="1" applyBorder="1" applyAlignment="1">
      <alignment horizontal="center" vertical="center"/>
    </xf>
    <xf numFmtId="0" fontId="46" fillId="34" borderId="24" xfId="0" applyFont="1" applyFill="1" applyBorder="1" applyAlignment="1">
      <alignment horizontal="center" vertical="center"/>
    </xf>
    <xf numFmtId="0" fontId="46" fillId="34" borderId="0" xfId="0" applyFont="1" applyFill="1" applyBorder="1" applyAlignment="1">
      <alignment horizontal="center" vertical="center"/>
    </xf>
    <xf numFmtId="0" fontId="46" fillId="34" borderId="18" xfId="0" applyFont="1" applyFill="1" applyBorder="1" applyAlignment="1">
      <alignment horizontal="center" vertical="center"/>
    </xf>
    <xf numFmtId="0" fontId="46" fillId="34" borderId="22" xfId="0" applyFont="1" applyFill="1" applyBorder="1" applyAlignment="1">
      <alignment horizontal="center" vertical="center"/>
    </xf>
    <xf numFmtId="0" fontId="46" fillId="34" borderId="13" xfId="0" applyFont="1" applyFill="1" applyBorder="1" applyAlignment="1">
      <alignment horizontal="center" vertical="center"/>
    </xf>
    <xf numFmtId="0" fontId="46" fillId="34" borderId="16" xfId="0" applyFont="1" applyFill="1" applyBorder="1" applyAlignment="1">
      <alignment horizontal="center" vertical="center"/>
    </xf>
    <xf numFmtId="0" fontId="42" fillId="35" borderId="10" xfId="0" applyFont="1" applyFill="1" applyBorder="1" applyAlignment="1">
      <alignment horizontal="center" vertical="center"/>
    </xf>
    <xf numFmtId="0" fontId="42" fillId="35" borderId="11" xfId="0" applyFont="1" applyFill="1" applyBorder="1" applyAlignment="1">
      <alignment horizontal="center" vertical="center"/>
    </xf>
    <xf numFmtId="0" fontId="42" fillId="35" borderId="14" xfId="0" applyFont="1" applyFill="1" applyBorder="1" applyAlignment="1">
      <alignment horizontal="center" vertical="center"/>
    </xf>
    <xf numFmtId="9" fontId="46" fillId="35" borderId="10" xfId="0" applyNumberFormat="1" applyFont="1" applyFill="1" applyBorder="1" applyAlignment="1">
      <alignment horizontal="center" vertical="center"/>
    </xf>
    <xf numFmtId="9" fontId="46" fillId="35" borderId="11" xfId="0" applyNumberFormat="1" applyFont="1" applyFill="1" applyBorder="1" applyAlignment="1">
      <alignment horizontal="center" vertical="center"/>
    </xf>
    <xf numFmtId="9" fontId="46" fillId="35" borderId="14" xfId="0" applyNumberFormat="1" applyFont="1" applyFill="1" applyBorder="1" applyAlignment="1">
      <alignment horizontal="center" vertical="center"/>
    </xf>
    <xf numFmtId="0" fontId="46" fillId="34" borderId="10" xfId="0" applyFont="1" applyFill="1" applyBorder="1" applyAlignment="1">
      <alignment horizontal="center" vertical="center"/>
    </xf>
    <xf numFmtId="0" fontId="46" fillId="34" borderId="11" xfId="0" applyFont="1" applyFill="1" applyBorder="1" applyAlignment="1">
      <alignment horizontal="center" vertical="center"/>
    </xf>
    <xf numFmtId="0" fontId="46" fillId="34" borderId="14" xfId="0" applyFont="1" applyFill="1" applyBorder="1" applyAlignment="1">
      <alignment horizontal="center" vertical="center"/>
    </xf>
    <xf numFmtId="0" fontId="45" fillId="35" borderId="10" xfId="0" applyFont="1" applyFill="1" applyBorder="1" applyAlignment="1">
      <alignment horizontal="center" vertical="center" wrapText="1"/>
    </xf>
    <xf numFmtId="0" fontId="45" fillId="35" borderId="11" xfId="0" applyFont="1" applyFill="1" applyBorder="1" applyAlignment="1">
      <alignment horizontal="center" vertical="center" wrapText="1"/>
    </xf>
    <xf numFmtId="0" fontId="45" fillId="35" borderId="14" xfId="0" applyFont="1" applyFill="1" applyBorder="1" applyAlignment="1">
      <alignment horizontal="center" vertical="center" wrapText="1"/>
    </xf>
    <xf numFmtId="0" fontId="46" fillId="35" borderId="10" xfId="0" applyFont="1" applyFill="1" applyBorder="1" applyAlignment="1">
      <alignment horizontal="center" vertical="center"/>
    </xf>
    <xf numFmtId="0" fontId="46" fillId="35" borderId="11" xfId="0" applyFont="1" applyFill="1" applyBorder="1" applyAlignment="1">
      <alignment horizontal="center" vertical="center"/>
    </xf>
    <xf numFmtId="0" fontId="46" fillId="35" borderId="14"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11" xfId="0" applyFont="1" applyFill="1" applyBorder="1" applyAlignment="1">
      <alignment horizontal="center" vertical="center"/>
    </xf>
    <xf numFmtId="0" fontId="46" fillId="0" borderId="14" xfId="0" applyFont="1" applyFill="1" applyBorder="1" applyAlignment="1">
      <alignment horizontal="center" vertical="center"/>
    </xf>
    <xf numFmtId="0" fontId="45" fillId="34" borderId="10" xfId="0" applyFont="1" applyFill="1" applyBorder="1" applyAlignment="1">
      <alignment horizontal="center" vertical="center"/>
    </xf>
    <xf numFmtId="0" fontId="45" fillId="34" borderId="11" xfId="0" applyFont="1" applyFill="1" applyBorder="1" applyAlignment="1">
      <alignment horizontal="center" vertical="center"/>
    </xf>
    <xf numFmtId="0" fontId="45" fillId="34" borderId="14" xfId="0" applyFont="1" applyFill="1" applyBorder="1" applyAlignment="1">
      <alignment horizontal="center" vertical="center"/>
    </xf>
    <xf numFmtId="0" fontId="47" fillId="35" borderId="10" xfId="0" applyFont="1" applyFill="1" applyBorder="1" applyAlignment="1">
      <alignment horizontal="center" vertical="center" wrapText="1"/>
    </xf>
    <xf numFmtId="0" fontId="47" fillId="35" borderId="11"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4" fillId="35" borderId="10" xfId="0" applyFont="1" applyFill="1" applyBorder="1" applyAlignment="1">
      <alignment horizontal="center" vertical="center"/>
    </xf>
    <xf numFmtId="0" fontId="45" fillId="34" borderId="10" xfId="0" applyFont="1" applyFill="1" applyBorder="1" applyAlignment="1">
      <alignment horizontal="center" vertical="center" wrapText="1"/>
    </xf>
    <xf numFmtId="0" fontId="45" fillId="34" borderId="11" xfId="0" applyFont="1" applyFill="1" applyBorder="1" applyAlignment="1">
      <alignment horizontal="center" vertical="center" wrapText="1"/>
    </xf>
    <xf numFmtId="0" fontId="45" fillId="34" borderId="14" xfId="0" applyFont="1" applyFill="1" applyBorder="1" applyAlignment="1">
      <alignment horizontal="center" vertical="center" wrapText="1"/>
    </xf>
    <xf numFmtId="0" fontId="53" fillId="35" borderId="10" xfId="0" applyFont="1" applyFill="1" applyBorder="1" applyAlignment="1">
      <alignment horizontal="center" vertical="center" wrapText="1"/>
    </xf>
    <xf numFmtId="0" fontId="53" fillId="35" borderId="11" xfId="0" applyFont="1" applyFill="1" applyBorder="1" applyAlignment="1">
      <alignment horizontal="center" vertical="center" wrapText="1"/>
    </xf>
    <xf numFmtId="0" fontId="53" fillId="35" borderId="14" xfId="0" applyFont="1" applyFill="1" applyBorder="1" applyAlignment="1">
      <alignment horizontal="center" vertical="center" wrapText="1"/>
    </xf>
    <xf numFmtId="0" fontId="46" fillId="0" borderId="19" xfId="0" applyFont="1" applyBorder="1" applyAlignment="1">
      <alignment vertical="center" wrapText="1"/>
    </xf>
    <xf numFmtId="0" fontId="46" fillId="0" borderId="21" xfId="0" applyFont="1" applyBorder="1" applyAlignment="1">
      <alignment vertical="center" wrapText="1"/>
    </xf>
    <xf numFmtId="0" fontId="46" fillId="0" borderId="17" xfId="0" applyFont="1" applyBorder="1" applyAlignment="1">
      <alignment vertical="center" wrapText="1"/>
    </xf>
    <xf numFmtId="0" fontId="46" fillId="0" borderId="12" xfId="0" applyFont="1" applyBorder="1" applyAlignment="1">
      <alignment horizontal="center" vertical="center"/>
    </xf>
    <xf numFmtId="0" fontId="46" fillId="0" borderId="15" xfId="0" applyFont="1" applyBorder="1" applyAlignment="1">
      <alignment horizontal="center" vertical="center"/>
    </xf>
    <xf numFmtId="0" fontId="46" fillId="0" borderId="0" xfId="0" applyFont="1" applyBorder="1" applyAlignment="1">
      <alignment horizontal="center" vertical="center"/>
    </xf>
    <xf numFmtId="0" fontId="46" fillId="0" borderId="18" xfId="0" applyFont="1" applyBorder="1" applyAlignment="1">
      <alignment horizontal="center" vertical="center"/>
    </xf>
    <xf numFmtId="0" fontId="46" fillId="0" borderId="13" xfId="0" applyFont="1" applyBorder="1" applyAlignment="1">
      <alignment horizontal="center" vertical="center"/>
    </xf>
    <xf numFmtId="0" fontId="46" fillId="0" borderId="16" xfId="0" applyFont="1" applyBorder="1" applyAlignment="1">
      <alignment horizontal="center" vertical="center"/>
    </xf>
    <xf numFmtId="0" fontId="40" fillId="0" borderId="23"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0" fillId="0" borderId="30" xfId="0" applyFont="1" applyFill="1" applyBorder="1" applyAlignment="1">
      <alignment horizontal="center" vertical="center" wrapText="1"/>
    </xf>
    <xf numFmtId="0" fontId="40" fillId="0" borderId="31" xfId="0" applyFont="1" applyFill="1" applyBorder="1" applyAlignment="1">
      <alignment horizontal="center" vertical="center" wrapText="1"/>
    </xf>
    <xf numFmtId="0" fontId="40" fillId="0" borderId="32" xfId="0" applyFont="1" applyFill="1" applyBorder="1" applyAlignment="1">
      <alignment horizontal="center" vertical="center" wrapText="1"/>
    </xf>
    <xf numFmtId="0" fontId="56" fillId="0" borderId="33" xfId="0" applyFont="1" applyFill="1" applyBorder="1" applyAlignment="1">
      <alignment horizontal="center" wrapText="1"/>
    </xf>
    <xf numFmtId="0" fontId="56" fillId="0" borderId="34" xfId="0" applyFont="1" applyFill="1" applyBorder="1" applyAlignment="1">
      <alignment horizontal="center" wrapText="1"/>
    </xf>
    <xf numFmtId="0" fontId="56" fillId="0" borderId="35" xfId="0" applyFont="1" applyFill="1" applyBorder="1" applyAlignment="1">
      <alignment horizontal="center" wrapText="1"/>
    </xf>
    <xf numFmtId="0" fontId="56" fillId="0" borderId="19" xfId="0" applyFont="1" applyFill="1" applyBorder="1" applyAlignment="1">
      <alignment horizontal="center" vertical="center" wrapText="1"/>
    </xf>
    <xf numFmtId="0" fontId="56" fillId="0" borderId="17" xfId="0" applyFont="1" applyFill="1" applyBorder="1" applyAlignment="1">
      <alignment horizontal="center" vertical="center" wrapText="1"/>
    </xf>
    <xf numFmtId="0" fontId="56" fillId="0" borderId="39" xfId="0" applyFont="1" applyFill="1" applyBorder="1" applyAlignment="1">
      <alignment horizontal="center" vertical="center" wrapText="1"/>
    </xf>
    <xf numFmtId="0" fontId="56" fillId="0" borderId="29"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56" fillId="0" borderId="16" xfId="0" applyFont="1" applyFill="1" applyBorder="1" applyAlignment="1">
      <alignment horizontal="center" vertical="center" wrapText="1"/>
    </xf>
    <xf numFmtId="0" fontId="40" fillId="0" borderId="10" xfId="0" applyFont="1" applyFill="1" applyBorder="1" applyAlignment="1">
      <alignment horizontal="center" vertical="center"/>
    </xf>
    <xf numFmtId="0" fontId="40" fillId="0" borderId="11" xfId="0" applyFont="1" applyFill="1" applyBorder="1" applyAlignment="1">
      <alignment horizontal="center" vertical="center"/>
    </xf>
    <xf numFmtId="0" fontId="40" fillId="0" borderId="14" xfId="0" applyFont="1" applyFill="1" applyBorder="1" applyAlignment="1">
      <alignment horizontal="center" vertical="center"/>
    </xf>
    <xf numFmtId="0" fontId="45" fillId="34" borderId="29" xfId="0" applyFont="1" applyFill="1" applyBorder="1" applyAlignment="1">
      <alignment horizontal="center" vertical="center"/>
    </xf>
    <xf numFmtId="0" fontId="40" fillId="34" borderId="29" xfId="0" applyFont="1" applyFill="1" applyBorder="1" applyAlignment="1">
      <alignment horizontal="center" vertical="center"/>
    </xf>
    <xf numFmtId="49" fontId="40" fillId="0" borderId="10" xfId="0" applyNumberFormat="1" applyFont="1" applyFill="1" applyBorder="1" applyAlignment="1">
      <alignment horizontal="center" vertical="center"/>
    </xf>
    <xf numFmtId="49" fontId="40" fillId="0" borderId="11" xfId="0" applyNumberFormat="1" applyFont="1" applyFill="1" applyBorder="1" applyAlignment="1">
      <alignment horizontal="center" vertical="center"/>
    </xf>
    <xf numFmtId="49" fontId="40" fillId="0" borderId="14" xfId="0" applyNumberFormat="1" applyFont="1" applyFill="1" applyBorder="1" applyAlignment="1">
      <alignment horizontal="center" vertical="center"/>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22" xfId="0" applyFont="1" applyFill="1" applyBorder="1" applyAlignment="1">
      <alignment horizontal="center" vertical="center"/>
    </xf>
    <xf numFmtId="9" fontId="56" fillId="0" borderId="10" xfId="0" applyNumberFormat="1" applyFont="1" applyFill="1" applyBorder="1" applyAlignment="1">
      <alignment horizontal="center" vertical="center"/>
    </xf>
    <xf numFmtId="9" fontId="56" fillId="0" borderId="11" xfId="0" applyNumberFormat="1" applyFont="1" applyFill="1" applyBorder="1" applyAlignment="1">
      <alignment horizontal="center" vertical="center"/>
    </xf>
    <xf numFmtId="9" fontId="56" fillId="0" borderId="14" xfId="0" applyNumberFormat="1" applyFont="1" applyFill="1" applyBorder="1" applyAlignment="1">
      <alignment horizontal="center" vertical="center"/>
    </xf>
    <xf numFmtId="0" fontId="56" fillId="0" borderId="10"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14" xfId="0" applyFont="1" applyFill="1" applyBorder="1" applyAlignment="1">
      <alignment horizontal="center" vertical="center"/>
    </xf>
    <xf numFmtId="0" fontId="40" fillId="0" borderId="40" xfId="0" applyFont="1" applyFill="1" applyBorder="1" applyAlignment="1">
      <alignment horizontal="center" vertical="center"/>
    </xf>
    <xf numFmtId="0" fontId="40" fillId="0" borderId="41" xfId="0" applyFont="1" applyFill="1" applyBorder="1" applyAlignment="1">
      <alignment horizontal="center" vertical="center"/>
    </xf>
    <xf numFmtId="0" fontId="40" fillId="0" borderId="42" xfId="0" applyFont="1" applyFill="1" applyBorder="1" applyAlignment="1">
      <alignment horizontal="center" vertical="center"/>
    </xf>
    <xf numFmtId="0" fontId="40" fillId="0" borderId="45"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46" xfId="0" applyFont="1" applyFill="1" applyBorder="1" applyAlignment="1">
      <alignment horizontal="center" vertical="center"/>
    </xf>
    <xf numFmtId="0" fontId="56" fillId="0" borderId="11" xfId="0" applyFont="1" applyFill="1" applyBorder="1" applyAlignment="1">
      <alignment horizontal="center" vertical="center" wrapText="1"/>
    </xf>
    <xf numFmtId="0" fontId="56" fillId="0" borderId="14" xfId="0" applyFont="1" applyFill="1" applyBorder="1" applyAlignment="1">
      <alignment horizontal="center" vertical="center" wrapText="1"/>
    </xf>
    <xf numFmtId="9" fontId="56" fillId="0" borderId="22" xfId="0" applyNumberFormat="1" applyFont="1" applyFill="1" applyBorder="1" applyAlignment="1">
      <alignment horizontal="center" vertical="center"/>
    </xf>
    <xf numFmtId="9" fontId="56" fillId="0" borderId="13" xfId="0" applyNumberFormat="1" applyFont="1" applyFill="1" applyBorder="1" applyAlignment="1">
      <alignment horizontal="center" vertical="center"/>
    </xf>
    <xf numFmtId="9" fontId="56" fillId="0" borderId="16" xfId="0" applyNumberFormat="1" applyFont="1" applyFill="1" applyBorder="1" applyAlignment="1">
      <alignment horizontal="center" vertical="center"/>
    </xf>
    <xf numFmtId="0" fontId="56" fillId="0" borderId="59" xfId="0" applyFont="1" applyFill="1" applyBorder="1" applyAlignment="1">
      <alignment horizontal="center" vertical="center" wrapText="1"/>
    </xf>
    <xf numFmtId="0" fontId="40" fillId="0" borderId="61" xfId="0" applyFont="1" applyFill="1" applyBorder="1" applyAlignment="1">
      <alignment horizontal="center" vertical="center"/>
    </xf>
    <xf numFmtId="0" fontId="40" fillId="0" borderId="62" xfId="0" applyFont="1" applyFill="1" applyBorder="1" applyAlignment="1">
      <alignment horizontal="center" vertical="center"/>
    </xf>
    <xf numFmtId="0" fontId="56" fillId="0" borderId="33" xfId="0" applyFont="1" applyFill="1" applyBorder="1" applyAlignment="1">
      <alignment horizontal="center" vertical="center" wrapText="1"/>
    </xf>
    <xf numFmtId="0" fontId="56" fillId="0" borderId="34" xfId="0" applyFont="1" applyFill="1" applyBorder="1" applyAlignment="1">
      <alignment horizontal="center" vertical="center" wrapText="1"/>
    </xf>
    <xf numFmtId="0" fontId="56" fillId="0" borderId="35" xfId="0" applyFont="1" applyFill="1" applyBorder="1" applyAlignment="1">
      <alignment horizontal="center" vertical="center" wrapText="1"/>
    </xf>
    <xf numFmtId="0" fontId="56" fillId="0" borderId="64" xfId="0" applyFont="1" applyFill="1" applyBorder="1" applyAlignment="1">
      <alignment horizontal="center" vertical="center"/>
    </xf>
    <xf numFmtId="0" fontId="56" fillId="0" borderId="65" xfId="0" applyFont="1" applyFill="1" applyBorder="1" applyAlignment="1">
      <alignment horizontal="center" vertical="center"/>
    </xf>
    <xf numFmtId="0" fontId="56" fillId="0" borderId="66" xfId="0" applyFont="1" applyFill="1" applyBorder="1" applyAlignment="1">
      <alignment horizontal="center" vertical="center"/>
    </xf>
    <xf numFmtId="0" fontId="56" fillId="0" borderId="19" xfId="0" applyFont="1" applyFill="1" applyBorder="1" applyAlignment="1">
      <alignment vertical="center" wrapText="1"/>
    </xf>
    <xf numFmtId="0" fontId="56" fillId="0" borderId="21" xfId="0" applyFont="1" applyFill="1" applyBorder="1" applyAlignment="1">
      <alignment vertical="center" wrapText="1"/>
    </xf>
    <xf numFmtId="0" fontId="56" fillId="0" borderId="17" xfId="0" applyFont="1" applyFill="1" applyBorder="1" applyAlignment="1">
      <alignment vertical="center" wrapText="1"/>
    </xf>
    <xf numFmtId="0" fontId="56" fillId="0" borderId="23" xfId="0" applyFont="1" applyFill="1" applyBorder="1" applyAlignment="1">
      <alignment horizontal="center" vertical="center"/>
    </xf>
    <xf numFmtId="0" fontId="56" fillId="0" borderId="12" xfId="0" applyFont="1" applyFill="1" applyBorder="1" applyAlignment="1">
      <alignment horizontal="center" vertical="center"/>
    </xf>
    <xf numFmtId="0" fontId="56" fillId="0" borderId="15" xfId="0" applyFont="1" applyFill="1" applyBorder="1" applyAlignment="1">
      <alignment horizontal="center" vertical="center"/>
    </xf>
    <xf numFmtId="0" fontId="56" fillId="0" borderId="2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18"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13" xfId="0" applyFont="1" applyFill="1" applyBorder="1" applyAlignment="1">
      <alignment horizontal="center" vertical="center"/>
    </xf>
    <xf numFmtId="0" fontId="56" fillId="0" borderId="16" xfId="0" applyFont="1" applyFill="1" applyBorder="1" applyAlignment="1">
      <alignment horizontal="center" vertical="center"/>
    </xf>
    <xf numFmtId="0" fontId="67" fillId="0" borderId="75" xfId="0" applyFont="1" applyFill="1" applyBorder="1" applyAlignment="1">
      <alignment horizontal="center" vertical="center" wrapText="1"/>
    </xf>
    <xf numFmtId="0" fontId="67" fillId="0" borderId="76" xfId="0" applyFont="1" applyFill="1" applyBorder="1" applyAlignment="1">
      <alignment horizontal="center" vertical="center" wrapText="1"/>
    </xf>
    <xf numFmtId="0" fontId="67" fillId="0" borderId="77" xfId="0" applyFont="1" applyFill="1" applyBorder="1" applyAlignment="1">
      <alignment horizontal="center" vertical="center" wrapText="1"/>
    </xf>
    <xf numFmtId="0" fontId="67" fillId="0" borderId="19" xfId="0" applyFont="1" applyFill="1" applyBorder="1" applyAlignment="1">
      <alignment horizontal="center" vertical="center" wrapText="1"/>
    </xf>
    <xf numFmtId="0" fontId="67" fillId="0" borderId="17" xfId="0" applyFont="1" applyFill="1" applyBorder="1" applyAlignment="1">
      <alignment horizontal="center" vertical="center" wrapText="1"/>
    </xf>
    <xf numFmtId="0" fontId="67" fillId="0" borderId="10"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72" fillId="0" borderId="10" xfId="0" applyFont="1" applyFill="1" applyBorder="1" applyAlignment="1">
      <alignment horizontal="center" vertical="center"/>
    </xf>
    <xf numFmtId="0" fontId="72" fillId="0" borderId="13" xfId="0" applyFont="1" applyFill="1" applyBorder="1" applyAlignment="1">
      <alignment horizontal="center" vertical="center"/>
    </xf>
    <xf numFmtId="0" fontId="72" fillId="0" borderId="11" xfId="0" applyFont="1" applyFill="1" applyBorder="1" applyAlignment="1">
      <alignment horizontal="center" vertical="center"/>
    </xf>
    <xf numFmtId="0" fontId="72" fillId="0" borderId="14" xfId="0" applyFont="1" applyFill="1" applyBorder="1" applyAlignment="1">
      <alignment horizontal="center" vertical="center"/>
    </xf>
    <xf numFmtId="0" fontId="72" fillId="0" borderId="0" xfId="0" applyFont="1" applyFill="1" applyAlignment="1">
      <alignment horizontal="center"/>
    </xf>
    <xf numFmtId="0" fontId="67" fillId="0" borderId="20" xfId="0" applyFont="1" applyFill="1" applyBorder="1" applyAlignment="1">
      <alignment horizontal="center" vertical="center"/>
    </xf>
    <xf numFmtId="49" fontId="67" fillId="0" borderId="10" xfId="0" applyNumberFormat="1" applyFont="1" applyFill="1" applyBorder="1" applyAlignment="1">
      <alignment horizontal="center" vertical="center"/>
    </xf>
    <xf numFmtId="49" fontId="67" fillId="0" borderId="11" xfId="0" applyNumberFormat="1" applyFont="1" applyFill="1" applyBorder="1" applyAlignment="1">
      <alignment horizontal="center" vertical="center"/>
    </xf>
    <xf numFmtId="49" fontId="67" fillId="0" borderId="14" xfId="0" applyNumberFormat="1" applyFont="1" applyFill="1" applyBorder="1" applyAlignment="1">
      <alignment horizontal="center" vertical="center"/>
    </xf>
    <xf numFmtId="0" fontId="72" fillId="0" borderId="23" xfId="0" applyFont="1" applyFill="1" applyBorder="1" applyAlignment="1">
      <alignment horizontal="center"/>
    </xf>
    <xf numFmtId="0" fontId="72" fillId="0" borderId="12" xfId="0" applyFont="1" applyFill="1" applyBorder="1" applyAlignment="1">
      <alignment horizontal="center"/>
    </xf>
    <xf numFmtId="0" fontId="72" fillId="0" borderId="15" xfId="0" applyFont="1" applyFill="1" applyBorder="1" applyAlignment="1">
      <alignment horizontal="center"/>
    </xf>
    <xf numFmtId="0" fontId="67" fillId="0" borderId="72" xfId="0" applyFont="1" applyFill="1" applyBorder="1" applyAlignment="1">
      <alignment horizontal="center" vertical="center" wrapText="1"/>
    </xf>
    <xf numFmtId="0" fontId="67" fillId="0" borderId="73" xfId="0" applyFont="1" applyFill="1" applyBorder="1" applyAlignment="1">
      <alignment horizontal="center" vertical="center" wrapText="1"/>
    </xf>
    <xf numFmtId="0" fontId="67" fillId="0" borderId="74" xfId="0" applyFont="1" applyFill="1" applyBorder="1" applyAlignment="1">
      <alignment horizontal="center" vertical="center" wrapText="1"/>
    </xf>
    <xf numFmtId="0" fontId="67" fillId="0" borderId="19" xfId="0" applyFont="1" applyFill="1" applyBorder="1" applyAlignment="1">
      <alignment vertical="center" wrapText="1"/>
    </xf>
    <xf numFmtId="0" fontId="67" fillId="0" borderId="21" xfId="0" applyFont="1" applyFill="1" applyBorder="1" applyAlignment="1">
      <alignment vertical="center" wrapText="1"/>
    </xf>
    <xf numFmtId="0" fontId="67" fillId="0" borderId="17" xfId="0" applyFont="1" applyFill="1" applyBorder="1" applyAlignment="1">
      <alignment vertical="center" wrapText="1"/>
    </xf>
    <xf numFmtId="0" fontId="67" fillId="0" borderId="23"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24"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8" xfId="0" applyFont="1" applyFill="1" applyBorder="1" applyAlignment="1">
      <alignment horizontal="center" vertical="center" wrapText="1"/>
    </xf>
    <xf numFmtId="0" fontId="67" fillId="0" borderId="22" xfId="0" applyFont="1" applyFill="1" applyBorder="1" applyAlignment="1">
      <alignment horizontal="center" vertical="center" wrapText="1"/>
    </xf>
    <xf numFmtId="0" fontId="67" fillId="0" borderId="13"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 xfId="0" applyFont="1" applyFill="1" applyBorder="1" applyAlignment="1">
      <alignment horizontal="center" vertical="center"/>
    </xf>
    <xf numFmtId="0" fontId="67" fillId="0" borderId="11" xfId="0" applyFont="1" applyFill="1" applyBorder="1" applyAlignment="1">
      <alignment horizontal="center" vertical="center"/>
    </xf>
    <xf numFmtId="0" fontId="67" fillId="0" borderId="14" xfId="0" applyFont="1" applyFill="1" applyBorder="1" applyAlignment="1">
      <alignment horizontal="center" vertical="center"/>
    </xf>
    <xf numFmtId="0" fontId="72" fillId="0" borderId="10" xfId="0" applyFont="1" applyFill="1" applyBorder="1" applyAlignment="1">
      <alignment horizontal="center" vertical="center" wrapText="1"/>
    </xf>
    <xf numFmtId="0" fontId="72" fillId="0" borderId="11"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67" fillId="0" borderId="23" xfId="0" applyFont="1" applyFill="1" applyBorder="1" applyAlignment="1">
      <alignment horizontal="center" vertical="center"/>
    </xf>
    <xf numFmtId="0" fontId="67" fillId="0" borderId="12" xfId="0" applyFont="1" applyFill="1" applyBorder="1" applyAlignment="1">
      <alignment horizontal="center" vertical="center"/>
    </xf>
    <xf numFmtId="0" fontId="67" fillId="0" borderId="15" xfId="0" applyFont="1" applyFill="1" applyBorder="1" applyAlignment="1">
      <alignment horizontal="center" vertical="center"/>
    </xf>
    <xf numFmtId="0" fontId="67" fillId="0" borderId="24" xfId="0" applyFont="1" applyFill="1" applyBorder="1" applyAlignment="1">
      <alignment horizontal="center" vertical="center"/>
    </xf>
    <xf numFmtId="0" fontId="67" fillId="0" borderId="0" xfId="0" applyFont="1" applyFill="1" applyBorder="1" applyAlignment="1">
      <alignment horizontal="center" vertical="center"/>
    </xf>
    <xf numFmtId="0" fontId="67" fillId="0" borderId="18" xfId="0" applyFont="1" applyFill="1" applyBorder="1" applyAlignment="1">
      <alignment horizontal="center" vertical="center"/>
    </xf>
    <xf numFmtId="0" fontId="67" fillId="0" borderId="22" xfId="0" applyFont="1" applyFill="1" applyBorder="1" applyAlignment="1">
      <alignment horizontal="center" vertical="center"/>
    </xf>
    <xf numFmtId="0" fontId="67" fillId="0" borderId="13" xfId="0" applyFont="1" applyFill="1" applyBorder="1" applyAlignment="1">
      <alignment horizontal="center" vertical="center"/>
    </xf>
    <xf numFmtId="0" fontId="67" fillId="0" borderId="16" xfId="0" applyFont="1" applyFill="1" applyBorder="1" applyAlignment="1">
      <alignment horizontal="center" vertical="center"/>
    </xf>
    <xf numFmtId="9" fontId="67" fillId="0" borderId="10" xfId="0" applyNumberFormat="1" applyFont="1" applyFill="1" applyBorder="1" applyAlignment="1">
      <alignment horizontal="center" vertical="center"/>
    </xf>
    <xf numFmtId="9" fontId="67" fillId="0" borderId="11" xfId="0" applyNumberFormat="1" applyFont="1" applyFill="1" applyBorder="1" applyAlignment="1">
      <alignment horizontal="center" vertical="center"/>
    </xf>
    <xf numFmtId="9" fontId="67" fillId="0" borderId="14" xfId="0" applyNumberFormat="1" applyFont="1" applyFill="1" applyBorder="1" applyAlignment="1">
      <alignment horizontal="center" vertical="center"/>
    </xf>
    <xf numFmtId="9" fontId="67" fillId="0" borderId="10" xfId="0" applyNumberFormat="1" applyFont="1" applyFill="1" applyBorder="1" applyAlignment="1">
      <alignment horizontal="center" vertical="center" wrapText="1"/>
    </xf>
    <xf numFmtId="9" fontId="67" fillId="0" borderId="11" xfId="0" applyNumberFormat="1" applyFont="1" applyFill="1" applyBorder="1" applyAlignment="1">
      <alignment horizontal="center" vertical="center" wrapText="1"/>
    </xf>
    <xf numFmtId="9" fontId="67" fillId="0" borderId="14" xfId="0" applyNumberFormat="1" applyFont="1" applyFill="1" applyBorder="1" applyAlignment="1">
      <alignment horizontal="center" vertical="center" wrapText="1"/>
    </xf>
    <xf numFmtId="0" fontId="72" fillId="0" borderId="22" xfId="0" applyFont="1" applyFill="1" applyBorder="1" applyAlignment="1">
      <alignment horizontal="center" vertical="center"/>
    </xf>
    <xf numFmtId="0" fontId="72" fillId="0" borderId="16" xfId="0" applyFont="1" applyFill="1" applyBorder="1" applyAlignment="1">
      <alignment horizontal="center" vertical="center"/>
    </xf>
    <xf numFmtId="0" fontId="66" fillId="0" borderId="10" xfId="0" applyFont="1" applyBorder="1" applyAlignment="1">
      <alignment horizontal="center"/>
    </xf>
    <xf numFmtId="0" fontId="66" fillId="0" borderId="11" xfId="0" applyFont="1" applyBorder="1" applyAlignment="1">
      <alignment horizontal="center"/>
    </xf>
    <xf numFmtId="0" fontId="66" fillId="0" borderId="14" xfId="0" applyFont="1" applyBorder="1" applyAlignment="1">
      <alignment horizontal="center"/>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65" fillId="0" borderId="14" xfId="0" applyFont="1" applyBorder="1" applyAlignment="1">
      <alignment horizontal="left" vertical="center" wrapText="1"/>
    </xf>
    <xf numFmtId="0" fontId="65" fillId="35" borderId="11" xfId="0" applyFont="1" applyFill="1" applyBorder="1" applyAlignment="1">
      <alignment horizontal="center" vertical="center" wrapText="1"/>
    </xf>
    <xf numFmtId="0" fontId="65" fillId="35" borderId="11" xfId="0" applyFont="1" applyFill="1" applyBorder="1" applyAlignment="1">
      <alignment horizontal="center" vertical="center"/>
    </xf>
    <xf numFmtId="0" fontId="65" fillId="35" borderId="14" xfId="0" applyFont="1" applyFill="1" applyBorder="1" applyAlignment="1">
      <alignment horizontal="center" vertical="center"/>
    </xf>
    <xf numFmtId="0" fontId="65" fillId="34" borderId="19" xfId="0" applyFont="1" applyFill="1" applyBorder="1" applyAlignment="1">
      <alignment horizontal="center" vertical="center" wrapText="1"/>
    </xf>
    <xf numFmtId="0" fontId="65" fillId="34" borderId="17" xfId="0" applyFont="1" applyFill="1" applyBorder="1" applyAlignment="1">
      <alignment horizontal="center" vertical="center" wrapText="1"/>
    </xf>
    <xf numFmtId="0" fontId="67" fillId="35" borderId="10" xfId="0" applyFont="1" applyFill="1" applyBorder="1" applyAlignment="1">
      <alignment horizontal="center" vertical="center" wrapText="1"/>
    </xf>
    <xf numFmtId="0" fontId="68" fillId="35" borderId="11" xfId="0" applyFont="1" applyFill="1" applyBorder="1" applyAlignment="1">
      <alignment horizontal="center" vertical="center" wrapText="1"/>
    </xf>
    <xf numFmtId="0" fontId="63" fillId="33" borderId="0" xfId="0" applyFont="1" applyFill="1" applyAlignment="1">
      <alignment horizontal="center"/>
    </xf>
    <xf numFmtId="0" fontId="64" fillId="33" borderId="0" xfId="0" applyFont="1" applyFill="1" applyAlignment="1">
      <alignment horizontal="center"/>
    </xf>
    <xf numFmtId="0" fontId="65" fillId="34" borderId="20" xfId="0" applyFont="1" applyFill="1" applyBorder="1" applyAlignment="1">
      <alignment horizontal="center" vertical="center"/>
    </xf>
    <xf numFmtId="49" fontId="65" fillId="34" borderId="10" xfId="0" applyNumberFormat="1" applyFont="1" applyFill="1" applyBorder="1" applyAlignment="1">
      <alignment horizontal="center" vertical="center"/>
    </xf>
    <xf numFmtId="49" fontId="65" fillId="34" borderId="11" xfId="0" applyNumberFormat="1" applyFont="1" applyFill="1" applyBorder="1" applyAlignment="1">
      <alignment horizontal="center" vertical="center"/>
    </xf>
    <xf numFmtId="49" fontId="65" fillId="34" borderId="14" xfId="0" applyNumberFormat="1" applyFont="1" applyFill="1" applyBorder="1" applyAlignment="1">
      <alignment horizontal="center" vertical="center"/>
    </xf>
    <xf numFmtId="0" fontId="65" fillId="34" borderId="10" xfId="0" applyFont="1" applyFill="1" applyBorder="1" applyAlignment="1">
      <alignment horizontal="center" vertical="center" wrapText="1"/>
    </xf>
    <xf numFmtId="0" fontId="65" fillId="34" borderId="11" xfId="0" applyFont="1" applyFill="1" applyBorder="1" applyAlignment="1">
      <alignment horizontal="center" vertical="center" wrapText="1"/>
    </xf>
    <xf numFmtId="0" fontId="65" fillId="34" borderId="14" xfId="0" applyFont="1" applyFill="1" applyBorder="1" applyAlignment="1">
      <alignment horizontal="center" vertical="center" wrapText="1"/>
    </xf>
    <xf numFmtId="0" fontId="69" fillId="0" borderId="0" xfId="0" applyFont="1" applyFill="1" applyBorder="1" applyAlignment="1">
      <alignment horizontal="center" vertical="center" wrapText="1"/>
    </xf>
    <xf numFmtId="9" fontId="76" fillId="0" borderId="0" xfId="0" applyNumberFormat="1" applyFont="1" applyFill="1" applyBorder="1" applyAlignment="1">
      <alignment horizontal="center" vertical="center"/>
    </xf>
    <xf numFmtId="0" fontId="66" fillId="35" borderId="10" xfId="0" applyFont="1" applyFill="1" applyBorder="1" applyAlignment="1">
      <alignment horizontal="center" vertical="center"/>
    </xf>
    <xf numFmtId="0" fontId="66" fillId="35" borderId="11" xfId="0" applyFont="1" applyFill="1" applyBorder="1" applyAlignment="1">
      <alignment horizontal="center" vertical="center"/>
    </xf>
    <xf numFmtId="0" fontId="66" fillId="35" borderId="14" xfId="0" applyFont="1" applyFill="1" applyBorder="1" applyAlignment="1">
      <alignment horizontal="center" vertical="center"/>
    </xf>
    <xf numFmtId="0" fontId="65" fillId="35" borderId="10" xfId="0" applyFont="1" applyFill="1" applyBorder="1" applyAlignment="1">
      <alignment horizontal="center" vertical="center"/>
    </xf>
    <xf numFmtId="0" fontId="65" fillId="34" borderId="10" xfId="0" applyFont="1" applyFill="1" applyBorder="1" applyAlignment="1">
      <alignment horizontal="left" vertical="center" wrapText="1"/>
    </xf>
    <xf numFmtId="0" fontId="65" fillId="34" borderId="11" xfId="0" applyFont="1" applyFill="1" applyBorder="1" applyAlignment="1">
      <alignment horizontal="left" vertical="center" wrapText="1"/>
    </xf>
    <xf numFmtId="0" fontId="65" fillId="34" borderId="14" xfId="0" applyFont="1" applyFill="1" applyBorder="1" applyAlignment="1">
      <alignment horizontal="left" vertical="center" wrapText="1"/>
    </xf>
    <xf numFmtId="0" fontId="67" fillId="34" borderId="10" xfId="0" applyFont="1" applyFill="1" applyBorder="1" applyAlignment="1">
      <alignment horizontal="center" vertical="center"/>
    </xf>
    <xf numFmtId="0" fontId="68" fillId="34" borderId="11" xfId="0" applyFont="1" applyFill="1" applyBorder="1" applyAlignment="1">
      <alignment horizontal="center" vertical="center"/>
    </xf>
    <xf numFmtId="0" fontId="68" fillId="34" borderId="14" xfId="0" applyFont="1" applyFill="1" applyBorder="1" applyAlignment="1">
      <alignment horizontal="center" vertical="center"/>
    </xf>
    <xf numFmtId="0" fontId="66" fillId="35" borderId="10" xfId="0" applyFont="1" applyFill="1" applyBorder="1" applyAlignment="1">
      <alignment horizontal="center" vertical="center" wrapText="1"/>
    </xf>
    <xf numFmtId="0" fontId="66" fillId="35" borderId="11" xfId="0" applyFont="1" applyFill="1" applyBorder="1" applyAlignment="1">
      <alignment horizontal="center" vertical="center" wrapText="1"/>
    </xf>
    <xf numFmtId="0" fontId="66" fillId="35" borderId="14" xfId="0" applyFont="1" applyFill="1" applyBorder="1" applyAlignment="1">
      <alignment horizontal="center" vertical="center" wrapText="1"/>
    </xf>
    <xf numFmtId="9" fontId="65" fillId="35" borderId="10" xfId="0" applyNumberFormat="1" applyFont="1" applyFill="1" applyBorder="1" applyAlignment="1">
      <alignment horizontal="center" vertical="center"/>
    </xf>
    <xf numFmtId="9" fontId="65" fillId="35" borderId="11" xfId="0" applyNumberFormat="1" applyFont="1" applyFill="1" applyBorder="1" applyAlignment="1">
      <alignment horizontal="center" vertical="center"/>
    </xf>
    <xf numFmtId="0" fontId="65" fillId="34" borderId="19" xfId="0" applyFont="1" applyFill="1" applyBorder="1" applyAlignment="1">
      <alignment vertical="center" wrapText="1"/>
    </xf>
    <xf numFmtId="0" fontId="65" fillId="34" borderId="21" xfId="0" applyFont="1" applyFill="1" applyBorder="1" applyAlignment="1">
      <alignment vertical="center" wrapText="1"/>
    </xf>
    <xf numFmtId="0" fontId="65" fillId="34" borderId="17" xfId="0" applyFont="1" applyFill="1" applyBorder="1" applyAlignment="1">
      <alignment vertical="center" wrapText="1"/>
    </xf>
    <xf numFmtId="0" fontId="65" fillId="0" borderId="23" xfId="0" applyFont="1" applyFill="1" applyBorder="1" applyAlignment="1">
      <alignment horizontal="left" vertical="center" wrapText="1"/>
    </xf>
    <xf numFmtId="0" fontId="65" fillId="0" borderId="12" xfId="0" applyFont="1" applyFill="1" applyBorder="1" applyAlignment="1">
      <alignment horizontal="left" vertical="center" wrapText="1"/>
    </xf>
    <xf numFmtId="0" fontId="65" fillId="0" borderId="15" xfId="0" applyFont="1" applyFill="1" applyBorder="1" applyAlignment="1">
      <alignment horizontal="left" vertical="center" wrapText="1"/>
    </xf>
    <xf numFmtId="0" fontId="65" fillId="0" borderId="24"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22" xfId="0" applyFont="1" applyFill="1" applyBorder="1" applyAlignment="1">
      <alignment horizontal="left" vertical="center" wrapText="1"/>
    </xf>
    <xf numFmtId="0" fontId="65" fillId="0" borderId="13" xfId="0" applyFont="1" applyFill="1" applyBorder="1" applyAlignment="1">
      <alignment horizontal="left" vertical="center" wrapText="1"/>
    </xf>
    <xf numFmtId="0" fontId="65" fillId="0" borderId="16" xfId="0" applyFont="1" applyFill="1" applyBorder="1" applyAlignment="1">
      <alignment horizontal="left" vertical="center" wrapText="1"/>
    </xf>
    <xf numFmtId="9" fontId="65" fillId="35" borderId="14" xfId="0" applyNumberFormat="1" applyFont="1" applyFill="1" applyBorder="1" applyAlignment="1">
      <alignment horizontal="center" vertical="center"/>
    </xf>
    <xf numFmtId="0" fontId="65" fillId="34" borderId="10" xfId="0" applyFont="1" applyFill="1" applyBorder="1" applyAlignment="1">
      <alignment horizontal="center" vertical="center"/>
    </xf>
    <xf numFmtId="0" fontId="65" fillId="34" borderId="11" xfId="0" applyFont="1" applyFill="1" applyBorder="1" applyAlignment="1">
      <alignment horizontal="center" vertical="center"/>
    </xf>
    <xf numFmtId="0" fontId="65" fillId="34" borderId="14" xfId="0" applyFont="1" applyFill="1" applyBorder="1" applyAlignment="1">
      <alignment horizontal="center" vertical="center"/>
    </xf>
    <xf numFmtId="0" fontId="69" fillId="0" borderId="0" xfId="0" applyFont="1" applyFill="1" applyBorder="1" applyAlignment="1">
      <alignment horizontal="center" vertical="center"/>
    </xf>
    <xf numFmtId="0" fontId="66" fillId="0" borderId="0" xfId="0" applyFont="1" applyAlignment="1">
      <alignment horizontal="center"/>
    </xf>
    <xf numFmtId="0" fontId="70" fillId="33" borderId="0" xfId="0" applyFont="1" applyFill="1" applyAlignment="1">
      <alignment horizontal="center"/>
    </xf>
    <xf numFmtId="0" fontId="65" fillId="35" borderId="10" xfId="0" applyFont="1" applyFill="1" applyBorder="1" applyAlignment="1">
      <alignment horizontal="center" vertical="center" wrapText="1"/>
    </xf>
    <xf numFmtId="0" fontId="65" fillId="35" borderId="14" xfId="0" applyFont="1" applyFill="1" applyBorder="1" applyAlignment="1">
      <alignment horizontal="center" vertical="center" wrapText="1"/>
    </xf>
    <xf numFmtId="0" fontId="65" fillId="0" borderId="10"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65" fillId="0" borderId="14" xfId="0" applyFont="1" applyFill="1" applyBorder="1" applyAlignment="1">
      <alignment horizontal="center" vertical="center" wrapText="1"/>
    </xf>
    <xf numFmtId="0" fontId="65" fillId="34" borderId="23" xfId="0" applyFont="1" applyFill="1" applyBorder="1" applyAlignment="1">
      <alignment horizontal="left" vertical="center" wrapText="1"/>
    </xf>
    <xf numFmtId="0" fontId="65" fillId="34" borderId="12" xfId="0" applyFont="1" applyFill="1" applyBorder="1" applyAlignment="1">
      <alignment horizontal="left" vertical="center" wrapText="1"/>
    </xf>
    <xf numFmtId="0" fontId="65" fillId="34" borderId="15" xfId="0" applyFont="1" applyFill="1" applyBorder="1" applyAlignment="1">
      <alignment horizontal="left" vertical="center" wrapText="1"/>
    </xf>
    <xf numFmtId="0" fontId="65" fillId="34" borderId="24" xfId="0" applyFont="1" applyFill="1" applyBorder="1" applyAlignment="1">
      <alignment horizontal="left" vertical="center" wrapText="1"/>
    </xf>
    <xf numFmtId="0" fontId="65" fillId="34" borderId="0" xfId="0" applyFont="1" applyFill="1" applyBorder="1" applyAlignment="1">
      <alignment horizontal="left" vertical="center" wrapText="1"/>
    </xf>
    <xf numFmtId="0" fontId="65" fillId="34" borderId="18" xfId="0" applyFont="1" applyFill="1" applyBorder="1" applyAlignment="1">
      <alignment horizontal="left" vertical="center" wrapText="1"/>
    </xf>
    <xf numFmtId="0" fontId="65" fillId="34" borderId="22" xfId="0" applyFont="1" applyFill="1" applyBorder="1" applyAlignment="1">
      <alignment horizontal="left" vertical="center" wrapText="1"/>
    </xf>
    <xf numFmtId="0" fontId="65" fillId="34" borderId="13" xfId="0" applyFont="1" applyFill="1" applyBorder="1" applyAlignment="1">
      <alignment horizontal="left" vertical="center" wrapText="1"/>
    </xf>
    <xf numFmtId="0" fontId="65" fillId="34" borderId="16" xfId="0" applyFont="1" applyFill="1" applyBorder="1" applyAlignment="1">
      <alignment horizontal="left" vertical="center" wrapText="1"/>
    </xf>
    <xf numFmtId="0" fontId="65" fillId="34" borderId="23" xfId="0" applyFont="1" applyFill="1" applyBorder="1" applyAlignment="1">
      <alignment horizontal="center" vertical="center"/>
    </xf>
    <xf numFmtId="0" fontId="65" fillId="34" borderId="12" xfId="0" applyFont="1" applyFill="1" applyBorder="1" applyAlignment="1">
      <alignment horizontal="center" vertical="center"/>
    </xf>
    <xf numFmtId="0" fontId="65" fillId="34" borderId="15" xfId="0" applyFont="1" applyFill="1" applyBorder="1" applyAlignment="1">
      <alignment horizontal="center" vertical="center"/>
    </xf>
    <xf numFmtId="0" fontId="65" fillId="34" borderId="24" xfId="0" applyFont="1" applyFill="1" applyBorder="1" applyAlignment="1">
      <alignment horizontal="center" vertical="center"/>
    </xf>
    <xf numFmtId="0" fontId="65" fillId="34" borderId="0" xfId="0" applyFont="1" applyFill="1" applyBorder="1" applyAlignment="1">
      <alignment horizontal="center" vertical="center"/>
    </xf>
    <xf numFmtId="0" fontId="65" fillId="34" borderId="18" xfId="0" applyFont="1" applyFill="1" applyBorder="1" applyAlignment="1">
      <alignment horizontal="center" vertical="center"/>
    </xf>
    <xf numFmtId="0" fontId="65" fillId="34" borderId="22" xfId="0" applyFont="1" applyFill="1" applyBorder="1" applyAlignment="1">
      <alignment horizontal="center" vertical="center"/>
    </xf>
    <xf numFmtId="0" fontId="65" fillId="34" borderId="13" xfId="0" applyFont="1" applyFill="1" applyBorder="1" applyAlignment="1">
      <alignment horizontal="center" vertical="center"/>
    </xf>
    <xf numFmtId="0" fontId="65" fillId="34" borderId="16" xfId="0" applyFont="1" applyFill="1" applyBorder="1" applyAlignment="1">
      <alignment horizontal="center" vertical="center"/>
    </xf>
    <xf numFmtId="0" fontId="65" fillId="0" borderId="19" xfId="0" applyFont="1" applyBorder="1" applyAlignment="1">
      <alignment vertical="center" wrapText="1"/>
    </xf>
    <xf numFmtId="0" fontId="65" fillId="0" borderId="21" xfId="0" applyFont="1" applyBorder="1" applyAlignment="1">
      <alignment vertical="center" wrapText="1"/>
    </xf>
    <xf numFmtId="0" fontId="65" fillId="0" borderId="17" xfId="0" applyFont="1" applyBorder="1" applyAlignment="1">
      <alignment vertical="center" wrapText="1"/>
    </xf>
    <xf numFmtId="0" fontId="65" fillId="0" borderId="23" xfId="0" applyFont="1" applyBorder="1" applyAlignment="1">
      <alignment horizontal="left" vertical="center" wrapText="1"/>
    </xf>
    <xf numFmtId="0" fontId="65" fillId="0" borderId="12" xfId="0" applyFont="1" applyBorder="1" applyAlignment="1">
      <alignment horizontal="left" vertical="center" wrapText="1"/>
    </xf>
    <xf numFmtId="0" fontId="65" fillId="0" borderId="15" xfId="0" applyFont="1" applyBorder="1" applyAlignment="1">
      <alignment horizontal="left" vertical="center" wrapText="1"/>
    </xf>
    <xf numFmtId="0" fontId="65" fillId="0" borderId="24" xfId="0" applyFont="1" applyBorder="1" applyAlignment="1">
      <alignment horizontal="left" vertical="center" wrapText="1"/>
    </xf>
    <xf numFmtId="0" fontId="65" fillId="0" borderId="0" xfId="0" applyFont="1" applyBorder="1" applyAlignment="1">
      <alignment horizontal="left" vertical="center" wrapText="1"/>
    </xf>
    <xf numFmtId="0" fontId="65" fillId="0" borderId="18" xfId="0" applyFont="1" applyBorder="1" applyAlignment="1">
      <alignment horizontal="left" vertical="center" wrapText="1"/>
    </xf>
    <xf numFmtId="0" fontId="65" fillId="0" borderId="22" xfId="0" applyFont="1" applyBorder="1" applyAlignment="1">
      <alignment horizontal="left" vertical="center" wrapText="1"/>
    </xf>
    <xf numFmtId="0" fontId="65" fillId="0" borderId="13" xfId="0" applyFont="1" applyBorder="1" applyAlignment="1">
      <alignment horizontal="left" vertical="center" wrapText="1"/>
    </xf>
    <xf numFmtId="0" fontId="65" fillId="0" borderId="16" xfId="0" applyFont="1" applyBorder="1" applyAlignment="1">
      <alignment horizontal="left" vertical="center" wrapText="1"/>
    </xf>
    <xf numFmtId="0" fontId="81" fillId="0" borderId="22" xfId="0" applyFont="1" applyFill="1" applyBorder="1" applyAlignment="1">
      <alignment horizontal="center" vertical="center"/>
    </xf>
    <xf numFmtId="0" fontId="81" fillId="0" borderId="13" xfId="0" applyFont="1" applyFill="1" applyBorder="1" applyAlignment="1">
      <alignment horizontal="center" vertical="center"/>
    </xf>
    <xf numFmtId="0" fontId="81" fillId="0" borderId="16" xfId="0" applyFont="1" applyFill="1" applyBorder="1" applyAlignment="1">
      <alignment horizontal="center" vertical="center"/>
    </xf>
    <xf numFmtId="0" fontId="83" fillId="0" borderId="0" xfId="0" applyFont="1" applyFill="1" applyAlignment="1">
      <alignment horizontal="center"/>
    </xf>
    <xf numFmtId="0" fontId="85" fillId="0" borderId="20" xfId="0" applyFont="1" applyFill="1" applyBorder="1" applyAlignment="1">
      <alignment horizontal="center" vertical="center"/>
    </xf>
    <xf numFmtId="49" fontId="85" fillId="0" borderId="10" xfId="0" applyNumberFormat="1" applyFont="1" applyFill="1" applyBorder="1" applyAlignment="1">
      <alignment horizontal="center" vertical="center"/>
    </xf>
    <xf numFmtId="49" fontId="85" fillId="0" borderId="11" xfId="0" applyNumberFormat="1" applyFont="1" applyFill="1" applyBorder="1" applyAlignment="1">
      <alignment horizontal="center" vertical="center"/>
    </xf>
    <xf numFmtId="49" fontId="85" fillId="0" borderId="14" xfId="0" applyNumberFormat="1" applyFont="1" applyFill="1" applyBorder="1" applyAlignment="1">
      <alignment horizontal="center" vertical="center"/>
    </xf>
    <xf numFmtId="0" fontId="85" fillId="0" borderId="10" xfId="0" applyFont="1" applyFill="1" applyBorder="1" applyAlignment="1">
      <alignment horizontal="center" vertical="center" wrapText="1"/>
    </xf>
    <xf numFmtId="0" fontId="85" fillId="0" borderId="11" xfId="0" applyFont="1" applyFill="1" applyBorder="1" applyAlignment="1">
      <alignment horizontal="center" vertical="center" wrapText="1"/>
    </xf>
    <xf numFmtId="0" fontId="85" fillId="0" borderId="14" xfId="0" applyFont="1" applyFill="1" applyBorder="1" applyAlignment="1">
      <alignment horizontal="center" vertical="center" wrapText="1"/>
    </xf>
    <xf numFmtId="0" fontId="81" fillId="0" borderId="10" xfId="0" applyFont="1" applyFill="1" applyBorder="1" applyAlignment="1">
      <alignment horizontal="center"/>
    </xf>
    <xf numFmtId="0" fontId="81" fillId="0" borderId="11" xfId="0" applyFont="1" applyFill="1" applyBorder="1" applyAlignment="1">
      <alignment horizontal="center"/>
    </xf>
    <xf numFmtId="0" fontId="81" fillId="0" borderId="14" xfId="0" applyFont="1" applyFill="1" applyBorder="1" applyAlignment="1">
      <alignment horizontal="center"/>
    </xf>
    <xf numFmtId="0" fontId="85" fillId="0" borderId="10" xfId="0" applyFont="1" applyFill="1" applyBorder="1" applyAlignment="1">
      <alignment horizontal="left" vertical="center" wrapText="1"/>
    </xf>
    <xf numFmtId="0" fontId="85" fillId="0" borderId="11" xfId="0" applyFont="1" applyFill="1" applyBorder="1" applyAlignment="1">
      <alignment horizontal="left" vertical="center" wrapText="1"/>
    </xf>
    <xf numFmtId="0" fontId="85" fillId="0" borderId="14" xfId="0" applyFont="1" applyFill="1" applyBorder="1" applyAlignment="1">
      <alignment horizontal="left" vertical="center" wrapText="1"/>
    </xf>
    <xf numFmtId="0" fontId="85" fillId="0" borderId="11" xfId="0" applyFont="1" applyFill="1" applyBorder="1" applyAlignment="1">
      <alignment horizontal="left" vertical="center"/>
    </xf>
    <xf numFmtId="0" fontId="85" fillId="0" borderId="14" xfId="0" applyFont="1" applyFill="1" applyBorder="1" applyAlignment="1">
      <alignment horizontal="left" vertical="center"/>
    </xf>
    <xf numFmtId="0" fontId="85" fillId="0" borderId="19" xfId="0" applyFont="1" applyFill="1" applyBorder="1" applyAlignment="1">
      <alignment horizontal="center" vertical="center" wrapText="1"/>
    </xf>
    <xf numFmtId="0" fontId="85" fillId="0" borderId="22" xfId="0" applyFont="1" applyFill="1" applyBorder="1" applyAlignment="1">
      <alignment horizontal="center" vertical="center" wrapText="1"/>
    </xf>
    <xf numFmtId="0" fontId="85" fillId="0" borderId="13" xfId="0" applyFont="1" applyFill="1" applyBorder="1" applyAlignment="1">
      <alignment horizontal="center" vertical="center" wrapText="1"/>
    </xf>
    <xf numFmtId="0" fontId="85" fillId="0" borderId="16" xfId="0" applyFont="1" applyFill="1" applyBorder="1" applyAlignment="1">
      <alignment horizontal="center" vertical="center" wrapText="1"/>
    </xf>
    <xf numFmtId="0" fontId="85" fillId="0" borderId="23" xfId="0" applyFont="1" applyFill="1" applyBorder="1" applyAlignment="1">
      <alignment horizontal="center" vertical="center" wrapText="1"/>
    </xf>
    <xf numFmtId="0" fontId="85" fillId="0" borderId="12" xfId="0" applyFont="1" applyFill="1" applyBorder="1" applyAlignment="1">
      <alignment horizontal="center" vertical="center" wrapText="1"/>
    </xf>
    <xf numFmtId="0" fontId="85" fillId="0" borderId="15" xfId="0" applyFont="1" applyFill="1" applyBorder="1" applyAlignment="1">
      <alignment horizontal="center" vertical="center" wrapText="1"/>
    </xf>
    <xf numFmtId="0" fontId="85" fillId="0" borderId="17" xfId="0" applyFont="1" applyFill="1" applyBorder="1" applyAlignment="1">
      <alignment horizontal="center" vertical="center" wrapText="1"/>
    </xf>
    <xf numFmtId="0" fontId="81" fillId="0" borderId="10" xfId="0" applyFont="1" applyFill="1" applyBorder="1" applyAlignment="1">
      <alignment horizontal="center" vertical="center"/>
    </xf>
    <xf numFmtId="0" fontId="81" fillId="0" borderId="11" xfId="0" applyFont="1" applyFill="1" applyBorder="1" applyAlignment="1">
      <alignment horizontal="center" vertical="center"/>
    </xf>
    <xf numFmtId="0" fontId="81" fillId="0" borderId="14" xfId="0" applyFont="1" applyFill="1" applyBorder="1" applyAlignment="1">
      <alignment horizontal="center" vertical="center"/>
    </xf>
    <xf numFmtId="0" fontId="85" fillId="0" borderId="10" xfId="0" applyFont="1" applyFill="1" applyBorder="1" applyAlignment="1">
      <alignment horizontal="center" vertical="center"/>
    </xf>
    <xf numFmtId="0" fontId="85" fillId="0" borderId="11" xfId="0" applyFont="1" applyFill="1" applyBorder="1" applyAlignment="1">
      <alignment horizontal="center" vertical="center"/>
    </xf>
    <xf numFmtId="0" fontId="85" fillId="0" borderId="14" xfId="0" applyFont="1" applyFill="1" applyBorder="1" applyAlignment="1">
      <alignment horizontal="center" vertical="center"/>
    </xf>
    <xf numFmtId="0" fontId="81" fillId="0" borderId="10" xfId="0" applyFont="1" applyFill="1" applyBorder="1" applyAlignment="1">
      <alignment horizontal="center" vertical="center" wrapText="1"/>
    </xf>
    <xf numFmtId="0" fontId="81" fillId="0" borderId="11" xfId="0" applyFont="1" applyFill="1" applyBorder="1" applyAlignment="1">
      <alignment horizontal="center" vertical="center" wrapText="1"/>
    </xf>
    <xf numFmtId="0" fontId="81" fillId="0" borderId="14" xfId="0" applyFont="1" applyFill="1" applyBorder="1" applyAlignment="1">
      <alignment horizontal="center" vertical="center" wrapText="1"/>
    </xf>
    <xf numFmtId="9" fontId="85" fillId="0" borderId="10" xfId="0" applyNumberFormat="1" applyFont="1" applyFill="1" applyBorder="1" applyAlignment="1">
      <alignment horizontal="center" vertical="center"/>
    </xf>
    <xf numFmtId="9" fontId="85" fillId="0" borderId="11" xfId="0" applyNumberFormat="1" applyFont="1" applyFill="1" applyBorder="1" applyAlignment="1">
      <alignment horizontal="center" vertical="center"/>
    </xf>
    <xf numFmtId="9" fontId="85" fillId="0" borderId="14" xfId="0" applyNumberFormat="1" applyFont="1" applyFill="1" applyBorder="1" applyAlignment="1">
      <alignment horizontal="center" vertical="center"/>
    </xf>
    <xf numFmtId="0" fontId="85" fillId="0" borderId="19" xfId="0" applyFont="1" applyFill="1" applyBorder="1" applyAlignment="1">
      <alignment vertical="center" wrapText="1"/>
    </xf>
    <xf numFmtId="0" fontId="85" fillId="0" borderId="21" xfId="0" applyFont="1" applyFill="1" applyBorder="1" applyAlignment="1">
      <alignment vertical="center" wrapText="1"/>
    </xf>
    <xf numFmtId="0" fontId="85" fillId="0" borderId="17" xfId="0" applyFont="1" applyFill="1" applyBorder="1" applyAlignment="1">
      <alignment vertical="center" wrapText="1"/>
    </xf>
    <xf numFmtId="0" fontId="85" fillId="0" borderId="24" xfId="0" applyFont="1" applyFill="1" applyBorder="1" applyAlignment="1">
      <alignment horizontal="center" vertical="center" wrapText="1"/>
    </xf>
    <xf numFmtId="0" fontId="85" fillId="0" borderId="0" xfId="0" applyFont="1" applyFill="1" applyBorder="1" applyAlignment="1">
      <alignment horizontal="center" vertical="center" wrapText="1"/>
    </xf>
    <xf numFmtId="0" fontId="85" fillId="0" borderId="18" xfId="0" applyFont="1" applyFill="1" applyBorder="1" applyAlignment="1">
      <alignment horizontal="center" vertical="center" wrapText="1"/>
    </xf>
    <xf numFmtId="0" fontId="65" fillId="0" borderId="23"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24" xfId="0" applyFont="1" applyBorder="1" applyAlignment="1">
      <alignment horizontal="center" vertical="center" wrapText="1"/>
    </xf>
    <xf numFmtId="0" fontId="65" fillId="0" borderId="0"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16" xfId="0" applyFont="1" applyBorder="1" applyAlignment="1">
      <alignment horizontal="center" vertical="center" wrapText="1"/>
    </xf>
    <xf numFmtId="0" fontId="46" fillId="34" borderId="23" xfId="0" applyFont="1" applyFill="1" applyBorder="1" applyAlignment="1">
      <alignment horizontal="center" vertical="center" wrapText="1"/>
    </xf>
    <xf numFmtId="0" fontId="46" fillId="34" borderId="12" xfId="0" applyFont="1" applyFill="1" applyBorder="1" applyAlignment="1">
      <alignment horizontal="center" vertical="center" wrapText="1"/>
    </xf>
    <xf numFmtId="0" fontId="46" fillId="34" borderId="15" xfId="0" applyFont="1" applyFill="1" applyBorder="1" applyAlignment="1">
      <alignment horizontal="center" vertical="center" wrapText="1"/>
    </xf>
    <xf numFmtId="0" fontId="46" fillId="34" borderId="24" xfId="0" applyFont="1" applyFill="1" applyBorder="1" applyAlignment="1">
      <alignment horizontal="center" vertical="center" wrapText="1"/>
    </xf>
    <xf numFmtId="0" fontId="46" fillId="34" borderId="0" xfId="0" applyFont="1" applyFill="1" applyBorder="1" applyAlignment="1">
      <alignment horizontal="center" vertical="center" wrapText="1"/>
    </xf>
    <xf numFmtId="0" fontId="46" fillId="34" borderId="18" xfId="0" applyFont="1" applyFill="1" applyBorder="1" applyAlignment="1">
      <alignment horizontal="center" vertical="center" wrapText="1"/>
    </xf>
    <xf numFmtId="0" fontId="46" fillId="34" borderId="22" xfId="0" applyFont="1" applyFill="1" applyBorder="1" applyAlignment="1">
      <alignment horizontal="center" vertical="center" wrapText="1"/>
    </xf>
    <xf numFmtId="0" fontId="46" fillId="34" borderId="13" xfId="0" applyFont="1" applyFill="1" applyBorder="1" applyAlignment="1">
      <alignment horizontal="center" vertical="center" wrapText="1"/>
    </xf>
    <xf numFmtId="0" fontId="46" fillId="34" borderId="16" xfId="0" applyFont="1" applyFill="1" applyBorder="1" applyAlignment="1">
      <alignment horizontal="center" vertical="center" wrapText="1"/>
    </xf>
    <xf numFmtId="0" fontId="46" fillId="38" borderId="10" xfId="0" applyFont="1" applyFill="1" applyBorder="1" applyAlignment="1">
      <alignment horizontal="center" vertical="center" wrapText="1"/>
    </xf>
    <xf numFmtId="0" fontId="46" fillId="38" borderId="11" xfId="0" applyFont="1" applyFill="1" applyBorder="1" applyAlignment="1">
      <alignment horizontal="center" vertical="center" wrapText="1"/>
    </xf>
    <xf numFmtId="0" fontId="46" fillId="38" borderId="14" xfId="0" applyFont="1" applyFill="1" applyBorder="1" applyAlignment="1">
      <alignment horizontal="center" vertical="center" wrapText="1"/>
    </xf>
    <xf numFmtId="0" fontId="46" fillId="38" borderId="10" xfId="0" applyFont="1" applyFill="1" applyBorder="1" applyAlignment="1">
      <alignment horizontal="center" vertical="center"/>
    </xf>
    <xf numFmtId="0" fontId="46" fillId="38" borderId="11" xfId="0" applyFont="1" applyFill="1" applyBorder="1" applyAlignment="1">
      <alignment horizontal="center" vertical="center"/>
    </xf>
    <xf numFmtId="0" fontId="46" fillId="38" borderId="14" xfId="0" applyFont="1" applyFill="1" applyBorder="1" applyAlignment="1">
      <alignment horizontal="center" vertical="center"/>
    </xf>
    <xf numFmtId="0" fontId="62" fillId="0" borderId="0" xfId="0" applyFont="1" applyAlignment="1">
      <alignment horizontal="center" wrapText="1"/>
    </xf>
    <xf numFmtId="0" fontId="95" fillId="34" borderId="17" xfId="0" applyFont="1" applyFill="1" applyBorder="1" applyAlignment="1">
      <alignment vertical="center" wrapText="1"/>
    </xf>
    <xf numFmtId="0" fontId="95" fillId="34" borderId="19" xfId="0" applyFont="1" applyFill="1" applyBorder="1" applyAlignment="1">
      <alignment horizontal="center" vertical="center" wrapText="1"/>
    </xf>
    <xf numFmtId="0" fontId="95" fillId="34" borderId="17" xfId="0" applyFont="1" applyFill="1" applyBorder="1" applyAlignment="1">
      <alignment horizontal="center" vertical="center" wrapText="1"/>
    </xf>
    <xf numFmtId="0" fontId="95" fillId="0" borderId="26" xfId="0" applyFont="1" applyFill="1" applyBorder="1" applyAlignment="1">
      <alignment vertical="center" wrapText="1"/>
    </xf>
    <xf numFmtId="0" fontId="95" fillId="35" borderId="11" xfId="0" applyFont="1" applyFill="1" applyBorder="1" applyAlignment="1">
      <alignment horizontal="center" vertical="center" wrapText="1"/>
    </xf>
    <xf numFmtId="0" fontId="95" fillId="35" borderId="11" xfId="0" applyFont="1" applyFill="1" applyBorder="1" applyAlignment="1">
      <alignment horizontal="center" vertical="center"/>
    </xf>
    <xf numFmtId="0" fontId="95" fillId="35" borderId="14" xfId="0" applyFont="1" applyFill="1" applyBorder="1" applyAlignment="1">
      <alignment horizontal="center" vertical="center"/>
    </xf>
    <xf numFmtId="0" fontId="21" fillId="34" borderId="10" xfId="0" applyFont="1" applyFill="1" applyBorder="1" applyAlignment="1">
      <alignment horizontal="left" vertical="center" wrapText="1"/>
    </xf>
    <xf numFmtId="0" fontId="21" fillId="34" borderId="11" xfId="0" applyFont="1" applyFill="1" applyBorder="1" applyAlignment="1">
      <alignment horizontal="left" vertical="center" wrapText="1"/>
    </xf>
    <xf numFmtId="0" fontId="21" fillId="34" borderId="14" xfId="0" applyFont="1" applyFill="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4" xfId="0" applyFont="1" applyBorder="1" applyAlignment="1">
      <alignment horizontal="left" vertical="center" wrapText="1"/>
    </xf>
    <xf numFmtId="0" fontId="95" fillId="35" borderId="11" xfId="0" applyFont="1" applyFill="1" applyBorder="1" applyAlignment="1">
      <alignment horizontal="left" vertical="center" wrapText="1"/>
    </xf>
    <xf numFmtId="0" fontId="95" fillId="35" borderId="11" xfId="0" applyFont="1" applyFill="1" applyBorder="1" applyAlignment="1">
      <alignment horizontal="left" vertical="center"/>
    </xf>
    <xf numFmtId="0" fontId="95" fillId="35" borderId="14" xfId="0" applyFont="1" applyFill="1" applyBorder="1" applyAlignment="1">
      <alignment horizontal="left" vertical="center"/>
    </xf>
    <xf numFmtId="0" fontId="95" fillId="35" borderId="10" xfId="0" applyFont="1" applyFill="1" applyBorder="1" applyAlignment="1">
      <alignment horizontal="center" vertical="center" wrapText="1"/>
    </xf>
    <xf numFmtId="0" fontId="95" fillId="35" borderId="14" xfId="0" applyFont="1" applyFill="1" applyBorder="1" applyAlignment="1">
      <alignment horizontal="center" vertical="center" wrapText="1"/>
    </xf>
    <xf numFmtId="0" fontId="96" fillId="0" borderId="19" xfId="0" applyFont="1" applyFill="1" applyBorder="1" applyAlignment="1">
      <alignment horizontal="center" vertical="center" wrapText="1"/>
    </xf>
    <xf numFmtId="0" fontId="96" fillId="0" borderId="21" xfId="0" applyFont="1" applyFill="1" applyBorder="1" applyAlignment="1">
      <alignment horizontal="center" vertical="center" wrapText="1"/>
    </xf>
    <xf numFmtId="0" fontId="97" fillId="0" borderId="25" xfId="0" applyFont="1" applyFill="1" applyBorder="1" applyAlignment="1">
      <alignment wrapText="1"/>
    </xf>
    <xf numFmtId="0" fontId="96" fillId="0" borderId="17" xfId="0" applyFont="1" applyFill="1" applyBorder="1" applyAlignment="1">
      <alignment horizontal="left" vertical="center" wrapText="1"/>
    </xf>
    <xf numFmtId="0" fontId="96" fillId="0" borderId="22" xfId="0" applyFont="1" applyFill="1" applyBorder="1" applyAlignment="1">
      <alignment horizontal="left" vertical="center" wrapText="1"/>
    </xf>
    <xf numFmtId="0" fontId="16" fillId="0" borderId="0" xfId="0" applyFont="1" applyAlignment="1">
      <alignment horizontal="center" wrapText="1"/>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8" builtinId="3"/>
    <cellStyle name="Comma 2" xfId="47"/>
    <cellStyle name="Comma 3" xfId="4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 5" xfId="45"/>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tabSelected="1" view="pageBreakPreview" topLeftCell="C13" zoomScale="60" zoomScaleNormal="120" workbookViewId="0">
      <selection activeCell="C17" sqref="A17:XFD25"/>
    </sheetView>
  </sheetViews>
  <sheetFormatPr defaultRowHeight="15" x14ac:dyDescent="0.25"/>
  <cols>
    <col min="1" max="1" width="3.5703125" hidden="1" customWidth="1"/>
    <col min="2" max="2" width="0" hidden="1" customWidth="1"/>
    <col min="3" max="3" width="29.28515625" customWidth="1"/>
    <col min="4" max="4" width="14.7109375" customWidth="1"/>
    <col min="5" max="5" width="11.42578125" customWidth="1"/>
    <col min="6" max="6" width="11.5703125" customWidth="1"/>
    <col min="7" max="7" width="16.5703125" customWidth="1"/>
    <col min="8" max="8" width="12.5703125" customWidth="1"/>
    <col min="9" max="9" width="9.28515625" customWidth="1"/>
  </cols>
  <sheetData>
    <row r="2" spans="3:9" x14ac:dyDescent="0.25">
      <c r="C2" s="332" t="s">
        <v>629</v>
      </c>
      <c r="D2" s="333"/>
      <c r="E2" s="333"/>
      <c r="F2" s="333"/>
    </row>
    <row r="3" spans="3:9" x14ac:dyDescent="0.25">
      <c r="C3" s="334"/>
    </row>
    <row r="4" spans="3:9" ht="15.75" thickBot="1" x14ac:dyDescent="0.3"/>
    <row r="5" spans="3:9" ht="34.5" customHeight="1" thickBot="1" x14ac:dyDescent="0.3">
      <c r="C5" s="335" t="s">
        <v>630</v>
      </c>
      <c r="D5" s="343" t="s">
        <v>631</v>
      </c>
      <c r="E5" s="344"/>
      <c r="F5" s="344"/>
      <c r="G5" s="344"/>
      <c r="H5" s="344"/>
      <c r="I5" s="345"/>
    </row>
    <row r="6" spans="3:9" ht="34.5" customHeight="1" thickBot="1" x14ac:dyDescent="0.3">
      <c r="C6" s="336" t="s">
        <v>632</v>
      </c>
      <c r="D6" s="346" t="s">
        <v>633</v>
      </c>
      <c r="E6" s="347"/>
      <c r="F6" s="347"/>
      <c r="G6" s="347"/>
      <c r="H6" s="347"/>
      <c r="I6" s="348"/>
    </row>
    <row r="7" spans="3:9" ht="355.5" customHeight="1" thickBot="1" x14ac:dyDescent="0.3">
      <c r="C7" s="337" t="s">
        <v>634</v>
      </c>
      <c r="D7" s="349" t="s">
        <v>635</v>
      </c>
      <c r="E7" s="350"/>
      <c r="F7" s="350"/>
      <c r="G7" s="350"/>
      <c r="H7" s="350"/>
      <c r="I7" s="351"/>
    </row>
    <row r="8" spans="3:9" ht="32.25" thickBot="1" x14ac:dyDescent="0.3">
      <c r="C8" s="336" t="s">
        <v>636</v>
      </c>
      <c r="D8" s="338" t="s">
        <v>4</v>
      </c>
      <c r="E8" s="352" t="s">
        <v>8</v>
      </c>
      <c r="F8" s="352"/>
      <c r="G8" s="352"/>
      <c r="H8" s="352"/>
      <c r="I8" s="353"/>
    </row>
    <row r="9" spans="3:9" ht="102" customHeight="1" thickBot="1" x14ac:dyDescent="0.3">
      <c r="C9" s="336" t="s">
        <v>637</v>
      </c>
      <c r="D9" s="339" t="s">
        <v>97</v>
      </c>
      <c r="E9" s="340" t="s">
        <v>638</v>
      </c>
      <c r="F9" s="341"/>
      <c r="G9" s="341"/>
      <c r="H9" s="341"/>
      <c r="I9" s="342"/>
    </row>
    <row r="10" spans="3:9" ht="65.25" customHeight="1" thickBot="1" x14ac:dyDescent="0.3">
      <c r="C10" s="336" t="s">
        <v>639</v>
      </c>
      <c r="D10" s="339" t="s">
        <v>221</v>
      </c>
      <c r="E10" s="340" t="s">
        <v>640</v>
      </c>
      <c r="F10" s="341"/>
      <c r="G10" s="341"/>
      <c r="H10" s="341"/>
      <c r="I10" s="342"/>
    </row>
    <row r="11" spans="3:9" ht="127.5" customHeight="1" thickBot="1" x14ac:dyDescent="0.3">
      <c r="C11" s="336" t="s">
        <v>641</v>
      </c>
      <c r="D11" s="339" t="s">
        <v>642</v>
      </c>
      <c r="E11" s="340" t="s">
        <v>643</v>
      </c>
      <c r="F11" s="341"/>
      <c r="G11" s="341"/>
      <c r="H11" s="341"/>
      <c r="I11" s="342"/>
    </row>
    <row r="12" spans="3:9" ht="252" customHeight="1" thickBot="1" x14ac:dyDescent="0.3">
      <c r="C12" s="336" t="s">
        <v>644</v>
      </c>
      <c r="D12" s="339" t="s">
        <v>645</v>
      </c>
      <c r="E12" s="340" t="s">
        <v>646</v>
      </c>
      <c r="F12" s="341"/>
      <c r="G12" s="341"/>
      <c r="H12" s="341"/>
      <c r="I12" s="342"/>
    </row>
    <row r="13" spans="3:9" ht="74.25" customHeight="1" thickBot="1" x14ac:dyDescent="0.3">
      <c r="C13" s="336" t="s">
        <v>647</v>
      </c>
      <c r="D13" s="339" t="s">
        <v>302</v>
      </c>
      <c r="E13" s="340" t="s">
        <v>648</v>
      </c>
      <c r="F13" s="341"/>
      <c r="G13" s="341"/>
      <c r="H13" s="341"/>
      <c r="I13" s="342"/>
    </row>
    <row r="14" spans="3:9" ht="60.75" customHeight="1" thickBot="1" x14ac:dyDescent="0.3">
      <c r="C14" s="336" t="s">
        <v>649</v>
      </c>
      <c r="D14" s="339" t="s">
        <v>571</v>
      </c>
      <c r="E14" s="340" t="s">
        <v>650</v>
      </c>
      <c r="F14" s="341"/>
      <c r="G14" s="341"/>
      <c r="H14" s="341"/>
      <c r="I14" s="342"/>
    </row>
    <row r="15" spans="3:9" ht="87" customHeight="1" thickBot="1" x14ac:dyDescent="0.3">
      <c r="C15" s="336" t="s">
        <v>394</v>
      </c>
      <c r="D15" s="339" t="s">
        <v>395</v>
      </c>
      <c r="E15" s="340" t="s">
        <v>396</v>
      </c>
      <c r="F15" s="341"/>
      <c r="G15" s="341"/>
      <c r="H15" s="341"/>
      <c r="I15" s="342"/>
    </row>
    <row r="16" spans="3:9" ht="108.75" customHeight="1" thickBot="1" x14ac:dyDescent="0.3">
      <c r="C16" s="336" t="s">
        <v>546</v>
      </c>
      <c r="D16" s="339" t="s">
        <v>547</v>
      </c>
      <c r="E16" s="340" t="s">
        <v>651</v>
      </c>
      <c r="F16" s="341"/>
      <c r="G16" s="341"/>
      <c r="H16" s="341"/>
      <c r="I16" s="342"/>
    </row>
    <row r="18" ht="15" customHeight="1" x14ac:dyDescent="0.25"/>
    <row r="22" ht="15" customHeight="1" x14ac:dyDescent="0.25"/>
    <row r="26" ht="15" customHeight="1" x14ac:dyDescent="0.25"/>
    <row r="30" ht="15" customHeight="1" x14ac:dyDescent="0.25"/>
    <row r="34" ht="15" customHeight="1" x14ac:dyDescent="0.25"/>
    <row r="38" ht="15" customHeight="1" x14ac:dyDescent="0.25"/>
    <row r="42" ht="15" customHeight="1" x14ac:dyDescent="0.25"/>
  </sheetData>
  <mergeCells count="12">
    <mergeCell ref="E11:I11"/>
    <mergeCell ref="E12:I12"/>
    <mergeCell ref="E13:I13"/>
    <mergeCell ref="E14:I14"/>
    <mergeCell ref="E15:I15"/>
    <mergeCell ref="E16:I16"/>
    <mergeCell ref="E10:I10"/>
    <mergeCell ref="D5:I5"/>
    <mergeCell ref="D6:I6"/>
    <mergeCell ref="D7:I7"/>
    <mergeCell ref="E8:I8"/>
    <mergeCell ref="E9:I9"/>
  </mergeCells>
  <pageMargins left="0.39" right="0.25"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8"/>
  <sheetViews>
    <sheetView view="pageBreakPreview" topLeftCell="A691" zoomScale="60" zoomScaleNormal="160" workbookViewId="0">
      <selection activeCell="A709" sqref="A709:XFD712"/>
    </sheetView>
  </sheetViews>
  <sheetFormatPr defaultRowHeight="34.5" customHeight="1" x14ac:dyDescent="0.25"/>
  <cols>
    <col min="1" max="1" width="31.28515625" style="1" customWidth="1"/>
    <col min="2" max="2" width="14.42578125" style="1" customWidth="1"/>
    <col min="3" max="3" width="14.28515625" style="1" customWidth="1"/>
    <col min="4" max="4" width="17.140625" style="1" customWidth="1"/>
    <col min="5" max="5" width="22.85546875" style="1" customWidth="1"/>
    <col min="6" max="6" width="10.42578125" style="1" customWidth="1"/>
    <col min="7" max="7" width="17" style="1" customWidth="1"/>
    <col min="8" max="8" width="15.7109375" style="1" customWidth="1"/>
    <col min="9" max="9" width="19.5703125" style="1" customWidth="1"/>
    <col min="10" max="16384" width="9.140625" style="1"/>
  </cols>
  <sheetData>
    <row r="1" spans="1:6" ht="34.5" customHeight="1" x14ac:dyDescent="0.25">
      <c r="A1" s="354"/>
      <c r="B1" s="354"/>
      <c r="C1" s="354"/>
      <c r="D1" s="354"/>
      <c r="E1" s="354"/>
      <c r="F1" s="354"/>
    </row>
    <row r="2" spans="1:6" ht="34.5" customHeight="1" x14ac:dyDescent="0.25">
      <c r="A2" s="430" t="s">
        <v>95</v>
      </c>
      <c r="B2" s="430"/>
      <c r="C2" s="430"/>
      <c r="D2" s="430"/>
      <c r="E2" s="430"/>
    </row>
    <row r="3" spans="1:6" ht="34.5" customHeight="1" thickBot="1" x14ac:dyDescent="0.3">
      <c r="A3" s="2"/>
      <c r="B3" s="2"/>
      <c r="C3" s="2"/>
      <c r="D3" s="2"/>
      <c r="E3" s="2"/>
    </row>
    <row r="4" spans="1:6" ht="34.5" customHeight="1" thickBot="1" x14ac:dyDescent="0.3">
      <c r="A4" s="3" t="s">
        <v>22</v>
      </c>
      <c r="B4" s="431" t="s">
        <v>96</v>
      </c>
      <c r="C4" s="431"/>
      <c r="D4" s="431"/>
      <c r="E4" s="431"/>
    </row>
    <row r="5" spans="1:6" ht="34.5" customHeight="1" thickBot="1" x14ac:dyDescent="0.3">
      <c r="A5" s="3" t="s">
        <v>4</v>
      </c>
      <c r="B5" s="432" t="s">
        <v>97</v>
      </c>
      <c r="C5" s="433"/>
      <c r="D5" s="433"/>
      <c r="E5" s="434"/>
    </row>
    <row r="6" spans="1:6" ht="34.5" customHeight="1" thickBot="1" x14ac:dyDescent="0.3">
      <c r="A6" s="3" t="s">
        <v>38</v>
      </c>
      <c r="B6" s="435" t="s">
        <v>5</v>
      </c>
      <c r="C6" s="436"/>
      <c r="D6" s="436"/>
      <c r="E6" s="437"/>
    </row>
    <row r="7" spans="1:6" ht="34.5" customHeight="1" thickBot="1" x14ac:dyDescent="0.3">
      <c r="A7" s="438" t="s">
        <v>8</v>
      </c>
      <c r="B7" s="439"/>
      <c r="C7" s="439"/>
      <c r="D7" s="439"/>
      <c r="E7" s="440"/>
    </row>
    <row r="8" spans="1:6" ht="34.5" customHeight="1" thickBot="1" x14ac:dyDescent="0.3">
      <c r="A8" s="405" t="s">
        <v>98</v>
      </c>
      <c r="B8" s="406"/>
      <c r="C8" s="406"/>
      <c r="D8" s="406"/>
      <c r="E8" s="407"/>
    </row>
    <row r="9" spans="1:6" ht="34.5" customHeight="1" thickBot="1" x14ac:dyDescent="0.3">
      <c r="A9" s="405"/>
      <c r="B9" s="406"/>
      <c r="C9" s="406"/>
      <c r="D9" s="406"/>
      <c r="E9" s="407"/>
    </row>
    <row r="10" spans="1:6" ht="34.5" customHeight="1" thickBot="1" x14ac:dyDescent="0.3">
      <c r="A10" s="405"/>
      <c r="B10" s="406"/>
      <c r="C10" s="406"/>
      <c r="D10" s="406"/>
      <c r="E10" s="407"/>
    </row>
    <row r="11" spans="1:6" ht="162" customHeight="1" thickBot="1" x14ac:dyDescent="0.3">
      <c r="A11" s="4" t="s">
        <v>11</v>
      </c>
      <c r="B11" s="406" t="s">
        <v>99</v>
      </c>
      <c r="C11" s="441"/>
      <c r="D11" s="441"/>
      <c r="E11" s="442"/>
    </row>
    <row r="12" spans="1:6" ht="34.5" customHeight="1" x14ac:dyDescent="0.25">
      <c r="A12" s="361" t="s">
        <v>12</v>
      </c>
      <c r="B12" s="5">
        <v>2018</v>
      </c>
      <c r="C12" s="5">
        <v>2019</v>
      </c>
      <c r="D12" s="5">
        <v>2020</v>
      </c>
      <c r="E12" s="5">
        <v>2021</v>
      </c>
    </row>
    <row r="13" spans="1:6" ht="34.5" customHeight="1" thickBot="1" x14ac:dyDescent="0.3">
      <c r="A13" s="362"/>
      <c r="B13" s="6" t="s">
        <v>6</v>
      </c>
      <c r="C13" s="6" t="s">
        <v>7</v>
      </c>
      <c r="D13" s="6" t="s">
        <v>7</v>
      </c>
      <c r="E13" s="6" t="s">
        <v>7</v>
      </c>
    </row>
    <row r="14" spans="1:6" ht="34.5" customHeight="1" thickBot="1" x14ac:dyDescent="0.3">
      <c r="A14" s="7" t="s">
        <v>100</v>
      </c>
      <c r="B14" s="8">
        <v>1</v>
      </c>
      <c r="C14" s="8">
        <v>1</v>
      </c>
      <c r="D14" s="8">
        <v>1</v>
      </c>
      <c r="E14" s="8">
        <v>1</v>
      </c>
    </row>
    <row r="15" spans="1:6" ht="34.5" customHeight="1" thickBot="1" x14ac:dyDescent="0.3">
      <c r="A15" s="7" t="s">
        <v>101</v>
      </c>
      <c r="B15" s="8">
        <v>1</v>
      </c>
      <c r="C15" s="8">
        <v>1</v>
      </c>
      <c r="D15" s="8">
        <v>1</v>
      </c>
      <c r="E15" s="8">
        <v>1</v>
      </c>
    </row>
    <row r="16" spans="1:6" ht="51.75" customHeight="1" thickBot="1" x14ac:dyDescent="0.3">
      <c r="A16" s="7" t="s">
        <v>168</v>
      </c>
      <c r="B16" s="8">
        <v>1</v>
      </c>
      <c r="C16" s="8">
        <v>1</v>
      </c>
      <c r="D16" s="8">
        <v>1</v>
      </c>
      <c r="E16" s="8">
        <v>1</v>
      </c>
    </row>
    <row r="17" spans="1:5" ht="64.5" customHeight="1" thickBot="1" x14ac:dyDescent="0.3">
      <c r="A17" s="7" t="s">
        <v>193</v>
      </c>
      <c r="B17" s="8">
        <v>1</v>
      </c>
      <c r="C17" s="8">
        <v>1</v>
      </c>
      <c r="D17" s="8">
        <v>1</v>
      </c>
      <c r="E17" s="8">
        <v>1</v>
      </c>
    </row>
    <row r="18" spans="1:5" ht="64.5" customHeight="1" thickBot="1" x14ac:dyDescent="0.3">
      <c r="A18" s="9" t="s">
        <v>13</v>
      </c>
      <c r="B18" s="405" t="s">
        <v>103</v>
      </c>
      <c r="C18" s="406"/>
      <c r="D18" s="406"/>
      <c r="E18" s="407"/>
    </row>
    <row r="19" spans="1:5" ht="34.5" customHeight="1" thickBot="1" x14ac:dyDescent="0.3">
      <c r="A19" s="390" t="s">
        <v>14</v>
      </c>
      <c r="B19" s="391"/>
      <c r="C19" s="391"/>
      <c r="D19" s="391"/>
      <c r="E19" s="392"/>
    </row>
    <row r="20" spans="1:5" ht="34.5" customHeight="1" thickBot="1" x14ac:dyDescent="0.3">
      <c r="A20" s="10" t="s">
        <v>169</v>
      </c>
      <c r="B20" s="8">
        <v>1</v>
      </c>
      <c r="C20" s="8">
        <v>1</v>
      </c>
      <c r="D20" s="8">
        <v>1</v>
      </c>
      <c r="E20" s="8">
        <v>1</v>
      </c>
    </row>
    <row r="21" spans="1:5" ht="34.5" customHeight="1" thickBot="1" x14ac:dyDescent="0.3">
      <c r="A21" s="10" t="s">
        <v>170</v>
      </c>
      <c r="B21" s="8">
        <v>1</v>
      </c>
      <c r="C21" s="8">
        <v>1</v>
      </c>
      <c r="D21" s="8">
        <v>1</v>
      </c>
      <c r="E21" s="8">
        <v>1</v>
      </c>
    </row>
    <row r="22" spans="1:5" ht="34.5" customHeight="1" thickBot="1" x14ac:dyDescent="0.3">
      <c r="A22" s="7" t="s">
        <v>171</v>
      </c>
      <c r="B22" s="8">
        <v>1</v>
      </c>
      <c r="C22" s="8">
        <v>1</v>
      </c>
      <c r="D22" s="8">
        <v>1</v>
      </c>
      <c r="E22" s="8">
        <v>1</v>
      </c>
    </row>
    <row r="23" spans="1:5" ht="108.75" customHeight="1" thickBot="1" x14ac:dyDescent="0.3">
      <c r="A23" s="7" t="s">
        <v>104</v>
      </c>
      <c r="B23" s="8">
        <v>1</v>
      </c>
      <c r="C23" s="8">
        <v>1</v>
      </c>
      <c r="D23" s="8">
        <v>1</v>
      </c>
      <c r="E23" s="8">
        <v>1</v>
      </c>
    </row>
    <row r="24" spans="1:5" ht="34.5" customHeight="1" thickBot="1" x14ac:dyDescent="0.3">
      <c r="A24" s="396" t="s">
        <v>59</v>
      </c>
      <c r="B24" s="397"/>
      <c r="C24" s="397"/>
      <c r="D24" s="397"/>
      <c r="E24" s="398"/>
    </row>
    <row r="25" spans="1:5" ht="34.5" customHeight="1" thickBot="1" x14ac:dyDescent="0.3">
      <c r="A25" s="384" t="s">
        <v>73</v>
      </c>
      <c r="B25" s="385"/>
      <c r="C25" s="385"/>
      <c r="D25" s="385"/>
      <c r="E25" s="386"/>
    </row>
    <row r="26" spans="1:5" ht="34.5" customHeight="1" thickBot="1" x14ac:dyDescent="0.3">
      <c r="A26" s="11" t="s">
        <v>39</v>
      </c>
      <c r="B26" s="387" t="s">
        <v>105</v>
      </c>
      <c r="C26" s="388"/>
      <c r="D26" s="388"/>
      <c r="E26" s="389"/>
    </row>
    <row r="27" spans="1:5" ht="34.5" customHeight="1" thickBot="1" x14ac:dyDescent="0.3">
      <c r="A27" s="7" t="s">
        <v>10</v>
      </c>
      <c r="B27" s="390" t="s">
        <v>201</v>
      </c>
      <c r="C27" s="391"/>
      <c r="D27" s="391"/>
      <c r="E27" s="392"/>
    </row>
    <row r="28" spans="1:5" ht="34.5" customHeight="1" thickBot="1" x14ac:dyDescent="0.3">
      <c r="A28" s="7" t="s">
        <v>15</v>
      </c>
      <c r="B28" s="387" t="s">
        <v>106</v>
      </c>
      <c r="C28" s="388"/>
      <c r="D28" s="388"/>
      <c r="E28" s="389"/>
    </row>
    <row r="29" spans="1:5" ht="34.5" customHeight="1" x14ac:dyDescent="0.25">
      <c r="A29" s="361"/>
      <c r="B29" s="12">
        <v>2018</v>
      </c>
      <c r="C29" s="12">
        <v>2019</v>
      </c>
      <c r="D29" s="12">
        <v>2020</v>
      </c>
      <c r="E29" s="12">
        <v>2021</v>
      </c>
    </row>
    <row r="30" spans="1:5" ht="34.5" customHeight="1" thickBot="1" x14ac:dyDescent="0.3">
      <c r="A30" s="362"/>
      <c r="B30" s="13" t="s">
        <v>6</v>
      </c>
      <c r="C30" s="13" t="s">
        <v>7</v>
      </c>
      <c r="D30" s="13" t="s">
        <v>7</v>
      </c>
      <c r="E30" s="13" t="s">
        <v>7</v>
      </c>
    </row>
    <row r="31" spans="1:5" ht="34.5" customHeight="1" thickBot="1" x14ac:dyDescent="0.3">
      <c r="A31" s="7" t="s">
        <v>9</v>
      </c>
      <c r="B31" s="14">
        <v>100</v>
      </c>
      <c r="C31" s="14">
        <v>120</v>
      </c>
      <c r="D31" s="14">
        <v>140</v>
      </c>
      <c r="E31" s="14">
        <v>160</v>
      </c>
    </row>
    <row r="32" spans="1:5" ht="34.5" customHeight="1" thickBot="1" x14ac:dyDescent="0.3">
      <c r="A32" s="7" t="s">
        <v>16</v>
      </c>
      <c r="B32" s="14">
        <v>19348</v>
      </c>
      <c r="C32" s="14">
        <v>20229</v>
      </c>
      <c r="D32" s="14">
        <v>20367</v>
      </c>
      <c r="E32" s="14">
        <v>20303</v>
      </c>
    </row>
    <row r="33" spans="1:5" ht="34.5" customHeight="1" thickBot="1" x14ac:dyDescent="0.3">
      <c r="A33" s="7" t="s">
        <v>26</v>
      </c>
      <c r="B33" s="14">
        <f>B32/B31</f>
        <v>193.48</v>
      </c>
      <c r="C33" s="14">
        <f t="shared" ref="C33:E33" si="0">C32/C31</f>
        <v>168.57499999999999</v>
      </c>
      <c r="D33" s="14">
        <f t="shared" si="0"/>
        <v>145.47857142857143</v>
      </c>
      <c r="E33" s="14">
        <f t="shared" si="0"/>
        <v>126.89375</v>
      </c>
    </row>
    <row r="34" spans="1:5" ht="34.5" customHeight="1" thickBot="1" x14ac:dyDescent="0.3">
      <c r="A34" s="7" t="s">
        <v>17</v>
      </c>
      <c r="B34" s="15" t="s">
        <v>23</v>
      </c>
      <c r="C34" s="16">
        <f>C31/B31-1</f>
        <v>0.19999999999999996</v>
      </c>
      <c r="D34" s="16">
        <f t="shared" ref="D34:E36" si="1">D31/C31-1</f>
        <v>0.16666666666666674</v>
      </c>
      <c r="E34" s="16">
        <f t="shared" si="1"/>
        <v>0.14285714285714279</v>
      </c>
    </row>
    <row r="35" spans="1:5" ht="34.5" customHeight="1" thickBot="1" x14ac:dyDescent="0.3">
      <c r="A35" s="7" t="s">
        <v>18</v>
      </c>
      <c r="B35" s="15" t="s">
        <v>23</v>
      </c>
      <c r="C35" s="16">
        <f>C32/B32-1</f>
        <v>4.5534422162497368E-2</v>
      </c>
      <c r="D35" s="16">
        <f t="shared" si="1"/>
        <v>6.8218893667506553E-3</v>
      </c>
      <c r="E35" s="16">
        <f t="shared" si="1"/>
        <v>-3.1423380959395564E-3</v>
      </c>
    </row>
    <row r="36" spans="1:5" ht="34.5" customHeight="1" thickBot="1" x14ac:dyDescent="0.3">
      <c r="A36" s="7" t="s">
        <v>19</v>
      </c>
      <c r="B36" s="15" t="s">
        <v>23</v>
      </c>
      <c r="C36" s="16">
        <f>C33/B33-1</f>
        <v>-0.12872131486458549</v>
      </c>
      <c r="D36" s="16">
        <f t="shared" si="1"/>
        <v>-0.13700980911421368</v>
      </c>
      <c r="E36" s="16">
        <f t="shared" si="1"/>
        <v>-0.12774954583394704</v>
      </c>
    </row>
    <row r="37" spans="1:5" ht="34.5" customHeight="1" thickBot="1" x14ac:dyDescent="0.3">
      <c r="A37" s="358" t="s">
        <v>90</v>
      </c>
      <c r="B37" s="359"/>
      <c r="C37" s="359"/>
      <c r="D37" s="359"/>
      <c r="E37" s="360"/>
    </row>
    <row r="38" spans="1:5" ht="30" customHeight="1" x14ac:dyDescent="0.25">
      <c r="A38" s="361"/>
      <c r="B38" s="12">
        <v>2018</v>
      </c>
      <c r="C38" s="12">
        <v>2019</v>
      </c>
      <c r="D38" s="12">
        <v>2020</v>
      </c>
      <c r="E38" s="12">
        <v>2021</v>
      </c>
    </row>
    <row r="39" spans="1:5" ht="34.5" customHeight="1" thickBot="1" x14ac:dyDescent="0.3">
      <c r="A39" s="362"/>
      <c r="B39" s="13" t="s">
        <v>6</v>
      </c>
      <c r="C39" s="13" t="s">
        <v>7</v>
      </c>
      <c r="D39" s="13" t="s">
        <v>7</v>
      </c>
      <c r="E39" s="13" t="s">
        <v>7</v>
      </c>
    </row>
    <row r="40" spans="1:5" ht="34.5" customHeight="1" thickBot="1" x14ac:dyDescent="0.3">
      <c r="A40" s="17" t="s">
        <v>0</v>
      </c>
      <c r="B40" s="18">
        <v>13068</v>
      </c>
      <c r="C40" s="18">
        <f>13068+270</f>
        <v>13338</v>
      </c>
      <c r="D40" s="18">
        <v>13068</v>
      </c>
      <c r="E40" s="18">
        <v>13068</v>
      </c>
    </row>
    <row r="41" spans="1:5" ht="34.5" customHeight="1" thickBot="1" x14ac:dyDescent="0.3">
      <c r="A41" s="19" t="s">
        <v>43</v>
      </c>
      <c r="B41" s="20"/>
      <c r="C41" s="21"/>
      <c r="D41" s="21"/>
      <c r="E41" s="21"/>
    </row>
    <row r="42" spans="1:5" ht="34.5" customHeight="1" thickBot="1" x14ac:dyDescent="0.3">
      <c r="A42" s="19" t="s">
        <v>204</v>
      </c>
      <c r="B42" s="20"/>
      <c r="C42" s="22"/>
      <c r="D42" s="22"/>
      <c r="E42" s="22"/>
    </row>
    <row r="43" spans="1:5" ht="34.5" customHeight="1" thickBot="1" x14ac:dyDescent="0.3">
      <c r="A43" s="17" t="s">
        <v>41</v>
      </c>
      <c r="B43" s="18">
        <v>2183</v>
      </c>
      <c r="C43" s="18">
        <v>2182</v>
      </c>
      <c r="D43" s="18">
        <v>2182</v>
      </c>
      <c r="E43" s="18">
        <v>2183</v>
      </c>
    </row>
    <row r="44" spans="1:5" ht="34.5" customHeight="1" thickBot="1" x14ac:dyDescent="0.3">
      <c r="A44" s="19" t="s">
        <v>45</v>
      </c>
      <c r="B44" s="20"/>
      <c r="C44" s="18"/>
      <c r="D44" s="18"/>
      <c r="E44" s="18"/>
    </row>
    <row r="45" spans="1:5" ht="34.5" customHeight="1" thickBot="1" x14ac:dyDescent="0.3">
      <c r="A45" s="19" t="s">
        <v>205</v>
      </c>
      <c r="B45" s="20"/>
      <c r="C45" s="18"/>
      <c r="D45" s="18"/>
      <c r="E45" s="18"/>
    </row>
    <row r="46" spans="1:5" ht="34.5" customHeight="1" thickBot="1" x14ac:dyDescent="0.3">
      <c r="A46" s="17" t="s">
        <v>1</v>
      </c>
      <c r="B46" s="20">
        <v>4097</v>
      </c>
      <c r="C46" s="18">
        <v>4709</v>
      </c>
      <c r="D46" s="18">
        <v>5117</v>
      </c>
      <c r="E46" s="18">
        <v>5052</v>
      </c>
    </row>
    <row r="47" spans="1:5" ht="34.5" customHeight="1" thickBot="1" x14ac:dyDescent="0.3">
      <c r="A47" s="19" t="s">
        <v>48</v>
      </c>
      <c r="B47" s="20"/>
      <c r="C47" s="18"/>
      <c r="D47" s="18"/>
      <c r="E47" s="18"/>
    </row>
    <row r="48" spans="1:5" ht="34.5" customHeight="1" thickBot="1" x14ac:dyDescent="0.3">
      <c r="A48" s="19" t="s">
        <v>206</v>
      </c>
      <c r="B48" s="20"/>
      <c r="C48" s="18"/>
      <c r="D48" s="18"/>
      <c r="E48" s="18"/>
    </row>
    <row r="49" spans="1:5" ht="34.5" customHeight="1" thickBot="1" x14ac:dyDescent="0.3">
      <c r="A49" s="17" t="s">
        <v>2</v>
      </c>
      <c r="B49" s="20"/>
      <c r="C49" s="18"/>
      <c r="D49" s="18"/>
      <c r="E49" s="18"/>
    </row>
    <row r="50" spans="1:5" ht="34.5" customHeight="1" thickBot="1" x14ac:dyDescent="0.3">
      <c r="A50" s="19" t="s">
        <v>50</v>
      </c>
      <c r="B50" s="20"/>
      <c r="C50" s="18"/>
      <c r="D50" s="18"/>
      <c r="E50" s="18"/>
    </row>
    <row r="51" spans="1:5" ht="34.5" customHeight="1" thickBot="1" x14ac:dyDescent="0.3">
      <c r="A51" s="19" t="s">
        <v>207</v>
      </c>
      <c r="B51" s="20"/>
      <c r="C51" s="18"/>
      <c r="D51" s="18"/>
      <c r="E51" s="18"/>
    </row>
    <row r="52" spans="1:5" ht="34.5" customHeight="1" thickBot="1" x14ac:dyDescent="0.3">
      <c r="A52" s="17" t="s">
        <v>31</v>
      </c>
      <c r="B52" s="20"/>
      <c r="C52" s="18"/>
      <c r="D52" s="18"/>
      <c r="E52" s="18"/>
    </row>
    <row r="53" spans="1:5" ht="34.5" customHeight="1" thickBot="1" x14ac:dyDescent="0.3">
      <c r="A53" s="19" t="s">
        <v>52</v>
      </c>
      <c r="B53" s="20"/>
      <c r="C53" s="18"/>
      <c r="D53" s="18"/>
      <c r="E53" s="18"/>
    </row>
    <row r="54" spans="1:5" ht="34.5" customHeight="1" thickBot="1" x14ac:dyDescent="0.3">
      <c r="A54" s="19" t="s">
        <v>208</v>
      </c>
      <c r="B54" s="20"/>
      <c r="C54" s="18"/>
      <c r="D54" s="18"/>
      <c r="E54" s="18"/>
    </row>
    <row r="55" spans="1:5" ht="34.5" customHeight="1" thickBot="1" x14ac:dyDescent="0.3">
      <c r="A55" s="17" t="s">
        <v>33</v>
      </c>
      <c r="B55" s="20"/>
      <c r="C55" s="18"/>
      <c r="D55" s="18"/>
      <c r="E55" s="18"/>
    </row>
    <row r="56" spans="1:5" ht="34.5" customHeight="1" thickBot="1" x14ac:dyDescent="0.3">
      <c r="A56" s="19" t="s">
        <v>54</v>
      </c>
      <c r="B56" s="20"/>
      <c r="C56" s="18"/>
      <c r="D56" s="18"/>
      <c r="E56" s="18"/>
    </row>
    <row r="57" spans="1:5" ht="34.5" customHeight="1" thickBot="1" x14ac:dyDescent="0.3">
      <c r="A57" s="19" t="s">
        <v>209</v>
      </c>
      <c r="B57" s="20"/>
      <c r="C57" s="18"/>
      <c r="D57" s="18"/>
      <c r="E57" s="18"/>
    </row>
    <row r="58" spans="1:5" ht="34.5" customHeight="1" thickBot="1" x14ac:dyDescent="0.3">
      <c r="A58" s="17" t="s">
        <v>3</v>
      </c>
      <c r="B58" s="20"/>
      <c r="C58" s="18"/>
      <c r="D58" s="18"/>
      <c r="E58" s="18"/>
    </row>
    <row r="59" spans="1:5" ht="34.5" customHeight="1" thickBot="1" x14ac:dyDescent="0.3">
      <c r="A59" s="19" t="s">
        <v>56</v>
      </c>
      <c r="B59" s="20"/>
      <c r="C59" s="18"/>
      <c r="D59" s="18"/>
      <c r="E59" s="18"/>
    </row>
    <row r="60" spans="1:5" ht="34.5" customHeight="1" thickBot="1" x14ac:dyDescent="0.3">
      <c r="A60" s="19" t="s">
        <v>210</v>
      </c>
      <c r="B60" s="20"/>
      <c r="C60" s="18"/>
      <c r="D60" s="18"/>
      <c r="E60" s="18"/>
    </row>
    <row r="61" spans="1:5" ht="24.75" customHeight="1" thickBot="1" x14ac:dyDescent="0.3">
      <c r="A61" s="23" t="s">
        <v>61</v>
      </c>
      <c r="B61" s="20">
        <f>B58+B55+B52+B49+B46+B43+B40</f>
        <v>19348</v>
      </c>
      <c r="C61" s="20">
        <f t="shared" ref="C61:E61" si="2">C58+C55+C52+C49+C46+C43+C40</f>
        <v>20229</v>
      </c>
      <c r="D61" s="20">
        <f t="shared" si="2"/>
        <v>20367</v>
      </c>
      <c r="E61" s="20">
        <f t="shared" si="2"/>
        <v>20303</v>
      </c>
    </row>
    <row r="62" spans="1:5" ht="34.5" customHeight="1" x14ac:dyDescent="0.25">
      <c r="A62" s="363" t="s">
        <v>211</v>
      </c>
      <c r="B62" s="366" t="s">
        <v>212</v>
      </c>
      <c r="C62" s="367"/>
      <c r="D62" s="367"/>
      <c r="E62" s="368"/>
    </row>
    <row r="63" spans="1:5" ht="34.5" customHeight="1" x14ac:dyDescent="0.25">
      <c r="A63" s="364"/>
      <c r="B63" s="369"/>
      <c r="C63" s="370"/>
      <c r="D63" s="370"/>
      <c r="E63" s="371"/>
    </row>
    <row r="64" spans="1:5" ht="132" customHeight="1" thickBot="1" x14ac:dyDescent="0.3">
      <c r="A64" s="365"/>
      <c r="B64" s="372"/>
      <c r="C64" s="373"/>
      <c r="D64" s="373"/>
      <c r="E64" s="374"/>
    </row>
    <row r="65" spans="1:5" ht="34.5" customHeight="1" thickBot="1" x14ac:dyDescent="0.3">
      <c r="A65" s="9" t="s">
        <v>62</v>
      </c>
      <c r="B65" s="24">
        <f>IF(B61-B32=0,0,"Error")</f>
        <v>0</v>
      </c>
      <c r="C65" s="24">
        <f>IF(C61-C32=0,0,"Error")</f>
        <v>0</v>
      </c>
      <c r="D65" s="24">
        <f>IF(D61-D32=0,0,"Error")</f>
        <v>0</v>
      </c>
      <c r="E65" s="24">
        <f>IF(E61-E32=0,0,"Error")</f>
        <v>0</v>
      </c>
    </row>
    <row r="66" spans="1:5" ht="34.5" customHeight="1" thickBot="1" x14ac:dyDescent="0.3">
      <c r="A66" s="11" t="s">
        <v>80</v>
      </c>
      <c r="B66" s="387" t="s">
        <v>107</v>
      </c>
      <c r="C66" s="388"/>
      <c r="D66" s="388"/>
      <c r="E66" s="389"/>
    </row>
    <row r="67" spans="1:5" ht="34.5" customHeight="1" thickBot="1" x14ac:dyDescent="0.3">
      <c r="A67" s="7" t="s">
        <v>10</v>
      </c>
      <c r="B67" s="427" t="s">
        <v>108</v>
      </c>
      <c r="C67" s="428"/>
      <c r="D67" s="428"/>
      <c r="E67" s="429"/>
    </row>
    <row r="68" spans="1:5" ht="34.5" customHeight="1" thickBot="1" x14ac:dyDescent="0.3">
      <c r="A68" s="7" t="s">
        <v>15</v>
      </c>
      <c r="B68" s="387" t="s">
        <v>106</v>
      </c>
      <c r="C68" s="388"/>
      <c r="D68" s="388"/>
      <c r="E68" s="389"/>
    </row>
    <row r="69" spans="1:5" ht="34.5" customHeight="1" x14ac:dyDescent="0.25">
      <c r="A69" s="361"/>
      <c r="B69" s="12">
        <v>2018</v>
      </c>
      <c r="C69" s="12">
        <v>2019</v>
      </c>
      <c r="D69" s="12">
        <v>2020</v>
      </c>
      <c r="E69" s="12">
        <v>2021</v>
      </c>
    </row>
    <row r="70" spans="1:5" ht="34.5" customHeight="1" thickBot="1" x14ac:dyDescent="0.3">
      <c r="A70" s="362"/>
      <c r="B70" s="13" t="s">
        <v>6</v>
      </c>
      <c r="C70" s="13" t="s">
        <v>7</v>
      </c>
      <c r="D70" s="13" t="s">
        <v>7</v>
      </c>
      <c r="E70" s="13" t="s">
        <v>7</v>
      </c>
    </row>
    <row r="71" spans="1:5" ht="34.5" customHeight="1" thickBot="1" x14ac:dyDescent="0.3">
      <c r="A71" s="7" t="s">
        <v>9</v>
      </c>
      <c r="B71" s="14">
        <v>1000</v>
      </c>
      <c r="C71" s="14">
        <v>1100</v>
      </c>
      <c r="D71" s="14">
        <v>1200</v>
      </c>
      <c r="E71" s="14">
        <v>1300</v>
      </c>
    </row>
    <row r="72" spans="1:5" ht="34.5" customHeight="1" thickBot="1" x14ac:dyDescent="0.3">
      <c r="A72" s="7" t="s">
        <v>16</v>
      </c>
      <c r="B72" s="14">
        <v>15208</v>
      </c>
      <c r="C72" s="14">
        <v>15477</v>
      </c>
      <c r="D72" s="14">
        <v>15498</v>
      </c>
      <c r="E72" s="14">
        <v>15559</v>
      </c>
    </row>
    <row r="73" spans="1:5" ht="34.5" customHeight="1" thickBot="1" x14ac:dyDescent="0.3">
      <c r="A73" s="7" t="s">
        <v>26</v>
      </c>
      <c r="B73" s="14">
        <f>B72/B71</f>
        <v>15.208</v>
      </c>
      <c r="C73" s="14">
        <f t="shared" ref="C73:E73" si="3">C72/C71</f>
        <v>14.07</v>
      </c>
      <c r="D73" s="14">
        <f t="shared" si="3"/>
        <v>12.914999999999999</v>
      </c>
      <c r="E73" s="14">
        <f t="shared" si="3"/>
        <v>11.968461538461538</v>
      </c>
    </row>
    <row r="74" spans="1:5" ht="34.5" customHeight="1" thickBot="1" x14ac:dyDescent="0.3">
      <c r="A74" s="7" t="s">
        <v>17</v>
      </c>
      <c r="B74" s="15" t="s">
        <v>23</v>
      </c>
      <c r="C74" s="16">
        <f>C71/B71-1</f>
        <v>0.10000000000000009</v>
      </c>
      <c r="D74" s="16">
        <f t="shared" ref="D74:E76" si="4">D71/C71-1</f>
        <v>9.0909090909090828E-2</v>
      </c>
      <c r="E74" s="16">
        <f t="shared" si="4"/>
        <v>8.3333333333333259E-2</v>
      </c>
    </row>
    <row r="75" spans="1:5" ht="34.5" customHeight="1" thickBot="1" x14ac:dyDescent="0.3">
      <c r="A75" s="7" t="s">
        <v>18</v>
      </c>
      <c r="B75" s="15" t="s">
        <v>23</v>
      </c>
      <c r="C75" s="16">
        <f>C72/B72-1</f>
        <v>1.7688058916359717E-2</v>
      </c>
      <c r="D75" s="16">
        <f t="shared" si="4"/>
        <v>1.3568521031208647E-3</v>
      </c>
      <c r="E75" s="16">
        <f t="shared" si="4"/>
        <v>3.935991740869893E-3</v>
      </c>
    </row>
    <row r="76" spans="1:5" ht="34.5" customHeight="1" thickBot="1" x14ac:dyDescent="0.3">
      <c r="A76" s="7" t="s">
        <v>19</v>
      </c>
      <c r="B76" s="15" t="s">
        <v>23</v>
      </c>
      <c r="C76" s="16">
        <f>C73/B73-1</f>
        <v>-7.4829037348763783E-2</v>
      </c>
      <c r="D76" s="16">
        <f t="shared" si="4"/>
        <v>-8.2089552238806096E-2</v>
      </c>
      <c r="E76" s="16">
        <f t="shared" si="4"/>
        <v>-7.328985377765862E-2</v>
      </c>
    </row>
    <row r="77" spans="1:5" ht="34.5" customHeight="1" thickBot="1" x14ac:dyDescent="0.3">
      <c r="A77" s="358" t="s">
        <v>90</v>
      </c>
      <c r="B77" s="359"/>
      <c r="C77" s="359"/>
      <c r="D77" s="359"/>
      <c r="E77" s="360"/>
    </row>
    <row r="78" spans="1:5" ht="34.5" customHeight="1" x14ac:dyDescent="0.25">
      <c r="A78" s="361"/>
      <c r="B78" s="12">
        <v>2018</v>
      </c>
      <c r="C78" s="12">
        <v>2019</v>
      </c>
      <c r="D78" s="12">
        <v>2020</v>
      </c>
      <c r="E78" s="12">
        <v>2021</v>
      </c>
    </row>
    <row r="79" spans="1:5" ht="34.5" customHeight="1" thickBot="1" x14ac:dyDescent="0.3">
      <c r="A79" s="362"/>
      <c r="B79" s="13" t="s">
        <v>6</v>
      </c>
      <c r="C79" s="13" t="s">
        <v>7</v>
      </c>
      <c r="D79" s="13" t="s">
        <v>7</v>
      </c>
      <c r="E79" s="13" t="s">
        <v>7</v>
      </c>
    </row>
    <row r="80" spans="1:5" ht="34.5" customHeight="1" thickBot="1" x14ac:dyDescent="0.3">
      <c r="A80" s="17" t="s">
        <v>0</v>
      </c>
      <c r="B80" s="18">
        <v>10272</v>
      </c>
      <c r="C80" s="18">
        <v>10272</v>
      </c>
      <c r="D80" s="18">
        <v>10272</v>
      </c>
      <c r="E80" s="18">
        <v>10272</v>
      </c>
    </row>
    <row r="81" spans="1:5" ht="34.5" customHeight="1" thickBot="1" x14ac:dyDescent="0.3">
      <c r="A81" s="19" t="s">
        <v>43</v>
      </c>
      <c r="B81" s="20"/>
      <c r="C81" s="21"/>
      <c r="D81" s="21"/>
      <c r="E81" s="21"/>
    </row>
    <row r="82" spans="1:5" ht="34.5" customHeight="1" thickBot="1" x14ac:dyDescent="0.3">
      <c r="A82" s="19" t="s">
        <v>204</v>
      </c>
      <c r="B82" s="20"/>
      <c r="C82" s="22"/>
      <c r="D82" s="22"/>
      <c r="E82" s="22"/>
    </row>
    <row r="83" spans="1:5" ht="34.5" customHeight="1" thickBot="1" x14ac:dyDescent="0.3">
      <c r="A83" s="17" t="s">
        <v>41</v>
      </c>
      <c r="B83" s="18">
        <v>1715</v>
      </c>
      <c r="C83" s="18">
        <v>1715</v>
      </c>
      <c r="D83" s="18">
        <v>1715</v>
      </c>
      <c r="E83" s="18">
        <v>1715</v>
      </c>
    </row>
    <row r="84" spans="1:5" ht="34.5" customHeight="1" thickBot="1" x14ac:dyDescent="0.3">
      <c r="A84" s="19" t="s">
        <v>45</v>
      </c>
      <c r="B84" s="20"/>
      <c r="C84" s="18"/>
      <c r="D84" s="18"/>
      <c r="E84" s="18"/>
    </row>
    <row r="85" spans="1:5" ht="34.5" customHeight="1" thickBot="1" x14ac:dyDescent="0.3">
      <c r="A85" s="19" t="s">
        <v>205</v>
      </c>
      <c r="B85" s="20"/>
      <c r="C85" s="18"/>
      <c r="D85" s="18"/>
      <c r="E85" s="18"/>
    </row>
    <row r="86" spans="1:5" ht="34.5" customHeight="1" thickBot="1" x14ac:dyDescent="0.3">
      <c r="A86" s="17" t="s">
        <v>1</v>
      </c>
      <c r="B86" s="20">
        <v>3221</v>
      </c>
      <c r="C86" s="18">
        <f>9990-6500</f>
        <v>3490</v>
      </c>
      <c r="D86" s="18">
        <f>10311-6800</f>
        <v>3511</v>
      </c>
      <c r="E86" s="18">
        <f>17572-14000</f>
        <v>3572</v>
      </c>
    </row>
    <row r="87" spans="1:5" ht="34.5" customHeight="1" thickBot="1" x14ac:dyDescent="0.3">
      <c r="A87" s="19" t="s">
        <v>48</v>
      </c>
      <c r="B87" s="20"/>
      <c r="C87" s="18"/>
      <c r="D87" s="18"/>
      <c r="E87" s="18"/>
    </row>
    <row r="88" spans="1:5" ht="34.5" customHeight="1" thickBot="1" x14ac:dyDescent="0.3">
      <c r="A88" s="19" t="s">
        <v>206</v>
      </c>
      <c r="B88" s="20"/>
      <c r="C88" s="18"/>
      <c r="D88" s="18"/>
      <c r="E88" s="18"/>
    </row>
    <row r="89" spans="1:5" ht="34.5" customHeight="1" thickBot="1" x14ac:dyDescent="0.3">
      <c r="A89" s="17" t="s">
        <v>2</v>
      </c>
      <c r="B89" s="20"/>
      <c r="C89" s="18"/>
      <c r="D89" s="18"/>
      <c r="E89" s="18"/>
    </row>
    <row r="90" spans="1:5" ht="34.5" customHeight="1" thickBot="1" x14ac:dyDescent="0.3">
      <c r="A90" s="19" t="s">
        <v>50</v>
      </c>
      <c r="B90" s="20"/>
      <c r="C90" s="18"/>
      <c r="D90" s="18"/>
      <c r="E90" s="18"/>
    </row>
    <row r="91" spans="1:5" ht="34.5" customHeight="1" thickBot="1" x14ac:dyDescent="0.3">
      <c r="A91" s="19" t="s">
        <v>207</v>
      </c>
      <c r="B91" s="20"/>
      <c r="C91" s="18"/>
      <c r="D91" s="18"/>
      <c r="E91" s="18"/>
    </row>
    <row r="92" spans="1:5" ht="34.5" customHeight="1" thickBot="1" x14ac:dyDescent="0.3">
      <c r="A92" s="17" t="s">
        <v>31</v>
      </c>
      <c r="B92" s="20"/>
      <c r="C92" s="18"/>
      <c r="D92" s="18"/>
      <c r="E92" s="18"/>
    </row>
    <row r="93" spans="1:5" ht="34.5" customHeight="1" thickBot="1" x14ac:dyDescent="0.3">
      <c r="A93" s="19" t="s">
        <v>52</v>
      </c>
      <c r="B93" s="20"/>
      <c r="C93" s="18"/>
      <c r="D93" s="18"/>
      <c r="E93" s="18"/>
    </row>
    <row r="94" spans="1:5" ht="34.5" customHeight="1" thickBot="1" x14ac:dyDescent="0.3">
      <c r="A94" s="19" t="s">
        <v>208</v>
      </c>
      <c r="B94" s="20"/>
      <c r="C94" s="18"/>
      <c r="D94" s="18"/>
      <c r="E94" s="18"/>
    </row>
    <row r="95" spans="1:5" ht="34.5" customHeight="1" thickBot="1" x14ac:dyDescent="0.3">
      <c r="A95" s="17" t="s">
        <v>33</v>
      </c>
      <c r="B95" s="20"/>
      <c r="C95" s="18"/>
      <c r="D95" s="18"/>
      <c r="E95" s="18"/>
    </row>
    <row r="96" spans="1:5" ht="34.5" customHeight="1" thickBot="1" x14ac:dyDescent="0.3">
      <c r="A96" s="19" t="s">
        <v>54</v>
      </c>
      <c r="B96" s="20"/>
      <c r="C96" s="18"/>
      <c r="D96" s="18"/>
      <c r="E96" s="18"/>
    </row>
    <row r="97" spans="1:5" ht="34.5" customHeight="1" thickBot="1" x14ac:dyDescent="0.3">
      <c r="A97" s="19" t="s">
        <v>209</v>
      </c>
      <c r="B97" s="20"/>
      <c r="C97" s="18"/>
      <c r="D97" s="18"/>
      <c r="E97" s="18"/>
    </row>
    <row r="98" spans="1:5" ht="34.5" customHeight="1" thickBot="1" x14ac:dyDescent="0.3">
      <c r="A98" s="17" t="s">
        <v>3</v>
      </c>
      <c r="B98" s="20"/>
      <c r="C98" s="18"/>
      <c r="D98" s="18"/>
      <c r="E98" s="18"/>
    </row>
    <row r="99" spans="1:5" ht="34.5" customHeight="1" thickBot="1" x14ac:dyDescent="0.3">
      <c r="A99" s="19" t="s">
        <v>56</v>
      </c>
      <c r="B99" s="20"/>
      <c r="C99" s="18"/>
      <c r="D99" s="18"/>
      <c r="E99" s="18"/>
    </row>
    <row r="100" spans="1:5" ht="34.5" customHeight="1" thickBot="1" x14ac:dyDescent="0.3">
      <c r="A100" s="19" t="s">
        <v>210</v>
      </c>
      <c r="B100" s="20"/>
      <c r="C100" s="18"/>
      <c r="D100" s="18"/>
      <c r="E100" s="18"/>
    </row>
    <row r="101" spans="1:5" ht="34.5" customHeight="1" thickBot="1" x14ac:dyDescent="0.3">
      <c r="A101" s="23" t="s">
        <v>78</v>
      </c>
      <c r="B101" s="20">
        <f>B98+B95+B92+B89+B86+B83+B80</f>
        <v>15208</v>
      </c>
      <c r="C101" s="20">
        <f t="shared" ref="C101:E101" si="5">C98+C95+C92+C89+C86+C83+C80</f>
        <v>15477</v>
      </c>
      <c r="D101" s="20">
        <f t="shared" si="5"/>
        <v>15498</v>
      </c>
      <c r="E101" s="20">
        <f t="shared" si="5"/>
        <v>15559</v>
      </c>
    </row>
    <row r="102" spans="1:5" ht="34.5" customHeight="1" x14ac:dyDescent="0.25">
      <c r="A102" s="363" t="s">
        <v>211</v>
      </c>
      <c r="B102" s="366" t="s">
        <v>109</v>
      </c>
      <c r="C102" s="367"/>
      <c r="D102" s="367"/>
      <c r="E102" s="368"/>
    </row>
    <row r="103" spans="1:5" ht="34.5" customHeight="1" x14ac:dyDescent="0.25">
      <c r="A103" s="364"/>
      <c r="B103" s="369"/>
      <c r="C103" s="370"/>
      <c r="D103" s="370"/>
      <c r="E103" s="371"/>
    </row>
    <row r="104" spans="1:5" ht="5.25" customHeight="1" thickBot="1" x14ac:dyDescent="0.3">
      <c r="A104" s="365"/>
      <c r="B104" s="372"/>
      <c r="C104" s="373"/>
      <c r="D104" s="373"/>
      <c r="E104" s="374"/>
    </row>
    <row r="105" spans="1:5" ht="34.5" customHeight="1" thickBot="1" x14ac:dyDescent="0.3">
      <c r="A105" s="9" t="s">
        <v>62</v>
      </c>
      <c r="B105" s="24">
        <f>IF(B101-B72=0,0,"Error")</f>
        <v>0</v>
      </c>
      <c r="C105" s="24">
        <f>IF(C101-C72=0,0,"Error")</f>
        <v>0</v>
      </c>
      <c r="D105" s="24">
        <f>IF(D101-D72=0,0,"Error")</f>
        <v>0</v>
      </c>
      <c r="E105" s="24">
        <f>IF(E101-E72=0,0,"Error")</f>
        <v>0</v>
      </c>
    </row>
    <row r="106" spans="1:5" ht="34.5" customHeight="1" thickBot="1" x14ac:dyDescent="0.3">
      <c r="A106" s="25" t="s">
        <v>79</v>
      </c>
      <c r="B106" s="390" t="s">
        <v>172</v>
      </c>
      <c r="C106" s="391"/>
      <c r="D106" s="391"/>
      <c r="E106" s="392"/>
    </row>
    <row r="107" spans="1:5" ht="34.5" customHeight="1" thickBot="1" x14ac:dyDescent="0.3">
      <c r="A107" s="7" t="s">
        <v>10</v>
      </c>
      <c r="B107" s="427" t="s">
        <v>110</v>
      </c>
      <c r="C107" s="428"/>
      <c r="D107" s="428"/>
      <c r="E107" s="429"/>
    </row>
    <row r="108" spans="1:5" ht="34.5" customHeight="1" thickBot="1" x14ac:dyDescent="0.3">
      <c r="A108" s="7" t="s">
        <v>15</v>
      </c>
      <c r="B108" s="387" t="s">
        <v>111</v>
      </c>
      <c r="C108" s="388"/>
      <c r="D108" s="388"/>
      <c r="E108" s="389"/>
    </row>
    <row r="109" spans="1:5" ht="34.5" customHeight="1" thickBot="1" x14ac:dyDescent="0.3">
      <c r="A109" s="7" t="s">
        <v>9</v>
      </c>
      <c r="B109" s="14">
        <v>43000</v>
      </c>
      <c r="C109" s="14">
        <v>45000</v>
      </c>
      <c r="D109" s="14">
        <v>46000</v>
      </c>
      <c r="E109" s="14">
        <v>47000</v>
      </c>
    </row>
    <row r="110" spans="1:5" ht="34.5" customHeight="1" x14ac:dyDescent="0.25">
      <c r="A110" s="361"/>
      <c r="B110" s="12">
        <v>2018</v>
      </c>
      <c r="C110" s="12">
        <v>2019</v>
      </c>
      <c r="D110" s="12">
        <v>2020</v>
      </c>
      <c r="E110" s="12">
        <v>2021</v>
      </c>
    </row>
    <row r="111" spans="1:5" ht="34.5" customHeight="1" thickBot="1" x14ac:dyDescent="0.3">
      <c r="A111" s="362"/>
      <c r="B111" s="13" t="s">
        <v>6</v>
      </c>
      <c r="C111" s="13" t="s">
        <v>7</v>
      </c>
      <c r="D111" s="13" t="s">
        <v>7</v>
      </c>
      <c r="E111" s="13" t="s">
        <v>7</v>
      </c>
    </row>
    <row r="112" spans="1:5" ht="34.5" customHeight="1" thickBot="1" x14ac:dyDescent="0.3">
      <c r="A112" s="7" t="s">
        <v>16</v>
      </c>
      <c r="B112" s="14">
        <v>60654</v>
      </c>
      <c r="C112" s="14">
        <v>60638</v>
      </c>
      <c r="D112" s="14">
        <v>61188</v>
      </c>
      <c r="E112" s="14">
        <v>59530</v>
      </c>
    </row>
    <row r="113" spans="1:5" ht="34.5" customHeight="1" thickBot="1" x14ac:dyDescent="0.3">
      <c r="A113" s="7" t="s">
        <v>26</v>
      </c>
      <c r="B113" s="14">
        <f>B112/B109</f>
        <v>1.4105581395348836</v>
      </c>
      <c r="C113" s="14">
        <f>C112/C109</f>
        <v>1.3475111111111111</v>
      </c>
      <c r="D113" s="14">
        <f>D112/D109</f>
        <v>1.3301739130434782</v>
      </c>
      <c r="E113" s="14">
        <f>E112/E109</f>
        <v>1.2665957446808511</v>
      </c>
    </row>
    <row r="114" spans="1:5" ht="34.5" customHeight="1" thickBot="1" x14ac:dyDescent="0.3">
      <c r="A114" s="7" t="s">
        <v>17</v>
      </c>
      <c r="B114" s="15"/>
      <c r="C114" s="16">
        <f>C109/B109-1</f>
        <v>4.6511627906976827E-2</v>
      </c>
      <c r="D114" s="16">
        <f>D109/C109-1</f>
        <v>2.2222222222222143E-2</v>
      </c>
      <c r="E114" s="16">
        <f>E109/D109-1</f>
        <v>2.1739130434782705E-2</v>
      </c>
    </row>
    <row r="115" spans="1:5" ht="34.5" customHeight="1" thickBot="1" x14ac:dyDescent="0.3">
      <c r="A115" s="7" t="s">
        <v>18</v>
      </c>
      <c r="B115" s="15"/>
      <c r="C115" s="16">
        <f>C112/B112-1</f>
        <v>-2.6379134104925761E-4</v>
      </c>
      <c r="D115" s="16">
        <f t="shared" ref="D115:E116" si="6">D112/C112-1</f>
        <v>9.0702199940631001E-3</v>
      </c>
      <c r="E115" s="16">
        <f t="shared" si="6"/>
        <v>-2.7096816369222676E-2</v>
      </c>
    </row>
    <row r="116" spans="1:5" ht="34.5" customHeight="1" thickBot="1" x14ac:dyDescent="0.3">
      <c r="A116" s="7" t="s">
        <v>19</v>
      </c>
      <c r="B116" s="15"/>
      <c r="C116" s="16">
        <f>C113/B113-1</f>
        <v>-4.4696511725891397E-2</v>
      </c>
      <c r="D116" s="16">
        <f t="shared" si="6"/>
        <v>-1.2866089136242653E-2</v>
      </c>
      <c r="E116" s="16">
        <f t="shared" si="6"/>
        <v>-4.7796884106047655E-2</v>
      </c>
    </row>
    <row r="117" spans="1:5" ht="34.5" customHeight="1" thickBot="1" x14ac:dyDescent="0.3">
      <c r="A117" s="358" t="s">
        <v>92</v>
      </c>
      <c r="B117" s="359"/>
      <c r="C117" s="359"/>
      <c r="D117" s="359"/>
      <c r="E117" s="360"/>
    </row>
    <row r="118" spans="1:5" ht="34.5" customHeight="1" x14ac:dyDescent="0.25">
      <c r="A118" s="361"/>
      <c r="B118" s="12">
        <v>2018</v>
      </c>
      <c r="C118" s="12">
        <v>2019</v>
      </c>
      <c r="D118" s="12">
        <v>2020</v>
      </c>
      <c r="E118" s="12">
        <v>2021</v>
      </c>
    </row>
    <row r="119" spans="1:5" ht="34.5" customHeight="1" thickBot="1" x14ac:dyDescent="0.3">
      <c r="A119" s="362"/>
      <c r="B119" s="13" t="s">
        <v>6</v>
      </c>
      <c r="C119" s="13" t="s">
        <v>7</v>
      </c>
      <c r="D119" s="13" t="s">
        <v>7</v>
      </c>
      <c r="E119" s="13" t="s">
        <v>7</v>
      </c>
    </row>
    <row r="120" spans="1:5" ht="34.5" customHeight="1" thickBot="1" x14ac:dyDescent="0.3">
      <c r="A120" s="17" t="s">
        <v>0</v>
      </c>
      <c r="B120" s="18">
        <v>17592</v>
      </c>
      <c r="C120" s="18">
        <v>17592</v>
      </c>
      <c r="D120" s="18">
        <v>17592</v>
      </c>
      <c r="E120" s="18">
        <v>17592</v>
      </c>
    </row>
    <row r="121" spans="1:5" ht="34.5" customHeight="1" thickBot="1" x14ac:dyDescent="0.3">
      <c r="A121" s="19" t="s">
        <v>43</v>
      </c>
      <c r="B121" s="20"/>
      <c r="C121" s="22"/>
      <c r="D121" s="22"/>
      <c r="E121" s="22"/>
    </row>
    <row r="122" spans="1:5" ht="34.5" customHeight="1" thickBot="1" x14ac:dyDescent="0.3">
      <c r="A122" s="19" t="s">
        <v>44</v>
      </c>
      <c r="B122" s="20"/>
      <c r="C122" s="22"/>
      <c r="D122" s="22"/>
      <c r="E122" s="22"/>
    </row>
    <row r="123" spans="1:5" ht="34.5" customHeight="1" thickBot="1" x14ac:dyDescent="0.3">
      <c r="A123" s="17" t="s">
        <v>41</v>
      </c>
      <c r="B123" s="18">
        <v>2938</v>
      </c>
      <c r="C123" s="18">
        <v>2938</v>
      </c>
      <c r="D123" s="18">
        <v>2938</v>
      </c>
      <c r="E123" s="18">
        <v>2938</v>
      </c>
    </row>
    <row r="124" spans="1:5" ht="34.5" customHeight="1" thickBot="1" x14ac:dyDescent="0.3">
      <c r="A124" s="19" t="s">
        <v>45</v>
      </c>
      <c r="B124" s="20"/>
      <c r="C124" s="18"/>
      <c r="D124" s="18"/>
      <c r="E124" s="18"/>
    </row>
    <row r="125" spans="1:5" ht="34.5" customHeight="1" thickBot="1" x14ac:dyDescent="0.3">
      <c r="A125" s="19" t="s">
        <v>46</v>
      </c>
      <c r="B125" s="20"/>
      <c r="C125" s="18"/>
      <c r="D125" s="18"/>
      <c r="E125" s="18"/>
    </row>
    <row r="126" spans="1:5" ht="34.5" customHeight="1" thickBot="1" x14ac:dyDescent="0.3">
      <c r="A126" s="17" t="s">
        <v>1</v>
      </c>
      <c r="B126" s="20">
        <v>40124</v>
      </c>
      <c r="C126" s="18">
        <f>67108-27000</f>
        <v>40108</v>
      </c>
      <c r="D126" s="18">
        <f>72658-32000</f>
        <v>40658</v>
      </c>
      <c r="E126" s="18">
        <f>65000-26000</f>
        <v>39000</v>
      </c>
    </row>
    <row r="127" spans="1:5" ht="34.5" customHeight="1" thickBot="1" x14ac:dyDescent="0.3">
      <c r="A127" s="19" t="s">
        <v>48</v>
      </c>
      <c r="B127" s="20"/>
      <c r="C127" s="18"/>
      <c r="D127" s="18"/>
      <c r="E127" s="18"/>
    </row>
    <row r="128" spans="1:5" ht="34.5" customHeight="1" thickBot="1" x14ac:dyDescent="0.3">
      <c r="A128" s="19" t="s">
        <v>49</v>
      </c>
      <c r="B128" s="20"/>
      <c r="C128" s="18"/>
      <c r="D128" s="18"/>
      <c r="E128" s="18"/>
    </row>
    <row r="129" spans="1:5" ht="34.5" customHeight="1" thickBot="1" x14ac:dyDescent="0.3">
      <c r="A129" s="17" t="s">
        <v>2</v>
      </c>
      <c r="B129" s="20"/>
      <c r="C129" s="18"/>
      <c r="D129" s="18"/>
      <c r="E129" s="18"/>
    </row>
    <row r="130" spans="1:5" ht="34.5" customHeight="1" thickBot="1" x14ac:dyDescent="0.3">
      <c r="A130" s="19" t="s">
        <v>50</v>
      </c>
      <c r="B130" s="20"/>
      <c r="C130" s="18"/>
      <c r="D130" s="18"/>
      <c r="E130" s="18"/>
    </row>
    <row r="131" spans="1:5" ht="34.5" customHeight="1" thickBot="1" x14ac:dyDescent="0.3">
      <c r="A131" s="19" t="s">
        <v>51</v>
      </c>
      <c r="B131" s="20"/>
      <c r="C131" s="18"/>
      <c r="D131" s="18"/>
      <c r="E131" s="18"/>
    </row>
    <row r="132" spans="1:5" ht="34.5" customHeight="1" thickBot="1" x14ac:dyDescent="0.3">
      <c r="A132" s="17" t="s">
        <v>31</v>
      </c>
      <c r="B132" s="20"/>
      <c r="C132" s="18"/>
      <c r="D132" s="18"/>
      <c r="E132" s="18"/>
    </row>
    <row r="133" spans="1:5" ht="34.5" customHeight="1" thickBot="1" x14ac:dyDescent="0.3">
      <c r="A133" s="19" t="s">
        <v>52</v>
      </c>
      <c r="B133" s="20"/>
      <c r="C133" s="18"/>
      <c r="D133" s="18"/>
      <c r="E133" s="18"/>
    </row>
    <row r="134" spans="1:5" ht="34.5" customHeight="1" thickBot="1" x14ac:dyDescent="0.3">
      <c r="A134" s="19" t="s">
        <v>53</v>
      </c>
      <c r="B134" s="20"/>
      <c r="C134" s="18"/>
      <c r="D134" s="18"/>
      <c r="E134" s="18"/>
    </row>
    <row r="135" spans="1:5" ht="34.5" customHeight="1" thickBot="1" x14ac:dyDescent="0.3">
      <c r="A135" s="17" t="s">
        <v>33</v>
      </c>
      <c r="B135" s="20"/>
      <c r="C135" s="18"/>
      <c r="D135" s="18"/>
      <c r="E135" s="18"/>
    </row>
    <row r="136" spans="1:5" ht="34.5" customHeight="1" thickBot="1" x14ac:dyDescent="0.3">
      <c r="A136" s="19" t="s">
        <v>54</v>
      </c>
      <c r="B136" s="20"/>
      <c r="C136" s="18"/>
      <c r="D136" s="18"/>
      <c r="E136" s="18"/>
    </row>
    <row r="137" spans="1:5" ht="34.5" customHeight="1" thickBot="1" x14ac:dyDescent="0.3">
      <c r="A137" s="19" t="s">
        <v>55</v>
      </c>
      <c r="B137" s="20"/>
      <c r="C137" s="18"/>
      <c r="D137" s="18"/>
      <c r="E137" s="18"/>
    </row>
    <row r="138" spans="1:5" ht="34.5" customHeight="1" thickBot="1" x14ac:dyDescent="0.3">
      <c r="A138" s="17" t="s">
        <v>3</v>
      </c>
      <c r="B138" s="20"/>
      <c r="C138" s="18"/>
      <c r="D138" s="18"/>
      <c r="E138" s="18"/>
    </row>
    <row r="139" spans="1:5" ht="34.5" customHeight="1" thickBot="1" x14ac:dyDescent="0.3">
      <c r="A139" s="19" t="s">
        <v>56</v>
      </c>
      <c r="B139" s="20"/>
      <c r="C139" s="18"/>
      <c r="D139" s="18"/>
      <c r="E139" s="18"/>
    </row>
    <row r="140" spans="1:5" ht="34.5" customHeight="1" thickBot="1" x14ac:dyDescent="0.3">
      <c r="A140" s="19" t="s">
        <v>57</v>
      </c>
      <c r="B140" s="20"/>
      <c r="C140" s="18"/>
      <c r="D140" s="18"/>
      <c r="E140" s="18"/>
    </row>
    <row r="141" spans="1:5" ht="34.5" customHeight="1" thickBot="1" x14ac:dyDescent="0.3">
      <c r="A141" s="26" t="s">
        <v>81</v>
      </c>
      <c r="B141" s="20">
        <f>B138+B135+B132+B129+B126+B123+B120</f>
        <v>60654</v>
      </c>
      <c r="C141" s="20">
        <f t="shared" ref="C141:E141" si="7">C138+C135+C132+C129+C126+C123+C120</f>
        <v>60638</v>
      </c>
      <c r="D141" s="20">
        <f t="shared" si="7"/>
        <v>61188</v>
      </c>
      <c r="E141" s="20">
        <f t="shared" si="7"/>
        <v>59530</v>
      </c>
    </row>
    <row r="142" spans="1:5" ht="34.5" customHeight="1" x14ac:dyDescent="0.25">
      <c r="A142" s="363" t="s">
        <v>112</v>
      </c>
      <c r="B142" s="366" t="s">
        <v>113</v>
      </c>
      <c r="C142" s="367"/>
      <c r="D142" s="367"/>
      <c r="E142" s="368"/>
    </row>
    <row r="143" spans="1:5" ht="34.5" customHeight="1" x14ac:dyDescent="0.25">
      <c r="A143" s="364"/>
      <c r="B143" s="369"/>
      <c r="C143" s="370"/>
      <c r="D143" s="370"/>
      <c r="E143" s="371"/>
    </row>
    <row r="144" spans="1:5" ht="34.5" customHeight="1" thickBot="1" x14ac:dyDescent="0.3">
      <c r="A144" s="365"/>
      <c r="B144" s="372"/>
      <c r="C144" s="373"/>
      <c r="D144" s="373"/>
      <c r="E144" s="374"/>
    </row>
    <row r="145" spans="1:5" ht="34.5" customHeight="1" thickBot="1" x14ac:dyDescent="0.3">
      <c r="A145" s="9" t="s">
        <v>62</v>
      </c>
      <c r="B145" s="24">
        <f>IF(B141-B112=0,0,"Error")</f>
        <v>0</v>
      </c>
      <c r="C145" s="24">
        <f>IF(C141-C112=0,0,"Error")</f>
        <v>0</v>
      </c>
      <c r="D145" s="24">
        <f>IF(D141-D112=0,0,"Error")</f>
        <v>0</v>
      </c>
      <c r="E145" s="24">
        <f>IF(E141-E112=0,0,"Error")</f>
        <v>0</v>
      </c>
    </row>
    <row r="146" spans="1:5" ht="34.5" customHeight="1" thickBot="1" x14ac:dyDescent="0.3">
      <c r="A146" s="25" t="s">
        <v>82</v>
      </c>
      <c r="B146" s="390" t="s">
        <v>173</v>
      </c>
      <c r="C146" s="391"/>
      <c r="D146" s="391"/>
      <c r="E146" s="392"/>
    </row>
    <row r="147" spans="1:5" ht="34.5" customHeight="1" thickBot="1" x14ac:dyDescent="0.3">
      <c r="A147" s="7" t="s">
        <v>10</v>
      </c>
      <c r="B147" s="427" t="s">
        <v>114</v>
      </c>
      <c r="C147" s="428"/>
      <c r="D147" s="428"/>
      <c r="E147" s="429"/>
    </row>
    <row r="148" spans="1:5" ht="34.5" customHeight="1" thickBot="1" x14ac:dyDescent="0.3">
      <c r="A148" s="7" t="s">
        <v>15</v>
      </c>
      <c r="B148" s="387" t="s">
        <v>115</v>
      </c>
      <c r="C148" s="388"/>
      <c r="D148" s="388"/>
      <c r="E148" s="389"/>
    </row>
    <row r="149" spans="1:5" ht="34.5" customHeight="1" thickBot="1" x14ac:dyDescent="0.3">
      <c r="A149" s="7" t="s">
        <v>9</v>
      </c>
      <c r="B149" s="14">
        <v>116</v>
      </c>
      <c r="C149" s="14">
        <v>116</v>
      </c>
      <c r="D149" s="14">
        <v>116</v>
      </c>
      <c r="E149" s="14">
        <v>116</v>
      </c>
    </row>
    <row r="150" spans="1:5" ht="34.5" customHeight="1" x14ac:dyDescent="0.25">
      <c r="A150" s="361"/>
      <c r="B150" s="12">
        <v>2018</v>
      </c>
      <c r="C150" s="12">
        <v>2019</v>
      </c>
      <c r="D150" s="12">
        <v>2020</v>
      </c>
      <c r="E150" s="12">
        <v>2021</v>
      </c>
    </row>
    <row r="151" spans="1:5" ht="34.5" customHeight="1" thickBot="1" x14ac:dyDescent="0.3">
      <c r="A151" s="362"/>
      <c r="B151" s="13" t="s">
        <v>6</v>
      </c>
      <c r="C151" s="13" t="s">
        <v>7</v>
      </c>
      <c r="D151" s="13" t="s">
        <v>7</v>
      </c>
      <c r="E151" s="13" t="s">
        <v>7</v>
      </c>
    </row>
    <row r="152" spans="1:5" ht="34.5" customHeight="1" thickBot="1" x14ac:dyDescent="0.3">
      <c r="A152" s="7" t="s">
        <v>16</v>
      </c>
      <c r="B152" s="14">
        <v>256443</v>
      </c>
      <c r="C152" s="14">
        <v>213156</v>
      </c>
      <c r="D152" s="14">
        <v>206947</v>
      </c>
      <c r="E152" s="14">
        <v>208608</v>
      </c>
    </row>
    <row r="153" spans="1:5" ht="34.5" customHeight="1" thickBot="1" x14ac:dyDescent="0.3">
      <c r="A153" s="7" t="s">
        <v>26</v>
      </c>
      <c r="B153" s="14">
        <f>B152/B149</f>
        <v>2210.7155172413795</v>
      </c>
      <c r="C153" s="14">
        <f>C152/C149</f>
        <v>1837.5517241379309</v>
      </c>
      <c r="D153" s="14">
        <f>D152/D149</f>
        <v>1784.0258620689656</v>
      </c>
      <c r="E153" s="14">
        <f>E152/E149</f>
        <v>1798.344827586207</v>
      </c>
    </row>
    <row r="154" spans="1:5" ht="34.5" customHeight="1" thickBot="1" x14ac:dyDescent="0.3">
      <c r="A154" s="7" t="s">
        <v>17</v>
      </c>
      <c r="B154" s="15"/>
      <c r="C154" s="16">
        <f>C149/B149-1</f>
        <v>0</v>
      </c>
      <c r="D154" s="16">
        <f>D149/C149-1</f>
        <v>0</v>
      </c>
      <c r="E154" s="16">
        <f>E149/D149-1</f>
        <v>0</v>
      </c>
    </row>
    <row r="155" spans="1:5" ht="34.5" customHeight="1" thickBot="1" x14ac:dyDescent="0.3">
      <c r="A155" s="7" t="s">
        <v>18</v>
      </c>
      <c r="B155" s="15"/>
      <c r="C155" s="16">
        <f>C152/B152-1</f>
        <v>-0.16879774452802376</v>
      </c>
      <c r="D155" s="16">
        <f t="shared" ref="D155:E156" si="8">D152/C152-1</f>
        <v>-2.9128900898872212E-2</v>
      </c>
      <c r="E155" s="16">
        <f t="shared" si="8"/>
        <v>8.0262096092236224E-3</v>
      </c>
    </row>
    <row r="156" spans="1:5" ht="34.5" customHeight="1" thickBot="1" x14ac:dyDescent="0.3">
      <c r="A156" s="7" t="s">
        <v>19</v>
      </c>
      <c r="B156" s="15"/>
      <c r="C156" s="16">
        <f>C153/B153-1</f>
        <v>-0.16879774452802387</v>
      </c>
      <c r="D156" s="16">
        <f t="shared" si="8"/>
        <v>-2.9128900898872101E-2</v>
      </c>
      <c r="E156" s="16">
        <f t="shared" si="8"/>
        <v>8.0262096092236224E-3</v>
      </c>
    </row>
    <row r="157" spans="1:5" ht="34.5" customHeight="1" thickBot="1" x14ac:dyDescent="0.3">
      <c r="A157" s="358" t="s">
        <v>93</v>
      </c>
      <c r="B157" s="359"/>
      <c r="C157" s="359"/>
      <c r="D157" s="359"/>
      <c r="E157" s="360"/>
    </row>
    <row r="158" spans="1:5" ht="34.5" customHeight="1" x14ac:dyDescent="0.25">
      <c r="A158" s="361"/>
      <c r="B158" s="12">
        <v>2018</v>
      </c>
      <c r="C158" s="12">
        <v>2019</v>
      </c>
      <c r="D158" s="12">
        <v>2020</v>
      </c>
      <c r="E158" s="12">
        <v>2021</v>
      </c>
    </row>
    <row r="159" spans="1:5" ht="34.5" customHeight="1" thickBot="1" x14ac:dyDescent="0.3">
      <c r="A159" s="362"/>
      <c r="B159" s="13" t="s">
        <v>6</v>
      </c>
      <c r="C159" s="13" t="s">
        <v>7</v>
      </c>
      <c r="D159" s="13" t="s">
        <v>7</v>
      </c>
      <c r="E159" s="13" t="s">
        <v>7</v>
      </c>
    </row>
    <row r="160" spans="1:5" ht="34.5" customHeight="1" thickBot="1" x14ac:dyDescent="0.3">
      <c r="A160" s="17" t="s">
        <v>0</v>
      </c>
      <c r="B160" s="18">
        <v>169568</v>
      </c>
      <c r="C160" s="18">
        <f>123592-270</f>
        <v>123322</v>
      </c>
      <c r="D160" s="18">
        <f>124350-1000-2363</f>
        <v>120987</v>
      </c>
      <c r="E160" s="18">
        <f>125268-2000-2363</f>
        <v>120905</v>
      </c>
    </row>
    <row r="161" spans="1:5" ht="34.5" customHeight="1" thickBot="1" x14ac:dyDescent="0.3">
      <c r="A161" s="19" t="s">
        <v>43</v>
      </c>
      <c r="B161" s="20"/>
      <c r="C161" s="22"/>
      <c r="D161" s="22"/>
      <c r="E161" s="22"/>
    </row>
    <row r="162" spans="1:5" ht="34.5" customHeight="1" thickBot="1" x14ac:dyDescent="0.3">
      <c r="A162" s="19" t="s">
        <v>44</v>
      </c>
      <c r="B162" s="20"/>
      <c r="C162" s="22"/>
      <c r="D162" s="22"/>
      <c r="E162" s="22"/>
    </row>
    <row r="163" spans="1:5" ht="34.5" customHeight="1" thickBot="1" x14ac:dyDescent="0.3">
      <c r="A163" s="17" t="s">
        <v>41</v>
      </c>
      <c r="B163" s="18">
        <v>28317</v>
      </c>
      <c r="C163" s="18">
        <v>20641</v>
      </c>
      <c r="D163" s="18">
        <f>20883-637</f>
        <v>20246</v>
      </c>
      <c r="E163" s="18">
        <f>20964-637</f>
        <v>20327</v>
      </c>
    </row>
    <row r="164" spans="1:5" ht="34.5" customHeight="1" thickBot="1" x14ac:dyDescent="0.3">
      <c r="A164" s="19" t="s">
        <v>45</v>
      </c>
      <c r="B164" s="20"/>
      <c r="C164" s="18"/>
      <c r="D164" s="18"/>
      <c r="E164" s="18"/>
    </row>
    <row r="165" spans="1:5" ht="34.5" customHeight="1" thickBot="1" x14ac:dyDescent="0.3">
      <c r="A165" s="19" t="s">
        <v>46</v>
      </c>
      <c r="B165" s="20"/>
      <c r="C165" s="18"/>
      <c r="D165" s="18"/>
      <c r="E165" s="18"/>
    </row>
    <row r="166" spans="1:5" ht="34.5" customHeight="1" thickBot="1" x14ac:dyDescent="0.3">
      <c r="A166" s="17" t="s">
        <v>1</v>
      </c>
      <c r="B166" s="20">
        <f>50968-5000</f>
        <v>45968</v>
      </c>
      <c r="C166" s="18">
        <f>69833-24000+8000</f>
        <v>53833</v>
      </c>
      <c r="D166" s="18">
        <f>69555-20001+20000-27200+8000</f>
        <v>50354</v>
      </c>
      <c r="E166" s="18">
        <f>70016-26000+8000</f>
        <v>52016</v>
      </c>
    </row>
    <row r="167" spans="1:5" ht="34.5" customHeight="1" thickBot="1" x14ac:dyDescent="0.3">
      <c r="A167" s="19" t="s">
        <v>48</v>
      </c>
      <c r="B167" s="20"/>
      <c r="C167" s="18"/>
      <c r="D167" s="18"/>
      <c r="E167" s="18"/>
    </row>
    <row r="168" spans="1:5" ht="34.5" customHeight="1" thickBot="1" x14ac:dyDescent="0.3">
      <c r="A168" s="19" t="s">
        <v>49</v>
      </c>
      <c r="B168" s="20"/>
      <c r="C168" s="18"/>
      <c r="D168" s="18"/>
      <c r="E168" s="18"/>
    </row>
    <row r="169" spans="1:5" ht="34.5" customHeight="1" thickBot="1" x14ac:dyDescent="0.3">
      <c r="A169" s="17" t="s">
        <v>2</v>
      </c>
      <c r="B169" s="20"/>
      <c r="C169" s="18"/>
      <c r="D169" s="18"/>
      <c r="E169" s="18"/>
    </row>
    <row r="170" spans="1:5" ht="34.5" customHeight="1" thickBot="1" x14ac:dyDescent="0.3">
      <c r="A170" s="19" t="s">
        <v>50</v>
      </c>
      <c r="B170" s="20"/>
      <c r="C170" s="18"/>
      <c r="D170" s="18"/>
      <c r="E170" s="18"/>
    </row>
    <row r="171" spans="1:5" ht="34.5" customHeight="1" thickBot="1" x14ac:dyDescent="0.3">
      <c r="A171" s="19" t="s">
        <v>51</v>
      </c>
      <c r="B171" s="20"/>
      <c r="C171" s="18"/>
      <c r="D171" s="18"/>
      <c r="E171" s="18"/>
    </row>
    <row r="172" spans="1:5" ht="34.5" customHeight="1" thickBot="1" x14ac:dyDescent="0.3">
      <c r="A172" s="17" t="s">
        <v>31</v>
      </c>
      <c r="B172" s="20"/>
      <c r="C172" s="18"/>
      <c r="D172" s="18"/>
      <c r="E172" s="18"/>
    </row>
    <row r="173" spans="1:5" ht="34.5" customHeight="1" thickBot="1" x14ac:dyDescent="0.3">
      <c r="A173" s="19" t="s">
        <v>52</v>
      </c>
      <c r="B173" s="20"/>
      <c r="C173" s="18"/>
      <c r="D173" s="18"/>
      <c r="E173" s="18"/>
    </row>
    <row r="174" spans="1:5" ht="34.5" customHeight="1" thickBot="1" x14ac:dyDescent="0.3">
      <c r="A174" s="19" t="s">
        <v>53</v>
      </c>
      <c r="B174" s="20"/>
      <c r="C174" s="18"/>
      <c r="D174" s="18"/>
      <c r="E174" s="18"/>
    </row>
    <row r="175" spans="1:5" ht="34.5" customHeight="1" thickBot="1" x14ac:dyDescent="0.3">
      <c r="A175" s="17" t="s">
        <v>33</v>
      </c>
      <c r="B175" s="20">
        <v>12230</v>
      </c>
      <c r="C175" s="18">
        <v>15000</v>
      </c>
      <c r="D175" s="18">
        <v>15000</v>
      </c>
      <c r="E175" s="18">
        <v>15000</v>
      </c>
    </row>
    <row r="176" spans="1:5" ht="34.5" customHeight="1" thickBot="1" x14ac:dyDescent="0.3">
      <c r="A176" s="19" t="s">
        <v>54</v>
      </c>
      <c r="B176" s="20"/>
      <c r="C176" s="18"/>
      <c r="D176" s="18"/>
      <c r="E176" s="18"/>
    </row>
    <row r="177" spans="1:5" ht="34.5" customHeight="1" thickBot="1" x14ac:dyDescent="0.3">
      <c r="A177" s="19" t="s">
        <v>55</v>
      </c>
      <c r="B177" s="20"/>
      <c r="C177" s="18"/>
      <c r="D177" s="18"/>
      <c r="E177" s="18"/>
    </row>
    <row r="178" spans="1:5" ht="34.5" customHeight="1" thickBot="1" x14ac:dyDescent="0.3">
      <c r="A178" s="17" t="s">
        <v>3</v>
      </c>
      <c r="B178" s="20">
        <v>360</v>
      </c>
      <c r="C178" s="18">
        <v>360</v>
      </c>
      <c r="D178" s="18">
        <v>360</v>
      </c>
      <c r="E178" s="18">
        <v>360</v>
      </c>
    </row>
    <row r="179" spans="1:5" ht="34.5" customHeight="1" thickBot="1" x14ac:dyDescent="0.3">
      <c r="A179" s="19" t="s">
        <v>56</v>
      </c>
      <c r="B179" s="20"/>
      <c r="C179" s="18"/>
      <c r="D179" s="18"/>
      <c r="E179" s="18"/>
    </row>
    <row r="180" spans="1:5" ht="34.5" customHeight="1" thickBot="1" x14ac:dyDescent="0.3">
      <c r="A180" s="19" t="s">
        <v>57</v>
      </c>
      <c r="B180" s="20"/>
      <c r="C180" s="18"/>
      <c r="D180" s="18"/>
      <c r="E180" s="18"/>
    </row>
    <row r="181" spans="1:5" ht="34.5" customHeight="1" thickBot="1" x14ac:dyDescent="0.3">
      <c r="A181" s="26" t="s">
        <v>83</v>
      </c>
      <c r="B181" s="20">
        <f>B178+B175+B172+B169+B166+B163+B160</f>
        <v>256443</v>
      </c>
      <c r="C181" s="20">
        <f t="shared" ref="C181:E181" si="9">C178+C175+C172+C169+C166+C163+C160</f>
        <v>213156</v>
      </c>
      <c r="D181" s="20">
        <f t="shared" si="9"/>
        <v>206947</v>
      </c>
      <c r="E181" s="20">
        <f t="shared" si="9"/>
        <v>208608</v>
      </c>
    </row>
    <row r="182" spans="1:5" s="28" customFormat="1" ht="114" customHeight="1" thickBot="1" x14ac:dyDescent="0.3">
      <c r="A182" s="27" t="s">
        <v>200</v>
      </c>
      <c r="B182" s="355" t="s">
        <v>219</v>
      </c>
      <c r="C182" s="356"/>
      <c r="D182" s="356"/>
      <c r="E182" s="357"/>
    </row>
    <row r="183" spans="1:5" ht="34.5" customHeight="1" thickBot="1" x14ac:dyDescent="0.3">
      <c r="A183" s="418" t="s">
        <v>74</v>
      </c>
      <c r="B183" s="385"/>
      <c r="C183" s="385"/>
      <c r="D183" s="385"/>
      <c r="E183" s="386"/>
    </row>
    <row r="184" spans="1:5" ht="34.5" customHeight="1" thickBot="1" x14ac:dyDescent="0.3">
      <c r="A184" s="384" t="s">
        <v>67</v>
      </c>
      <c r="B184" s="385"/>
      <c r="C184" s="385"/>
      <c r="D184" s="385"/>
      <c r="E184" s="386"/>
    </row>
    <row r="185" spans="1:5" ht="34.5" customHeight="1" thickBot="1" x14ac:dyDescent="0.3">
      <c r="A185" s="7" t="s">
        <v>116</v>
      </c>
      <c r="B185" s="393" t="s">
        <v>117</v>
      </c>
      <c r="C185" s="394"/>
      <c r="D185" s="394"/>
      <c r="E185" s="395"/>
    </row>
    <row r="186" spans="1:5" ht="34.5" customHeight="1" thickBot="1" x14ac:dyDescent="0.3">
      <c r="A186" s="11" t="s">
        <v>39</v>
      </c>
      <c r="B186" s="387" t="s">
        <v>118</v>
      </c>
      <c r="C186" s="388"/>
      <c r="D186" s="388"/>
      <c r="E186" s="389"/>
    </row>
    <row r="187" spans="1:5" ht="34.5" customHeight="1" thickBot="1" x14ac:dyDescent="0.3">
      <c r="A187" s="7" t="s">
        <v>10</v>
      </c>
      <c r="B187" s="427" t="s">
        <v>119</v>
      </c>
      <c r="C187" s="428"/>
      <c r="D187" s="428"/>
      <c r="E187" s="429"/>
    </row>
    <row r="188" spans="1:5" ht="34.5" customHeight="1" thickBot="1" x14ac:dyDescent="0.3">
      <c r="A188" s="7" t="s">
        <v>15</v>
      </c>
      <c r="B188" s="387" t="s">
        <v>89</v>
      </c>
      <c r="C188" s="388"/>
      <c r="D188" s="388"/>
      <c r="E188" s="389"/>
    </row>
    <row r="189" spans="1:5" ht="34.5" customHeight="1" x14ac:dyDescent="0.25">
      <c r="A189" s="361"/>
      <c r="B189" s="12">
        <v>2018</v>
      </c>
      <c r="C189" s="12">
        <v>2019</v>
      </c>
      <c r="D189" s="12">
        <v>2020</v>
      </c>
      <c r="E189" s="12">
        <v>2021</v>
      </c>
    </row>
    <row r="190" spans="1:5" ht="34.5" customHeight="1" thickBot="1" x14ac:dyDescent="0.3">
      <c r="A190" s="362"/>
      <c r="B190" s="13" t="s">
        <v>6</v>
      </c>
      <c r="C190" s="13" t="s">
        <v>7</v>
      </c>
      <c r="D190" s="13" t="s">
        <v>7</v>
      </c>
      <c r="E190" s="13" t="s">
        <v>7</v>
      </c>
    </row>
    <row r="191" spans="1:5" ht="34.5" customHeight="1" thickBot="1" x14ac:dyDescent="0.3">
      <c r="A191" s="7" t="s">
        <v>9</v>
      </c>
      <c r="B191" s="14">
        <v>28</v>
      </c>
      <c r="C191" s="14">
        <v>20</v>
      </c>
      <c r="D191" s="14">
        <v>130</v>
      </c>
      <c r="E191" s="14">
        <v>150</v>
      </c>
    </row>
    <row r="192" spans="1:5" ht="34.5" customHeight="1" thickBot="1" x14ac:dyDescent="0.3">
      <c r="A192" s="7" t="s">
        <v>16</v>
      </c>
      <c r="B192" s="14">
        <v>4091</v>
      </c>
      <c r="C192" s="14">
        <v>3000</v>
      </c>
      <c r="D192" s="14">
        <v>19100</v>
      </c>
      <c r="E192" s="14">
        <v>21800</v>
      </c>
    </row>
    <row r="193" spans="1:5" ht="34.5" customHeight="1" thickBot="1" x14ac:dyDescent="0.3">
      <c r="A193" s="7" t="s">
        <v>26</v>
      </c>
      <c r="B193" s="14">
        <f>B192/B191</f>
        <v>146.10714285714286</v>
      </c>
      <c r="C193" s="14">
        <f t="shared" ref="C193:E193" si="10">C192/C191</f>
        <v>150</v>
      </c>
      <c r="D193" s="14">
        <f t="shared" si="10"/>
        <v>146.92307692307693</v>
      </c>
      <c r="E193" s="14">
        <f t="shared" si="10"/>
        <v>145.33333333333334</v>
      </c>
    </row>
    <row r="194" spans="1:5" ht="34.5" customHeight="1" thickBot="1" x14ac:dyDescent="0.3">
      <c r="A194" s="7" t="s">
        <v>17</v>
      </c>
      <c r="B194" s="15" t="s">
        <v>23</v>
      </c>
      <c r="C194" s="16">
        <f>C191/B191-1</f>
        <v>-0.2857142857142857</v>
      </c>
      <c r="D194" s="16">
        <f t="shared" ref="D194:E196" si="11">D191/C191-1</f>
        <v>5.5</v>
      </c>
      <c r="E194" s="16">
        <f t="shared" si="11"/>
        <v>0.15384615384615374</v>
      </c>
    </row>
    <row r="195" spans="1:5" ht="34.5" customHeight="1" thickBot="1" x14ac:dyDescent="0.3">
      <c r="A195" s="7" t="s">
        <v>18</v>
      </c>
      <c r="B195" s="15" t="s">
        <v>23</v>
      </c>
      <c r="C195" s="16">
        <f>C192/B192-1</f>
        <v>-0.26668296260083113</v>
      </c>
      <c r="D195" s="16">
        <f t="shared" si="11"/>
        <v>5.3666666666666663</v>
      </c>
      <c r="E195" s="16">
        <f t="shared" si="11"/>
        <v>0.1413612565445026</v>
      </c>
    </row>
    <row r="196" spans="1:5" ht="34.5" customHeight="1" thickBot="1" x14ac:dyDescent="0.3">
      <c r="A196" s="7" t="s">
        <v>19</v>
      </c>
      <c r="B196" s="15" t="s">
        <v>23</v>
      </c>
      <c r="C196" s="16">
        <f>C193/B193-1</f>
        <v>2.6643852358836373E-2</v>
      </c>
      <c r="D196" s="16">
        <f t="shared" si="11"/>
        <v>-2.051282051282044E-2</v>
      </c>
      <c r="E196" s="16">
        <f t="shared" si="11"/>
        <v>-1.0820244328097695E-2</v>
      </c>
    </row>
    <row r="197" spans="1:5" ht="34.5" customHeight="1" thickBot="1" x14ac:dyDescent="0.3">
      <c r="A197" s="358" t="s">
        <v>90</v>
      </c>
      <c r="B197" s="359"/>
      <c r="C197" s="359"/>
      <c r="D197" s="359"/>
      <c r="E197" s="360"/>
    </row>
    <row r="198" spans="1:5" ht="34.5" customHeight="1" x14ac:dyDescent="0.25">
      <c r="A198" s="361"/>
      <c r="B198" s="12">
        <v>2018</v>
      </c>
      <c r="C198" s="12">
        <v>2019</v>
      </c>
      <c r="D198" s="12">
        <v>2020</v>
      </c>
      <c r="E198" s="12">
        <v>2021</v>
      </c>
    </row>
    <row r="199" spans="1:5" ht="34.5" customHeight="1" thickBot="1" x14ac:dyDescent="0.3">
      <c r="A199" s="362"/>
      <c r="B199" s="13" t="s">
        <v>6</v>
      </c>
      <c r="C199" s="13" t="s">
        <v>7</v>
      </c>
      <c r="D199" s="13" t="s">
        <v>7</v>
      </c>
      <c r="E199" s="13" t="s">
        <v>7</v>
      </c>
    </row>
    <row r="200" spans="1:5" ht="34.5" customHeight="1" thickBot="1" x14ac:dyDescent="0.3">
      <c r="A200" s="17" t="s">
        <v>70</v>
      </c>
      <c r="B200" s="18"/>
      <c r="C200" s="18"/>
      <c r="D200" s="18"/>
      <c r="E200" s="18"/>
    </row>
    <row r="201" spans="1:5" ht="34.5" customHeight="1" thickBot="1" x14ac:dyDescent="0.3">
      <c r="A201" s="17" t="s">
        <v>71</v>
      </c>
      <c r="B201" s="20">
        <v>4091</v>
      </c>
      <c r="C201" s="18">
        <v>3000</v>
      </c>
      <c r="D201" s="18">
        <v>19100</v>
      </c>
      <c r="E201" s="18">
        <v>21800</v>
      </c>
    </row>
    <row r="202" spans="1:5" ht="34.5" customHeight="1" thickBot="1" x14ac:dyDescent="0.3">
      <c r="A202" s="23" t="s">
        <v>61</v>
      </c>
      <c r="B202" s="20">
        <f>B201+B200</f>
        <v>4091</v>
      </c>
      <c r="C202" s="20">
        <f>C201+C200</f>
        <v>3000</v>
      </c>
      <c r="D202" s="20">
        <f t="shared" ref="D202:E202" si="12">D201+D200</f>
        <v>19100</v>
      </c>
      <c r="E202" s="20">
        <f t="shared" si="12"/>
        <v>21800</v>
      </c>
    </row>
    <row r="203" spans="1:5" ht="34.5" customHeight="1" x14ac:dyDescent="0.25">
      <c r="A203" s="363" t="s">
        <v>68</v>
      </c>
      <c r="B203" s="366" t="s">
        <v>120</v>
      </c>
      <c r="C203" s="367"/>
      <c r="D203" s="367"/>
      <c r="E203" s="368"/>
    </row>
    <row r="204" spans="1:5" ht="34.5" customHeight="1" x14ac:dyDescent="0.25">
      <c r="A204" s="364"/>
      <c r="B204" s="369"/>
      <c r="C204" s="370"/>
      <c r="D204" s="370"/>
      <c r="E204" s="371"/>
    </row>
    <row r="205" spans="1:5" ht="34.5" customHeight="1" thickBot="1" x14ac:dyDescent="0.3">
      <c r="A205" s="365"/>
      <c r="B205" s="372"/>
      <c r="C205" s="373"/>
      <c r="D205" s="373"/>
      <c r="E205" s="374"/>
    </row>
    <row r="206" spans="1:5" ht="34.5" customHeight="1" thickBot="1" x14ac:dyDescent="0.3">
      <c r="A206" s="7" t="s">
        <v>40</v>
      </c>
      <c r="B206" s="393"/>
      <c r="C206" s="394"/>
      <c r="D206" s="394"/>
      <c r="E206" s="395"/>
    </row>
    <row r="207" spans="1:5" ht="34.5" customHeight="1" thickBot="1" x14ac:dyDescent="0.3">
      <c r="A207" s="11" t="s">
        <v>121</v>
      </c>
      <c r="B207" s="390" t="s">
        <v>177</v>
      </c>
      <c r="C207" s="391"/>
      <c r="D207" s="391"/>
      <c r="E207" s="392"/>
    </row>
    <row r="208" spans="1:5" ht="34.5" customHeight="1" thickBot="1" x14ac:dyDescent="0.3">
      <c r="A208" s="7" t="s">
        <v>10</v>
      </c>
      <c r="B208" s="427" t="s">
        <v>174</v>
      </c>
      <c r="C208" s="428"/>
      <c r="D208" s="428"/>
      <c r="E208" s="429"/>
    </row>
    <row r="209" spans="1:5" ht="34.5" customHeight="1" thickBot="1" x14ac:dyDescent="0.3">
      <c r="A209" s="7" t="s">
        <v>15</v>
      </c>
      <c r="B209" s="387" t="s">
        <v>122</v>
      </c>
      <c r="C209" s="388"/>
      <c r="D209" s="388"/>
      <c r="E209" s="389"/>
    </row>
    <row r="210" spans="1:5" ht="34.5" customHeight="1" x14ac:dyDescent="0.25">
      <c r="A210" s="361"/>
      <c r="B210" s="12">
        <v>2018</v>
      </c>
      <c r="C210" s="12">
        <v>2019</v>
      </c>
      <c r="D210" s="12">
        <v>2020</v>
      </c>
      <c r="E210" s="12">
        <v>2021</v>
      </c>
    </row>
    <row r="211" spans="1:5" ht="34.5" customHeight="1" thickBot="1" x14ac:dyDescent="0.3">
      <c r="A211" s="362"/>
      <c r="B211" s="13" t="s">
        <v>6</v>
      </c>
      <c r="C211" s="13" t="s">
        <v>7</v>
      </c>
      <c r="D211" s="13" t="s">
        <v>7</v>
      </c>
      <c r="E211" s="13" t="s">
        <v>7</v>
      </c>
    </row>
    <row r="212" spans="1:5" ht="34.5" customHeight="1" thickBot="1" x14ac:dyDescent="0.3">
      <c r="A212" s="7" t="s">
        <v>9</v>
      </c>
      <c r="B212" s="14">
        <v>820</v>
      </c>
      <c r="C212" s="14">
        <v>1800</v>
      </c>
      <c r="D212" s="14">
        <v>135</v>
      </c>
      <c r="E212" s="14"/>
    </row>
    <row r="213" spans="1:5" ht="34.5" customHeight="1" thickBot="1" x14ac:dyDescent="0.3">
      <c r="A213" s="7" t="s">
        <v>16</v>
      </c>
      <c r="B213" s="14">
        <v>52380</v>
      </c>
      <c r="C213" s="14">
        <v>114300</v>
      </c>
      <c r="D213" s="14">
        <v>8700</v>
      </c>
      <c r="E213" s="14"/>
    </row>
    <row r="214" spans="1:5" ht="34.5" customHeight="1" thickBot="1" x14ac:dyDescent="0.3">
      <c r="A214" s="7" t="s">
        <v>26</v>
      </c>
      <c r="B214" s="14">
        <f>B213/B212</f>
        <v>63.878048780487802</v>
      </c>
      <c r="C214" s="14">
        <f t="shared" ref="C214:D214" si="13">C213/C212</f>
        <v>63.5</v>
      </c>
      <c r="D214" s="14">
        <f t="shared" si="13"/>
        <v>64.444444444444443</v>
      </c>
      <c r="E214" s="14"/>
    </row>
    <row r="215" spans="1:5" ht="34.5" customHeight="1" thickBot="1" x14ac:dyDescent="0.3">
      <c r="A215" s="7" t="s">
        <v>17</v>
      </c>
      <c r="B215" s="15" t="s">
        <v>23</v>
      </c>
      <c r="C215" s="16">
        <f>C212/B212-1</f>
        <v>1.1951219512195124</v>
      </c>
      <c r="D215" s="16">
        <f t="shared" ref="D215:E217" si="14">D212/C212-1</f>
        <v>-0.92500000000000004</v>
      </c>
      <c r="E215" s="16">
        <f t="shared" si="14"/>
        <v>-1</v>
      </c>
    </row>
    <row r="216" spans="1:5" ht="34.5" customHeight="1" thickBot="1" x14ac:dyDescent="0.3">
      <c r="A216" s="7" t="s">
        <v>18</v>
      </c>
      <c r="B216" s="15" t="s">
        <v>23</v>
      </c>
      <c r="C216" s="16">
        <f>C213/B213-1</f>
        <v>1.1821305841924397</v>
      </c>
      <c r="D216" s="16">
        <f t="shared" si="14"/>
        <v>-0.92388451443569553</v>
      </c>
      <c r="E216" s="16">
        <f t="shared" si="14"/>
        <v>-1</v>
      </c>
    </row>
    <row r="217" spans="1:5" ht="34.5" customHeight="1" thickBot="1" x14ac:dyDescent="0.3">
      <c r="A217" s="7" t="s">
        <v>19</v>
      </c>
      <c r="B217" s="15" t="s">
        <v>23</v>
      </c>
      <c r="C217" s="16">
        <f>C214/B214-1</f>
        <v>-5.9182894234439676E-3</v>
      </c>
      <c r="D217" s="16">
        <f t="shared" si="14"/>
        <v>1.4873140857392775E-2</v>
      </c>
      <c r="E217" s="16">
        <f t="shared" si="14"/>
        <v>-1</v>
      </c>
    </row>
    <row r="218" spans="1:5" ht="34.5" customHeight="1" thickBot="1" x14ac:dyDescent="0.3">
      <c r="A218" s="358" t="s">
        <v>91</v>
      </c>
      <c r="B218" s="359"/>
      <c r="C218" s="359"/>
      <c r="D218" s="359"/>
      <c r="E218" s="360"/>
    </row>
    <row r="219" spans="1:5" ht="34.5" customHeight="1" x14ac:dyDescent="0.25">
      <c r="A219" s="361"/>
      <c r="B219" s="12">
        <v>2018</v>
      </c>
      <c r="C219" s="12">
        <v>2019</v>
      </c>
      <c r="D219" s="12">
        <v>2020</v>
      </c>
      <c r="E219" s="12">
        <v>2021</v>
      </c>
    </row>
    <row r="220" spans="1:5" ht="34.5" customHeight="1" thickBot="1" x14ac:dyDescent="0.3">
      <c r="A220" s="362"/>
      <c r="B220" s="13" t="s">
        <v>6</v>
      </c>
      <c r="C220" s="13" t="s">
        <v>7</v>
      </c>
      <c r="D220" s="13" t="s">
        <v>7</v>
      </c>
      <c r="E220" s="13" t="s">
        <v>7</v>
      </c>
    </row>
    <row r="221" spans="1:5" ht="34.5" customHeight="1" thickBot="1" x14ac:dyDescent="0.3">
      <c r="A221" s="17" t="s">
        <v>70</v>
      </c>
      <c r="B221" s="18"/>
      <c r="C221" s="18"/>
      <c r="D221" s="18"/>
      <c r="E221" s="18"/>
    </row>
    <row r="222" spans="1:5" ht="34.5" customHeight="1" thickBot="1" x14ac:dyDescent="0.3">
      <c r="A222" s="17" t="s">
        <v>71</v>
      </c>
      <c r="B222" s="20">
        <v>41329</v>
      </c>
      <c r="C222" s="18">
        <v>114300</v>
      </c>
      <c r="D222" s="18">
        <v>8700</v>
      </c>
      <c r="E222" s="18"/>
    </row>
    <row r="223" spans="1:5" ht="34.5" customHeight="1" thickBot="1" x14ac:dyDescent="0.3">
      <c r="A223" s="23" t="s">
        <v>78</v>
      </c>
      <c r="B223" s="20">
        <f>B222+B221</f>
        <v>41329</v>
      </c>
      <c r="C223" s="20">
        <f t="shared" ref="C223:E223" si="15">C222+C221</f>
        <v>114300</v>
      </c>
      <c r="D223" s="20">
        <f t="shared" si="15"/>
        <v>8700</v>
      </c>
      <c r="E223" s="20">
        <f t="shared" si="15"/>
        <v>0</v>
      </c>
    </row>
    <row r="224" spans="1:5" ht="34.5" customHeight="1" x14ac:dyDescent="0.25">
      <c r="A224" s="363" t="s">
        <v>200</v>
      </c>
      <c r="B224" s="366" t="s">
        <v>123</v>
      </c>
      <c r="C224" s="367"/>
      <c r="D224" s="367"/>
      <c r="E224" s="368"/>
    </row>
    <row r="225" spans="1:5" ht="34.5" customHeight="1" x14ac:dyDescent="0.25">
      <c r="A225" s="364"/>
      <c r="B225" s="369"/>
      <c r="C225" s="370"/>
      <c r="D225" s="370"/>
      <c r="E225" s="371"/>
    </row>
    <row r="226" spans="1:5" ht="2.25" customHeight="1" thickBot="1" x14ac:dyDescent="0.3">
      <c r="A226" s="365"/>
      <c r="B226" s="372"/>
      <c r="C226" s="373"/>
      <c r="D226" s="373"/>
      <c r="E226" s="374"/>
    </row>
    <row r="227" spans="1:5" ht="34.5" customHeight="1" thickBot="1" x14ac:dyDescent="0.3">
      <c r="A227" s="384" t="s">
        <v>66</v>
      </c>
      <c r="B227" s="385"/>
      <c r="C227" s="385"/>
      <c r="D227" s="385"/>
      <c r="E227" s="386"/>
    </row>
    <row r="228" spans="1:5" ht="34.5" customHeight="1" thickBot="1" x14ac:dyDescent="0.3">
      <c r="A228" s="384" t="s">
        <v>72</v>
      </c>
      <c r="B228" s="385"/>
      <c r="C228" s="385"/>
      <c r="D228" s="385"/>
      <c r="E228" s="386"/>
    </row>
    <row r="229" spans="1:5" ht="34.5" customHeight="1" thickBot="1" x14ac:dyDescent="0.3">
      <c r="A229" s="7" t="s">
        <v>40</v>
      </c>
      <c r="B229" s="402"/>
      <c r="C229" s="403"/>
      <c r="D229" s="403"/>
      <c r="E229" s="404"/>
    </row>
    <row r="230" spans="1:5" ht="34.5" customHeight="1" thickBot="1" x14ac:dyDescent="0.3">
      <c r="A230" s="11" t="s">
        <v>79</v>
      </c>
      <c r="B230" s="387" t="s">
        <v>124</v>
      </c>
      <c r="C230" s="388"/>
      <c r="D230" s="388"/>
      <c r="E230" s="389"/>
    </row>
    <row r="231" spans="1:5" ht="34.5" customHeight="1" thickBot="1" x14ac:dyDescent="0.3">
      <c r="A231" s="7" t="s">
        <v>10</v>
      </c>
      <c r="B231" s="390" t="s">
        <v>175</v>
      </c>
      <c r="C231" s="391"/>
      <c r="D231" s="391"/>
      <c r="E231" s="392"/>
    </row>
    <row r="232" spans="1:5" ht="34.5" customHeight="1" thickBot="1" x14ac:dyDescent="0.3">
      <c r="A232" s="7" t="s">
        <v>15</v>
      </c>
      <c r="B232" s="387" t="s">
        <v>185</v>
      </c>
      <c r="C232" s="388"/>
      <c r="D232" s="388"/>
      <c r="E232" s="389"/>
    </row>
    <row r="233" spans="1:5" ht="34.5" customHeight="1" x14ac:dyDescent="0.25">
      <c r="A233" s="361"/>
      <c r="B233" s="12">
        <v>2018</v>
      </c>
      <c r="C233" s="12">
        <v>2019</v>
      </c>
      <c r="D233" s="12">
        <v>2020</v>
      </c>
      <c r="E233" s="12">
        <v>2021</v>
      </c>
    </row>
    <row r="234" spans="1:5" ht="34.5" customHeight="1" thickBot="1" x14ac:dyDescent="0.3">
      <c r="A234" s="362"/>
      <c r="B234" s="13" t="s">
        <v>6</v>
      </c>
      <c r="C234" s="13" t="s">
        <v>7</v>
      </c>
      <c r="D234" s="13" t="s">
        <v>7</v>
      </c>
      <c r="E234" s="13" t="s">
        <v>7</v>
      </c>
    </row>
    <row r="235" spans="1:5" ht="34.5" customHeight="1" thickBot="1" x14ac:dyDescent="0.3">
      <c r="A235" s="7" t="s">
        <v>9</v>
      </c>
      <c r="B235" s="14">
        <v>2</v>
      </c>
      <c r="C235" s="14">
        <v>1</v>
      </c>
      <c r="D235" s="14"/>
      <c r="E235" s="14"/>
    </row>
    <row r="236" spans="1:5" ht="34.5" customHeight="1" thickBot="1" x14ac:dyDescent="0.3">
      <c r="A236" s="7" t="s">
        <v>16</v>
      </c>
      <c r="B236" s="14">
        <v>44580</v>
      </c>
      <c r="C236" s="14">
        <v>20000</v>
      </c>
      <c r="D236" s="14"/>
      <c r="E236" s="14"/>
    </row>
    <row r="237" spans="1:5" ht="34.5" customHeight="1" thickBot="1" x14ac:dyDescent="0.3">
      <c r="A237" s="7" t="s">
        <v>26</v>
      </c>
      <c r="B237" s="14">
        <f>B236/B235</f>
        <v>22290</v>
      </c>
      <c r="C237" s="14">
        <f t="shared" ref="C237" si="16">C236/C235</f>
        <v>20000</v>
      </c>
      <c r="D237" s="14"/>
      <c r="E237" s="14"/>
    </row>
    <row r="238" spans="1:5" ht="34.5" customHeight="1" thickBot="1" x14ac:dyDescent="0.3">
      <c r="A238" s="7" t="s">
        <v>17</v>
      </c>
      <c r="B238" s="15" t="s">
        <v>23</v>
      </c>
      <c r="C238" s="16">
        <f>C235/B235-1</f>
        <v>-0.5</v>
      </c>
      <c r="D238" s="16">
        <f t="shared" ref="D238:D240" si="17">D235/C235-1</f>
        <v>-1</v>
      </c>
      <c r="E238" s="16"/>
    </row>
    <row r="239" spans="1:5" ht="34.5" customHeight="1" thickBot="1" x14ac:dyDescent="0.3">
      <c r="A239" s="7" t="s">
        <v>18</v>
      </c>
      <c r="B239" s="15" t="s">
        <v>23</v>
      </c>
      <c r="C239" s="16">
        <f>C236/B236-1</f>
        <v>-0.55136832660385826</v>
      </c>
      <c r="D239" s="16">
        <f t="shared" si="17"/>
        <v>-1</v>
      </c>
      <c r="E239" s="16"/>
    </row>
    <row r="240" spans="1:5" ht="34.5" customHeight="1" thickBot="1" x14ac:dyDescent="0.3">
      <c r="A240" s="7" t="s">
        <v>19</v>
      </c>
      <c r="B240" s="15" t="s">
        <v>23</v>
      </c>
      <c r="C240" s="16">
        <f>C237/B237-1</f>
        <v>-0.10273665320771641</v>
      </c>
      <c r="D240" s="16">
        <f t="shared" si="17"/>
        <v>-1</v>
      </c>
      <c r="E240" s="16"/>
    </row>
    <row r="241" spans="1:5" ht="34.5" customHeight="1" thickBot="1" x14ac:dyDescent="0.3">
      <c r="A241" s="358" t="s">
        <v>92</v>
      </c>
      <c r="B241" s="359"/>
      <c r="C241" s="359"/>
      <c r="D241" s="359"/>
      <c r="E241" s="360"/>
    </row>
    <row r="242" spans="1:5" ht="34.5" customHeight="1" x14ac:dyDescent="0.25">
      <c r="A242" s="361"/>
      <c r="B242" s="12">
        <v>2018</v>
      </c>
      <c r="C242" s="12">
        <v>2019</v>
      </c>
      <c r="D242" s="12">
        <v>2020</v>
      </c>
      <c r="E242" s="12">
        <v>2021</v>
      </c>
    </row>
    <row r="243" spans="1:5" ht="34.5" customHeight="1" thickBot="1" x14ac:dyDescent="0.3">
      <c r="A243" s="362"/>
      <c r="B243" s="13" t="s">
        <v>6</v>
      </c>
      <c r="C243" s="13" t="s">
        <v>7</v>
      </c>
      <c r="D243" s="13" t="s">
        <v>7</v>
      </c>
      <c r="E243" s="13" t="s">
        <v>7</v>
      </c>
    </row>
    <row r="244" spans="1:5" ht="34.5" customHeight="1" thickBot="1" x14ac:dyDescent="0.3">
      <c r="A244" s="17" t="s">
        <v>70</v>
      </c>
      <c r="B244" s="18">
        <v>44580</v>
      </c>
      <c r="C244" s="18">
        <v>20000</v>
      </c>
      <c r="D244" s="18"/>
      <c r="E244" s="18"/>
    </row>
    <row r="245" spans="1:5" ht="34.5" customHeight="1" thickBot="1" x14ac:dyDescent="0.3">
      <c r="A245" s="17" t="s">
        <v>71</v>
      </c>
      <c r="B245" s="20"/>
      <c r="C245" s="18"/>
      <c r="D245" s="18"/>
      <c r="E245" s="18"/>
    </row>
    <row r="246" spans="1:5" ht="34.5" customHeight="1" thickBot="1" x14ac:dyDescent="0.3">
      <c r="A246" s="23" t="s">
        <v>81</v>
      </c>
      <c r="B246" s="20">
        <f>B245+B244</f>
        <v>44580</v>
      </c>
      <c r="C246" s="20">
        <f t="shared" ref="C246:E246" si="18">C245+C244</f>
        <v>20000</v>
      </c>
      <c r="D246" s="20">
        <f t="shared" si="18"/>
        <v>0</v>
      </c>
      <c r="E246" s="20">
        <f t="shared" si="18"/>
        <v>0</v>
      </c>
    </row>
    <row r="247" spans="1:5" ht="34.5" customHeight="1" x14ac:dyDescent="0.25">
      <c r="A247" s="363" t="s">
        <v>84</v>
      </c>
      <c r="B247" s="366"/>
      <c r="C247" s="367"/>
      <c r="D247" s="367"/>
      <c r="E247" s="368"/>
    </row>
    <row r="248" spans="1:5" ht="14.25" customHeight="1" x14ac:dyDescent="0.25">
      <c r="A248" s="364"/>
      <c r="B248" s="369"/>
      <c r="C248" s="370"/>
      <c r="D248" s="370"/>
      <c r="E248" s="371"/>
    </row>
    <row r="249" spans="1:5" ht="2.25" customHeight="1" thickBot="1" x14ac:dyDescent="0.3">
      <c r="A249" s="365"/>
      <c r="B249" s="372"/>
      <c r="C249" s="373"/>
      <c r="D249" s="373"/>
      <c r="E249" s="374"/>
    </row>
    <row r="250" spans="1:5" ht="34.5" customHeight="1" thickBot="1" x14ac:dyDescent="0.3">
      <c r="A250" s="384" t="s">
        <v>66</v>
      </c>
      <c r="B250" s="385"/>
      <c r="C250" s="385"/>
      <c r="D250" s="385"/>
      <c r="E250" s="386"/>
    </row>
    <row r="251" spans="1:5" ht="34.5" customHeight="1" thickBot="1" x14ac:dyDescent="0.3">
      <c r="A251" s="384" t="s">
        <v>72</v>
      </c>
      <c r="B251" s="385"/>
      <c r="C251" s="385"/>
      <c r="D251" s="385"/>
      <c r="E251" s="386"/>
    </row>
    <row r="252" spans="1:5" ht="34.5" customHeight="1" thickBot="1" x14ac:dyDescent="0.3">
      <c r="A252" s="7" t="s">
        <v>40</v>
      </c>
      <c r="B252" s="402"/>
      <c r="C252" s="403"/>
      <c r="D252" s="403"/>
      <c r="E252" s="404"/>
    </row>
    <row r="253" spans="1:5" ht="34.5" customHeight="1" thickBot="1" x14ac:dyDescent="0.3">
      <c r="A253" s="11" t="s">
        <v>82</v>
      </c>
      <c r="B253" s="402" t="s">
        <v>126</v>
      </c>
      <c r="C253" s="403"/>
      <c r="D253" s="403"/>
      <c r="E253" s="404"/>
    </row>
    <row r="254" spans="1:5" ht="34.5" customHeight="1" thickBot="1" x14ac:dyDescent="0.3">
      <c r="A254" s="7" t="s">
        <v>10</v>
      </c>
      <c r="B254" s="390" t="s">
        <v>127</v>
      </c>
      <c r="C254" s="391"/>
      <c r="D254" s="391"/>
      <c r="E254" s="392"/>
    </row>
    <row r="255" spans="1:5" ht="34.5" customHeight="1" thickBot="1" x14ac:dyDescent="0.3">
      <c r="A255" s="7" t="s">
        <v>15</v>
      </c>
      <c r="B255" s="387" t="s">
        <v>125</v>
      </c>
      <c r="C255" s="388"/>
      <c r="D255" s="388"/>
      <c r="E255" s="389"/>
    </row>
    <row r="256" spans="1:5" ht="34.5" customHeight="1" x14ac:dyDescent="0.25">
      <c r="A256" s="361"/>
      <c r="B256" s="12">
        <v>2018</v>
      </c>
      <c r="C256" s="12">
        <v>2019</v>
      </c>
      <c r="D256" s="12">
        <v>2020</v>
      </c>
      <c r="E256" s="12">
        <v>2021</v>
      </c>
    </row>
    <row r="257" spans="1:5" ht="34.5" customHeight="1" thickBot="1" x14ac:dyDescent="0.3">
      <c r="A257" s="362"/>
      <c r="B257" s="13" t="s">
        <v>6</v>
      </c>
      <c r="C257" s="13" t="s">
        <v>7</v>
      </c>
      <c r="D257" s="13" t="s">
        <v>7</v>
      </c>
      <c r="E257" s="13" t="s">
        <v>7</v>
      </c>
    </row>
    <row r="258" spans="1:5" ht="34.5" customHeight="1" thickBot="1" x14ac:dyDescent="0.3">
      <c r="A258" s="7" t="s">
        <v>9</v>
      </c>
      <c r="B258" s="14"/>
      <c r="C258" s="14"/>
      <c r="D258" s="14">
        <v>1</v>
      </c>
      <c r="E258" s="14">
        <v>1</v>
      </c>
    </row>
    <row r="259" spans="1:5" ht="34.5" customHeight="1" thickBot="1" x14ac:dyDescent="0.3">
      <c r="A259" s="7" t="s">
        <v>16</v>
      </c>
      <c r="B259" s="14"/>
      <c r="C259" s="14"/>
      <c r="D259" s="14">
        <v>100000</v>
      </c>
      <c r="E259" s="14">
        <v>100000</v>
      </c>
    </row>
    <row r="260" spans="1:5" ht="34.5" customHeight="1" thickBot="1" x14ac:dyDescent="0.3">
      <c r="A260" s="7" t="s">
        <v>26</v>
      </c>
      <c r="B260" s="14"/>
      <c r="C260" s="14"/>
      <c r="D260" s="14">
        <f t="shared" ref="D260:E260" si="19">D259/D258</f>
        <v>100000</v>
      </c>
      <c r="E260" s="14">
        <f t="shared" si="19"/>
        <v>100000</v>
      </c>
    </row>
    <row r="261" spans="1:5" ht="34.5" customHeight="1" thickBot="1" x14ac:dyDescent="0.3">
      <c r="A261" s="7" t="s">
        <v>17</v>
      </c>
      <c r="B261" s="15" t="s">
        <v>23</v>
      </c>
      <c r="C261" s="16"/>
      <c r="D261" s="16"/>
      <c r="E261" s="16"/>
    </row>
    <row r="262" spans="1:5" ht="34.5" customHeight="1" thickBot="1" x14ac:dyDescent="0.3">
      <c r="A262" s="7" t="s">
        <v>18</v>
      </c>
      <c r="B262" s="15" t="s">
        <v>23</v>
      </c>
      <c r="C262" s="16"/>
      <c r="D262" s="16"/>
      <c r="E262" s="16"/>
    </row>
    <row r="263" spans="1:5" ht="34.5" customHeight="1" thickBot="1" x14ac:dyDescent="0.3">
      <c r="A263" s="7" t="s">
        <v>19</v>
      </c>
      <c r="B263" s="15" t="s">
        <v>23</v>
      </c>
      <c r="C263" s="16"/>
      <c r="D263" s="16"/>
      <c r="E263" s="16"/>
    </row>
    <row r="264" spans="1:5" ht="34.5" customHeight="1" thickBot="1" x14ac:dyDescent="0.3">
      <c r="A264" s="358" t="s">
        <v>93</v>
      </c>
      <c r="B264" s="359"/>
      <c r="C264" s="359"/>
      <c r="D264" s="359"/>
      <c r="E264" s="360"/>
    </row>
    <row r="265" spans="1:5" ht="34.5" customHeight="1" x14ac:dyDescent="0.25">
      <c r="A265" s="361"/>
      <c r="B265" s="12">
        <v>2018</v>
      </c>
      <c r="C265" s="12">
        <v>2019</v>
      </c>
      <c r="D265" s="12">
        <v>2020</v>
      </c>
      <c r="E265" s="12">
        <v>2021</v>
      </c>
    </row>
    <row r="266" spans="1:5" ht="34.5" customHeight="1" thickBot="1" x14ac:dyDescent="0.3">
      <c r="A266" s="362"/>
      <c r="B266" s="13" t="s">
        <v>6</v>
      </c>
      <c r="C266" s="13" t="s">
        <v>7</v>
      </c>
      <c r="D266" s="13" t="s">
        <v>7</v>
      </c>
      <c r="E266" s="13" t="s">
        <v>7</v>
      </c>
    </row>
    <row r="267" spans="1:5" ht="34.5" customHeight="1" thickBot="1" x14ac:dyDescent="0.3">
      <c r="A267" s="17" t="s">
        <v>70</v>
      </c>
      <c r="B267" s="18"/>
      <c r="C267" s="18"/>
      <c r="D267" s="18"/>
      <c r="E267" s="18"/>
    </row>
    <row r="268" spans="1:5" ht="34.5" customHeight="1" thickBot="1" x14ac:dyDescent="0.3">
      <c r="A268" s="17" t="s">
        <v>71</v>
      </c>
      <c r="B268" s="20"/>
      <c r="C268" s="18"/>
      <c r="D268" s="18">
        <v>100000</v>
      </c>
      <c r="E268" s="18">
        <v>100000</v>
      </c>
    </row>
    <row r="269" spans="1:5" ht="34.5" customHeight="1" thickBot="1" x14ac:dyDescent="0.3">
      <c r="A269" s="23" t="s">
        <v>83</v>
      </c>
      <c r="B269" s="20">
        <f>B268+B267</f>
        <v>0</v>
      </c>
      <c r="C269" s="20">
        <f t="shared" ref="C269:E269" si="20">C268+C267</f>
        <v>0</v>
      </c>
      <c r="D269" s="20">
        <f t="shared" si="20"/>
        <v>100000</v>
      </c>
      <c r="E269" s="20">
        <f t="shared" si="20"/>
        <v>100000</v>
      </c>
    </row>
    <row r="270" spans="1:5" ht="34.5" customHeight="1" x14ac:dyDescent="0.25">
      <c r="A270" s="363" t="s">
        <v>94</v>
      </c>
      <c r="B270" s="366" t="s">
        <v>123</v>
      </c>
      <c r="C270" s="367"/>
      <c r="D270" s="367"/>
      <c r="E270" s="368"/>
    </row>
    <row r="271" spans="1:5" ht="34.5" customHeight="1" x14ac:dyDescent="0.25">
      <c r="A271" s="364"/>
      <c r="B271" s="369"/>
      <c r="C271" s="370"/>
      <c r="D271" s="370"/>
      <c r="E271" s="371"/>
    </row>
    <row r="272" spans="1:5" ht="34.5" customHeight="1" thickBot="1" x14ac:dyDescent="0.3">
      <c r="A272" s="365"/>
      <c r="B272" s="372"/>
      <c r="C272" s="373"/>
      <c r="D272" s="373"/>
      <c r="E272" s="374"/>
    </row>
    <row r="273" spans="1:5" ht="34.5" customHeight="1" thickBot="1" x14ac:dyDescent="0.3">
      <c r="A273" s="7" t="s">
        <v>40</v>
      </c>
      <c r="B273" s="393" t="s">
        <v>128</v>
      </c>
      <c r="C273" s="394"/>
      <c r="D273" s="394"/>
      <c r="E273" s="395"/>
    </row>
    <row r="274" spans="1:5" ht="34.5" customHeight="1" thickBot="1" x14ac:dyDescent="0.3">
      <c r="A274" s="11" t="s">
        <v>213</v>
      </c>
      <c r="B274" s="387" t="s">
        <v>176</v>
      </c>
      <c r="C274" s="388"/>
      <c r="D274" s="388"/>
      <c r="E274" s="389"/>
    </row>
    <row r="275" spans="1:5" ht="34.5" customHeight="1" thickBot="1" x14ac:dyDescent="0.3">
      <c r="A275" s="7" t="s">
        <v>10</v>
      </c>
      <c r="B275" s="390" t="s">
        <v>128</v>
      </c>
      <c r="C275" s="391"/>
      <c r="D275" s="391"/>
      <c r="E275" s="392"/>
    </row>
    <row r="276" spans="1:5" ht="34.5" customHeight="1" thickBot="1" x14ac:dyDescent="0.3">
      <c r="A276" s="7" t="s">
        <v>15</v>
      </c>
      <c r="B276" s="387" t="s">
        <v>129</v>
      </c>
      <c r="C276" s="388"/>
      <c r="D276" s="388"/>
      <c r="E276" s="389"/>
    </row>
    <row r="277" spans="1:5" ht="34.5" customHeight="1" x14ac:dyDescent="0.25">
      <c r="A277" s="361"/>
      <c r="B277" s="12">
        <v>2018</v>
      </c>
      <c r="C277" s="12">
        <v>2019</v>
      </c>
      <c r="D277" s="12">
        <v>2020</v>
      </c>
      <c r="E277" s="12">
        <v>2021</v>
      </c>
    </row>
    <row r="278" spans="1:5" ht="34.5" customHeight="1" thickBot="1" x14ac:dyDescent="0.3">
      <c r="A278" s="362"/>
      <c r="B278" s="13" t="s">
        <v>6</v>
      </c>
      <c r="C278" s="13" t="s">
        <v>7</v>
      </c>
      <c r="D278" s="13" t="s">
        <v>7</v>
      </c>
      <c r="E278" s="13" t="s">
        <v>7</v>
      </c>
    </row>
    <row r="279" spans="1:5" ht="34.5" customHeight="1" thickBot="1" x14ac:dyDescent="0.3">
      <c r="A279" s="7" t="s">
        <v>9</v>
      </c>
      <c r="B279" s="14">
        <v>1</v>
      </c>
      <c r="C279" s="14">
        <v>1</v>
      </c>
      <c r="D279" s="14">
        <v>1</v>
      </c>
      <c r="E279" s="14">
        <v>1</v>
      </c>
    </row>
    <row r="280" spans="1:5" ht="34.5" customHeight="1" thickBot="1" x14ac:dyDescent="0.3">
      <c r="A280" s="7" t="s">
        <v>16</v>
      </c>
      <c r="B280" s="14">
        <v>3000</v>
      </c>
      <c r="C280" s="14">
        <v>5800</v>
      </c>
      <c r="D280" s="14">
        <v>9300</v>
      </c>
      <c r="E280" s="14">
        <v>10000</v>
      </c>
    </row>
    <row r="281" spans="1:5" ht="34.5" customHeight="1" thickBot="1" x14ac:dyDescent="0.3">
      <c r="A281" s="7" t="s">
        <v>26</v>
      </c>
      <c r="B281" s="14">
        <f>B280/B279</f>
        <v>3000</v>
      </c>
      <c r="C281" s="14">
        <f t="shared" ref="C281:E281" si="21">C280/C279</f>
        <v>5800</v>
      </c>
      <c r="D281" s="14">
        <f t="shared" si="21"/>
        <v>9300</v>
      </c>
      <c r="E281" s="14">
        <f t="shared" si="21"/>
        <v>10000</v>
      </c>
    </row>
    <row r="282" spans="1:5" ht="34.5" customHeight="1" thickBot="1" x14ac:dyDescent="0.3">
      <c r="A282" s="7" t="s">
        <v>17</v>
      </c>
      <c r="B282" s="15" t="s">
        <v>23</v>
      </c>
      <c r="C282" s="16">
        <f>C279/B279-1</f>
        <v>0</v>
      </c>
      <c r="D282" s="16">
        <f t="shared" ref="D282:E284" si="22">D279/C279-1</f>
        <v>0</v>
      </c>
      <c r="E282" s="16">
        <f t="shared" si="22"/>
        <v>0</v>
      </c>
    </row>
    <row r="283" spans="1:5" ht="34.5" customHeight="1" thickBot="1" x14ac:dyDescent="0.3">
      <c r="A283" s="7" t="s">
        <v>18</v>
      </c>
      <c r="B283" s="15" t="s">
        <v>23</v>
      </c>
      <c r="C283" s="16">
        <f>C280/B280-1</f>
        <v>0.93333333333333335</v>
      </c>
      <c r="D283" s="16">
        <f t="shared" si="22"/>
        <v>0.60344827586206895</v>
      </c>
      <c r="E283" s="16">
        <f t="shared" si="22"/>
        <v>7.5268817204301008E-2</v>
      </c>
    </row>
    <row r="284" spans="1:5" ht="34.5" customHeight="1" thickBot="1" x14ac:dyDescent="0.3">
      <c r="A284" s="7" t="s">
        <v>19</v>
      </c>
      <c r="B284" s="15" t="s">
        <v>23</v>
      </c>
      <c r="C284" s="16">
        <f>C281/B281-1</f>
        <v>0.93333333333333335</v>
      </c>
      <c r="D284" s="16">
        <f t="shared" si="22"/>
        <v>0.60344827586206895</v>
      </c>
      <c r="E284" s="16">
        <f t="shared" si="22"/>
        <v>7.5268817204301008E-2</v>
      </c>
    </row>
    <row r="285" spans="1:5" ht="34.5" customHeight="1" thickBot="1" x14ac:dyDescent="0.3">
      <c r="A285" s="358" t="s">
        <v>93</v>
      </c>
      <c r="B285" s="359"/>
      <c r="C285" s="359"/>
      <c r="D285" s="359"/>
      <c r="E285" s="360"/>
    </row>
    <row r="286" spans="1:5" ht="34.5" customHeight="1" x14ac:dyDescent="0.25">
      <c r="A286" s="361"/>
      <c r="B286" s="12">
        <v>2018</v>
      </c>
      <c r="C286" s="12">
        <v>2019</v>
      </c>
      <c r="D286" s="12">
        <v>2020</v>
      </c>
      <c r="E286" s="12">
        <v>2021</v>
      </c>
    </row>
    <row r="287" spans="1:5" ht="34.5" customHeight="1" thickBot="1" x14ac:dyDescent="0.3">
      <c r="A287" s="362"/>
      <c r="B287" s="13" t="s">
        <v>6</v>
      </c>
      <c r="C287" s="13" t="s">
        <v>7</v>
      </c>
      <c r="D287" s="13" t="s">
        <v>7</v>
      </c>
      <c r="E287" s="13" t="s">
        <v>7</v>
      </c>
    </row>
    <row r="288" spans="1:5" ht="34.5" customHeight="1" thickBot="1" x14ac:dyDescent="0.3">
      <c r="A288" s="17" t="s">
        <v>70</v>
      </c>
      <c r="B288" s="18">
        <v>3000</v>
      </c>
      <c r="C288" s="18">
        <v>5800</v>
      </c>
      <c r="D288" s="18">
        <v>9300</v>
      </c>
      <c r="E288" s="18">
        <v>10000</v>
      </c>
    </row>
    <row r="289" spans="1:5" ht="34.5" customHeight="1" thickBot="1" x14ac:dyDescent="0.3">
      <c r="A289" s="17" t="s">
        <v>71</v>
      </c>
      <c r="B289" s="20"/>
      <c r="C289" s="18"/>
      <c r="D289" s="18"/>
      <c r="E289" s="18"/>
    </row>
    <row r="290" spans="1:5" ht="34.5" customHeight="1" thickBot="1" x14ac:dyDescent="0.3">
      <c r="A290" s="23" t="s">
        <v>83</v>
      </c>
      <c r="B290" s="20">
        <f>B289+B288</f>
        <v>3000</v>
      </c>
      <c r="C290" s="20">
        <f t="shared" ref="C290:E290" si="23">C289+C288</f>
        <v>5800</v>
      </c>
      <c r="D290" s="20">
        <f t="shared" si="23"/>
        <v>9300</v>
      </c>
      <c r="E290" s="20">
        <f t="shared" si="23"/>
        <v>10000</v>
      </c>
    </row>
    <row r="291" spans="1:5" ht="34.5" customHeight="1" x14ac:dyDescent="0.25">
      <c r="A291" s="363" t="s">
        <v>200</v>
      </c>
      <c r="B291" s="375" t="s">
        <v>130</v>
      </c>
      <c r="C291" s="376"/>
      <c r="D291" s="376"/>
      <c r="E291" s="377"/>
    </row>
    <row r="292" spans="1:5" ht="34.5" customHeight="1" x14ac:dyDescent="0.25">
      <c r="A292" s="364"/>
      <c r="B292" s="378"/>
      <c r="C292" s="379"/>
      <c r="D292" s="379"/>
      <c r="E292" s="380"/>
    </row>
    <row r="293" spans="1:5" ht="34.5" customHeight="1" thickBot="1" x14ac:dyDescent="0.3">
      <c r="A293" s="365"/>
      <c r="B293" s="381"/>
      <c r="C293" s="382"/>
      <c r="D293" s="382"/>
      <c r="E293" s="383"/>
    </row>
    <row r="294" spans="1:5" ht="34.5" customHeight="1" thickBot="1" x14ac:dyDescent="0.3">
      <c r="A294" s="9" t="s">
        <v>24</v>
      </c>
      <c r="B294" s="421" t="s">
        <v>186</v>
      </c>
      <c r="C294" s="422"/>
      <c r="D294" s="422"/>
      <c r="E294" s="423"/>
    </row>
    <row r="295" spans="1:5" ht="34.5" customHeight="1" thickBot="1" x14ac:dyDescent="0.3">
      <c r="A295" s="390" t="s">
        <v>25</v>
      </c>
      <c r="B295" s="391"/>
      <c r="C295" s="391"/>
      <c r="D295" s="391"/>
      <c r="E295" s="392"/>
    </row>
    <row r="296" spans="1:5" ht="34.5" customHeight="1" thickBot="1" x14ac:dyDescent="0.3">
      <c r="A296" s="10" t="s">
        <v>178</v>
      </c>
      <c r="B296" s="8">
        <v>0.7</v>
      </c>
      <c r="C296" s="8">
        <v>0.8</v>
      </c>
      <c r="D296" s="8">
        <v>0.9</v>
      </c>
      <c r="E296" s="8">
        <v>0.9</v>
      </c>
    </row>
    <row r="297" spans="1:5" ht="34.5" customHeight="1" thickBot="1" x14ac:dyDescent="0.3">
      <c r="A297" s="10" t="s">
        <v>179</v>
      </c>
      <c r="B297" s="29">
        <v>150</v>
      </c>
      <c r="C297" s="29" t="s">
        <v>194</v>
      </c>
      <c r="D297" s="29" t="s">
        <v>195</v>
      </c>
      <c r="E297" s="29" t="s">
        <v>196</v>
      </c>
    </row>
    <row r="298" spans="1:5" ht="34.5" customHeight="1" thickBot="1" x14ac:dyDescent="0.3">
      <c r="A298" s="358" t="s">
        <v>60</v>
      </c>
      <c r="B298" s="359"/>
      <c r="C298" s="359"/>
      <c r="D298" s="359"/>
      <c r="E298" s="360"/>
    </row>
    <row r="299" spans="1:5" ht="34.5" customHeight="1" thickBot="1" x14ac:dyDescent="0.3">
      <c r="A299" s="424" t="s">
        <v>65</v>
      </c>
      <c r="B299" s="425"/>
      <c r="C299" s="425"/>
      <c r="D299" s="425"/>
      <c r="E299" s="426"/>
    </row>
    <row r="300" spans="1:5" ht="34.5" customHeight="1" x14ac:dyDescent="0.25">
      <c r="A300" s="361"/>
      <c r="B300" s="12">
        <v>2018</v>
      </c>
      <c r="C300" s="12">
        <v>2019</v>
      </c>
      <c r="D300" s="12">
        <v>2020</v>
      </c>
      <c r="E300" s="12">
        <v>2021</v>
      </c>
    </row>
    <row r="301" spans="1:5" ht="34.5" customHeight="1" thickBot="1" x14ac:dyDescent="0.3">
      <c r="A301" s="362"/>
      <c r="B301" s="13" t="s">
        <v>6</v>
      </c>
      <c r="C301" s="13" t="s">
        <v>7</v>
      </c>
      <c r="D301" s="13" t="s">
        <v>7</v>
      </c>
      <c r="E301" s="13" t="s">
        <v>7</v>
      </c>
    </row>
    <row r="302" spans="1:5" ht="34.5" customHeight="1" thickBot="1" x14ac:dyDescent="0.3">
      <c r="A302" s="11" t="s">
        <v>39</v>
      </c>
      <c r="B302" s="387" t="s">
        <v>187</v>
      </c>
      <c r="C302" s="388"/>
      <c r="D302" s="388"/>
      <c r="E302" s="389"/>
    </row>
    <row r="303" spans="1:5" ht="34.5" customHeight="1" thickBot="1" x14ac:dyDescent="0.3">
      <c r="A303" s="7" t="s">
        <v>10</v>
      </c>
      <c r="B303" s="390" t="s">
        <v>131</v>
      </c>
      <c r="C303" s="391"/>
      <c r="D303" s="391"/>
      <c r="E303" s="392"/>
    </row>
    <row r="304" spans="1:5" ht="34.5" customHeight="1" thickBot="1" x14ac:dyDescent="0.3">
      <c r="A304" s="7" t="s">
        <v>15</v>
      </c>
      <c r="B304" s="387" t="s">
        <v>132</v>
      </c>
      <c r="C304" s="388"/>
      <c r="D304" s="388"/>
      <c r="E304" s="389"/>
    </row>
    <row r="305" spans="1:5" ht="34.5" customHeight="1" x14ac:dyDescent="0.25">
      <c r="A305" s="361"/>
      <c r="B305" s="12">
        <v>2018</v>
      </c>
      <c r="C305" s="12">
        <v>2019</v>
      </c>
      <c r="D305" s="12">
        <v>2020</v>
      </c>
      <c r="E305" s="12">
        <v>2021</v>
      </c>
    </row>
    <row r="306" spans="1:5" ht="34.5" customHeight="1" thickBot="1" x14ac:dyDescent="0.3">
      <c r="A306" s="362"/>
      <c r="B306" s="13" t="s">
        <v>6</v>
      </c>
      <c r="C306" s="13" t="s">
        <v>7</v>
      </c>
      <c r="D306" s="13" t="s">
        <v>7</v>
      </c>
      <c r="E306" s="13" t="s">
        <v>7</v>
      </c>
    </row>
    <row r="307" spans="1:5" ht="34.5" customHeight="1" thickBot="1" x14ac:dyDescent="0.3">
      <c r="A307" s="7" t="s">
        <v>9</v>
      </c>
      <c r="B307" s="14">
        <v>12000</v>
      </c>
      <c r="C307" s="18">
        <v>13000</v>
      </c>
      <c r="D307" s="18">
        <v>13500</v>
      </c>
      <c r="E307" s="18">
        <v>13500</v>
      </c>
    </row>
    <row r="308" spans="1:5" ht="34.5" customHeight="1" thickBot="1" x14ac:dyDescent="0.3">
      <c r="A308" s="7" t="s">
        <v>16</v>
      </c>
      <c r="B308" s="14">
        <v>145000</v>
      </c>
      <c r="C308" s="14">
        <v>150500</v>
      </c>
      <c r="D308" s="14">
        <v>145500</v>
      </c>
      <c r="E308" s="14">
        <v>145500</v>
      </c>
    </row>
    <row r="309" spans="1:5" ht="34.5" customHeight="1" thickBot="1" x14ac:dyDescent="0.3">
      <c r="A309" s="7" t="s">
        <v>26</v>
      </c>
      <c r="B309" s="14">
        <f>B308/B307</f>
        <v>12.083333333333334</v>
      </c>
      <c r="C309" s="14">
        <f t="shared" ref="C309:E309" si="24">C308/C307</f>
        <v>11.576923076923077</v>
      </c>
      <c r="D309" s="14">
        <f t="shared" si="24"/>
        <v>10.777777777777779</v>
      </c>
      <c r="E309" s="14">
        <f t="shared" si="24"/>
        <v>10.777777777777779</v>
      </c>
    </row>
    <row r="310" spans="1:5" ht="34.5" customHeight="1" thickBot="1" x14ac:dyDescent="0.3">
      <c r="A310" s="7" t="s">
        <v>17</v>
      </c>
      <c r="B310" s="15"/>
      <c r="C310" s="16">
        <f>C307/B307-1</f>
        <v>8.3333333333333259E-2</v>
      </c>
      <c r="D310" s="16">
        <f t="shared" ref="D310:E312" si="25">D307/C307-1</f>
        <v>3.8461538461538547E-2</v>
      </c>
      <c r="E310" s="16">
        <f t="shared" si="25"/>
        <v>0</v>
      </c>
    </row>
    <row r="311" spans="1:5" ht="34.5" customHeight="1" thickBot="1" x14ac:dyDescent="0.3">
      <c r="A311" s="7" t="s">
        <v>18</v>
      </c>
      <c r="B311" s="15"/>
      <c r="C311" s="16">
        <f>C308/B308-1</f>
        <v>3.7931034482758585E-2</v>
      </c>
      <c r="D311" s="16">
        <f t="shared" si="25"/>
        <v>-3.3222591362126241E-2</v>
      </c>
      <c r="E311" s="16">
        <f t="shared" si="25"/>
        <v>0</v>
      </c>
    </row>
    <row r="312" spans="1:5" ht="34.5" customHeight="1" thickBot="1" x14ac:dyDescent="0.3">
      <c r="A312" s="7" t="s">
        <v>19</v>
      </c>
      <c r="B312" s="15"/>
      <c r="C312" s="16">
        <f>C309/B309-1</f>
        <v>-4.1909814323607519E-2</v>
      </c>
      <c r="D312" s="16">
        <f t="shared" si="25"/>
        <v>-6.9029162052417825E-2</v>
      </c>
      <c r="E312" s="16">
        <f t="shared" si="25"/>
        <v>0</v>
      </c>
    </row>
    <row r="313" spans="1:5" ht="34.5" customHeight="1" x14ac:dyDescent="0.25">
      <c r="A313" s="361"/>
      <c r="B313" s="12">
        <v>2018</v>
      </c>
      <c r="C313" s="12">
        <v>2019</v>
      </c>
      <c r="D313" s="12">
        <v>2020</v>
      </c>
      <c r="E313" s="12">
        <v>2021</v>
      </c>
    </row>
    <row r="314" spans="1:5" ht="34.5" customHeight="1" thickBot="1" x14ac:dyDescent="0.3">
      <c r="A314" s="362"/>
      <c r="B314" s="13" t="s">
        <v>6</v>
      </c>
      <c r="C314" s="13" t="s">
        <v>7</v>
      </c>
      <c r="D314" s="13" t="s">
        <v>7</v>
      </c>
      <c r="E314" s="13" t="s">
        <v>7</v>
      </c>
    </row>
    <row r="315" spans="1:5" ht="34.5" customHeight="1" thickBot="1" x14ac:dyDescent="0.3">
      <c r="A315" s="358" t="s">
        <v>90</v>
      </c>
      <c r="B315" s="359"/>
      <c r="C315" s="359"/>
      <c r="D315" s="359"/>
      <c r="E315" s="360"/>
    </row>
    <row r="316" spans="1:5" ht="34.5" customHeight="1" x14ac:dyDescent="0.25">
      <c r="A316" s="361"/>
      <c r="B316" s="12">
        <v>2018</v>
      </c>
      <c r="C316" s="12">
        <v>2019</v>
      </c>
      <c r="D316" s="12">
        <v>2020</v>
      </c>
      <c r="E316" s="12">
        <v>2021</v>
      </c>
    </row>
    <row r="317" spans="1:5" ht="34.5" customHeight="1" thickBot="1" x14ac:dyDescent="0.3">
      <c r="A317" s="362"/>
      <c r="B317" s="13" t="s">
        <v>6</v>
      </c>
      <c r="C317" s="13" t="s">
        <v>7</v>
      </c>
      <c r="D317" s="13" t="s">
        <v>7</v>
      </c>
      <c r="E317" s="13" t="s">
        <v>7</v>
      </c>
    </row>
    <row r="318" spans="1:5" ht="34.5" customHeight="1" thickBot="1" x14ac:dyDescent="0.3">
      <c r="A318" s="17" t="s">
        <v>0</v>
      </c>
      <c r="B318" s="18">
        <v>107000</v>
      </c>
      <c r="C318" s="18">
        <v>108290</v>
      </c>
      <c r="D318" s="18">
        <v>107500</v>
      </c>
      <c r="E318" s="18">
        <v>107500</v>
      </c>
    </row>
    <row r="319" spans="1:5" ht="34.5" customHeight="1" thickBot="1" x14ac:dyDescent="0.3">
      <c r="A319" s="19" t="s">
        <v>43</v>
      </c>
      <c r="B319" s="20"/>
      <c r="C319" s="22"/>
      <c r="D319" s="22"/>
      <c r="E319" s="22"/>
    </row>
    <row r="320" spans="1:5" ht="34.5" customHeight="1" thickBot="1" x14ac:dyDescent="0.3">
      <c r="A320" s="19" t="s">
        <v>44</v>
      </c>
      <c r="B320" s="20"/>
      <c r="C320" s="22"/>
      <c r="D320" s="22"/>
      <c r="E320" s="22"/>
    </row>
    <row r="321" spans="1:5" ht="34.5" customHeight="1" thickBot="1" x14ac:dyDescent="0.3">
      <c r="A321" s="17" t="s">
        <v>41</v>
      </c>
      <c r="B321" s="18">
        <v>17500</v>
      </c>
      <c r="C321" s="18">
        <v>21710</v>
      </c>
      <c r="D321" s="18">
        <v>17500</v>
      </c>
      <c r="E321" s="18">
        <v>17500</v>
      </c>
    </row>
    <row r="322" spans="1:5" ht="34.5" customHeight="1" thickBot="1" x14ac:dyDescent="0.3">
      <c r="A322" s="19" t="s">
        <v>45</v>
      </c>
      <c r="B322" s="20"/>
      <c r="C322" s="18"/>
      <c r="D322" s="18"/>
      <c r="E322" s="18"/>
    </row>
    <row r="323" spans="1:5" ht="34.5" customHeight="1" thickBot="1" x14ac:dyDescent="0.3">
      <c r="A323" s="19" t="s">
        <v>46</v>
      </c>
      <c r="B323" s="20"/>
      <c r="C323" s="18"/>
      <c r="D323" s="18"/>
      <c r="E323" s="18"/>
    </row>
    <row r="324" spans="1:5" ht="34.5" customHeight="1" thickBot="1" x14ac:dyDescent="0.3">
      <c r="A324" s="17" t="s">
        <v>1</v>
      </c>
      <c r="B324" s="20">
        <v>20500</v>
      </c>
      <c r="C324" s="18">
        <v>20500</v>
      </c>
      <c r="D324" s="18">
        <v>20500</v>
      </c>
      <c r="E324" s="18">
        <v>20500</v>
      </c>
    </row>
    <row r="325" spans="1:5" ht="34.5" customHeight="1" thickBot="1" x14ac:dyDescent="0.3">
      <c r="A325" s="19" t="s">
        <v>48</v>
      </c>
      <c r="B325" s="20"/>
      <c r="C325" s="18"/>
      <c r="D325" s="18"/>
      <c r="E325" s="18"/>
    </row>
    <row r="326" spans="1:5" ht="34.5" customHeight="1" thickBot="1" x14ac:dyDescent="0.3">
      <c r="A326" s="19" t="s">
        <v>49</v>
      </c>
      <c r="B326" s="20"/>
      <c r="C326" s="18"/>
      <c r="D326" s="18"/>
      <c r="E326" s="18"/>
    </row>
    <row r="327" spans="1:5" ht="34.5" customHeight="1" thickBot="1" x14ac:dyDescent="0.3">
      <c r="A327" s="17" t="s">
        <v>2</v>
      </c>
      <c r="B327" s="20"/>
      <c r="C327" s="18"/>
      <c r="D327" s="18"/>
      <c r="E327" s="18"/>
    </row>
    <row r="328" spans="1:5" ht="34.5" customHeight="1" thickBot="1" x14ac:dyDescent="0.3">
      <c r="A328" s="19" t="s">
        <v>50</v>
      </c>
      <c r="B328" s="20"/>
      <c r="C328" s="18"/>
      <c r="D328" s="18"/>
      <c r="E328" s="18"/>
    </row>
    <row r="329" spans="1:5" ht="34.5" customHeight="1" thickBot="1" x14ac:dyDescent="0.3">
      <c r="A329" s="19" t="s">
        <v>51</v>
      </c>
      <c r="B329" s="20"/>
      <c r="C329" s="18"/>
      <c r="D329" s="18"/>
      <c r="E329" s="18"/>
    </row>
    <row r="330" spans="1:5" ht="34.5" customHeight="1" thickBot="1" x14ac:dyDescent="0.3">
      <c r="A330" s="17" t="s">
        <v>31</v>
      </c>
      <c r="B330" s="20"/>
      <c r="C330" s="18"/>
      <c r="D330" s="18"/>
      <c r="E330" s="18"/>
    </row>
    <row r="331" spans="1:5" ht="34.5" customHeight="1" thickBot="1" x14ac:dyDescent="0.3">
      <c r="A331" s="19" t="s">
        <v>52</v>
      </c>
      <c r="B331" s="20"/>
      <c r="C331" s="18"/>
      <c r="D331" s="18"/>
      <c r="E331" s="18"/>
    </row>
    <row r="332" spans="1:5" ht="34.5" customHeight="1" thickBot="1" x14ac:dyDescent="0.3">
      <c r="A332" s="19" t="s">
        <v>53</v>
      </c>
      <c r="B332" s="20"/>
      <c r="C332" s="18"/>
      <c r="D332" s="18"/>
      <c r="E332" s="18"/>
    </row>
    <row r="333" spans="1:5" ht="34.5" customHeight="1" thickBot="1" x14ac:dyDescent="0.3">
      <c r="A333" s="17" t="s">
        <v>33</v>
      </c>
      <c r="B333" s="20"/>
      <c r="C333" s="18"/>
      <c r="D333" s="18"/>
      <c r="E333" s="18"/>
    </row>
    <row r="334" spans="1:5" ht="34.5" customHeight="1" thickBot="1" x14ac:dyDescent="0.3">
      <c r="A334" s="19" t="s">
        <v>54</v>
      </c>
      <c r="B334" s="20"/>
      <c r="C334" s="18"/>
      <c r="D334" s="18"/>
      <c r="E334" s="18"/>
    </row>
    <row r="335" spans="1:5" ht="34.5" customHeight="1" thickBot="1" x14ac:dyDescent="0.3">
      <c r="A335" s="19" t="s">
        <v>55</v>
      </c>
      <c r="B335" s="20"/>
      <c r="C335" s="18"/>
      <c r="D335" s="18"/>
      <c r="E335" s="18"/>
    </row>
    <row r="336" spans="1:5" ht="34.5" customHeight="1" thickBot="1" x14ac:dyDescent="0.3">
      <c r="A336" s="17" t="s">
        <v>3</v>
      </c>
      <c r="B336" s="20"/>
      <c r="C336" s="18"/>
      <c r="D336" s="18"/>
      <c r="E336" s="18"/>
    </row>
    <row r="337" spans="1:5" ht="34.5" customHeight="1" thickBot="1" x14ac:dyDescent="0.3">
      <c r="A337" s="19" t="s">
        <v>56</v>
      </c>
      <c r="B337" s="20"/>
      <c r="C337" s="18"/>
      <c r="D337" s="18"/>
      <c r="E337" s="18"/>
    </row>
    <row r="338" spans="1:5" ht="34.5" customHeight="1" thickBot="1" x14ac:dyDescent="0.3">
      <c r="A338" s="19" t="s">
        <v>57</v>
      </c>
      <c r="B338" s="20"/>
      <c r="C338" s="18"/>
      <c r="D338" s="18"/>
      <c r="E338" s="18"/>
    </row>
    <row r="339" spans="1:5" ht="34.5" customHeight="1" thickBot="1" x14ac:dyDescent="0.3">
      <c r="A339" s="26" t="s">
        <v>64</v>
      </c>
      <c r="B339" s="24">
        <f>B336+B333+B330+B327+B324+B321+B318</f>
        <v>145000</v>
      </c>
      <c r="C339" s="24">
        <f t="shared" ref="C339:E339" si="26">C336+C333+C330+C327+C324+C321+C318</f>
        <v>150500</v>
      </c>
      <c r="D339" s="24">
        <f t="shared" si="26"/>
        <v>145500</v>
      </c>
      <c r="E339" s="24">
        <f t="shared" si="26"/>
        <v>145500</v>
      </c>
    </row>
    <row r="340" spans="1:5" ht="22.5" customHeight="1" x14ac:dyDescent="0.25">
      <c r="A340" s="363" t="s">
        <v>133</v>
      </c>
      <c r="B340" s="375" t="s">
        <v>134</v>
      </c>
      <c r="C340" s="376"/>
      <c r="D340" s="376"/>
      <c r="E340" s="377"/>
    </row>
    <row r="341" spans="1:5" ht="34.5" hidden="1" customHeight="1" x14ac:dyDescent="0.25">
      <c r="A341" s="364"/>
      <c r="B341" s="378"/>
      <c r="C341" s="379"/>
      <c r="D341" s="379"/>
      <c r="E341" s="380"/>
    </row>
    <row r="342" spans="1:5" ht="34.5" hidden="1" customHeight="1" thickBot="1" x14ac:dyDescent="0.3">
      <c r="A342" s="365"/>
      <c r="B342" s="381"/>
      <c r="C342" s="382"/>
      <c r="D342" s="382"/>
      <c r="E342" s="383"/>
    </row>
    <row r="343" spans="1:5" ht="34.5" customHeight="1" thickBot="1" x14ac:dyDescent="0.3">
      <c r="A343" s="9" t="s">
        <v>62</v>
      </c>
      <c r="B343" s="24">
        <v>0</v>
      </c>
      <c r="C343" s="24">
        <f>IF(C339-C308=0,0,"Error")</f>
        <v>0</v>
      </c>
      <c r="D343" s="24">
        <f>IF(D339-D308=0,0,"Error")</f>
        <v>0</v>
      </c>
      <c r="E343" s="24">
        <f>IF(E339-E308=0,0,"Error")</f>
        <v>0</v>
      </c>
    </row>
    <row r="344" spans="1:5" ht="34.5" customHeight="1" thickBot="1" x14ac:dyDescent="0.3">
      <c r="A344" s="9" t="s">
        <v>135</v>
      </c>
      <c r="B344" s="421" t="s">
        <v>136</v>
      </c>
      <c r="C344" s="422"/>
      <c r="D344" s="422"/>
      <c r="E344" s="423"/>
    </row>
    <row r="345" spans="1:5" ht="34.5" customHeight="1" thickBot="1" x14ac:dyDescent="0.3">
      <c r="A345" s="390" t="s">
        <v>137</v>
      </c>
      <c r="B345" s="391"/>
      <c r="C345" s="391"/>
      <c r="D345" s="391"/>
      <c r="E345" s="392"/>
    </row>
    <row r="346" spans="1:5" ht="34.5" customHeight="1" thickBot="1" x14ac:dyDescent="0.3">
      <c r="A346" s="7" t="s">
        <v>192</v>
      </c>
      <c r="B346" s="8"/>
      <c r="C346" s="8">
        <v>0.7</v>
      </c>
      <c r="D346" s="8">
        <v>0.8</v>
      </c>
      <c r="E346" s="8">
        <v>0.9</v>
      </c>
    </row>
    <row r="347" spans="1:5" ht="34.5" customHeight="1" thickBot="1" x14ac:dyDescent="0.3">
      <c r="A347" s="7" t="s">
        <v>138</v>
      </c>
      <c r="B347" s="30"/>
      <c r="C347" s="31">
        <v>0.7</v>
      </c>
      <c r="D347" s="31">
        <v>0.8</v>
      </c>
      <c r="E347" s="31">
        <v>0.9</v>
      </c>
    </row>
    <row r="348" spans="1:5" ht="34.5" customHeight="1" thickBot="1" x14ac:dyDescent="0.3">
      <c r="A348" s="11" t="s">
        <v>139</v>
      </c>
      <c r="B348" s="387" t="s">
        <v>140</v>
      </c>
      <c r="C348" s="388"/>
      <c r="D348" s="388"/>
      <c r="E348" s="389"/>
    </row>
    <row r="349" spans="1:5" ht="34.5" customHeight="1" thickBot="1" x14ac:dyDescent="0.3">
      <c r="A349" s="7" t="s">
        <v>10</v>
      </c>
      <c r="B349" s="390" t="s">
        <v>198</v>
      </c>
      <c r="C349" s="391"/>
      <c r="D349" s="391"/>
      <c r="E349" s="392"/>
    </row>
    <row r="350" spans="1:5" ht="34.5" customHeight="1" thickBot="1" x14ac:dyDescent="0.3">
      <c r="A350" s="7" t="s">
        <v>15</v>
      </c>
      <c r="B350" s="387" t="s">
        <v>141</v>
      </c>
      <c r="C350" s="388"/>
      <c r="D350" s="388"/>
      <c r="E350" s="389"/>
    </row>
    <row r="351" spans="1:5" ht="34.5" customHeight="1" x14ac:dyDescent="0.25">
      <c r="A351" s="32"/>
      <c r="B351" s="12">
        <v>2018</v>
      </c>
      <c r="C351" s="12">
        <v>2019</v>
      </c>
      <c r="D351" s="12">
        <v>2020</v>
      </c>
      <c r="E351" s="12">
        <v>2021</v>
      </c>
    </row>
    <row r="352" spans="1:5" ht="34.5" customHeight="1" thickBot="1" x14ac:dyDescent="0.3">
      <c r="A352" s="15"/>
      <c r="B352" s="13" t="s">
        <v>6</v>
      </c>
      <c r="C352" s="13" t="s">
        <v>7</v>
      </c>
      <c r="D352" s="13" t="s">
        <v>7</v>
      </c>
      <c r="E352" s="13" t="s">
        <v>7</v>
      </c>
    </row>
    <row r="353" spans="1:5" ht="34.5" customHeight="1" thickBot="1" x14ac:dyDescent="0.3">
      <c r="A353" s="7" t="s">
        <v>9</v>
      </c>
      <c r="B353" s="14"/>
      <c r="C353" s="14">
        <v>300</v>
      </c>
      <c r="D353" s="14">
        <v>300</v>
      </c>
      <c r="E353" s="14">
        <v>300</v>
      </c>
    </row>
    <row r="354" spans="1:5" ht="34.5" customHeight="1" thickBot="1" x14ac:dyDescent="0.3">
      <c r="A354" s="7" t="s">
        <v>16</v>
      </c>
      <c r="B354" s="14"/>
      <c r="C354" s="14">
        <v>35000</v>
      </c>
      <c r="D354" s="14">
        <v>35000</v>
      </c>
      <c r="E354" s="14">
        <v>35000</v>
      </c>
    </row>
    <row r="355" spans="1:5" ht="34.5" customHeight="1" thickBot="1" x14ac:dyDescent="0.3">
      <c r="A355" s="7" t="s">
        <v>26</v>
      </c>
      <c r="B355" s="14"/>
      <c r="C355" s="14">
        <f t="shared" ref="C355:E355" si="27">C354/C353</f>
        <v>116.66666666666667</v>
      </c>
      <c r="D355" s="14">
        <f t="shared" si="27"/>
        <v>116.66666666666667</v>
      </c>
      <c r="E355" s="14">
        <f t="shared" si="27"/>
        <v>116.66666666666667</v>
      </c>
    </row>
    <row r="356" spans="1:5" ht="34.5" customHeight="1" thickBot="1" x14ac:dyDescent="0.3">
      <c r="A356" s="7" t="s">
        <v>17</v>
      </c>
      <c r="B356" s="15"/>
      <c r="C356" s="16"/>
      <c r="D356" s="16">
        <f t="shared" ref="D356:E358" si="28">D353/C353-1</f>
        <v>0</v>
      </c>
      <c r="E356" s="16">
        <f t="shared" si="28"/>
        <v>0</v>
      </c>
    </row>
    <row r="357" spans="1:5" ht="34.5" customHeight="1" thickBot="1" x14ac:dyDescent="0.3">
      <c r="A357" s="7" t="s">
        <v>18</v>
      </c>
      <c r="B357" s="15"/>
      <c r="C357" s="16"/>
      <c r="D357" s="16">
        <f t="shared" si="28"/>
        <v>0</v>
      </c>
      <c r="E357" s="16">
        <f t="shared" si="28"/>
        <v>0</v>
      </c>
    </row>
    <row r="358" spans="1:5" ht="34.5" customHeight="1" thickBot="1" x14ac:dyDescent="0.3">
      <c r="A358" s="7" t="s">
        <v>19</v>
      </c>
      <c r="B358" s="15"/>
      <c r="C358" s="16"/>
      <c r="D358" s="16">
        <f t="shared" si="28"/>
        <v>0</v>
      </c>
      <c r="E358" s="16">
        <f t="shared" si="28"/>
        <v>0</v>
      </c>
    </row>
    <row r="359" spans="1:5" ht="34.5" customHeight="1" thickBot="1" x14ac:dyDescent="0.3">
      <c r="A359" s="390" t="s">
        <v>214</v>
      </c>
      <c r="B359" s="391"/>
      <c r="C359" s="391"/>
      <c r="D359" s="391"/>
      <c r="E359" s="392"/>
    </row>
    <row r="360" spans="1:5" ht="34.5" customHeight="1" thickBot="1" x14ac:dyDescent="0.3">
      <c r="A360" s="17" t="s">
        <v>0</v>
      </c>
      <c r="B360" s="18"/>
      <c r="C360" s="18">
        <v>25000</v>
      </c>
      <c r="D360" s="18">
        <v>25000</v>
      </c>
      <c r="E360" s="18">
        <v>25000</v>
      </c>
    </row>
    <row r="361" spans="1:5" ht="34.5" customHeight="1" thickBot="1" x14ac:dyDescent="0.3">
      <c r="A361" s="17" t="s">
        <v>142</v>
      </c>
      <c r="B361" s="18"/>
      <c r="C361" s="18">
        <v>5000</v>
      </c>
      <c r="D361" s="18">
        <v>5000</v>
      </c>
      <c r="E361" s="18">
        <v>5000</v>
      </c>
    </row>
    <row r="362" spans="1:5" ht="34.5" customHeight="1" thickBot="1" x14ac:dyDescent="0.3">
      <c r="A362" s="17" t="s">
        <v>1</v>
      </c>
      <c r="B362" s="18"/>
      <c r="C362" s="18">
        <v>5000</v>
      </c>
      <c r="D362" s="18">
        <v>5000</v>
      </c>
      <c r="E362" s="18">
        <v>5000</v>
      </c>
    </row>
    <row r="363" spans="1:5" ht="34.5" customHeight="1" thickBot="1" x14ac:dyDescent="0.3">
      <c r="A363" s="17" t="s">
        <v>2</v>
      </c>
      <c r="B363" s="18"/>
      <c r="C363" s="18"/>
      <c r="D363" s="18"/>
      <c r="E363" s="18"/>
    </row>
    <row r="364" spans="1:5" ht="34.5" customHeight="1" thickBot="1" x14ac:dyDescent="0.3">
      <c r="A364" s="17" t="s">
        <v>31</v>
      </c>
      <c r="B364" s="18"/>
      <c r="C364" s="18"/>
      <c r="D364" s="18"/>
      <c r="E364" s="18"/>
    </row>
    <row r="365" spans="1:5" ht="34.5" customHeight="1" thickBot="1" x14ac:dyDescent="0.3">
      <c r="A365" s="17" t="s">
        <v>33</v>
      </c>
      <c r="B365" s="18"/>
      <c r="C365" s="18"/>
      <c r="D365" s="18"/>
      <c r="E365" s="18"/>
    </row>
    <row r="366" spans="1:5" ht="34.5" customHeight="1" thickBot="1" x14ac:dyDescent="0.3">
      <c r="A366" s="17" t="s">
        <v>3</v>
      </c>
      <c r="B366" s="18"/>
      <c r="C366" s="18"/>
      <c r="D366" s="18"/>
      <c r="E366" s="18"/>
    </row>
    <row r="367" spans="1:5" ht="34.5" customHeight="1" thickBot="1" x14ac:dyDescent="0.3">
      <c r="A367" s="17"/>
      <c r="B367" s="18"/>
      <c r="C367" s="18"/>
      <c r="D367" s="18"/>
      <c r="E367" s="18"/>
    </row>
    <row r="368" spans="1:5" ht="34.5" customHeight="1" thickBot="1" x14ac:dyDescent="0.3">
      <c r="A368" s="17"/>
      <c r="B368" s="18"/>
      <c r="C368" s="18"/>
      <c r="D368" s="18"/>
      <c r="E368" s="18"/>
    </row>
    <row r="369" spans="1:5" ht="34.5" customHeight="1" thickBot="1" x14ac:dyDescent="0.3">
      <c r="A369" s="33" t="s">
        <v>143</v>
      </c>
      <c r="B369" s="24">
        <f>SUM(B360:B368)</f>
        <v>0</v>
      </c>
      <c r="C369" s="24">
        <f>SUM(C360:C368)</f>
        <v>35000</v>
      </c>
      <c r="D369" s="24">
        <f>SUM(D360:D368)</f>
        <v>35000</v>
      </c>
      <c r="E369" s="24">
        <f>SUM(E360:E368)</f>
        <v>35000</v>
      </c>
    </row>
    <row r="370" spans="1:5" ht="34.5" customHeight="1" thickBot="1" x14ac:dyDescent="0.3">
      <c r="A370" s="11" t="s">
        <v>144</v>
      </c>
      <c r="B370" s="387" t="s">
        <v>145</v>
      </c>
      <c r="C370" s="388"/>
      <c r="D370" s="388"/>
      <c r="E370" s="389"/>
    </row>
    <row r="371" spans="1:5" ht="34.5" customHeight="1" thickBot="1" x14ac:dyDescent="0.3">
      <c r="A371" s="7" t="s">
        <v>10</v>
      </c>
      <c r="B371" s="390" t="s">
        <v>146</v>
      </c>
      <c r="C371" s="391"/>
      <c r="D371" s="391"/>
      <c r="E371" s="392"/>
    </row>
    <row r="372" spans="1:5" ht="34.5" customHeight="1" thickBot="1" x14ac:dyDescent="0.3">
      <c r="A372" s="7" t="s">
        <v>15</v>
      </c>
      <c r="B372" s="387" t="s">
        <v>147</v>
      </c>
      <c r="C372" s="388"/>
      <c r="D372" s="388"/>
      <c r="E372" s="389"/>
    </row>
    <row r="373" spans="1:5" ht="34.5" customHeight="1" x14ac:dyDescent="0.25">
      <c r="A373" s="32"/>
      <c r="B373" s="12">
        <v>2018</v>
      </c>
      <c r="C373" s="12">
        <v>2019</v>
      </c>
      <c r="D373" s="12">
        <v>2020</v>
      </c>
      <c r="E373" s="12">
        <v>2021</v>
      </c>
    </row>
    <row r="374" spans="1:5" ht="34.5" customHeight="1" thickBot="1" x14ac:dyDescent="0.3">
      <c r="A374" s="15"/>
      <c r="B374" s="13" t="s">
        <v>6</v>
      </c>
      <c r="C374" s="13" t="s">
        <v>7</v>
      </c>
      <c r="D374" s="13" t="s">
        <v>7</v>
      </c>
      <c r="E374" s="13" t="s">
        <v>7</v>
      </c>
    </row>
    <row r="375" spans="1:5" ht="34.5" customHeight="1" thickBot="1" x14ac:dyDescent="0.3">
      <c r="A375" s="7" t="s">
        <v>9</v>
      </c>
      <c r="B375" s="14"/>
      <c r="C375" s="14">
        <v>40</v>
      </c>
      <c r="D375" s="14">
        <v>50</v>
      </c>
      <c r="E375" s="14">
        <v>60</v>
      </c>
    </row>
    <row r="376" spans="1:5" ht="34.5" customHeight="1" thickBot="1" x14ac:dyDescent="0.3">
      <c r="A376" s="7" t="s">
        <v>16</v>
      </c>
      <c r="B376" s="14"/>
      <c r="C376" s="14">
        <v>65000</v>
      </c>
      <c r="D376" s="14">
        <v>74000</v>
      </c>
      <c r="E376" s="14">
        <v>74000</v>
      </c>
    </row>
    <row r="377" spans="1:5" ht="34.5" customHeight="1" thickBot="1" x14ac:dyDescent="0.3">
      <c r="A377" s="7" t="s">
        <v>26</v>
      </c>
      <c r="B377" s="14"/>
      <c r="C377" s="14">
        <f t="shared" ref="C377:E377" si="29">C376/C375</f>
        <v>1625</v>
      </c>
      <c r="D377" s="14">
        <f t="shared" si="29"/>
        <v>1480</v>
      </c>
      <c r="E377" s="14">
        <f t="shared" si="29"/>
        <v>1233.3333333333333</v>
      </c>
    </row>
    <row r="378" spans="1:5" ht="34.5" customHeight="1" thickBot="1" x14ac:dyDescent="0.3">
      <c r="A378" s="7" t="s">
        <v>17</v>
      </c>
      <c r="B378" s="15"/>
      <c r="C378" s="16"/>
      <c r="D378" s="16">
        <f t="shared" ref="D378:E380" si="30">D375/C375-1</f>
        <v>0.25</v>
      </c>
      <c r="E378" s="16">
        <f t="shared" si="30"/>
        <v>0.19999999999999996</v>
      </c>
    </row>
    <row r="379" spans="1:5" ht="34.5" customHeight="1" thickBot="1" x14ac:dyDescent="0.3">
      <c r="A379" s="7" t="s">
        <v>18</v>
      </c>
      <c r="B379" s="15"/>
      <c r="C379" s="16"/>
      <c r="D379" s="16">
        <f t="shared" si="30"/>
        <v>0.13846153846153841</v>
      </c>
      <c r="E379" s="16">
        <f t="shared" si="30"/>
        <v>0</v>
      </c>
    </row>
    <row r="380" spans="1:5" ht="34.5" customHeight="1" thickBot="1" x14ac:dyDescent="0.3">
      <c r="A380" s="7" t="s">
        <v>19</v>
      </c>
      <c r="B380" s="15"/>
      <c r="C380" s="16"/>
      <c r="D380" s="16">
        <f t="shared" si="30"/>
        <v>-8.9230769230769225E-2</v>
      </c>
      <c r="E380" s="16">
        <f t="shared" si="30"/>
        <v>-0.16666666666666674</v>
      </c>
    </row>
    <row r="381" spans="1:5" ht="34.5" customHeight="1" thickBot="1" x14ac:dyDescent="0.3">
      <c r="A381" s="390" t="s">
        <v>215</v>
      </c>
      <c r="B381" s="391"/>
      <c r="C381" s="391"/>
      <c r="D381" s="391"/>
      <c r="E381" s="392"/>
    </row>
    <row r="382" spans="1:5" ht="34.5" customHeight="1" thickBot="1" x14ac:dyDescent="0.3">
      <c r="A382" s="17" t="s">
        <v>0</v>
      </c>
      <c r="B382" s="18"/>
      <c r="C382" s="18">
        <v>49980</v>
      </c>
      <c r="D382" s="18">
        <v>57500</v>
      </c>
      <c r="E382" s="18">
        <v>57500</v>
      </c>
    </row>
    <row r="383" spans="1:5" ht="34.5" customHeight="1" thickBot="1" x14ac:dyDescent="0.3">
      <c r="A383" s="17" t="s">
        <v>142</v>
      </c>
      <c r="B383" s="18"/>
      <c r="C383" s="18">
        <v>10020</v>
      </c>
      <c r="D383" s="18">
        <v>11500</v>
      </c>
      <c r="E383" s="18">
        <v>11500</v>
      </c>
    </row>
    <row r="384" spans="1:5" ht="34.5" customHeight="1" thickBot="1" x14ac:dyDescent="0.3">
      <c r="A384" s="17" t="s">
        <v>1</v>
      </c>
      <c r="B384" s="18"/>
      <c r="C384" s="18">
        <v>5000</v>
      </c>
      <c r="D384" s="18">
        <v>5000</v>
      </c>
      <c r="E384" s="18">
        <v>5000</v>
      </c>
    </row>
    <row r="385" spans="1:5" ht="34.5" customHeight="1" thickBot="1" x14ac:dyDescent="0.3">
      <c r="A385" s="17" t="s">
        <v>2</v>
      </c>
      <c r="B385" s="18"/>
      <c r="C385" s="18"/>
      <c r="D385" s="18"/>
      <c r="E385" s="18"/>
    </row>
    <row r="386" spans="1:5" ht="34.5" customHeight="1" thickBot="1" x14ac:dyDescent="0.3">
      <c r="A386" s="17" t="s">
        <v>31</v>
      </c>
      <c r="B386" s="18"/>
      <c r="C386" s="18"/>
      <c r="D386" s="18"/>
      <c r="E386" s="18"/>
    </row>
    <row r="387" spans="1:5" ht="34.5" customHeight="1" thickBot="1" x14ac:dyDescent="0.3">
      <c r="A387" s="17" t="s">
        <v>33</v>
      </c>
      <c r="B387" s="18"/>
      <c r="C387" s="18"/>
      <c r="D387" s="18"/>
      <c r="E387" s="18"/>
    </row>
    <row r="388" spans="1:5" ht="34.5" customHeight="1" thickBot="1" x14ac:dyDescent="0.3">
      <c r="A388" s="34" t="s">
        <v>3</v>
      </c>
      <c r="B388" s="18"/>
      <c r="C388" s="18"/>
      <c r="D388" s="18"/>
      <c r="E388" s="18"/>
    </row>
    <row r="389" spans="1:5" ht="34.5" customHeight="1" thickBot="1" x14ac:dyDescent="0.3">
      <c r="A389" s="17"/>
      <c r="B389" s="18"/>
      <c r="C389" s="18"/>
      <c r="D389" s="18"/>
      <c r="E389" s="18"/>
    </row>
    <row r="390" spans="1:5" ht="34.5" customHeight="1" thickBot="1" x14ac:dyDescent="0.3">
      <c r="A390" s="17"/>
      <c r="B390" s="18"/>
      <c r="C390" s="18"/>
      <c r="D390" s="18"/>
      <c r="E390" s="18"/>
    </row>
    <row r="391" spans="1:5" ht="34.5" customHeight="1" thickBot="1" x14ac:dyDescent="0.3">
      <c r="A391" s="35" t="s">
        <v>143</v>
      </c>
      <c r="B391" s="18">
        <f>SUM(B382:B390)</f>
        <v>0</v>
      </c>
      <c r="C391" s="18">
        <f t="shared" ref="C391:E391" si="31">SUM(C382:C390)</f>
        <v>65000</v>
      </c>
      <c r="D391" s="18">
        <f t="shared" si="31"/>
        <v>74000</v>
      </c>
      <c r="E391" s="18">
        <f t="shared" si="31"/>
        <v>74000</v>
      </c>
    </row>
    <row r="392" spans="1:5" ht="34.5" customHeight="1" thickBot="1" x14ac:dyDescent="0.3">
      <c r="A392" s="35"/>
      <c r="B392" s="18"/>
      <c r="C392" s="18"/>
      <c r="D392" s="18"/>
      <c r="E392" s="18"/>
    </row>
    <row r="393" spans="1:5" ht="34.5" customHeight="1" thickBot="1" x14ac:dyDescent="0.3">
      <c r="A393" s="418" t="s">
        <v>66</v>
      </c>
      <c r="B393" s="419"/>
      <c r="C393" s="419"/>
      <c r="D393" s="419"/>
      <c r="E393" s="420"/>
    </row>
    <row r="394" spans="1:5" ht="34.5" customHeight="1" thickBot="1" x14ac:dyDescent="0.3">
      <c r="A394" s="384" t="s">
        <v>67</v>
      </c>
      <c r="B394" s="385"/>
      <c r="C394" s="385"/>
      <c r="D394" s="385"/>
      <c r="E394" s="386"/>
    </row>
    <row r="395" spans="1:5" ht="34.5" customHeight="1" thickBot="1" x14ac:dyDescent="0.3">
      <c r="A395" s="7" t="s">
        <v>40</v>
      </c>
      <c r="B395" s="393"/>
      <c r="C395" s="394"/>
      <c r="D395" s="394"/>
      <c r="E395" s="395"/>
    </row>
    <row r="396" spans="1:5" ht="34.5" customHeight="1" thickBot="1" x14ac:dyDescent="0.3">
      <c r="A396" s="11" t="s">
        <v>39</v>
      </c>
      <c r="B396" s="387" t="s">
        <v>188</v>
      </c>
      <c r="C396" s="388"/>
      <c r="D396" s="388"/>
      <c r="E396" s="389"/>
    </row>
    <row r="397" spans="1:5" ht="34.5" customHeight="1" thickBot="1" x14ac:dyDescent="0.3">
      <c r="A397" s="7" t="s">
        <v>10</v>
      </c>
      <c r="B397" s="390" t="s">
        <v>148</v>
      </c>
      <c r="C397" s="391"/>
      <c r="D397" s="391"/>
      <c r="E397" s="392"/>
    </row>
    <row r="398" spans="1:5" ht="34.5" customHeight="1" thickBot="1" x14ac:dyDescent="0.3">
      <c r="A398" s="7" t="s">
        <v>15</v>
      </c>
      <c r="B398" s="387" t="s">
        <v>122</v>
      </c>
      <c r="C398" s="388"/>
      <c r="D398" s="388"/>
      <c r="E398" s="389"/>
    </row>
    <row r="399" spans="1:5" ht="34.5" customHeight="1" x14ac:dyDescent="0.25">
      <c r="A399" s="361"/>
      <c r="B399" s="12">
        <v>2018</v>
      </c>
      <c r="C399" s="12">
        <v>2019</v>
      </c>
      <c r="D399" s="12">
        <v>2020</v>
      </c>
      <c r="E399" s="12">
        <v>2021</v>
      </c>
    </row>
    <row r="400" spans="1:5" ht="34.5" customHeight="1" thickBot="1" x14ac:dyDescent="0.3">
      <c r="A400" s="362"/>
      <c r="B400" s="13" t="s">
        <v>6</v>
      </c>
      <c r="C400" s="13" t="s">
        <v>7</v>
      </c>
      <c r="D400" s="13" t="s">
        <v>7</v>
      </c>
      <c r="E400" s="13" t="s">
        <v>7</v>
      </c>
    </row>
    <row r="401" spans="1:5" ht="34.5" customHeight="1" thickBot="1" x14ac:dyDescent="0.3">
      <c r="A401" s="7" t="s">
        <v>9</v>
      </c>
      <c r="B401" s="14">
        <v>649</v>
      </c>
      <c r="C401" s="14"/>
      <c r="D401" s="14"/>
      <c r="E401" s="14"/>
    </row>
    <row r="402" spans="1:5" ht="34.5" customHeight="1" thickBot="1" x14ac:dyDescent="0.3">
      <c r="A402" s="7" t="s">
        <v>16</v>
      </c>
      <c r="B402" s="14">
        <v>20000</v>
      </c>
      <c r="C402" s="14"/>
      <c r="D402" s="14"/>
      <c r="E402" s="14"/>
    </row>
    <row r="403" spans="1:5" ht="34.5" customHeight="1" thickBot="1" x14ac:dyDescent="0.3">
      <c r="A403" s="7" t="s">
        <v>26</v>
      </c>
      <c r="B403" s="14">
        <f>B402/B401</f>
        <v>30.816640986132512</v>
      </c>
      <c r="C403" s="14"/>
      <c r="D403" s="14"/>
      <c r="E403" s="14"/>
    </row>
    <row r="404" spans="1:5" ht="34.5" customHeight="1" thickBot="1" x14ac:dyDescent="0.3">
      <c r="A404" s="7" t="s">
        <v>17</v>
      </c>
      <c r="B404" s="15" t="s">
        <v>23</v>
      </c>
      <c r="C404" s="16">
        <f>C401/B401-1</f>
        <v>-1</v>
      </c>
      <c r="D404" s="16"/>
      <c r="E404" s="16"/>
    </row>
    <row r="405" spans="1:5" ht="34.5" customHeight="1" thickBot="1" x14ac:dyDescent="0.3">
      <c r="A405" s="7" t="s">
        <v>18</v>
      </c>
      <c r="B405" s="15" t="s">
        <v>23</v>
      </c>
      <c r="C405" s="16">
        <f>C402/B402-1</f>
        <v>-1</v>
      </c>
      <c r="D405" s="16"/>
      <c r="E405" s="16"/>
    </row>
    <row r="406" spans="1:5" ht="34.5" customHeight="1" thickBot="1" x14ac:dyDescent="0.3">
      <c r="A406" s="7" t="s">
        <v>19</v>
      </c>
      <c r="B406" s="15" t="s">
        <v>23</v>
      </c>
      <c r="C406" s="16">
        <f>C403/B403-1</f>
        <v>-1</v>
      </c>
      <c r="D406" s="16"/>
      <c r="E406" s="16"/>
    </row>
    <row r="407" spans="1:5" ht="34.5" customHeight="1" thickBot="1" x14ac:dyDescent="0.3">
      <c r="A407" s="358" t="s">
        <v>90</v>
      </c>
      <c r="B407" s="359"/>
      <c r="C407" s="359"/>
      <c r="D407" s="359"/>
      <c r="E407" s="360"/>
    </row>
    <row r="408" spans="1:5" ht="34.5" customHeight="1" x14ac:dyDescent="0.25">
      <c r="A408" s="361"/>
      <c r="B408" s="12">
        <v>2018</v>
      </c>
      <c r="C408" s="12">
        <v>2019</v>
      </c>
      <c r="D408" s="12">
        <v>2020</v>
      </c>
      <c r="E408" s="12">
        <v>2021</v>
      </c>
    </row>
    <row r="409" spans="1:5" ht="34.5" customHeight="1" thickBot="1" x14ac:dyDescent="0.3">
      <c r="A409" s="362"/>
      <c r="B409" s="13" t="s">
        <v>6</v>
      </c>
      <c r="C409" s="13" t="s">
        <v>7</v>
      </c>
      <c r="D409" s="13" t="s">
        <v>7</v>
      </c>
      <c r="E409" s="13" t="s">
        <v>7</v>
      </c>
    </row>
    <row r="410" spans="1:5" ht="34.5" customHeight="1" thickBot="1" x14ac:dyDescent="0.3">
      <c r="A410" s="17" t="s">
        <v>70</v>
      </c>
      <c r="B410" s="18"/>
      <c r="C410" s="18"/>
      <c r="D410" s="18"/>
      <c r="E410" s="18"/>
    </row>
    <row r="411" spans="1:5" ht="34.5" customHeight="1" thickBot="1" x14ac:dyDescent="0.3">
      <c r="A411" s="17" t="s">
        <v>71</v>
      </c>
      <c r="B411" s="20">
        <v>20000</v>
      </c>
      <c r="C411" s="18"/>
      <c r="D411" s="18"/>
      <c r="E411" s="18"/>
    </row>
    <row r="412" spans="1:5" ht="34.5" customHeight="1" thickBot="1" x14ac:dyDescent="0.3">
      <c r="A412" s="23" t="s">
        <v>61</v>
      </c>
      <c r="B412" s="20">
        <f>B411+B410</f>
        <v>20000</v>
      </c>
      <c r="C412" s="20">
        <f t="shared" ref="C412:E412" si="32">C411+C410</f>
        <v>0</v>
      </c>
      <c r="D412" s="20">
        <f t="shared" si="32"/>
        <v>0</v>
      </c>
      <c r="E412" s="20">
        <f t="shared" si="32"/>
        <v>0</v>
      </c>
    </row>
    <row r="413" spans="1:5" ht="34.5" customHeight="1" x14ac:dyDescent="0.25">
      <c r="A413" s="363" t="s">
        <v>68</v>
      </c>
      <c r="B413" s="375"/>
      <c r="C413" s="376"/>
      <c r="D413" s="376"/>
      <c r="E413" s="377"/>
    </row>
    <row r="414" spans="1:5" ht="34.5" customHeight="1" x14ac:dyDescent="0.25">
      <c r="A414" s="364"/>
      <c r="B414" s="378"/>
      <c r="C414" s="379"/>
      <c r="D414" s="379"/>
      <c r="E414" s="380"/>
    </row>
    <row r="415" spans="1:5" ht="34.5" customHeight="1" thickBot="1" x14ac:dyDescent="0.3">
      <c r="A415" s="365"/>
      <c r="B415" s="381"/>
      <c r="C415" s="382"/>
      <c r="D415" s="382"/>
      <c r="E415" s="383"/>
    </row>
    <row r="416" spans="1:5" ht="34.5" customHeight="1" thickBot="1" x14ac:dyDescent="0.3">
      <c r="A416" s="7" t="s">
        <v>40</v>
      </c>
      <c r="B416" s="393"/>
      <c r="C416" s="394"/>
      <c r="D416" s="394"/>
      <c r="E416" s="395"/>
    </row>
    <row r="417" spans="1:5" ht="34.5" customHeight="1" thickBot="1" x14ac:dyDescent="0.3">
      <c r="A417" s="11" t="s">
        <v>121</v>
      </c>
      <c r="B417" s="387" t="s">
        <v>180</v>
      </c>
      <c r="C417" s="388"/>
      <c r="D417" s="388"/>
      <c r="E417" s="417"/>
    </row>
    <row r="418" spans="1:5" ht="34.5" customHeight="1" thickBot="1" x14ac:dyDescent="0.3">
      <c r="A418" s="7" t="s">
        <v>10</v>
      </c>
      <c r="B418" s="390" t="s">
        <v>149</v>
      </c>
      <c r="C418" s="391"/>
      <c r="D418" s="391"/>
      <c r="E418" s="392"/>
    </row>
    <row r="419" spans="1:5" ht="34.5" customHeight="1" thickBot="1" x14ac:dyDescent="0.3">
      <c r="A419" s="7" t="s">
        <v>15</v>
      </c>
      <c r="B419" s="387" t="s">
        <v>89</v>
      </c>
      <c r="C419" s="388"/>
      <c r="D419" s="388"/>
      <c r="E419" s="389"/>
    </row>
    <row r="420" spans="1:5" ht="34.5" customHeight="1" x14ac:dyDescent="0.25">
      <c r="A420" s="361"/>
      <c r="B420" s="12">
        <v>2018</v>
      </c>
      <c r="C420" s="12">
        <v>2019</v>
      </c>
      <c r="D420" s="12">
        <v>2020</v>
      </c>
      <c r="E420" s="12">
        <v>2021</v>
      </c>
    </row>
    <row r="421" spans="1:5" ht="34.5" customHeight="1" thickBot="1" x14ac:dyDescent="0.3">
      <c r="A421" s="362"/>
      <c r="B421" s="13" t="s">
        <v>6</v>
      </c>
      <c r="C421" s="13" t="s">
        <v>7</v>
      </c>
      <c r="D421" s="13" t="s">
        <v>7</v>
      </c>
      <c r="E421" s="13" t="s">
        <v>7</v>
      </c>
    </row>
    <row r="422" spans="1:5" ht="34.5" customHeight="1" thickBot="1" x14ac:dyDescent="0.3">
      <c r="A422" s="7" t="s">
        <v>9</v>
      </c>
      <c r="B422" s="14">
        <v>108</v>
      </c>
      <c r="C422" s="14">
        <v>22</v>
      </c>
      <c r="D422" s="14">
        <v>55</v>
      </c>
      <c r="E422" s="14">
        <v>55</v>
      </c>
    </row>
    <row r="423" spans="1:5" ht="34.5" customHeight="1" thickBot="1" x14ac:dyDescent="0.3">
      <c r="A423" s="7" t="s">
        <v>16</v>
      </c>
      <c r="B423" s="14">
        <v>10000</v>
      </c>
      <c r="C423" s="14">
        <v>2000</v>
      </c>
      <c r="D423" s="14">
        <v>5000</v>
      </c>
      <c r="E423" s="14">
        <v>5000</v>
      </c>
    </row>
    <row r="424" spans="1:5" ht="34.5" customHeight="1" thickBot="1" x14ac:dyDescent="0.3">
      <c r="A424" s="7" t="s">
        <v>26</v>
      </c>
      <c r="B424" s="14">
        <f>B423/B422</f>
        <v>92.592592592592595</v>
      </c>
      <c r="C424" s="14">
        <f t="shared" ref="C424:E424" si="33">C423/C422</f>
        <v>90.909090909090907</v>
      </c>
      <c r="D424" s="14">
        <f t="shared" si="33"/>
        <v>90.909090909090907</v>
      </c>
      <c r="E424" s="14">
        <f t="shared" si="33"/>
        <v>90.909090909090907</v>
      </c>
    </row>
    <row r="425" spans="1:5" ht="34.5" customHeight="1" thickBot="1" x14ac:dyDescent="0.3">
      <c r="A425" s="7" t="s">
        <v>17</v>
      </c>
      <c r="B425" s="15" t="s">
        <v>23</v>
      </c>
      <c r="C425" s="16">
        <f>C422/B422-1</f>
        <v>-0.79629629629629628</v>
      </c>
      <c r="D425" s="16">
        <f t="shared" ref="D425:E427" si="34">D422/C422-1</f>
        <v>1.5</v>
      </c>
      <c r="E425" s="16">
        <f t="shared" si="34"/>
        <v>0</v>
      </c>
    </row>
    <row r="426" spans="1:5" ht="34.5" customHeight="1" thickBot="1" x14ac:dyDescent="0.3">
      <c r="A426" s="7" t="s">
        <v>18</v>
      </c>
      <c r="B426" s="15" t="s">
        <v>23</v>
      </c>
      <c r="C426" s="16">
        <f>C423/B423-1</f>
        <v>-0.8</v>
      </c>
      <c r="D426" s="16">
        <f t="shared" si="34"/>
        <v>1.5</v>
      </c>
      <c r="E426" s="16">
        <f t="shared" si="34"/>
        <v>0</v>
      </c>
    </row>
    <row r="427" spans="1:5" ht="34.5" customHeight="1" thickBot="1" x14ac:dyDescent="0.3">
      <c r="A427" s="7" t="s">
        <v>19</v>
      </c>
      <c r="B427" s="15" t="s">
        <v>23</v>
      </c>
      <c r="C427" s="16">
        <f>C424/B424-1</f>
        <v>-1.8181818181818188E-2</v>
      </c>
      <c r="D427" s="16">
        <f t="shared" si="34"/>
        <v>0</v>
      </c>
      <c r="E427" s="16">
        <f t="shared" si="34"/>
        <v>0</v>
      </c>
    </row>
    <row r="428" spans="1:5" ht="34.5" customHeight="1" thickBot="1" x14ac:dyDescent="0.3">
      <c r="A428" s="358" t="s">
        <v>150</v>
      </c>
      <c r="B428" s="359"/>
      <c r="C428" s="359"/>
      <c r="D428" s="359"/>
      <c r="E428" s="360"/>
    </row>
    <row r="429" spans="1:5" ht="34.5" customHeight="1" x14ac:dyDescent="0.25">
      <c r="A429" s="361"/>
      <c r="B429" s="12">
        <v>2018</v>
      </c>
      <c r="C429" s="12">
        <v>2019</v>
      </c>
      <c r="D429" s="12">
        <v>2020</v>
      </c>
      <c r="E429" s="12">
        <v>2021</v>
      </c>
    </row>
    <row r="430" spans="1:5" ht="34.5" customHeight="1" thickBot="1" x14ac:dyDescent="0.3">
      <c r="A430" s="362"/>
      <c r="B430" s="13" t="s">
        <v>6</v>
      </c>
      <c r="C430" s="13" t="s">
        <v>7</v>
      </c>
      <c r="D430" s="13" t="s">
        <v>7</v>
      </c>
      <c r="E430" s="13" t="s">
        <v>7</v>
      </c>
    </row>
    <row r="431" spans="1:5" ht="34.5" customHeight="1" thickBot="1" x14ac:dyDescent="0.3">
      <c r="A431" s="17" t="s">
        <v>70</v>
      </c>
      <c r="B431" s="18"/>
      <c r="C431" s="18"/>
      <c r="D431" s="18"/>
      <c r="E431" s="18"/>
    </row>
    <row r="432" spans="1:5" ht="34.5" customHeight="1" thickBot="1" x14ac:dyDescent="0.3">
      <c r="A432" s="17" t="s">
        <v>71</v>
      </c>
      <c r="B432" s="20">
        <v>10000</v>
      </c>
      <c r="C432" s="18">
        <v>2000</v>
      </c>
      <c r="D432" s="18">
        <v>5000</v>
      </c>
      <c r="E432" s="18">
        <v>5000</v>
      </c>
    </row>
    <row r="433" spans="1:5" ht="34.5" customHeight="1" thickBot="1" x14ac:dyDescent="0.3">
      <c r="A433" s="23" t="s">
        <v>63</v>
      </c>
      <c r="B433" s="20">
        <v>10000</v>
      </c>
      <c r="C433" s="20">
        <f t="shared" ref="C433:E433" si="35">C432+C431</f>
        <v>2000</v>
      </c>
      <c r="D433" s="20">
        <f t="shared" si="35"/>
        <v>5000</v>
      </c>
      <c r="E433" s="20">
        <f t="shared" si="35"/>
        <v>5000</v>
      </c>
    </row>
    <row r="434" spans="1:5" ht="34.5" customHeight="1" x14ac:dyDescent="0.25">
      <c r="A434" s="363" t="s">
        <v>69</v>
      </c>
      <c r="B434" s="375"/>
      <c r="C434" s="376"/>
      <c r="D434" s="376"/>
      <c r="E434" s="377"/>
    </row>
    <row r="435" spans="1:5" ht="34.5" customHeight="1" x14ac:dyDescent="0.25">
      <c r="A435" s="364"/>
      <c r="B435" s="378"/>
      <c r="C435" s="379"/>
      <c r="D435" s="379"/>
      <c r="E435" s="380"/>
    </row>
    <row r="436" spans="1:5" ht="34.5" customHeight="1" thickBot="1" x14ac:dyDescent="0.3">
      <c r="A436" s="364"/>
      <c r="B436" s="381"/>
      <c r="C436" s="382"/>
      <c r="D436" s="382"/>
      <c r="E436" s="383"/>
    </row>
    <row r="437" spans="1:5" ht="34.5" customHeight="1" thickBot="1" x14ac:dyDescent="0.3">
      <c r="A437" s="9" t="s">
        <v>86</v>
      </c>
      <c r="B437" s="405" t="s">
        <v>181</v>
      </c>
      <c r="C437" s="406"/>
      <c r="D437" s="406"/>
      <c r="E437" s="407"/>
    </row>
    <row r="438" spans="1:5" ht="34.5" customHeight="1" thickBot="1" x14ac:dyDescent="0.3">
      <c r="A438" s="390" t="s">
        <v>88</v>
      </c>
      <c r="B438" s="391"/>
      <c r="C438" s="391"/>
      <c r="D438" s="391"/>
      <c r="E438" s="392"/>
    </row>
    <row r="439" spans="1:5" ht="34.5" customHeight="1" thickBot="1" x14ac:dyDescent="0.3">
      <c r="A439" s="10" t="s">
        <v>151</v>
      </c>
      <c r="B439" s="8">
        <v>0.3</v>
      </c>
      <c r="C439" s="8">
        <v>0.4</v>
      </c>
      <c r="D439" s="8">
        <v>0.5</v>
      </c>
      <c r="E439" s="8">
        <v>0.6</v>
      </c>
    </row>
    <row r="440" spans="1:5" ht="34.5" customHeight="1" thickBot="1" x14ac:dyDescent="0.3">
      <c r="A440" s="396" t="s">
        <v>87</v>
      </c>
      <c r="B440" s="397"/>
      <c r="C440" s="397"/>
      <c r="D440" s="397"/>
      <c r="E440" s="398"/>
    </row>
    <row r="441" spans="1:5" ht="34.5" customHeight="1" thickBot="1" x14ac:dyDescent="0.3">
      <c r="A441" s="384" t="s">
        <v>73</v>
      </c>
      <c r="B441" s="385"/>
      <c r="C441" s="385"/>
      <c r="D441" s="385"/>
      <c r="E441" s="386"/>
    </row>
    <row r="442" spans="1:5" ht="34.5" customHeight="1" thickBot="1" x14ac:dyDescent="0.3">
      <c r="A442" s="11" t="s">
        <v>39</v>
      </c>
      <c r="B442" s="387" t="s">
        <v>152</v>
      </c>
      <c r="C442" s="388"/>
      <c r="D442" s="388"/>
      <c r="E442" s="389"/>
    </row>
    <row r="443" spans="1:5" ht="34.5" customHeight="1" thickBot="1" x14ac:dyDescent="0.3">
      <c r="A443" s="7" t="s">
        <v>10</v>
      </c>
      <c r="B443" s="414" t="s">
        <v>189</v>
      </c>
      <c r="C443" s="415"/>
      <c r="D443" s="415"/>
      <c r="E443" s="416"/>
    </row>
    <row r="444" spans="1:5" ht="34.5" customHeight="1" thickBot="1" x14ac:dyDescent="0.3">
      <c r="A444" s="7" t="s">
        <v>15</v>
      </c>
      <c r="B444" s="387" t="s">
        <v>153</v>
      </c>
      <c r="C444" s="388"/>
      <c r="D444" s="388"/>
      <c r="E444" s="389"/>
    </row>
    <row r="445" spans="1:5" ht="34.5" customHeight="1" x14ac:dyDescent="0.25">
      <c r="A445" s="361"/>
      <c r="B445" s="12">
        <v>2018</v>
      </c>
      <c r="C445" s="36">
        <v>2019</v>
      </c>
      <c r="D445" s="12">
        <v>2020</v>
      </c>
      <c r="E445" s="12">
        <v>2021</v>
      </c>
    </row>
    <row r="446" spans="1:5" ht="34.5" customHeight="1" thickBot="1" x14ac:dyDescent="0.3">
      <c r="A446" s="362"/>
      <c r="B446" s="13" t="s">
        <v>6</v>
      </c>
      <c r="C446" s="13" t="s">
        <v>7</v>
      </c>
      <c r="D446" s="13" t="s">
        <v>7</v>
      </c>
      <c r="E446" s="13" t="s">
        <v>7</v>
      </c>
    </row>
    <row r="447" spans="1:5" ht="34.5" customHeight="1" thickBot="1" x14ac:dyDescent="0.3">
      <c r="A447" s="7" t="s">
        <v>9</v>
      </c>
      <c r="B447" s="14">
        <v>16</v>
      </c>
      <c r="C447" s="14">
        <v>21</v>
      </c>
      <c r="D447" s="14">
        <v>26</v>
      </c>
      <c r="E447" s="14">
        <v>31</v>
      </c>
    </row>
    <row r="448" spans="1:5" ht="34.5" customHeight="1" thickBot="1" x14ac:dyDescent="0.3">
      <c r="A448" s="7" t="s">
        <v>16</v>
      </c>
      <c r="B448" s="14">
        <v>9500</v>
      </c>
      <c r="C448" s="14">
        <v>10000</v>
      </c>
      <c r="D448" s="14">
        <v>9000</v>
      </c>
      <c r="E448" s="14">
        <v>9000</v>
      </c>
    </row>
    <row r="449" spans="1:5" ht="34.5" customHeight="1" thickBot="1" x14ac:dyDescent="0.3">
      <c r="A449" s="7" t="s">
        <v>26</v>
      </c>
      <c r="B449" s="14">
        <f>B448/B447</f>
        <v>593.75</v>
      </c>
      <c r="C449" s="14">
        <f t="shared" ref="C449:E449" si="36">C448/C447</f>
        <v>476.1904761904762</v>
      </c>
      <c r="D449" s="14">
        <f t="shared" si="36"/>
        <v>346.15384615384613</v>
      </c>
      <c r="E449" s="14">
        <f t="shared" si="36"/>
        <v>290.32258064516128</v>
      </c>
    </row>
    <row r="450" spans="1:5" ht="34.5" customHeight="1" thickBot="1" x14ac:dyDescent="0.3">
      <c r="A450" s="7" t="s">
        <v>17</v>
      </c>
      <c r="B450" s="15" t="s">
        <v>23</v>
      </c>
      <c r="C450" s="16">
        <f>C447/B447-1</f>
        <v>0.3125</v>
      </c>
      <c r="D450" s="16">
        <f t="shared" ref="D450:E452" si="37">D447/C447-1</f>
        <v>0.23809523809523814</v>
      </c>
      <c r="E450" s="16">
        <f t="shared" si="37"/>
        <v>0.19230769230769229</v>
      </c>
    </row>
    <row r="451" spans="1:5" ht="34.5" customHeight="1" thickBot="1" x14ac:dyDescent="0.3">
      <c r="A451" s="7" t="s">
        <v>18</v>
      </c>
      <c r="B451" s="15" t="s">
        <v>23</v>
      </c>
      <c r="C451" s="16">
        <f>C448/B448-1</f>
        <v>5.2631578947368363E-2</v>
      </c>
      <c r="D451" s="16">
        <f t="shared" si="37"/>
        <v>-9.9999999999999978E-2</v>
      </c>
      <c r="E451" s="16">
        <f t="shared" si="37"/>
        <v>0</v>
      </c>
    </row>
    <row r="452" spans="1:5" ht="34.5" customHeight="1" thickBot="1" x14ac:dyDescent="0.3">
      <c r="A452" s="7" t="s">
        <v>19</v>
      </c>
      <c r="B452" s="15" t="s">
        <v>23</v>
      </c>
      <c r="C452" s="16">
        <f>C449/B449-1</f>
        <v>-0.19799498746867161</v>
      </c>
      <c r="D452" s="16">
        <f t="shared" si="37"/>
        <v>-0.27307692307692311</v>
      </c>
      <c r="E452" s="16">
        <f t="shared" si="37"/>
        <v>-0.16129032258064513</v>
      </c>
    </row>
    <row r="453" spans="1:5" ht="34.5" customHeight="1" thickBot="1" x14ac:dyDescent="0.3">
      <c r="A453" s="358" t="s">
        <v>90</v>
      </c>
      <c r="B453" s="359"/>
      <c r="C453" s="359"/>
      <c r="D453" s="359"/>
      <c r="E453" s="360"/>
    </row>
    <row r="454" spans="1:5" ht="34.5" customHeight="1" x14ac:dyDescent="0.25">
      <c r="A454" s="361"/>
      <c r="B454" s="12">
        <v>2018</v>
      </c>
      <c r="C454" s="12">
        <v>2019</v>
      </c>
      <c r="D454" s="12">
        <v>2020</v>
      </c>
      <c r="E454" s="12">
        <v>2021</v>
      </c>
    </row>
    <row r="455" spans="1:5" ht="34.5" customHeight="1" thickBot="1" x14ac:dyDescent="0.3">
      <c r="A455" s="362"/>
      <c r="B455" s="13" t="s">
        <v>6</v>
      </c>
      <c r="C455" s="13" t="s">
        <v>7</v>
      </c>
      <c r="D455" s="13" t="s">
        <v>7</v>
      </c>
      <c r="E455" s="13" t="s">
        <v>7</v>
      </c>
    </row>
    <row r="456" spans="1:5" ht="34.5" customHeight="1" thickBot="1" x14ac:dyDescent="0.3">
      <c r="A456" s="17" t="s">
        <v>0</v>
      </c>
      <c r="B456" s="18">
        <v>6300</v>
      </c>
      <c r="C456" s="18">
        <v>7000</v>
      </c>
      <c r="D456" s="18">
        <v>6300</v>
      </c>
      <c r="E456" s="18">
        <v>6300</v>
      </c>
    </row>
    <row r="457" spans="1:5" ht="34.5" customHeight="1" thickBot="1" x14ac:dyDescent="0.3">
      <c r="A457" s="19" t="s">
        <v>43</v>
      </c>
      <c r="B457" s="20"/>
      <c r="C457" s="21"/>
      <c r="D457" s="21"/>
      <c r="E457" s="21"/>
    </row>
    <row r="458" spans="1:5" ht="34.5" customHeight="1" thickBot="1" x14ac:dyDescent="0.3">
      <c r="A458" s="19" t="s">
        <v>204</v>
      </c>
      <c r="B458" s="20"/>
      <c r="C458" s="22"/>
      <c r="D458" s="22"/>
      <c r="E458" s="22"/>
    </row>
    <row r="459" spans="1:5" ht="34.5" customHeight="1" thickBot="1" x14ac:dyDescent="0.3">
      <c r="A459" s="17" t="s">
        <v>41</v>
      </c>
      <c r="B459" s="18">
        <v>1200</v>
      </c>
      <c r="C459" s="18">
        <v>1500</v>
      </c>
      <c r="D459" s="18">
        <v>1200</v>
      </c>
      <c r="E459" s="18">
        <v>1200</v>
      </c>
    </row>
    <row r="460" spans="1:5" ht="34.5" customHeight="1" thickBot="1" x14ac:dyDescent="0.3">
      <c r="A460" s="19" t="s">
        <v>45</v>
      </c>
      <c r="B460" s="20"/>
      <c r="C460" s="18"/>
      <c r="D460" s="18"/>
      <c r="E460" s="18"/>
    </row>
    <row r="461" spans="1:5" ht="34.5" customHeight="1" thickBot="1" x14ac:dyDescent="0.3">
      <c r="A461" s="19" t="s">
        <v>205</v>
      </c>
      <c r="B461" s="20"/>
      <c r="C461" s="18"/>
      <c r="D461" s="18"/>
      <c r="E461" s="18"/>
    </row>
    <row r="462" spans="1:5" ht="34.5" customHeight="1" thickBot="1" x14ac:dyDescent="0.3">
      <c r="A462" s="17" t="s">
        <v>1</v>
      </c>
      <c r="B462" s="20">
        <v>2000</v>
      </c>
      <c r="C462" s="18">
        <v>1500</v>
      </c>
      <c r="D462" s="18">
        <v>1500</v>
      </c>
      <c r="E462" s="18">
        <v>1500</v>
      </c>
    </row>
    <row r="463" spans="1:5" ht="59.25" customHeight="1" thickBot="1" x14ac:dyDescent="0.3">
      <c r="A463" s="19" t="s">
        <v>48</v>
      </c>
      <c r="B463" s="20"/>
      <c r="C463" s="18"/>
      <c r="D463" s="18"/>
      <c r="E463" s="18"/>
    </row>
    <row r="464" spans="1:5" ht="65.25" customHeight="1" thickBot="1" x14ac:dyDescent="0.3">
      <c r="A464" s="19" t="s">
        <v>206</v>
      </c>
      <c r="B464" s="20"/>
      <c r="C464" s="18"/>
      <c r="D464" s="18"/>
      <c r="E464" s="18"/>
    </row>
    <row r="465" spans="1:5" ht="48" customHeight="1" thickBot="1" x14ac:dyDescent="0.3">
      <c r="A465" s="17" t="s">
        <v>2</v>
      </c>
      <c r="B465" s="20"/>
      <c r="C465" s="18"/>
      <c r="D465" s="18"/>
      <c r="E465" s="18"/>
    </row>
    <row r="466" spans="1:5" ht="34.5" customHeight="1" thickBot="1" x14ac:dyDescent="0.3">
      <c r="A466" s="19" t="s">
        <v>50</v>
      </c>
      <c r="B466" s="20"/>
      <c r="C466" s="18"/>
      <c r="D466" s="18"/>
      <c r="E466" s="18"/>
    </row>
    <row r="467" spans="1:5" ht="55.5" customHeight="1" thickBot="1" x14ac:dyDescent="0.3">
      <c r="A467" s="19" t="s">
        <v>207</v>
      </c>
      <c r="B467" s="20"/>
      <c r="C467" s="18"/>
      <c r="D467" s="18"/>
      <c r="E467" s="18"/>
    </row>
    <row r="468" spans="1:5" ht="34.5" customHeight="1" thickBot="1" x14ac:dyDescent="0.3">
      <c r="A468" s="17" t="s">
        <v>31</v>
      </c>
      <c r="B468" s="20"/>
      <c r="C468" s="18"/>
      <c r="D468" s="18"/>
      <c r="E468" s="18"/>
    </row>
    <row r="469" spans="1:5" ht="34.5" customHeight="1" thickBot="1" x14ac:dyDescent="0.3">
      <c r="A469" s="19" t="s">
        <v>52</v>
      </c>
      <c r="B469" s="20"/>
      <c r="C469" s="18"/>
      <c r="D469" s="18"/>
      <c r="E469" s="18"/>
    </row>
    <row r="470" spans="1:5" ht="34.5" customHeight="1" thickBot="1" x14ac:dyDescent="0.3">
      <c r="A470" s="19" t="s">
        <v>208</v>
      </c>
      <c r="B470" s="20"/>
      <c r="C470" s="18"/>
      <c r="D470" s="18"/>
      <c r="E470" s="18"/>
    </row>
    <row r="471" spans="1:5" ht="34.5" customHeight="1" thickBot="1" x14ac:dyDescent="0.3">
      <c r="A471" s="17" t="s">
        <v>33</v>
      </c>
      <c r="B471" s="20"/>
      <c r="C471" s="18"/>
      <c r="D471" s="18"/>
      <c r="E471" s="18"/>
    </row>
    <row r="472" spans="1:5" ht="34.5" customHeight="1" thickBot="1" x14ac:dyDescent="0.3">
      <c r="A472" s="19" t="s">
        <v>54</v>
      </c>
      <c r="B472" s="20"/>
      <c r="C472" s="18"/>
      <c r="D472" s="18"/>
      <c r="E472" s="18"/>
    </row>
    <row r="473" spans="1:5" ht="34.5" customHeight="1" thickBot="1" x14ac:dyDescent="0.3">
      <c r="A473" s="19" t="s">
        <v>209</v>
      </c>
      <c r="B473" s="20"/>
      <c r="C473" s="18"/>
      <c r="D473" s="18"/>
      <c r="E473" s="18"/>
    </row>
    <row r="474" spans="1:5" ht="34.5" customHeight="1" thickBot="1" x14ac:dyDescent="0.3">
      <c r="A474" s="17" t="s">
        <v>3</v>
      </c>
      <c r="B474" s="20"/>
      <c r="C474" s="18"/>
      <c r="D474" s="18"/>
      <c r="E474" s="18"/>
    </row>
    <row r="475" spans="1:5" ht="34.5" customHeight="1" thickBot="1" x14ac:dyDescent="0.3">
      <c r="A475" s="19" t="s">
        <v>56</v>
      </c>
      <c r="B475" s="20"/>
      <c r="C475" s="18"/>
      <c r="D475" s="18"/>
      <c r="E475" s="18"/>
    </row>
    <row r="476" spans="1:5" ht="34.5" customHeight="1" thickBot="1" x14ac:dyDescent="0.3">
      <c r="A476" s="19" t="s">
        <v>210</v>
      </c>
      <c r="B476" s="20"/>
      <c r="C476" s="18"/>
      <c r="D476" s="18"/>
      <c r="E476" s="18"/>
    </row>
    <row r="477" spans="1:5" ht="34.5" customHeight="1" thickBot="1" x14ac:dyDescent="0.3">
      <c r="A477" s="23" t="s">
        <v>61</v>
      </c>
      <c r="B477" s="20">
        <f>B474+B471+B468+B465+B462+B459+B456</f>
        <v>9500</v>
      </c>
      <c r="C477" s="20">
        <f t="shared" ref="C477:E477" si="38">C474+C471+C468+C465+C462+C459+C456</f>
        <v>10000</v>
      </c>
      <c r="D477" s="20">
        <f t="shared" si="38"/>
        <v>9000</v>
      </c>
      <c r="E477" s="20">
        <f t="shared" si="38"/>
        <v>9000</v>
      </c>
    </row>
    <row r="478" spans="1:5" ht="34.5" customHeight="1" x14ac:dyDescent="0.25">
      <c r="A478" s="363" t="s">
        <v>211</v>
      </c>
      <c r="B478" s="399"/>
      <c r="C478" s="400"/>
      <c r="D478" s="400"/>
      <c r="E478" s="401"/>
    </row>
    <row r="479" spans="1:5" ht="24.75" hidden="1" customHeight="1" x14ac:dyDescent="0.25">
      <c r="A479" s="364"/>
      <c r="B479" s="408"/>
      <c r="C479" s="409"/>
      <c r="D479" s="409"/>
      <c r="E479" s="410"/>
    </row>
    <row r="480" spans="1:5" ht="34.5" hidden="1" customHeight="1" thickBot="1" x14ac:dyDescent="0.3">
      <c r="A480" s="365"/>
      <c r="B480" s="411"/>
      <c r="C480" s="412"/>
      <c r="D480" s="412"/>
      <c r="E480" s="413"/>
    </row>
    <row r="481" spans="1:5" ht="34.5" customHeight="1" thickBot="1" x14ac:dyDescent="0.3">
      <c r="A481" s="9" t="s">
        <v>62</v>
      </c>
      <c r="B481" s="24">
        <f>IF(B477-B448=0,0,"Error")</f>
        <v>0</v>
      </c>
      <c r="C481" s="24">
        <f>IF(C477-C448=0,0,"Error")</f>
        <v>0</v>
      </c>
      <c r="D481" s="24">
        <f>IF(D477-D448=0,0,"Error")</f>
        <v>0</v>
      </c>
      <c r="E481" s="24">
        <f>IF(E477-E448=0,0,"Error")</f>
        <v>0</v>
      </c>
    </row>
    <row r="482" spans="1:5" ht="34.5" customHeight="1" thickBot="1" x14ac:dyDescent="0.3">
      <c r="A482" s="384" t="s">
        <v>66</v>
      </c>
      <c r="B482" s="385"/>
      <c r="C482" s="385"/>
      <c r="D482" s="385"/>
      <c r="E482" s="386"/>
    </row>
    <row r="483" spans="1:5" ht="34.5" customHeight="1" thickBot="1" x14ac:dyDescent="0.3">
      <c r="A483" s="384" t="s">
        <v>67</v>
      </c>
      <c r="B483" s="385"/>
      <c r="C483" s="385"/>
      <c r="D483" s="385"/>
      <c r="E483" s="386"/>
    </row>
    <row r="484" spans="1:5" ht="34.5" customHeight="1" thickBot="1" x14ac:dyDescent="0.3">
      <c r="A484" s="7" t="s">
        <v>40</v>
      </c>
      <c r="B484" s="393"/>
      <c r="C484" s="394"/>
      <c r="D484" s="394"/>
      <c r="E484" s="395"/>
    </row>
    <row r="485" spans="1:5" ht="34.5" customHeight="1" thickBot="1" x14ac:dyDescent="0.3">
      <c r="A485" s="11" t="s">
        <v>39</v>
      </c>
      <c r="B485" s="387" t="s">
        <v>182</v>
      </c>
      <c r="C485" s="388"/>
      <c r="D485" s="388"/>
      <c r="E485" s="389"/>
    </row>
    <row r="486" spans="1:5" ht="34.5" customHeight="1" thickBot="1" x14ac:dyDescent="0.3">
      <c r="A486" s="7" t="s">
        <v>10</v>
      </c>
      <c r="B486" s="390" t="s">
        <v>154</v>
      </c>
      <c r="C486" s="391"/>
      <c r="D486" s="391"/>
      <c r="E486" s="392"/>
    </row>
    <row r="487" spans="1:5" ht="34.5" customHeight="1" thickBot="1" x14ac:dyDescent="0.3">
      <c r="A487" s="7" t="s">
        <v>15</v>
      </c>
      <c r="B487" s="387" t="s">
        <v>89</v>
      </c>
      <c r="C487" s="388"/>
      <c r="D487" s="388"/>
      <c r="E487" s="389"/>
    </row>
    <row r="488" spans="1:5" ht="34.5" customHeight="1" x14ac:dyDescent="0.25">
      <c r="A488" s="361"/>
      <c r="B488" s="12">
        <v>2018</v>
      </c>
      <c r="C488" s="12">
        <v>2019</v>
      </c>
      <c r="D488" s="12">
        <v>2020</v>
      </c>
      <c r="E488" s="12">
        <v>2021</v>
      </c>
    </row>
    <row r="489" spans="1:5" ht="34.5" customHeight="1" thickBot="1" x14ac:dyDescent="0.3">
      <c r="A489" s="362"/>
      <c r="B489" s="13" t="s">
        <v>6</v>
      </c>
      <c r="C489" s="13" t="s">
        <v>7</v>
      </c>
      <c r="D489" s="13" t="s">
        <v>7</v>
      </c>
      <c r="E489" s="13" t="s">
        <v>7</v>
      </c>
    </row>
    <row r="490" spans="1:5" ht="34.5" customHeight="1" thickBot="1" x14ac:dyDescent="0.3">
      <c r="A490" s="7" t="s">
        <v>9</v>
      </c>
      <c r="B490" s="14">
        <v>15</v>
      </c>
      <c r="C490" s="14">
        <v>3</v>
      </c>
      <c r="D490" s="14">
        <v>3</v>
      </c>
      <c r="E490" s="14">
        <v>3</v>
      </c>
    </row>
    <row r="491" spans="1:5" ht="34.5" customHeight="1" thickBot="1" x14ac:dyDescent="0.3">
      <c r="A491" s="7" t="s">
        <v>16</v>
      </c>
      <c r="B491" s="14">
        <v>1000</v>
      </c>
      <c r="C491" s="14">
        <v>200</v>
      </c>
      <c r="D491" s="14">
        <v>200</v>
      </c>
      <c r="E491" s="14">
        <v>200</v>
      </c>
    </row>
    <row r="492" spans="1:5" ht="34.5" customHeight="1" thickBot="1" x14ac:dyDescent="0.3">
      <c r="A492" s="7" t="s">
        <v>26</v>
      </c>
      <c r="B492" s="14">
        <f>B491/B490</f>
        <v>66.666666666666671</v>
      </c>
      <c r="C492" s="14">
        <f t="shared" ref="C492:E492" si="39">C491/C490</f>
        <v>66.666666666666671</v>
      </c>
      <c r="D492" s="14">
        <f t="shared" si="39"/>
        <v>66.666666666666671</v>
      </c>
      <c r="E492" s="14">
        <f t="shared" si="39"/>
        <v>66.666666666666671</v>
      </c>
    </row>
    <row r="493" spans="1:5" ht="34.5" customHeight="1" thickBot="1" x14ac:dyDescent="0.3">
      <c r="A493" s="7" t="s">
        <v>17</v>
      </c>
      <c r="B493" s="15" t="s">
        <v>23</v>
      </c>
      <c r="C493" s="16">
        <f>C490/B490-1</f>
        <v>-0.8</v>
      </c>
      <c r="D493" s="16">
        <f t="shared" ref="D493:E495" si="40">D490/C490-1</f>
        <v>0</v>
      </c>
      <c r="E493" s="16">
        <f t="shared" si="40"/>
        <v>0</v>
      </c>
    </row>
    <row r="494" spans="1:5" ht="34.5" customHeight="1" thickBot="1" x14ac:dyDescent="0.3">
      <c r="A494" s="7" t="s">
        <v>18</v>
      </c>
      <c r="B494" s="15" t="s">
        <v>23</v>
      </c>
      <c r="C494" s="16">
        <f>C491/B491-1</f>
        <v>-0.8</v>
      </c>
      <c r="D494" s="16">
        <f t="shared" si="40"/>
        <v>0</v>
      </c>
      <c r="E494" s="16">
        <f t="shared" si="40"/>
        <v>0</v>
      </c>
    </row>
    <row r="495" spans="1:5" ht="34.5" customHeight="1" thickBot="1" x14ac:dyDescent="0.3">
      <c r="A495" s="7" t="s">
        <v>19</v>
      </c>
      <c r="B495" s="15" t="s">
        <v>23</v>
      </c>
      <c r="C495" s="16">
        <f>C492/B492-1</f>
        <v>0</v>
      </c>
      <c r="D495" s="16">
        <f t="shared" si="40"/>
        <v>0</v>
      </c>
      <c r="E495" s="16">
        <f t="shared" si="40"/>
        <v>0</v>
      </c>
    </row>
    <row r="496" spans="1:5" ht="34.5" customHeight="1" thickBot="1" x14ac:dyDescent="0.3">
      <c r="A496" s="358" t="s">
        <v>90</v>
      </c>
      <c r="B496" s="359"/>
      <c r="C496" s="359"/>
      <c r="D496" s="359"/>
      <c r="E496" s="360"/>
    </row>
    <row r="497" spans="1:5" ht="34.5" customHeight="1" x14ac:dyDescent="0.25">
      <c r="A497" s="361"/>
      <c r="B497" s="12">
        <v>2018</v>
      </c>
      <c r="C497" s="12">
        <v>2019</v>
      </c>
      <c r="D497" s="12">
        <v>2020</v>
      </c>
      <c r="E497" s="12">
        <v>2021</v>
      </c>
    </row>
    <row r="498" spans="1:5" ht="34.5" customHeight="1" thickBot="1" x14ac:dyDescent="0.3">
      <c r="A498" s="362"/>
      <c r="B498" s="13" t="s">
        <v>6</v>
      </c>
      <c r="C498" s="13" t="s">
        <v>7</v>
      </c>
      <c r="D498" s="13" t="s">
        <v>7</v>
      </c>
      <c r="E498" s="13" t="s">
        <v>7</v>
      </c>
    </row>
    <row r="499" spans="1:5" ht="34.5" customHeight="1" thickBot="1" x14ac:dyDescent="0.3">
      <c r="A499" s="17" t="s">
        <v>70</v>
      </c>
      <c r="B499" s="18"/>
      <c r="C499" s="18"/>
      <c r="D499" s="18"/>
      <c r="E499" s="18"/>
    </row>
    <row r="500" spans="1:5" ht="34.5" customHeight="1" thickBot="1" x14ac:dyDescent="0.3">
      <c r="A500" s="17" t="s">
        <v>71</v>
      </c>
      <c r="B500" s="20">
        <v>1000</v>
      </c>
      <c r="C500" s="18">
        <v>200</v>
      </c>
      <c r="D500" s="18">
        <v>200</v>
      </c>
      <c r="E500" s="18">
        <v>200</v>
      </c>
    </row>
    <row r="501" spans="1:5" ht="34.5" customHeight="1" thickBot="1" x14ac:dyDescent="0.3">
      <c r="A501" s="23" t="s">
        <v>61</v>
      </c>
      <c r="B501" s="20">
        <f>B500+B499</f>
        <v>1000</v>
      </c>
      <c r="C501" s="20">
        <f t="shared" ref="C501:E501" si="41">C500+C499</f>
        <v>200</v>
      </c>
      <c r="D501" s="20">
        <f t="shared" si="41"/>
        <v>200</v>
      </c>
      <c r="E501" s="20">
        <f t="shared" si="41"/>
        <v>200</v>
      </c>
    </row>
    <row r="502" spans="1:5" ht="34.5" customHeight="1" x14ac:dyDescent="0.25">
      <c r="A502" s="363" t="s">
        <v>68</v>
      </c>
      <c r="B502" s="366" t="s">
        <v>120</v>
      </c>
      <c r="C502" s="367"/>
      <c r="D502" s="367"/>
      <c r="E502" s="368"/>
    </row>
    <row r="503" spans="1:5" ht="24" customHeight="1" x14ac:dyDescent="0.25">
      <c r="A503" s="364"/>
      <c r="B503" s="369"/>
      <c r="C503" s="370"/>
      <c r="D503" s="370"/>
      <c r="E503" s="371"/>
    </row>
    <row r="504" spans="1:5" ht="2.25" customHeight="1" thickBot="1" x14ac:dyDescent="0.3">
      <c r="A504" s="365"/>
      <c r="B504" s="372"/>
      <c r="C504" s="373"/>
      <c r="D504" s="373"/>
      <c r="E504" s="374"/>
    </row>
    <row r="505" spans="1:5" ht="34.5" customHeight="1" thickBot="1" x14ac:dyDescent="0.3">
      <c r="A505" s="9" t="s">
        <v>85</v>
      </c>
      <c r="B505" s="405" t="s">
        <v>155</v>
      </c>
      <c r="C505" s="406"/>
      <c r="D505" s="406"/>
      <c r="E505" s="407"/>
    </row>
    <row r="506" spans="1:5" ht="34.5" customHeight="1" thickBot="1" x14ac:dyDescent="0.3">
      <c r="A506" s="390" t="s">
        <v>14</v>
      </c>
      <c r="B506" s="391"/>
      <c r="C506" s="391"/>
      <c r="D506" s="391"/>
      <c r="E506" s="392"/>
    </row>
    <row r="507" spans="1:5" ht="34.5" customHeight="1" thickBot="1" x14ac:dyDescent="0.3">
      <c r="A507" s="10" t="s">
        <v>156</v>
      </c>
      <c r="B507" s="8">
        <v>0.6</v>
      </c>
      <c r="C507" s="8">
        <v>0.7</v>
      </c>
      <c r="D507" s="8">
        <v>0.8</v>
      </c>
      <c r="E507" s="8">
        <v>0.85</v>
      </c>
    </row>
    <row r="508" spans="1:5" ht="34.5" customHeight="1" thickBot="1" x14ac:dyDescent="0.3">
      <c r="A508" s="396" t="s">
        <v>59</v>
      </c>
      <c r="B508" s="397"/>
      <c r="C508" s="397"/>
      <c r="D508" s="397"/>
      <c r="E508" s="398"/>
    </row>
    <row r="509" spans="1:5" ht="34.5" customHeight="1" thickBot="1" x14ac:dyDescent="0.3">
      <c r="A509" s="384" t="s">
        <v>73</v>
      </c>
      <c r="B509" s="385"/>
      <c r="C509" s="385"/>
      <c r="D509" s="385"/>
      <c r="E509" s="386"/>
    </row>
    <row r="510" spans="1:5" ht="34.5" customHeight="1" thickBot="1" x14ac:dyDescent="0.3">
      <c r="A510" s="11" t="s">
        <v>39</v>
      </c>
      <c r="B510" s="387" t="s">
        <v>157</v>
      </c>
      <c r="C510" s="388"/>
      <c r="D510" s="388"/>
      <c r="E510" s="389"/>
    </row>
    <row r="511" spans="1:5" ht="34.5" customHeight="1" thickBot="1" x14ac:dyDescent="0.3">
      <c r="A511" s="7" t="s">
        <v>10</v>
      </c>
      <c r="B511" s="390" t="s">
        <v>158</v>
      </c>
      <c r="C511" s="391"/>
      <c r="D511" s="391"/>
      <c r="E511" s="392"/>
    </row>
    <row r="512" spans="1:5" ht="34.5" customHeight="1" thickBot="1" x14ac:dyDescent="0.3">
      <c r="A512" s="7" t="s">
        <v>15</v>
      </c>
      <c r="B512" s="387" t="s">
        <v>159</v>
      </c>
      <c r="C512" s="388"/>
      <c r="D512" s="388"/>
      <c r="E512" s="389"/>
    </row>
    <row r="513" spans="1:5" ht="34.5" customHeight="1" x14ac:dyDescent="0.25">
      <c r="A513" s="361"/>
      <c r="B513" s="12">
        <v>2018</v>
      </c>
      <c r="C513" s="12">
        <v>2019</v>
      </c>
      <c r="D513" s="12">
        <v>2020</v>
      </c>
      <c r="E513" s="12">
        <v>2021</v>
      </c>
    </row>
    <row r="514" spans="1:5" ht="34.5" customHeight="1" thickBot="1" x14ac:dyDescent="0.3">
      <c r="A514" s="362"/>
      <c r="B514" s="13" t="s">
        <v>6</v>
      </c>
      <c r="C514" s="13" t="s">
        <v>7</v>
      </c>
      <c r="D514" s="13" t="s">
        <v>7</v>
      </c>
      <c r="E514" s="13" t="s">
        <v>7</v>
      </c>
    </row>
    <row r="515" spans="1:5" ht="34.5" customHeight="1" thickBot="1" x14ac:dyDescent="0.3">
      <c r="A515" s="7" t="s">
        <v>9</v>
      </c>
      <c r="B515" s="14">
        <v>10</v>
      </c>
      <c r="C515" s="14">
        <v>11</v>
      </c>
      <c r="D515" s="14">
        <v>12</v>
      </c>
      <c r="E515" s="14">
        <v>13</v>
      </c>
    </row>
    <row r="516" spans="1:5" ht="34.5" customHeight="1" thickBot="1" x14ac:dyDescent="0.3">
      <c r="A516" s="7" t="s">
        <v>16</v>
      </c>
      <c r="B516" s="14">
        <v>9500</v>
      </c>
      <c r="C516" s="14">
        <v>13500</v>
      </c>
      <c r="D516" s="14">
        <v>16000</v>
      </c>
      <c r="E516" s="14">
        <v>16000</v>
      </c>
    </row>
    <row r="517" spans="1:5" ht="34.5" customHeight="1" thickBot="1" x14ac:dyDescent="0.3">
      <c r="A517" s="7" t="s">
        <v>26</v>
      </c>
      <c r="B517" s="14">
        <f>B516/B515</f>
        <v>950</v>
      </c>
      <c r="C517" s="14">
        <f t="shared" ref="C517:E517" si="42">C516/C515</f>
        <v>1227.2727272727273</v>
      </c>
      <c r="D517" s="14">
        <f t="shared" si="42"/>
        <v>1333.3333333333333</v>
      </c>
      <c r="E517" s="14">
        <f t="shared" si="42"/>
        <v>1230.7692307692307</v>
      </c>
    </row>
    <row r="518" spans="1:5" ht="34.5" customHeight="1" thickBot="1" x14ac:dyDescent="0.3">
      <c r="A518" s="7" t="s">
        <v>17</v>
      </c>
      <c r="B518" s="15" t="s">
        <v>23</v>
      </c>
      <c r="C518" s="16">
        <f>C515/B515-1</f>
        <v>0.10000000000000009</v>
      </c>
      <c r="D518" s="16">
        <f t="shared" ref="D518:E520" si="43">D515/C515-1</f>
        <v>9.0909090909090828E-2</v>
      </c>
      <c r="E518" s="16">
        <f t="shared" si="43"/>
        <v>8.3333333333333259E-2</v>
      </c>
    </row>
    <row r="519" spans="1:5" ht="34.5" customHeight="1" thickBot="1" x14ac:dyDescent="0.3">
      <c r="A519" s="7" t="s">
        <v>18</v>
      </c>
      <c r="B519" s="15" t="s">
        <v>23</v>
      </c>
      <c r="C519" s="16">
        <f>C516/B516-1</f>
        <v>0.42105263157894735</v>
      </c>
      <c r="D519" s="16">
        <f t="shared" si="43"/>
        <v>0.18518518518518512</v>
      </c>
      <c r="E519" s="16">
        <f t="shared" si="43"/>
        <v>0</v>
      </c>
    </row>
    <row r="520" spans="1:5" ht="34.5" customHeight="1" thickBot="1" x14ac:dyDescent="0.3">
      <c r="A520" s="7" t="s">
        <v>19</v>
      </c>
      <c r="B520" s="15" t="s">
        <v>23</v>
      </c>
      <c r="C520" s="16">
        <f>C517/B517-1</f>
        <v>0.29186602870813405</v>
      </c>
      <c r="D520" s="16">
        <f t="shared" si="43"/>
        <v>8.6419753086419693E-2</v>
      </c>
      <c r="E520" s="16">
        <f t="shared" si="43"/>
        <v>-7.6923076923076872E-2</v>
      </c>
    </row>
    <row r="521" spans="1:5" ht="34.5" customHeight="1" thickBot="1" x14ac:dyDescent="0.3">
      <c r="A521" s="37"/>
      <c r="B521" s="38"/>
      <c r="C521" s="39"/>
      <c r="D521" s="39"/>
      <c r="E521" s="16"/>
    </row>
    <row r="522" spans="1:5" ht="34.5" customHeight="1" thickBot="1" x14ac:dyDescent="0.3">
      <c r="A522" s="358" t="s">
        <v>90</v>
      </c>
      <c r="B522" s="359"/>
      <c r="C522" s="359"/>
      <c r="D522" s="359"/>
      <c r="E522" s="360"/>
    </row>
    <row r="523" spans="1:5" ht="34.5" customHeight="1" x14ac:dyDescent="0.25">
      <c r="A523" s="361"/>
      <c r="B523" s="12">
        <v>2018</v>
      </c>
      <c r="C523" s="12">
        <v>2019</v>
      </c>
      <c r="D523" s="12">
        <v>2020</v>
      </c>
      <c r="E523" s="12">
        <v>2021</v>
      </c>
    </row>
    <row r="524" spans="1:5" ht="34.5" customHeight="1" thickBot="1" x14ac:dyDescent="0.3">
      <c r="A524" s="362"/>
      <c r="B524" s="13" t="s">
        <v>6</v>
      </c>
      <c r="C524" s="13" t="s">
        <v>7</v>
      </c>
      <c r="D524" s="13" t="s">
        <v>7</v>
      </c>
      <c r="E524" s="13" t="s">
        <v>7</v>
      </c>
    </row>
    <row r="525" spans="1:5" ht="34.5" customHeight="1" thickBot="1" x14ac:dyDescent="0.3">
      <c r="A525" s="17" t="s">
        <v>0</v>
      </c>
      <c r="B525" s="18">
        <v>6800</v>
      </c>
      <c r="C525" s="18">
        <v>9163</v>
      </c>
      <c r="D525" s="18">
        <f>6800+2363</f>
        <v>9163</v>
      </c>
      <c r="E525" s="18">
        <f>6800+2363</f>
        <v>9163</v>
      </c>
    </row>
    <row r="526" spans="1:5" ht="34.5" customHeight="1" thickBot="1" x14ac:dyDescent="0.3">
      <c r="A526" s="19" t="s">
        <v>43</v>
      </c>
      <c r="B526" s="20" t="s">
        <v>23</v>
      </c>
      <c r="C526" s="21">
        <v>0</v>
      </c>
      <c r="D526" s="21">
        <v>0</v>
      </c>
      <c r="E526" s="21">
        <v>0</v>
      </c>
    </row>
    <row r="527" spans="1:5" ht="34.5" customHeight="1" thickBot="1" x14ac:dyDescent="0.3">
      <c r="A527" s="19" t="s">
        <v>204</v>
      </c>
      <c r="B527" s="20" t="s">
        <v>23</v>
      </c>
      <c r="C527" s="22" t="s">
        <v>23</v>
      </c>
      <c r="D527" s="22" t="s">
        <v>23</v>
      </c>
      <c r="E527" s="22" t="s">
        <v>23</v>
      </c>
    </row>
    <row r="528" spans="1:5" ht="34.5" customHeight="1" thickBot="1" x14ac:dyDescent="0.3">
      <c r="A528" s="17" t="s">
        <v>41</v>
      </c>
      <c r="B528" s="18">
        <v>1200</v>
      </c>
      <c r="C528" s="18">
        <v>1837</v>
      </c>
      <c r="D528" s="18">
        <f>1200+637</f>
        <v>1837</v>
      </c>
      <c r="E528" s="18">
        <f>1200+637</f>
        <v>1837</v>
      </c>
    </row>
    <row r="529" spans="1:5" ht="34.5" customHeight="1" thickBot="1" x14ac:dyDescent="0.3">
      <c r="A529" s="19" t="s">
        <v>45</v>
      </c>
      <c r="B529" s="20" t="s">
        <v>23</v>
      </c>
      <c r="C529" s="40">
        <v>0</v>
      </c>
      <c r="D529" s="40">
        <v>0</v>
      </c>
      <c r="E529" s="40">
        <v>0</v>
      </c>
    </row>
    <row r="530" spans="1:5" ht="34.5" customHeight="1" thickBot="1" x14ac:dyDescent="0.3">
      <c r="A530" s="19" t="s">
        <v>205</v>
      </c>
      <c r="B530" s="20" t="s">
        <v>23</v>
      </c>
      <c r="C530" s="18" t="s">
        <v>23</v>
      </c>
      <c r="D530" s="18" t="s">
        <v>23</v>
      </c>
      <c r="E530" s="18" t="s">
        <v>23</v>
      </c>
    </row>
    <row r="531" spans="1:5" ht="34.5" customHeight="1" thickBot="1" x14ac:dyDescent="0.3">
      <c r="A531" s="17" t="s">
        <v>1</v>
      </c>
      <c r="B531" s="18">
        <v>1500</v>
      </c>
      <c r="C531" s="18">
        <v>2500</v>
      </c>
      <c r="D531" s="18">
        <v>5000</v>
      </c>
      <c r="E531" s="18">
        <v>5000</v>
      </c>
    </row>
    <row r="532" spans="1:5" ht="34.5" customHeight="1" thickBot="1" x14ac:dyDescent="0.3">
      <c r="A532" s="19" t="s">
        <v>48</v>
      </c>
      <c r="B532" s="20" t="s">
        <v>23</v>
      </c>
      <c r="C532" s="41">
        <f>C531/B531-1</f>
        <v>0.66666666666666674</v>
      </c>
      <c r="D532" s="41">
        <f>D531/C531-1</f>
        <v>1</v>
      </c>
      <c r="E532" s="41">
        <f>E531/D531-1</f>
        <v>0</v>
      </c>
    </row>
    <row r="533" spans="1:5" ht="34.5" customHeight="1" thickBot="1" x14ac:dyDescent="0.3">
      <c r="A533" s="19" t="s">
        <v>206</v>
      </c>
      <c r="B533" s="20" t="s">
        <v>23</v>
      </c>
      <c r="C533" s="18" t="s">
        <v>23</v>
      </c>
      <c r="D533" s="18" t="s">
        <v>23</v>
      </c>
      <c r="E533" s="18" t="s">
        <v>23</v>
      </c>
    </row>
    <row r="534" spans="1:5" ht="34.5" customHeight="1" thickBot="1" x14ac:dyDescent="0.3">
      <c r="A534" s="17" t="s">
        <v>2</v>
      </c>
      <c r="B534" s="20">
        <v>0</v>
      </c>
      <c r="C534" s="18">
        <v>0</v>
      </c>
      <c r="D534" s="18">
        <v>0</v>
      </c>
      <c r="E534" s="18">
        <v>0</v>
      </c>
    </row>
    <row r="535" spans="1:5" ht="34.5" customHeight="1" thickBot="1" x14ac:dyDescent="0.3">
      <c r="A535" s="19" t="s">
        <v>50</v>
      </c>
      <c r="B535" s="20" t="s">
        <v>23</v>
      </c>
      <c r="C535" s="18" t="s">
        <v>23</v>
      </c>
      <c r="D535" s="18" t="s">
        <v>23</v>
      </c>
      <c r="E535" s="18" t="s">
        <v>23</v>
      </c>
    </row>
    <row r="536" spans="1:5" ht="34.5" customHeight="1" thickBot="1" x14ac:dyDescent="0.3">
      <c r="A536" s="19" t="s">
        <v>207</v>
      </c>
      <c r="B536" s="20" t="s">
        <v>23</v>
      </c>
      <c r="C536" s="18" t="s">
        <v>23</v>
      </c>
      <c r="D536" s="18" t="s">
        <v>23</v>
      </c>
      <c r="E536" s="18" t="s">
        <v>23</v>
      </c>
    </row>
    <row r="537" spans="1:5" ht="34.5" customHeight="1" thickBot="1" x14ac:dyDescent="0.3">
      <c r="A537" s="17" t="s">
        <v>31</v>
      </c>
      <c r="B537" s="20">
        <v>0</v>
      </c>
      <c r="C537" s="18">
        <v>0</v>
      </c>
      <c r="D537" s="18">
        <v>0</v>
      </c>
      <c r="E537" s="18">
        <v>0</v>
      </c>
    </row>
    <row r="538" spans="1:5" ht="34.5" customHeight="1" thickBot="1" x14ac:dyDescent="0.3">
      <c r="A538" s="19" t="s">
        <v>52</v>
      </c>
      <c r="B538" s="20" t="s">
        <v>23</v>
      </c>
      <c r="C538" s="18" t="s">
        <v>23</v>
      </c>
      <c r="D538" s="18" t="s">
        <v>23</v>
      </c>
      <c r="E538" s="18" t="s">
        <v>23</v>
      </c>
    </row>
    <row r="539" spans="1:5" ht="34.5" customHeight="1" thickBot="1" x14ac:dyDescent="0.3">
      <c r="A539" s="19" t="s">
        <v>208</v>
      </c>
      <c r="B539" s="20" t="s">
        <v>23</v>
      </c>
      <c r="C539" s="18" t="s">
        <v>23</v>
      </c>
      <c r="D539" s="18" t="s">
        <v>23</v>
      </c>
      <c r="E539" s="18" t="s">
        <v>23</v>
      </c>
    </row>
    <row r="540" spans="1:5" ht="34.5" customHeight="1" thickBot="1" x14ac:dyDescent="0.3">
      <c r="A540" s="17" t="s">
        <v>33</v>
      </c>
      <c r="B540" s="20">
        <v>0</v>
      </c>
      <c r="C540" s="18">
        <v>0</v>
      </c>
      <c r="D540" s="18">
        <v>0</v>
      </c>
      <c r="E540" s="18">
        <v>0</v>
      </c>
    </row>
    <row r="541" spans="1:5" ht="34.5" customHeight="1" thickBot="1" x14ac:dyDescent="0.3">
      <c r="A541" s="19" t="s">
        <v>54</v>
      </c>
      <c r="B541" s="20" t="s">
        <v>23</v>
      </c>
      <c r="C541" s="18" t="s">
        <v>23</v>
      </c>
      <c r="D541" s="18" t="s">
        <v>23</v>
      </c>
      <c r="E541" s="18" t="s">
        <v>23</v>
      </c>
    </row>
    <row r="542" spans="1:5" ht="34.5" customHeight="1" thickBot="1" x14ac:dyDescent="0.3">
      <c r="A542" s="19" t="s">
        <v>209</v>
      </c>
      <c r="B542" s="20" t="s">
        <v>23</v>
      </c>
      <c r="C542" s="18" t="s">
        <v>23</v>
      </c>
      <c r="D542" s="18" t="s">
        <v>23</v>
      </c>
      <c r="E542" s="18" t="s">
        <v>23</v>
      </c>
    </row>
    <row r="543" spans="1:5" ht="34.5" customHeight="1" thickBot="1" x14ac:dyDescent="0.3">
      <c r="A543" s="17" t="s">
        <v>3</v>
      </c>
      <c r="B543" s="20">
        <v>0</v>
      </c>
      <c r="C543" s="18">
        <v>0</v>
      </c>
      <c r="D543" s="18">
        <v>0</v>
      </c>
      <c r="E543" s="18">
        <v>0</v>
      </c>
    </row>
    <row r="544" spans="1:5" ht="34.5" customHeight="1" thickBot="1" x14ac:dyDescent="0.3">
      <c r="A544" s="19" t="s">
        <v>56</v>
      </c>
      <c r="B544" s="20" t="s">
        <v>23</v>
      </c>
      <c r="C544" s="18" t="s">
        <v>23</v>
      </c>
      <c r="D544" s="18" t="s">
        <v>23</v>
      </c>
      <c r="E544" s="18" t="s">
        <v>23</v>
      </c>
    </row>
    <row r="545" spans="1:5" ht="34.5" customHeight="1" thickBot="1" x14ac:dyDescent="0.3">
      <c r="A545" s="19" t="s">
        <v>210</v>
      </c>
      <c r="B545" s="20" t="s">
        <v>23</v>
      </c>
      <c r="C545" s="18" t="s">
        <v>23</v>
      </c>
      <c r="D545" s="18" t="s">
        <v>23</v>
      </c>
      <c r="E545" s="18" t="s">
        <v>23</v>
      </c>
    </row>
    <row r="546" spans="1:5" ht="34.5" customHeight="1" thickBot="1" x14ac:dyDescent="0.3">
      <c r="A546" s="23" t="s">
        <v>61</v>
      </c>
      <c r="B546" s="20">
        <f>B543+B540+B537+B534+B531+B528+B525</f>
        <v>9500</v>
      </c>
      <c r="C546" s="20">
        <f t="shared" ref="C546:E546" si="44">C543+C540+C537+C534+C531+C528+C525</f>
        <v>13500</v>
      </c>
      <c r="D546" s="20">
        <f t="shared" si="44"/>
        <v>16000</v>
      </c>
      <c r="E546" s="20">
        <f t="shared" si="44"/>
        <v>16000</v>
      </c>
    </row>
    <row r="547" spans="1:5" ht="34.5" customHeight="1" x14ac:dyDescent="0.25">
      <c r="A547" s="363" t="s">
        <v>211</v>
      </c>
      <c r="B547" s="366" t="s">
        <v>160</v>
      </c>
      <c r="C547" s="367"/>
      <c r="D547" s="367"/>
      <c r="E547" s="368"/>
    </row>
    <row r="548" spans="1:5" ht="34.5" customHeight="1" x14ac:dyDescent="0.25">
      <c r="A548" s="364"/>
      <c r="B548" s="369"/>
      <c r="C548" s="370"/>
      <c r="D548" s="370"/>
      <c r="E548" s="371"/>
    </row>
    <row r="549" spans="1:5" ht="8.25" customHeight="1" thickBot="1" x14ac:dyDescent="0.3">
      <c r="A549" s="365"/>
      <c r="B549" s="372"/>
      <c r="C549" s="373"/>
      <c r="D549" s="373"/>
      <c r="E549" s="374"/>
    </row>
    <row r="550" spans="1:5" ht="34.5" customHeight="1" thickBot="1" x14ac:dyDescent="0.3">
      <c r="A550" s="9" t="s">
        <v>62</v>
      </c>
      <c r="B550" s="24">
        <f>IF(B546-B516=0,0,"Error")</f>
        <v>0</v>
      </c>
      <c r="C550" s="24">
        <f>IF(C546-C516=0,0,"Error")</f>
        <v>0</v>
      </c>
      <c r="D550" s="24">
        <f>IF(D546-D516=0,0,"Error")</f>
        <v>0</v>
      </c>
      <c r="E550" s="24">
        <f>IF(E546-E516=0,0,"Error")</f>
        <v>0</v>
      </c>
    </row>
    <row r="551" spans="1:5" ht="34.5" customHeight="1" thickBot="1" x14ac:dyDescent="0.3">
      <c r="A551" s="384" t="s">
        <v>74</v>
      </c>
      <c r="B551" s="385"/>
      <c r="C551" s="385"/>
      <c r="D551" s="385"/>
      <c r="E551" s="386"/>
    </row>
    <row r="552" spans="1:5" ht="34.5" customHeight="1" thickBot="1" x14ac:dyDescent="0.3">
      <c r="A552" s="384" t="s">
        <v>67</v>
      </c>
      <c r="B552" s="385"/>
      <c r="C552" s="385"/>
      <c r="D552" s="385"/>
      <c r="E552" s="386"/>
    </row>
    <row r="553" spans="1:5" ht="34.5" customHeight="1" thickBot="1" x14ac:dyDescent="0.3">
      <c r="A553" s="7" t="s">
        <v>75</v>
      </c>
      <c r="B553" s="402" t="s">
        <v>161</v>
      </c>
      <c r="C553" s="403"/>
      <c r="D553" s="403"/>
      <c r="E553" s="404"/>
    </row>
    <row r="554" spans="1:5" ht="34.5" customHeight="1" thickBot="1" x14ac:dyDescent="0.3">
      <c r="A554" s="11" t="s">
        <v>39</v>
      </c>
      <c r="B554" s="387" t="s">
        <v>183</v>
      </c>
      <c r="C554" s="388"/>
      <c r="D554" s="388"/>
      <c r="E554" s="389"/>
    </row>
    <row r="555" spans="1:5" ht="34.5" customHeight="1" thickBot="1" x14ac:dyDescent="0.3">
      <c r="A555" s="7" t="s">
        <v>10</v>
      </c>
      <c r="B555" s="390" t="s">
        <v>162</v>
      </c>
      <c r="C555" s="391"/>
      <c r="D555" s="391"/>
      <c r="E555" s="392"/>
    </row>
    <row r="556" spans="1:5" ht="34.5" customHeight="1" thickBot="1" x14ac:dyDescent="0.3">
      <c r="A556" s="7" t="s">
        <v>15</v>
      </c>
      <c r="B556" s="387" t="s">
        <v>163</v>
      </c>
      <c r="C556" s="388"/>
      <c r="D556" s="388"/>
      <c r="E556" s="389"/>
    </row>
    <row r="557" spans="1:5" ht="34.5" customHeight="1" x14ac:dyDescent="0.25">
      <c r="A557" s="361"/>
      <c r="B557" s="12">
        <v>2018</v>
      </c>
      <c r="C557" s="12">
        <v>2019</v>
      </c>
      <c r="D557" s="12">
        <v>2020</v>
      </c>
      <c r="E557" s="12">
        <v>2021</v>
      </c>
    </row>
    <row r="558" spans="1:5" ht="34.5" customHeight="1" thickBot="1" x14ac:dyDescent="0.3">
      <c r="A558" s="362"/>
      <c r="B558" s="13" t="s">
        <v>6</v>
      </c>
      <c r="C558" s="13" t="s">
        <v>7</v>
      </c>
      <c r="D558" s="13" t="s">
        <v>7</v>
      </c>
      <c r="E558" s="13" t="s">
        <v>7</v>
      </c>
    </row>
    <row r="559" spans="1:5" ht="34.5" customHeight="1" thickBot="1" x14ac:dyDescent="0.3">
      <c r="A559" s="7" t="s">
        <v>9</v>
      </c>
      <c r="B559" s="14">
        <v>10</v>
      </c>
      <c r="C559" s="14">
        <v>10</v>
      </c>
      <c r="D559" s="14">
        <v>10</v>
      </c>
      <c r="E559" s="14">
        <v>10</v>
      </c>
    </row>
    <row r="560" spans="1:5" ht="34.5" customHeight="1" thickBot="1" x14ac:dyDescent="0.3">
      <c r="A560" s="7" t="s">
        <v>16</v>
      </c>
      <c r="B560" s="14">
        <v>500</v>
      </c>
      <c r="C560" s="14">
        <v>500</v>
      </c>
      <c r="D560" s="14">
        <v>500</v>
      </c>
      <c r="E560" s="14">
        <v>500</v>
      </c>
    </row>
    <row r="561" spans="1:5" ht="34.5" customHeight="1" thickBot="1" x14ac:dyDescent="0.3">
      <c r="A561" s="7" t="s">
        <v>26</v>
      </c>
      <c r="B561" s="14">
        <f>B560/B559</f>
        <v>50</v>
      </c>
      <c r="C561" s="14">
        <f t="shared" ref="C561:E561" si="45">C560/C559</f>
        <v>50</v>
      </c>
      <c r="D561" s="14">
        <f t="shared" si="45"/>
        <v>50</v>
      </c>
      <c r="E561" s="14">
        <f t="shared" si="45"/>
        <v>50</v>
      </c>
    </row>
    <row r="562" spans="1:5" ht="34.5" customHeight="1" thickBot="1" x14ac:dyDescent="0.3">
      <c r="A562" s="7" t="s">
        <v>17</v>
      </c>
      <c r="B562" s="15" t="s">
        <v>23</v>
      </c>
      <c r="C562" s="16">
        <f>C559/B559-1</f>
        <v>0</v>
      </c>
      <c r="D562" s="16">
        <f t="shared" ref="D562:E564" si="46">D559/C559-1</f>
        <v>0</v>
      </c>
      <c r="E562" s="16">
        <f t="shared" si="46"/>
        <v>0</v>
      </c>
    </row>
    <row r="563" spans="1:5" ht="34.5" customHeight="1" thickBot="1" x14ac:dyDescent="0.3">
      <c r="A563" s="7" t="s">
        <v>18</v>
      </c>
      <c r="B563" s="15" t="s">
        <v>23</v>
      </c>
      <c r="C563" s="16">
        <f>C560/B560-1</f>
        <v>0</v>
      </c>
      <c r="D563" s="16">
        <f t="shared" si="46"/>
        <v>0</v>
      </c>
      <c r="E563" s="16">
        <f t="shared" si="46"/>
        <v>0</v>
      </c>
    </row>
    <row r="564" spans="1:5" ht="34.5" customHeight="1" thickBot="1" x14ac:dyDescent="0.3">
      <c r="A564" s="7" t="s">
        <v>19</v>
      </c>
      <c r="B564" s="15" t="s">
        <v>23</v>
      </c>
      <c r="C564" s="16">
        <f>C561/B561-1</f>
        <v>0</v>
      </c>
      <c r="D564" s="16">
        <f t="shared" si="46"/>
        <v>0</v>
      </c>
      <c r="E564" s="16">
        <f t="shared" si="46"/>
        <v>0</v>
      </c>
    </row>
    <row r="565" spans="1:5" ht="34.5" customHeight="1" thickBot="1" x14ac:dyDescent="0.3">
      <c r="A565" s="358" t="s">
        <v>90</v>
      </c>
      <c r="B565" s="359"/>
      <c r="C565" s="359"/>
      <c r="D565" s="359"/>
      <c r="E565" s="360"/>
    </row>
    <row r="566" spans="1:5" ht="34.5" customHeight="1" x14ac:dyDescent="0.25">
      <c r="A566" s="361"/>
      <c r="B566" s="12">
        <v>2018</v>
      </c>
      <c r="C566" s="12">
        <v>2019</v>
      </c>
      <c r="D566" s="12">
        <v>2020</v>
      </c>
      <c r="E566" s="12">
        <v>2021</v>
      </c>
    </row>
    <row r="567" spans="1:5" ht="34.5" customHeight="1" thickBot="1" x14ac:dyDescent="0.3">
      <c r="A567" s="362"/>
      <c r="B567" s="13" t="s">
        <v>6</v>
      </c>
      <c r="C567" s="13" t="s">
        <v>7</v>
      </c>
      <c r="D567" s="13" t="s">
        <v>7</v>
      </c>
      <c r="E567" s="13" t="s">
        <v>7</v>
      </c>
    </row>
    <row r="568" spans="1:5" ht="34.5" customHeight="1" thickBot="1" x14ac:dyDescent="0.3">
      <c r="A568" s="17" t="s">
        <v>70</v>
      </c>
      <c r="B568" s="18">
        <v>0</v>
      </c>
      <c r="C568" s="18">
        <v>0</v>
      </c>
      <c r="D568" s="18">
        <v>0</v>
      </c>
      <c r="E568" s="18">
        <v>0</v>
      </c>
    </row>
    <row r="569" spans="1:5" ht="34.5" customHeight="1" thickBot="1" x14ac:dyDescent="0.3">
      <c r="A569" s="17" t="s">
        <v>71</v>
      </c>
      <c r="B569" s="18">
        <v>500</v>
      </c>
      <c r="C569" s="18">
        <v>500</v>
      </c>
      <c r="D569" s="18">
        <v>500</v>
      </c>
      <c r="E569" s="18">
        <v>500</v>
      </c>
    </row>
    <row r="570" spans="1:5" ht="34.5" customHeight="1" thickBot="1" x14ac:dyDescent="0.3">
      <c r="A570" s="23" t="s">
        <v>61</v>
      </c>
      <c r="B570" s="20">
        <f>B569+B568</f>
        <v>500</v>
      </c>
      <c r="C570" s="20">
        <f t="shared" ref="C570:E570" si="47">C569+C568</f>
        <v>500</v>
      </c>
      <c r="D570" s="20">
        <f t="shared" si="47"/>
        <v>500</v>
      </c>
      <c r="E570" s="20">
        <f t="shared" si="47"/>
        <v>500</v>
      </c>
    </row>
    <row r="571" spans="1:5" ht="34.5" customHeight="1" x14ac:dyDescent="0.25">
      <c r="A571" s="363" t="s">
        <v>68</v>
      </c>
      <c r="B571" s="366" t="s">
        <v>197</v>
      </c>
      <c r="C571" s="367"/>
      <c r="D571" s="367"/>
      <c r="E571" s="368"/>
    </row>
    <row r="572" spans="1:5" ht="19.5" customHeight="1" x14ac:dyDescent="0.25">
      <c r="A572" s="364"/>
      <c r="B572" s="369"/>
      <c r="C572" s="370"/>
      <c r="D572" s="370"/>
      <c r="E572" s="371"/>
    </row>
    <row r="573" spans="1:5" ht="10.5" customHeight="1" thickBot="1" x14ac:dyDescent="0.3">
      <c r="A573" s="365"/>
      <c r="B573" s="372"/>
      <c r="C573" s="373"/>
      <c r="D573" s="373"/>
      <c r="E573" s="374"/>
    </row>
    <row r="574" spans="1:5" ht="34.5" customHeight="1" thickBot="1" x14ac:dyDescent="0.3">
      <c r="A574" s="9" t="s">
        <v>164</v>
      </c>
      <c r="B574" s="399" t="s">
        <v>165</v>
      </c>
      <c r="C574" s="400"/>
      <c r="D574" s="400"/>
      <c r="E574" s="401"/>
    </row>
    <row r="575" spans="1:5" ht="34.5" customHeight="1" thickBot="1" x14ac:dyDescent="0.3">
      <c r="A575" s="390" t="s">
        <v>166</v>
      </c>
      <c r="B575" s="391"/>
      <c r="C575" s="391"/>
      <c r="D575" s="391"/>
      <c r="E575" s="392"/>
    </row>
    <row r="576" spans="1:5" ht="34.5" customHeight="1" thickBot="1" x14ac:dyDescent="0.3">
      <c r="A576" s="10" t="s">
        <v>202</v>
      </c>
      <c r="B576" s="8">
        <v>0.5</v>
      </c>
      <c r="C576" s="8">
        <v>0.6</v>
      </c>
      <c r="D576" s="8">
        <v>0.7</v>
      </c>
      <c r="E576" s="8">
        <v>0.8</v>
      </c>
    </row>
    <row r="577" spans="1:5" ht="34.5" customHeight="1" thickBot="1" x14ac:dyDescent="0.3">
      <c r="A577" s="396" t="s">
        <v>59</v>
      </c>
      <c r="B577" s="397"/>
      <c r="C577" s="397"/>
      <c r="D577" s="397"/>
      <c r="E577" s="398"/>
    </row>
    <row r="578" spans="1:5" ht="34.5" customHeight="1" thickBot="1" x14ac:dyDescent="0.3">
      <c r="A578" s="384" t="s">
        <v>73</v>
      </c>
      <c r="B578" s="385"/>
      <c r="C578" s="385"/>
      <c r="D578" s="385"/>
      <c r="E578" s="386"/>
    </row>
    <row r="579" spans="1:5" ht="34.5" customHeight="1" thickBot="1" x14ac:dyDescent="0.3">
      <c r="A579" s="11" t="s">
        <v>39</v>
      </c>
      <c r="B579" s="387" t="s">
        <v>167</v>
      </c>
      <c r="C579" s="388"/>
      <c r="D579" s="388"/>
      <c r="E579" s="389"/>
    </row>
    <row r="580" spans="1:5" ht="34.5" customHeight="1" thickBot="1" x14ac:dyDescent="0.3">
      <c r="A580" s="7" t="s">
        <v>10</v>
      </c>
      <c r="B580" s="390" t="s">
        <v>102</v>
      </c>
      <c r="C580" s="391"/>
      <c r="D580" s="391"/>
      <c r="E580" s="392"/>
    </row>
    <row r="581" spans="1:5" ht="34.5" customHeight="1" thickBot="1" x14ac:dyDescent="0.3">
      <c r="A581" s="7" t="s">
        <v>15</v>
      </c>
      <c r="B581" s="387" t="s">
        <v>132</v>
      </c>
      <c r="C581" s="388"/>
      <c r="D581" s="388"/>
      <c r="E581" s="389"/>
    </row>
    <row r="582" spans="1:5" ht="34.5" customHeight="1" x14ac:dyDescent="0.25">
      <c r="A582" s="361"/>
      <c r="B582" s="12">
        <v>2018</v>
      </c>
      <c r="C582" s="12">
        <v>2019</v>
      </c>
      <c r="D582" s="12">
        <v>2020</v>
      </c>
      <c r="E582" s="12">
        <v>2021</v>
      </c>
    </row>
    <row r="583" spans="1:5" ht="34.5" customHeight="1" thickBot="1" x14ac:dyDescent="0.3">
      <c r="A583" s="362"/>
      <c r="B583" s="13" t="s">
        <v>6</v>
      </c>
      <c r="C583" s="13" t="s">
        <v>7</v>
      </c>
      <c r="D583" s="13" t="s">
        <v>7</v>
      </c>
      <c r="E583" s="13" t="s">
        <v>7</v>
      </c>
    </row>
    <row r="584" spans="1:5" ht="34.5" customHeight="1" thickBot="1" x14ac:dyDescent="0.3">
      <c r="A584" s="7" t="s">
        <v>9</v>
      </c>
      <c r="B584" s="14">
        <v>850</v>
      </c>
      <c r="C584" s="14">
        <v>1600</v>
      </c>
      <c r="D584" s="14">
        <v>1600</v>
      </c>
      <c r="E584" s="14">
        <v>1600</v>
      </c>
    </row>
    <row r="585" spans="1:5" ht="34.5" customHeight="1" thickBot="1" x14ac:dyDescent="0.3">
      <c r="A585" s="7" t="s">
        <v>16</v>
      </c>
      <c r="B585" s="14">
        <v>26147</v>
      </c>
      <c r="C585" s="14">
        <v>48800</v>
      </c>
      <c r="D585" s="14">
        <v>48800</v>
      </c>
      <c r="E585" s="14">
        <v>48800</v>
      </c>
    </row>
    <row r="586" spans="1:5" ht="34.5" customHeight="1" thickBot="1" x14ac:dyDescent="0.3">
      <c r="A586" s="7" t="s">
        <v>26</v>
      </c>
      <c r="B586" s="14">
        <f>B585/B584</f>
        <v>30.761176470588236</v>
      </c>
      <c r="C586" s="14">
        <f t="shared" ref="C586:E586" si="48">C585/C584</f>
        <v>30.5</v>
      </c>
      <c r="D586" s="14">
        <f t="shared" si="48"/>
        <v>30.5</v>
      </c>
      <c r="E586" s="14">
        <f t="shared" si="48"/>
        <v>30.5</v>
      </c>
    </row>
    <row r="587" spans="1:5" ht="34.5" customHeight="1" thickBot="1" x14ac:dyDescent="0.3">
      <c r="A587" s="7" t="s">
        <v>17</v>
      </c>
      <c r="B587" s="15" t="s">
        <v>23</v>
      </c>
      <c r="C587" s="16">
        <f>C584/B584-1</f>
        <v>0.88235294117647056</v>
      </c>
      <c r="D587" s="16">
        <f t="shared" ref="D587:E589" si="49">D584/C584-1</f>
        <v>0</v>
      </c>
      <c r="E587" s="16">
        <f t="shared" si="49"/>
        <v>0</v>
      </c>
    </row>
    <row r="588" spans="1:5" ht="34.5" customHeight="1" thickBot="1" x14ac:dyDescent="0.3">
      <c r="A588" s="7" t="s">
        <v>18</v>
      </c>
      <c r="B588" s="15" t="s">
        <v>23</v>
      </c>
      <c r="C588" s="16">
        <f>C585/B585-1</f>
        <v>0.8663709029716602</v>
      </c>
      <c r="D588" s="16">
        <f t="shared" si="49"/>
        <v>0</v>
      </c>
      <c r="E588" s="16">
        <f t="shared" si="49"/>
        <v>0</v>
      </c>
    </row>
    <row r="589" spans="1:5" ht="34.5" customHeight="1" thickBot="1" x14ac:dyDescent="0.3">
      <c r="A589" s="7" t="s">
        <v>19</v>
      </c>
      <c r="B589" s="15" t="s">
        <v>23</v>
      </c>
      <c r="C589" s="16">
        <f>C586/B586-1</f>
        <v>-8.4904577963055283E-3</v>
      </c>
      <c r="D589" s="16">
        <f t="shared" si="49"/>
        <v>0</v>
      </c>
      <c r="E589" s="16">
        <f t="shared" si="49"/>
        <v>0</v>
      </c>
    </row>
    <row r="590" spans="1:5" ht="34.5" customHeight="1" thickBot="1" x14ac:dyDescent="0.3">
      <c r="A590" s="358" t="s">
        <v>90</v>
      </c>
      <c r="B590" s="359"/>
      <c r="C590" s="359"/>
      <c r="D590" s="359"/>
      <c r="E590" s="360"/>
    </row>
    <row r="591" spans="1:5" ht="34.5" customHeight="1" x14ac:dyDescent="0.25">
      <c r="A591" s="361"/>
      <c r="B591" s="12">
        <v>2018</v>
      </c>
      <c r="C591" s="12">
        <v>2019</v>
      </c>
      <c r="D591" s="12">
        <v>2020</v>
      </c>
      <c r="E591" s="12">
        <v>2021</v>
      </c>
    </row>
    <row r="592" spans="1:5" ht="34.5" customHeight="1" thickBot="1" x14ac:dyDescent="0.3">
      <c r="A592" s="362"/>
      <c r="B592" s="13" t="s">
        <v>6</v>
      </c>
      <c r="C592" s="13" t="s">
        <v>7</v>
      </c>
      <c r="D592" s="13" t="s">
        <v>7</v>
      </c>
      <c r="E592" s="13" t="s">
        <v>7</v>
      </c>
    </row>
    <row r="593" spans="1:5" ht="34.5" customHeight="1" thickBot="1" x14ac:dyDescent="0.3">
      <c r="A593" s="17" t="s">
        <v>0</v>
      </c>
      <c r="B593" s="18">
        <v>12500</v>
      </c>
      <c r="C593" s="18">
        <f>18742-3000</f>
        <v>15742</v>
      </c>
      <c r="D593" s="18">
        <v>15742</v>
      </c>
      <c r="E593" s="18">
        <v>15742</v>
      </c>
    </row>
    <row r="594" spans="1:5" ht="34.5" customHeight="1" thickBot="1" x14ac:dyDescent="0.3">
      <c r="A594" s="19" t="s">
        <v>43</v>
      </c>
      <c r="B594" s="20" t="s">
        <v>23</v>
      </c>
      <c r="C594" s="21">
        <v>0</v>
      </c>
      <c r="D594" s="21">
        <v>0</v>
      </c>
      <c r="E594" s="21">
        <v>0</v>
      </c>
    </row>
    <row r="595" spans="1:5" ht="34.5" customHeight="1" thickBot="1" x14ac:dyDescent="0.3">
      <c r="A595" s="19" t="s">
        <v>204</v>
      </c>
      <c r="B595" s="20" t="s">
        <v>23</v>
      </c>
      <c r="C595" s="22" t="s">
        <v>23</v>
      </c>
      <c r="D595" s="22" t="s">
        <v>23</v>
      </c>
      <c r="E595" s="22" t="s">
        <v>23</v>
      </c>
    </row>
    <row r="596" spans="1:5" ht="34.5" customHeight="1" thickBot="1" x14ac:dyDescent="0.3">
      <c r="A596" s="17" t="s">
        <v>41</v>
      </c>
      <c r="B596" s="18">
        <v>2647</v>
      </c>
      <c r="C596" s="18">
        <f>3758-700</f>
        <v>3058</v>
      </c>
      <c r="D596" s="18">
        <v>3058</v>
      </c>
      <c r="E596" s="18">
        <v>3058</v>
      </c>
    </row>
    <row r="597" spans="1:5" ht="34.5" customHeight="1" thickBot="1" x14ac:dyDescent="0.3">
      <c r="A597" s="19" t="s">
        <v>45</v>
      </c>
      <c r="B597" s="20" t="s">
        <v>23</v>
      </c>
      <c r="C597" s="40">
        <v>0</v>
      </c>
      <c r="D597" s="40">
        <v>0</v>
      </c>
      <c r="E597" s="40">
        <v>0</v>
      </c>
    </row>
    <row r="598" spans="1:5" ht="34.5" customHeight="1" thickBot="1" x14ac:dyDescent="0.3">
      <c r="A598" s="19" t="s">
        <v>205</v>
      </c>
      <c r="B598" s="20" t="s">
        <v>23</v>
      </c>
      <c r="C598" s="18" t="s">
        <v>23</v>
      </c>
      <c r="D598" s="18" t="s">
        <v>23</v>
      </c>
      <c r="E598" s="18" t="s">
        <v>23</v>
      </c>
    </row>
    <row r="599" spans="1:5" ht="34.5" customHeight="1" thickBot="1" x14ac:dyDescent="0.3">
      <c r="A599" s="17" t="s">
        <v>1</v>
      </c>
      <c r="B599" s="18">
        <v>11000</v>
      </c>
      <c r="C599" s="18">
        <v>30000</v>
      </c>
      <c r="D599" s="18">
        <v>30000</v>
      </c>
      <c r="E599" s="18">
        <v>30000</v>
      </c>
    </row>
    <row r="600" spans="1:5" ht="34.5" customHeight="1" thickBot="1" x14ac:dyDescent="0.3">
      <c r="A600" s="19" t="s">
        <v>48</v>
      </c>
      <c r="B600" s="20" t="s">
        <v>23</v>
      </c>
      <c r="C600" s="41">
        <f>C599/B599-1</f>
        <v>1.7272727272727271</v>
      </c>
      <c r="D600" s="41">
        <f>D599/C599-1</f>
        <v>0</v>
      </c>
      <c r="E600" s="41">
        <f>E599/D599-1</f>
        <v>0</v>
      </c>
    </row>
    <row r="601" spans="1:5" ht="34.5" customHeight="1" thickBot="1" x14ac:dyDescent="0.3">
      <c r="A601" s="19" t="s">
        <v>206</v>
      </c>
      <c r="B601" s="20" t="s">
        <v>23</v>
      </c>
      <c r="C601" s="18" t="s">
        <v>23</v>
      </c>
      <c r="D601" s="18" t="s">
        <v>23</v>
      </c>
      <c r="E601" s="18" t="s">
        <v>23</v>
      </c>
    </row>
    <row r="602" spans="1:5" ht="34.5" customHeight="1" thickBot="1" x14ac:dyDescent="0.3">
      <c r="A602" s="17" t="s">
        <v>2</v>
      </c>
      <c r="B602" s="20">
        <v>0</v>
      </c>
      <c r="C602" s="18">
        <v>0</v>
      </c>
      <c r="D602" s="18">
        <v>0</v>
      </c>
      <c r="E602" s="18">
        <v>0</v>
      </c>
    </row>
    <row r="603" spans="1:5" ht="34.5" customHeight="1" thickBot="1" x14ac:dyDescent="0.3">
      <c r="A603" s="19" t="s">
        <v>50</v>
      </c>
      <c r="B603" s="20" t="s">
        <v>23</v>
      </c>
      <c r="C603" s="18" t="s">
        <v>23</v>
      </c>
      <c r="D603" s="18" t="s">
        <v>23</v>
      </c>
      <c r="E603" s="18" t="s">
        <v>23</v>
      </c>
    </row>
    <row r="604" spans="1:5" ht="34.5" customHeight="1" thickBot="1" x14ac:dyDescent="0.3">
      <c r="A604" s="19" t="s">
        <v>207</v>
      </c>
      <c r="B604" s="20" t="s">
        <v>23</v>
      </c>
      <c r="C604" s="18" t="s">
        <v>23</v>
      </c>
      <c r="D604" s="18" t="s">
        <v>23</v>
      </c>
      <c r="E604" s="18" t="s">
        <v>23</v>
      </c>
    </row>
    <row r="605" spans="1:5" ht="34.5" customHeight="1" thickBot="1" x14ac:dyDescent="0.3">
      <c r="A605" s="17" t="s">
        <v>31</v>
      </c>
      <c r="B605" s="20">
        <v>0</v>
      </c>
      <c r="C605" s="18">
        <v>0</v>
      </c>
      <c r="D605" s="18">
        <v>0</v>
      </c>
      <c r="E605" s="18">
        <v>0</v>
      </c>
    </row>
    <row r="606" spans="1:5" ht="34.5" customHeight="1" thickBot="1" x14ac:dyDescent="0.3">
      <c r="A606" s="19" t="s">
        <v>52</v>
      </c>
      <c r="B606" s="20" t="s">
        <v>23</v>
      </c>
      <c r="C606" s="18" t="s">
        <v>23</v>
      </c>
      <c r="D606" s="18" t="s">
        <v>23</v>
      </c>
      <c r="E606" s="18" t="s">
        <v>23</v>
      </c>
    </row>
    <row r="607" spans="1:5" ht="34.5" customHeight="1" thickBot="1" x14ac:dyDescent="0.3">
      <c r="A607" s="19" t="s">
        <v>208</v>
      </c>
      <c r="B607" s="20" t="s">
        <v>23</v>
      </c>
      <c r="C607" s="18" t="s">
        <v>23</v>
      </c>
      <c r="D607" s="18" t="s">
        <v>23</v>
      </c>
      <c r="E607" s="18" t="s">
        <v>23</v>
      </c>
    </row>
    <row r="608" spans="1:5" ht="34.5" customHeight="1" thickBot="1" x14ac:dyDescent="0.3">
      <c r="A608" s="17" t="s">
        <v>33</v>
      </c>
      <c r="B608" s="20">
        <v>0</v>
      </c>
      <c r="C608" s="18">
        <v>0</v>
      </c>
      <c r="D608" s="18">
        <v>0</v>
      </c>
      <c r="E608" s="18">
        <v>0</v>
      </c>
    </row>
    <row r="609" spans="1:5" ht="34.5" customHeight="1" thickBot="1" x14ac:dyDescent="0.3">
      <c r="A609" s="19" t="s">
        <v>54</v>
      </c>
      <c r="B609" s="20" t="s">
        <v>23</v>
      </c>
      <c r="C609" s="18" t="s">
        <v>23</v>
      </c>
      <c r="D609" s="18" t="s">
        <v>23</v>
      </c>
      <c r="E609" s="18" t="s">
        <v>23</v>
      </c>
    </row>
    <row r="610" spans="1:5" ht="34.5" customHeight="1" thickBot="1" x14ac:dyDescent="0.3">
      <c r="A610" s="19" t="s">
        <v>209</v>
      </c>
      <c r="B610" s="20" t="s">
        <v>23</v>
      </c>
      <c r="C610" s="18" t="s">
        <v>23</v>
      </c>
      <c r="D610" s="18" t="s">
        <v>23</v>
      </c>
      <c r="E610" s="18" t="s">
        <v>23</v>
      </c>
    </row>
    <row r="611" spans="1:5" ht="34.5" customHeight="1" thickBot="1" x14ac:dyDescent="0.3">
      <c r="A611" s="17" t="s">
        <v>3</v>
      </c>
      <c r="B611" s="20">
        <v>0</v>
      </c>
      <c r="C611" s="18">
        <v>0</v>
      </c>
      <c r="D611" s="18">
        <v>0</v>
      </c>
      <c r="E611" s="18">
        <v>0</v>
      </c>
    </row>
    <row r="612" spans="1:5" ht="34.5" customHeight="1" thickBot="1" x14ac:dyDescent="0.3">
      <c r="A612" s="19" t="s">
        <v>56</v>
      </c>
      <c r="B612" s="20" t="s">
        <v>23</v>
      </c>
      <c r="C612" s="18" t="s">
        <v>23</v>
      </c>
      <c r="D612" s="18" t="s">
        <v>23</v>
      </c>
      <c r="E612" s="18" t="s">
        <v>23</v>
      </c>
    </row>
    <row r="613" spans="1:5" ht="34.5" customHeight="1" thickBot="1" x14ac:dyDescent="0.3">
      <c r="A613" s="19" t="s">
        <v>210</v>
      </c>
      <c r="B613" s="20" t="s">
        <v>23</v>
      </c>
      <c r="C613" s="18" t="s">
        <v>23</v>
      </c>
      <c r="D613" s="18" t="s">
        <v>23</v>
      </c>
      <c r="E613" s="18" t="s">
        <v>23</v>
      </c>
    </row>
    <row r="614" spans="1:5" ht="34.5" customHeight="1" thickBot="1" x14ac:dyDescent="0.3">
      <c r="A614" s="23" t="s">
        <v>61</v>
      </c>
      <c r="B614" s="20">
        <f>SUM(B593:B613)</f>
        <v>26147</v>
      </c>
      <c r="C614" s="20">
        <f t="shared" ref="C614:E614" si="50">C611+C608+C605+C602+C599+C596+C593</f>
        <v>48800</v>
      </c>
      <c r="D614" s="20">
        <f t="shared" si="50"/>
        <v>48800</v>
      </c>
      <c r="E614" s="20">
        <f t="shared" si="50"/>
        <v>48800</v>
      </c>
    </row>
    <row r="615" spans="1:5" ht="34.5" customHeight="1" x14ac:dyDescent="0.25">
      <c r="A615" s="363" t="s">
        <v>211</v>
      </c>
      <c r="B615" s="366" t="s">
        <v>216</v>
      </c>
      <c r="C615" s="367"/>
      <c r="D615" s="367"/>
      <c r="E615" s="368"/>
    </row>
    <row r="616" spans="1:5" ht="34.5" customHeight="1" x14ac:dyDescent="0.25">
      <c r="A616" s="364"/>
      <c r="B616" s="369"/>
      <c r="C616" s="370"/>
      <c r="D616" s="370"/>
      <c r="E616" s="371"/>
    </row>
    <row r="617" spans="1:5" ht="32.25" customHeight="1" thickBot="1" x14ac:dyDescent="0.3">
      <c r="A617" s="365"/>
      <c r="B617" s="372"/>
      <c r="C617" s="373"/>
      <c r="D617" s="373"/>
      <c r="E617" s="374"/>
    </row>
    <row r="618" spans="1:5" ht="34.5" customHeight="1" thickBot="1" x14ac:dyDescent="0.3">
      <c r="A618" s="9" t="s">
        <v>62</v>
      </c>
      <c r="B618" s="24">
        <f>IF(B614-B585=0,0,"Error")</f>
        <v>0</v>
      </c>
      <c r="C618" s="24">
        <f>IF(C614-C585=0,0,"Error")</f>
        <v>0</v>
      </c>
      <c r="D618" s="24">
        <f>IF(D614-D585=0,0,"Error")</f>
        <v>0</v>
      </c>
      <c r="E618" s="24">
        <f>IF(E614-E585=0,0,"Error")</f>
        <v>0</v>
      </c>
    </row>
    <row r="619" spans="1:5" ht="34.5" customHeight="1" thickBot="1" x14ac:dyDescent="0.3">
      <c r="A619" s="11" t="s">
        <v>217</v>
      </c>
      <c r="B619" s="387" t="s">
        <v>190</v>
      </c>
      <c r="C619" s="388"/>
      <c r="D619" s="388"/>
      <c r="E619" s="389"/>
    </row>
    <row r="620" spans="1:5" ht="34.5" customHeight="1" thickBot="1" x14ac:dyDescent="0.3">
      <c r="A620" s="7" t="s">
        <v>10</v>
      </c>
      <c r="B620" s="390" t="s">
        <v>191</v>
      </c>
      <c r="C620" s="391"/>
      <c r="D620" s="391"/>
      <c r="E620" s="392"/>
    </row>
    <row r="621" spans="1:5" ht="34.5" customHeight="1" thickBot="1" x14ac:dyDescent="0.3">
      <c r="A621" s="7" t="s">
        <v>15</v>
      </c>
      <c r="B621" s="387" t="s">
        <v>132</v>
      </c>
      <c r="C621" s="388"/>
      <c r="D621" s="388"/>
      <c r="E621" s="389"/>
    </row>
    <row r="622" spans="1:5" ht="34.5" customHeight="1" x14ac:dyDescent="0.25">
      <c r="A622" s="361"/>
      <c r="B622" s="12">
        <v>2018</v>
      </c>
      <c r="C622" s="12">
        <v>2019</v>
      </c>
      <c r="D622" s="12">
        <v>2020</v>
      </c>
      <c r="E622" s="12">
        <v>2021</v>
      </c>
    </row>
    <row r="623" spans="1:5" ht="34.5" customHeight="1" thickBot="1" x14ac:dyDescent="0.3">
      <c r="A623" s="362"/>
      <c r="B623" s="13" t="s">
        <v>6</v>
      </c>
      <c r="C623" s="13" t="s">
        <v>7</v>
      </c>
      <c r="D623" s="13" t="s">
        <v>7</v>
      </c>
      <c r="E623" s="13" t="s">
        <v>7</v>
      </c>
    </row>
    <row r="624" spans="1:5" ht="34.5" customHeight="1" thickBot="1" x14ac:dyDescent="0.3">
      <c r="A624" s="7" t="s">
        <v>9</v>
      </c>
      <c r="B624" s="14">
        <v>300</v>
      </c>
      <c r="C624" s="14">
        <v>700</v>
      </c>
      <c r="D624" s="14">
        <v>700</v>
      </c>
      <c r="E624" s="14">
        <v>500</v>
      </c>
    </row>
    <row r="625" spans="1:5" ht="34.5" customHeight="1" thickBot="1" x14ac:dyDescent="0.3">
      <c r="A625" s="7" t="s">
        <v>16</v>
      </c>
      <c r="B625" s="14">
        <v>11700</v>
      </c>
      <c r="C625" s="14">
        <v>21700</v>
      </c>
      <c r="D625" s="14">
        <v>21700</v>
      </c>
      <c r="E625" s="14">
        <v>21700</v>
      </c>
    </row>
    <row r="626" spans="1:5" ht="34.5" customHeight="1" thickBot="1" x14ac:dyDescent="0.3">
      <c r="A626" s="7" t="s">
        <v>26</v>
      </c>
      <c r="B626" s="14">
        <f>B625/B624</f>
        <v>39</v>
      </c>
      <c r="C626" s="14">
        <f t="shared" ref="C626:E626" si="51">C625/C624</f>
        <v>31</v>
      </c>
      <c r="D626" s="14">
        <f t="shared" si="51"/>
        <v>31</v>
      </c>
      <c r="E626" s="14">
        <f t="shared" si="51"/>
        <v>43.4</v>
      </c>
    </row>
    <row r="627" spans="1:5" ht="34.5" customHeight="1" thickBot="1" x14ac:dyDescent="0.3">
      <c r="A627" s="7" t="s">
        <v>17</v>
      </c>
      <c r="B627" s="15" t="s">
        <v>23</v>
      </c>
      <c r="C627" s="16">
        <f>C624/B624-1</f>
        <v>1.3333333333333335</v>
      </c>
      <c r="D627" s="16">
        <f t="shared" ref="D627:E629" si="52">D624/C624-1</f>
        <v>0</v>
      </c>
      <c r="E627" s="16">
        <f t="shared" si="52"/>
        <v>-0.2857142857142857</v>
      </c>
    </row>
    <row r="628" spans="1:5" ht="34.5" customHeight="1" thickBot="1" x14ac:dyDescent="0.3">
      <c r="A628" s="7" t="s">
        <v>18</v>
      </c>
      <c r="B628" s="15" t="s">
        <v>23</v>
      </c>
      <c r="C628" s="16">
        <f>C625/B625-1</f>
        <v>0.85470085470085477</v>
      </c>
      <c r="D628" s="16">
        <f t="shared" si="52"/>
        <v>0</v>
      </c>
      <c r="E628" s="16">
        <f t="shared" si="52"/>
        <v>0</v>
      </c>
    </row>
    <row r="629" spans="1:5" ht="34.5" customHeight="1" thickBot="1" x14ac:dyDescent="0.3">
      <c r="A629" s="7" t="s">
        <v>19</v>
      </c>
      <c r="B629" s="15" t="s">
        <v>23</v>
      </c>
      <c r="C629" s="16">
        <f>C626/B626-1</f>
        <v>-0.20512820512820518</v>
      </c>
      <c r="D629" s="16">
        <f t="shared" si="52"/>
        <v>0</v>
      </c>
      <c r="E629" s="16">
        <f t="shared" si="52"/>
        <v>0.39999999999999991</v>
      </c>
    </row>
    <row r="630" spans="1:5" ht="34.5" customHeight="1" thickBot="1" x14ac:dyDescent="0.3">
      <c r="A630" s="358" t="s">
        <v>90</v>
      </c>
      <c r="B630" s="359"/>
      <c r="C630" s="359"/>
      <c r="D630" s="359"/>
      <c r="E630" s="360"/>
    </row>
    <row r="631" spans="1:5" ht="34.5" customHeight="1" x14ac:dyDescent="0.25">
      <c r="A631" s="361"/>
      <c r="B631" s="12">
        <v>2018</v>
      </c>
      <c r="C631" s="12">
        <v>2019</v>
      </c>
      <c r="D631" s="12">
        <v>2020</v>
      </c>
      <c r="E631" s="12">
        <v>2021</v>
      </c>
    </row>
    <row r="632" spans="1:5" ht="34.5" customHeight="1" thickBot="1" x14ac:dyDescent="0.3">
      <c r="A632" s="362"/>
      <c r="B632" s="13" t="s">
        <v>6</v>
      </c>
      <c r="C632" s="13" t="s">
        <v>7</v>
      </c>
      <c r="D632" s="13" t="s">
        <v>7</v>
      </c>
      <c r="E632" s="13" t="s">
        <v>7</v>
      </c>
    </row>
    <row r="633" spans="1:5" ht="34.5" customHeight="1" thickBot="1" x14ac:dyDescent="0.3">
      <c r="A633" s="17" t="s">
        <v>0</v>
      </c>
      <c r="B633" s="18">
        <v>2200</v>
      </c>
      <c r="C633" s="18">
        <v>3000</v>
      </c>
      <c r="D633" s="18">
        <v>3000</v>
      </c>
      <c r="E633" s="18">
        <v>3000</v>
      </c>
    </row>
    <row r="634" spans="1:5" ht="34.5" customHeight="1" thickBot="1" x14ac:dyDescent="0.3">
      <c r="A634" s="19" t="s">
        <v>43</v>
      </c>
      <c r="B634" s="20" t="s">
        <v>23</v>
      </c>
      <c r="C634" s="21">
        <v>0</v>
      </c>
      <c r="D634" s="21">
        <v>0</v>
      </c>
      <c r="E634" s="21">
        <v>0</v>
      </c>
    </row>
    <row r="635" spans="1:5" ht="34.5" customHeight="1" thickBot="1" x14ac:dyDescent="0.3">
      <c r="A635" s="19" t="s">
        <v>204</v>
      </c>
      <c r="B635" s="20" t="s">
        <v>23</v>
      </c>
      <c r="C635" s="22" t="s">
        <v>23</v>
      </c>
      <c r="D635" s="22" t="s">
        <v>23</v>
      </c>
      <c r="E635" s="22" t="s">
        <v>23</v>
      </c>
    </row>
    <row r="636" spans="1:5" ht="34.5" customHeight="1" thickBot="1" x14ac:dyDescent="0.3">
      <c r="A636" s="17" t="s">
        <v>41</v>
      </c>
      <c r="B636" s="18">
        <v>500</v>
      </c>
      <c r="C636" s="18">
        <v>700</v>
      </c>
      <c r="D636" s="18">
        <v>700</v>
      </c>
      <c r="E636" s="18">
        <v>700</v>
      </c>
    </row>
    <row r="637" spans="1:5" ht="34.5" customHeight="1" thickBot="1" x14ac:dyDescent="0.3">
      <c r="A637" s="19" t="s">
        <v>45</v>
      </c>
      <c r="B637" s="20" t="s">
        <v>23</v>
      </c>
      <c r="C637" s="40">
        <v>0</v>
      </c>
      <c r="D637" s="40">
        <v>0</v>
      </c>
      <c r="E637" s="40">
        <v>0</v>
      </c>
    </row>
    <row r="638" spans="1:5" ht="34.5" customHeight="1" thickBot="1" x14ac:dyDescent="0.3">
      <c r="A638" s="19" t="s">
        <v>205</v>
      </c>
      <c r="B638" s="20" t="s">
        <v>23</v>
      </c>
      <c r="C638" s="18" t="s">
        <v>23</v>
      </c>
      <c r="D638" s="18" t="s">
        <v>23</v>
      </c>
      <c r="E638" s="18" t="s">
        <v>23</v>
      </c>
    </row>
    <row r="639" spans="1:5" ht="34.5" customHeight="1" thickBot="1" x14ac:dyDescent="0.3">
      <c r="A639" s="17" t="s">
        <v>1</v>
      </c>
      <c r="B639" s="18">
        <v>9000</v>
      </c>
      <c r="C639" s="18">
        <v>18000</v>
      </c>
      <c r="D639" s="18">
        <v>18000</v>
      </c>
      <c r="E639" s="18">
        <v>18000</v>
      </c>
    </row>
    <row r="640" spans="1:5" ht="34.5" customHeight="1" thickBot="1" x14ac:dyDescent="0.3">
      <c r="A640" s="19" t="s">
        <v>48</v>
      </c>
      <c r="B640" s="20" t="s">
        <v>23</v>
      </c>
      <c r="C640" s="41">
        <f>C639/B639-1</f>
        <v>1</v>
      </c>
      <c r="D640" s="41">
        <f>D639/C639-1</f>
        <v>0</v>
      </c>
      <c r="E640" s="41">
        <f>E639/D639-1</f>
        <v>0</v>
      </c>
    </row>
    <row r="641" spans="1:5" ht="34.5" customHeight="1" thickBot="1" x14ac:dyDescent="0.3">
      <c r="A641" s="19" t="s">
        <v>206</v>
      </c>
      <c r="B641" s="20" t="s">
        <v>23</v>
      </c>
      <c r="C641" s="18" t="s">
        <v>23</v>
      </c>
      <c r="D641" s="18" t="s">
        <v>23</v>
      </c>
      <c r="E641" s="18" t="s">
        <v>23</v>
      </c>
    </row>
    <row r="642" spans="1:5" ht="34.5" customHeight="1" thickBot="1" x14ac:dyDescent="0.3">
      <c r="A642" s="17" t="s">
        <v>2</v>
      </c>
      <c r="B642" s="20">
        <v>0</v>
      </c>
      <c r="C642" s="18">
        <v>0</v>
      </c>
      <c r="D642" s="18">
        <v>0</v>
      </c>
      <c r="E642" s="18">
        <v>0</v>
      </c>
    </row>
    <row r="643" spans="1:5" ht="34.5" customHeight="1" thickBot="1" x14ac:dyDescent="0.3">
      <c r="A643" s="19" t="s">
        <v>50</v>
      </c>
      <c r="B643" s="20" t="s">
        <v>23</v>
      </c>
      <c r="C643" s="18" t="s">
        <v>23</v>
      </c>
      <c r="D643" s="18" t="s">
        <v>23</v>
      </c>
      <c r="E643" s="18" t="s">
        <v>23</v>
      </c>
    </row>
    <row r="644" spans="1:5" ht="34.5" customHeight="1" thickBot="1" x14ac:dyDescent="0.3">
      <c r="A644" s="19" t="s">
        <v>207</v>
      </c>
      <c r="B644" s="20" t="s">
        <v>23</v>
      </c>
      <c r="C644" s="18" t="s">
        <v>23</v>
      </c>
      <c r="D644" s="18" t="s">
        <v>23</v>
      </c>
      <c r="E644" s="18" t="s">
        <v>23</v>
      </c>
    </row>
    <row r="645" spans="1:5" ht="34.5" customHeight="1" thickBot="1" x14ac:dyDescent="0.3">
      <c r="A645" s="17" t="s">
        <v>31</v>
      </c>
      <c r="B645" s="20">
        <v>0</v>
      </c>
      <c r="C645" s="18">
        <v>0</v>
      </c>
      <c r="D645" s="18">
        <v>0</v>
      </c>
      <c r="E645" s="18">
        <v>0</v>
      </c>
    </row>
    <row r="646" spans="1:5" ht="34.5" customHeight="1" thickBot="1" x14ac:dyDescent="0.3">
      <c r="A646" s="19" t="s">
        <v>52</v>
      </c>
      <c r="B646" s="20" t="s">
        <v>23</v>
      </c>
      <c r="C646" s="18" t="s">
        <v>23</v>
      </c>
      <c r="D646" s="18" t="s">
        <v>23</v>
      </c>
      <c r="E646" s="18" t="s">
        <v>23</v>
      </c>
    </row>
    <row r="647" spans="1:5" ht="34.5" customHeight="1" thickBot="1" x14ac:dyDescent="0.3">
      <c r="A647" s="19" t="s">
        <v>208</v>
      </c>
      <c r="B647" s="20" t="s">
        <v>23</v>
      </c>
      <c r="C647" s="18" t="s">
        <v>23</v>
      </c>
      <c r="D647" s="18" t="s">
        <v>23</v>
      </c>
      <c r="E647" s="18" t="s">
        <v>23</v>
      </c>
    </row>
    <row r="648" spans="1:5" ht="34.5" customHeight="1" thickBot="1" x14ac:dyDescent="0.3">
      <c r="A648" s="17" t="s">
        <v>33</v>
      </c>
      <c r="B648" s="20">
        <v>0</v>
      </c>
      <c r="C648" s="18">
        <v>0</v>
      </c>
      <c r="D648" s="18">
        <v>0</v>
      </c>
      <c r="E648" s="18">
        <v>0</v>
      </c>
    </row>
    <row r="649" spans="1:5" ht="34.5" customHeight="1" thickBot="1" x14ac:dyDescent="0.3">
      <c r="A649" s="19" t="s">
        <v>54</v>
      </c>
      <c r="B649" s="20" t="s">
        <v>23</v>
      </c>
      <c r="C649" s="18" t="s">
        <v>23</v>
      </c>
      <c r="D649" s="18" t="s">
        <v>23</v>
      </c>
      <c r="E649" s="18" t="s">
        <v>23</v>
      </c>
    </row>
    <row r="650" spans="1:5" ht="34.5" customHeight="1" thickBot="1" x14ac:dyDescent="0.3">
      <c r="A650" s="19" t="s">
        <v>209</v>
      </c>
      <c r="B650" s="20" t="s">
        <v>23</v>
      </c>
      <c r="C650" s="18" t="s">
        <v>23</v>
      </c>
      <c r="D650" s="18" t="s">
        <v>23</v>
      </c>
      <c r="E650" s="18" t="s">
        <v>23</v>
      </c>
    </row>
    <row r="651" spans="1:5" ht="34.5" customHeight="1" thickBot="1" x14ac:dyDescent="0.3">
      <c r="A651" s="17" t="s">
        <v>3</v>
      </c>
      <c r="B651" s="20">
        <v>0</v>
      </c>
      <c r="C651" s="18">
        <v>0</v>
      </c>
      <c r="D651" s="18">
        <v>0</v>
      </c>
      <c r="E651" s="18">
        <v>0</v>
      </c>
    </row>
    <row r="652" spans="1:5" ht="34.5" customHeight="1" thickBot="1" x14ac:dyDescent="0.3">
      <c r="A652" s="19" t="s">
        <v>56</v>
      </c>
      <c r="B652" s="20" t="s">
        <v>23</v>
      </c>
      <c r="C652" s="18" t="s">
        <v>23</v>
      </c>
      <c r="D652" s="18" t="s">
        <v>23</v>
      </c>
      <c r="E652" s="18" t="s">
        <v>23</v>
      </c>
    </row>
    <row r="653" spans="1:5" ht="34.5" customHeight="1" thickBot="1" x14ac:dyDescent="0.3">
      <c r="A653" s="19" t="s">
        <v>210</v>
      </c>
      <c r="B653" s="20" t="s">
        <v>23</v>
      </c>
      <c r="C653" s="18" t="s">
        <v>23</v>
      </c>
      <c r="D653" s="18" t="s">
        <v>23</v>
      </c>
      <c r="E653" s="18" t="s">
        <v>23</v>
      </c>
    </row>
    <row r="654" spans="1:5" ht="34.5" customHeight="1" thickBot="1" x14ac:dyDescent="0.3">
      <c r="A654" s="23" t="s">
        <v>61</v>
      </c>
      <c r="B654" s="20">
        <f>B651+B648+B645+B642+B639+B636+B633</f>
        <v>11700</v>
      </c>
      <c r="C654" s="20">
        <f t="shared" ref="C654:E654" si="53">C651+C648+C645+C642+C639+C636+C633</f>
        <v>21700</v>
      </c>
      <c r="D654" s="20">
        <f t="shared" si="53"/>
        <v>21700</v>
      </c>
      <c r="E654" s="20">
        <f t="shared" si="53"/>
        <v>21700</v>
      </c>
    </row>
    <row r="655" spans="1:5" ht="34.5" customHeight="1" x14ac:dyDescent="0.25">
      <c r="A655" s="363" t="s">
        <v>211</v>
      </c>
      <c r="B655" s="366" t="s">
        <v>203</v>
      </c>
      <c r="C655" s="367"/>
      <c r="D655" s="367"/>
      <c r="E655" s="368"/>
    </row>
    <row r="656" spans="1:5" ht="9" customHeight="1" thickBot="1" x14ac:dyDescent="0.3">
      <c r="A656" s="364"/>
      <c r="B656" s="369"/>
      <c r="C656" s="370"/>
      <c r="D656" s="370"/>
      <c r="E656" s="371"/>
    </row>
    <row r="657" spans="1:5" ht="34.5" hidden="1" customHeight="1" thickBot="1" x14ac:dyDescent="0.3">
      <c r="A657" s="365"/>
      <c r="B657" s="372"/>
      <c r="C657" s="373"/>
      <c r="D657" s="373"/>
      <c r="E657" s="374"/>
    </row>
    <row r="658" spans="1:5" ht="34.5" customHeight="1" thickBot="1" x14ac:dyDescent="0.3">
      <c r="A658" s="384" t="s">
        <v>74</v>
      </c>
      <c r="B658" s="385"/>
      <c r="C658" s="385"/>
      <c r="D658" s="385"/>
      <c r="E658" s="386"/>
    </row>
    <row r="659" spans="1:5" ht="34.5" customHeight="1" thickBot="1" x14ac:dyDescent="0.3">
      <c r="A659" s="384" t="s">
        <v>67</v>
      </c>
      <c r="B659" s="385"/>
      <c r="C659" s="385"/>
      <c r="D659" s="385"/>
      <c r="E659" s="386"/>
    </row>
    <row r="660" spans="1:5" ht="24.75" customHeight="1" thickBot="1" x14ac:dyDescent="0.3">
      <c r="A660" s="7" t="s">
        <v>75</v>
      </c>
      <c r="B660" s="393"/>
      <c r="C660" s="394"/>
      <c r="D660" s="394"/>
      <c r="E660" s="395"/>
    </row>
    <row r="661" spans="1:5" ht="31.5" customHeight="1" thickBot="1" x14ac:dyDescent="0.3">
      <c r="A661" s="11" t="s">
        <v>39</v>
      </c>
      <c r="B661" s="387" t="s">
        <v>184</v>
      </c>
      <c r="C661" s="388"/>
      <c r="D661" s="388"/>
      <c r="E661" s="389"/>
    </row>
    <row r="662" spans="1:5" ht="34.5" customHeight="1" thickBot="1" x14ac:dyDescent="0.3">
      <c r="A662" s="7" t="s">
        <v>10</v>
      </c>
      <c r="B662" s="390" t="s">
        <v>162</v>
      </c>
      <c r="C662" s="391"/>
      <c r="D662" s="391"/>
      <c r="E662" s="392"/>
    </row>
    <row r="663" spans="1:5" ht="34.5" customHeight="1" thickBot="1" x14ac:dyDescent="0.3">
      <c r="A663" s="7" t="s">
        <v>15</v>
      </c>
      <c r="B663" s="387" t="s">
        <v>163</v>
      </c>
      <c r="C663" s="388"/>
      <c r="D663" s="388"/>
      <c r="E663" s="389"/>
    </row>
    <row r="664" spans="1:5" ht="34.5" customHeight="1" x14ac:dyDescent="0.25">
      <c r="A664" s="361"/>
      <c r="B664" s="12">
        <v>2018</v>
      </c>
      <c r="C664" s="12">
        <v>2019</v>
      </c>
      <c r="D664" s="12">
        <v>2020</v>
      </c>
      <c r="E664" s="12">
        <v>2021</v>
      </c>
    </row>
    <row r="665" spans="1:5" ht="34.5" customHeight="1" thickBot="1" x14ac:dyDescent="0.3">
      <c r="A665" s="362"/>
      <c r="B665" s="13" t="s">
        <v>6</v>
      </c>
      <c r="C665" s="13" t="s">
        <v>7</v>
      </c>
      <c r="D665" s="13" t="s">
        <v>7</v>
      </c>
      <c r="E665" s="13" t="s">
        <v>7</v>
      </c>
    </row>
    <row r="666" spans="1:5" ht="34.5" customHeight="1" thickBot="1" x14ac:dyDescent="0.3">
      <c r="A666" s="7" t="s">
        <v>9</v>
      </c>
      <c r="B666" s="14">
        <v>12</v>
      </c>
      <c r="C666" s="14">
        <v>35</v>
      </c>
      <c r="D666" s="14">
        <v>35</v>
      </c>
      <c r="E666" s="14">
        <v>96</v>
      </c>
    </row>
    <row r="667" spans="1:5" ht="34.5" customHeight="1" thickBot="1" x14ac:dyDescent="0.3">
      <c r="A667" s="7" t="s">
        <v>16</v>
      </c>
      <c r="B667" s="14">
        <v>1000</v>
      </c>
      <c r="C667" s="14">
        <v>3000</v>
      </c>
      <c r="D667" s="14">
        <v>3000</v>
      </c>
      <c r="E667" s="14">
        <v>8300</v>
      </c>
    </row>
    <row r="668" spans="1:5" ht="34.5" customHeight="1" thickBot="1" x14ac:dyDescent="0.3">
      <c r="A668" s="7" t="s">
        <v>26</v>
      </c>
      <c r="B668" s="14">
        <f>B667/B666</f>
        <v>83.333333333333329</v>
      </c>
      <c r="C668" s="14">
        <f t="shared" ref="C668:E668" si="54">C667/C666</f>
        <v>85.714285714285708</v>
      </c>
      <c r="D668" s="14">
        <f t="shared" si="54"/>
        <v>85.714285714285708</v>
      </c>
      <c r="E668" s="14">
        <f t="shared" si="54"/>
        <v>86.458333333333329</v>
      </c>
    </row>
    <row r="669" spans="1:5" ht="34.5" customHeight="1" thickBot="1" x14ac:dyDescent="0.3">
      <c r="A669" s="7" t="s">
        <v>17</v>
      </c>
      <c r="B669" s="15" t="s">
        <v>23</v>
      </c>
      <c r="C669" s="16">
        <f>C666/B666-1</f>
        <v>1.9166666666666665</v>
      </c>
      <c r="D669" s="16">
        <f t="shared" ref="D669:E671" si="55">D666/C666-1</f>
        <v>0</v>
      </c>
      <c r="E669" s="16">
        <f t="shared" si="55"/>
        <v>1.7428571428571429</v>
      </c>
    </row>
    <row r="670" spans="1:5" ht="34.5" customHeight="1" thickBot="1" x14ac:dyDescent="0.3">
      <c r="A670" s="7" t="s">
        <v>18</v>
      </c>
      <c r="B670" s="15" t="s">
        <v>23</v>
      </c>
      <c r="C670" s="16">
        <f>C667/B667-1</f>
        <v>2</v>
      </c>
      <c r="D670" s="16">
        <f t="shared" si="55"/>
        <v>0</v>
      </c>
      <c r="E670" s="16">
        <f t="shared" si="55"/>
        <v>1.7666666666666666</v>
      </c>
    </row>
    <row r="671" spans="1:5" ht="34.5" customHeight="1" thickBot="1" x14ac:dyDescent="0.3">
      <c r="A671" s="7" t="s">
        <v>19</v>
      </c>
      <c r="B671" s="15" t="s">
        <v>23</v>
      </c>
      <c r="C671" s="16">
        <f>C668/B668-1</f>
        <v>2.857142857142847E-2</v>
      </c>
      <c r="D671" s="16">
        <f t="shared" si="55"/>
        <v>0</v>
      </c>
      <c r="E671" s="16">
        <f t="shared" si="55"/>
        <v>8.6805555555555802E-3</v>
      </c>
    </row>
    <row r="672" spans="1:5" ht="34.5" customHeight="1" thickBot="1" x14ac:dyDescent="0.3">
      <c r="A672" s="358" t="s">
        <v>90</v>
      </c>
      <c r="B672" s="359"/>
      <c r="C672" s="359"/>
      <c r="D672" s="359"/>
      <c r="E672" s="360"/>
    </row>
    <row r="673" spans="1:5" ht="34.5" customHeight="1" x14ac:dyDescent="0.25">
      <c r="A673" s="361"/>
      <c r="B673" s="12">
        <v>2018</v>
      </c>
      <c r="C673" s="12">
        <v>2019</v>
      </c>
      <c r="D673" s="12">
        <v>2020</v>
      </c>
      <c r="E673" s="12">
        <v>2021</v>
      </c>
    </row>
    <row r="674" spans="1:5" ht="26.25" customHeight="1" thickBot="1" x14ac:dyDescent="0.3">
      <c r="A674" s="362"/>
      <c r="B674" s="13" t="s">
        <v>6</v>
      </c>
      <c r="C674" s="13" t="s">
        <v>7</v>
      </c>
      <c r="D674" s="13" t="s">
        <v>7</v>
      </c>
      <c r="E674" s="13" t="s">
        <v>7</v>
      </c>
    </row>
    <row r="675" spans="1:5" ht="28.5" customHeight="1" thickBot="1" x14ac:dyDescent="0.3">
      <c r="A675" s="17" t="s">
        <v>70</v>
      </c>
      <c r="B675" s="18">
        <v>0</v>
      </c>
      <c r="C675" s="18">
        <v>0</v>
      </c>
      <c r="D675" s="18">
        <v>0</v>
      </c>
      <c r="E675" s="18">
        <v>0</v>
      </c>
    </row>
    <row r="676" spans="1:5" ht="34.5" customHeight="1" thickBot="1" x14ac:dyDescent="0.3">
      <c r="A676" s="17" t="s">
        <v>71</v>
      </c>
      <c r="B676" s="18">
        <v>1000</v>
      </c>
      <c r="C676" s="18">
        <v>3000</v>
      </c>
      <c r="D676" s="18">
        <v>3000</v>
      </c>
      <c r="E676" s="18">
        <v>8300</v>
      </c>
    </row>
    <row r="677" spans="1:5" ht="34.5" customHeight="1" thickBot="1" x14ac:dyDescent="0.3">
      <c r="A677" s="23" t="s">
        <v>61</v>
      </c>
      <c r="B677" s="20">
        <f>B676+B675</f>
        <v>1000</v>
      </c>
      <c r="C677" s="20">
        <f t="shared" ref="C677:E677" si="56">C676+C675</f>
        <v>3000</v>
      </c>
      <c r="D677" s="20">
        <f t="shared" si="56"/>
        <v>3000</v>
      </c>
      <c r="E677" s="20">
        <f t="shared" si="56"/>
        <v>8300</v>
      </c>
    </row>
    <row r="678" spans="1:5" ht="34.5" customHeight="1" x14ac:dyDescent="0.25">
      <c r="A678" s="363" t="s">
        <v>68</v>
      </c>
      <c r="B678" s="366" t="s">
        <v>197</v>
      </c>
      <c r="C678" s="367"/>
      <c r="D678" s="367"/>
      <c r="E678" s="368"/>
    </row>
    <row r="679" spans="1:5" ht="34.5" customHeight="1" x14ac:dyDescent="0.25">
      <c r="A679" s="364"/>
      <c r="B679" s="369"/>
      <c r="C679" s="370"/>
      <c r="D679" s="370"/>
      <c r="E679" s="371"/>
    </row>
    <row r="680" spans="1:5" ht="6.75" customHeight="1" thickBot="1" x14ac:dyDescent="0.3">
      <c r="A680" s="365"/>
      <c r="B680" s="372"/>
      <c r="C680" s="373"/>
      <c r="D680" s="373"/>
      <c r="E680" s="374"/>
    </row>
    <row r="681" spans="1:5" ht="34.5" customHeight="1" thickBot="1" x14ac:dyDescent="0.3">
      <c r="A681" s="9"/>
      <c r="B681" s="24"/>
      <c r="C681" s="24"/>
      <c r="D681" s="24"/>
      <c r="E681" s="24"/>
    </row>
    <row r="682" spans="1:5" ht="34.5" customHeight="1" thickBot="1" x14ac:dyDescent="0.3">
      <c r="A682" s="9" t="s">
        <v>76</v>
      </c>
      <c r="B682" s="24">
        <f>B677+B654+B614+B570+B546+B501+B477+B433+B412+B391+B369+B339+B290+B269+B246+B223+B202+B181+B141+B101+B61</f>
        <v>679000</v>
      </c>
      <c r="C682" s="24">
        <f>C677+C654+C614+C570+C546+C501+C477+C433+C412+C391+C369+C339+C290+C269+C246+C223+C202+C181+C141+C101+C61</f>
        <v>802800</v>
      </c>
      <c r="D682" s="24">
        <f>D677+D654+D614+D570+D546+D501+D477+D433+D412+D391+D369+D339+D290+D269+D246+D223+D202+D181+D141+D101+D61</f>
        <v>799800</v>
      </c>
      <c r="E682" s="24">
        <f>E677+E654+E614+E570+E546+E501+E477+E433+E412+E391+E369+E339+E290+E269+E246+E223+E202+E181+E141+E101+E61</f>
        <v>799800</v>
      </c>
    </row>
    <row r="683" spans="1:5" ht="34.5" customHeight="1" thickBot="1" x14ac:dyDescent="0.3">
      <c r="A683" s="9" t="s">
        <v>77</v>
      </c>
      <c r="B683" s="24">
        <f>B685+B687+B689+B695+B697+B699+B701</f>
        <v>679000</v>
      </c>
      <c r="C683" s="24">
        <f>C685+C687+C689+C695+C697+C699+C701</f>
        <v>802800</v>
      </c>
      <c r="D683" s="24">
        <f t="shared" ref="D683:E683" si="57">D685+D687+D689+D695+D697+D699+D701</f>
        <v>799800</v>
      </c>
      <c r="E683" s="24">
        <f t="shared" si="57"/>
        <v>799800</v>
      </c>
    </row>
    <row r="684" spans="1:5" ht="34.5" customHeight="1" thickBot="1" x14ac:dyDescent="0.3">
      <c r="A684" s="42" t="s">
        <v>27</v>
      </c>
      <c r="B684" s="43"/>
      <c r="C684" s="44">
        <f>C683/B683-1</f>
        <v>0.18232695139911637</v>
      </c>
      <c r="D684" s="44">
        <f t="shared" ref="D684:E684" si="58">D683/C683-1</f>
        <v>-3.7369207772794955E-3</v>
      </c>
      <c r="E684" s="44">
        <f t="shared" si="58"/>
        <v>0</v>
      </c>
    </row>
    <row r="685" spans="1:5" ht="34.5" customHeight="1" thickBot="1" x14ac:dyDescent="0.3">
      <c r="A685" s="17" t="s">
        <v>0</v>
      </c>
      <c r="B685" s="18">
        <f>B633+B593+B525+B456+B382+B360+B318+B160+B120+B80+B40</f>
        <v>345300</v>
      </c>
      <c r="C685" s="18">
        <f>C633+C593+C525+C456+C382+C360+C318+C160+C120+C80+C40</f>
        <v>382699</v>
      </c>
      <c r="D685" s="18">
        <f>D633+D593+D525+D456+D382+D360+D318+D160+D120+D80+D40</f>
        <v>386124</v>
      </c>
      <c r="E685" s="18">
        <f>E633+E593+E525+E456+E382+E360+E318+E160+E120+E80+E40</f>
        <v>386042</v>
      </c>
    </row>
    <row r="686" spans="1:5" ht="34.5" customHeight="1" thickBot="1" x14ac:dyDescent="0.3">
      <c r="A686" s="19" t="s">
        <v>28</v>
      </c>
      <c r="B686" s="20"/>
      <c r="C686" s="22">
        <f>C685/B685-1</f>
        <v>0.10830871705763112</v>
      </c>
      <c r="D686" s="22">
        <f t="shared" ref="D686:E686" si="59">D685/C685-1</f>
        <v>8.9495922382865079E-3</v>
      </c>
      <c r="E686" s="22">
        <f t="shared" si="59"/>
        <v>-2.1236701163351857E-4</v>
      </c>
    </row>
    <row r="687" spans="1:5" ht="34.5" customHeight="1" thickBot="1" x14ac:dyDescent="0.3">
      <c r="A687" s="17" t="s">
        <v>41</v>
      </c>
      <c r="B687" s="18">
        <f>B636+B596+B528+B459+B383+B361+B321+B163+B123+B83+B43</f>
        <v>58200</v>
      </c>
      <c r="C687" s="18">
        <f>C636+C596+C528+C459+C383+C361+C321+C163+C123+C83+C43</f>
        <v>71301</v>
      </c>
      <c r="D687" s="18">
        <f>D636+D596+D528+D459+D383+D361+D321+D163+D123+D83+D43</f>
        <v>67876</v>
      </c>
      <c r="E687" s="18">
        <f>E636+E596+E528+E459+E383+E361+E321+E163+E123+E83+E43</f>
        <v>67958</v>
      </c>
    </row>
    <row r="688" spans="1:5" ht="34.5" customHeight="1" thickBot="1" x14ac:dyDescent="0.3">
      <c r="A688" s="19" t="s">
        <v>42</v>
      </c>
      <c r="B688" s="20"/>
      <c r="C688" s="22">
        <f>C687/B687-1</f>
        <v>0.22510309278350515</v>
      </c>
      <c r="D688" s="22">
        <f t="shared" ref="D688:E688" si="60">D687/C687-1</f>
        <v>-4.8035791924376903E-2</v>
      </c>
      <c r="E688" s="22">
        <f t="shared" si="60"/>
        <v>1.2080853320761697E-3</v>
      </c>
    </row>
    <row r="689" spans="1:5" ht="34.5" customHeight="1" thickBot="1" x14ac:dyDescent="0.3">
      <c r="A689" s="17" t="s">
        <v>1</v>
      </c>
      <c r="B689" s="18">
        <f>B639+B599+B531+B462+B384+B362+B324+B166+B126+B86+B46</f>
        <v>137410</v>
      </c>
      <c r="C689" s="18">
        <f>C639+C599+C531+C462+C384+C362+C324+C166+C126+C86+C46</f>
        <v>184640</v>
      </c>
      <c r="D689" s="18">
        <f>D639+D599+D531+D462+D384+D362+D324+D166+D126+D86+D46</f>
        <v>184640</v>
      </c>
      <c r="E689" s="18">
        <f>E639+E599+E531+E462+E384+E362+E324+E166+E126+E86+E46</f>
        <v>184640</v>
      </c>
    </row>
    <row r="690" spans="1:5" ht="34.5" customHeight="1" thickBot="1" x14ac:dyDescent="0.3">
      <c r="A690" s="19" t="s">
        <v>29</v>
      </c>
      <c r="B690" s="20"/>
      <c r="C690" s="22"/>
      <c r="D690" s="22"/>
      <c r="E690" s="22"/>
    </row>
    <row r="691" spans="1:5" ht="34.5" customHeight="1" thickBot="1" x14ac:dyDescent="0.3">
      <c r="A691" s="17" t="s">
        <v>2</v>
      </c>
      <c r="B691" s="18"/>
      <c r="C691" s="18"/>
      <c r="D691" s="18"/>
      <c r="E691" s="18"/>
    </row>
    <row r="692" spans="1:5" ht="34.5" customHeight="1" thickBot="1" x14ac:dyDescent="0.3">
      <c r="A692" s="19" t="s">
        <v>30</v>
      </c>
      <c r="B692" s="20"/>
      <c r="C692" s="22"/>
      <c r="D692" s="22"/>
      <c r="E692" s="22"/>
    </row>
    <row r="693" spans="1:5" ht="34.5" customHeight="1" thickBot="1" x14ac:dyDescent="0.3">
      <c r="A693" s="17" t="s">
        <v>31</v>
      </c>
      <c r="B693" s="18"/>
      <c r="C693" s="18"/>
      <c r="D693" s="18"/>
      <c r="E693" s="18"/>
    </row>
    <row r="694" spans="1:5" ht="34.5" customHeight="1" thickBot="1" x14ac:dyDescent="0.3">
      <c r="A694" s="19" t="s">
        <v>32</v>
      </c>
      <c r="B694" s="20"/>
      <c r="C694" s="22"/>
      <c r="D694" s="22"/>
      <c r="E694" s="22"/>
    </row>
    <row r="695" spans="1:5" ht="34.5" customHeight="1" thickBot="1" x14ac:dyDescent="0.3">
      <c r="A695" s="17" t="s">
        <v>33</v>
      </c>
      <c r="B695" s="20">
        <f>B648+B608+B540+B471+B387+B365+B333+B175+B135+B95+B55</f>
        <v>12230</v>
      </c>
      <c r="C695" s="20">
        <f>C648+C608+C540+C471+C387+C365+C333+C175+C135+C95+C55</f>
        <v>15000</v>
      </c>
      <c r="D695" s="20">
        <f>D648+D608+D540+D471+D387+D365+D333+D175+D135+D95+D55</f>
        <v>15000</v>
      </c>
      <c r="E695" s="20">
        <f>E648+E608+E540+E471+E387+E365+E333+E175+E135+E95+E55</f>
        <v>15000</v>
      </c>
    </row>
    <row r="696" spans="1:5" ht="34.5" customHeight="1" thickBot="1" x14ac:dyDescent="0.3">
      <c r="A696" s="19" t="s">
        <v>34</v>
      </c>
      <c r="B696" s="20"/>
      <c r="C696" s="22">
        <f>C695/B695-1</f>
        <v>0.22649223221586268</v>
      </c>
      <c r="D696" s="22"/>
      <c r="E696" s="22"/>
    </row>
    <row r="697" spans="1:5" ht="34.5" customHeight="1" thickBot="1" x14ac:dyDescent="0.3">
      <c r="A697" s="17" t="s">
        <v>3</v>
      </c>
      <c r="B697" s="18">
        <f>B651+B611+B543+B474+B388+B366+B336+B178+B138+B98+B58</f>
        <v>360</v>
      </c>
      <c r="C697" s="18">
        <f>C651+C611+C543+C474+C388+C366+C336+C178+C138+C98+C58</f>
        <v>360</v>
      </c>
      <c r="D697" s="18">
        <f>D651+D611+D543+D474+D388+D366+D336+D178+D138+D98+D58</f>
        <v>360</v>
      </c>
      <c r="E697" s="18">
        <f>E651+E611+E543+E474+E388+E366+E336+E178+E138+E98+E58</f>
        <v>360</v>
      </c>
    </row>
    <row r="698" spans="1:5" ht="34.5" customHeight="1" thickBot="1" x14ac:dyDescent="0.3">
      <c r="A698" s="19" t="s">
        <v>35</v>
      </c>
      <c r="B698" s="20"/>
      <c r="C698" s="22">
        <f>C697/B697-1</f>
        <v>0</v>
      </c>
      <c r="D698" s="22">
        <f t="shared" ref="D698:E698" si="61">D697/C697-1</f>
        <v>0</v>
      </c>
      <c r="E698" s="22">
        <f t="shared" si="61"/>
        <v>0</v>
      </c>
    </row>
    <row r="699" spans="1:5" ht="34.5" customHeight="1" thickBot="1" x14ac:dyDescent="0.3">
      <c r="A699" s="17" t="s">
        <v>20</v>
      </c>
      <c r="B699" s="18">
        <f>B675+B568+B499+B431+B410+B389+B367+B288+B267+B244+B221+B200</f>
        <v>47580</v>
      </c>
      <c r="C699" s="18">
        <f>C675+C568+C499+C431+C410+C389+C367+C288+C267+C244+C221+C200</f>
        <v>25800</v>
      </c>
      <c r="D699" s="18">
        <f>D675+D568+D499+D431+D410+D389+D367+D288+D267+D244+D221+D200</f>
        <v>9300</v>
      </c>
      <c r="E699" s="18">
        <f>E675+E568+E499+E431+E410+E389+E367+E288+E267+E244+E221+E200</f>
        <v>10000</v>
      </c>
    </row>
    <row r="700" spans="1:5" ht="34.5" customHeight="1" thickBot="1" x14ac:dyDescent="0.3">
      <c r="A700" s="19" t="s">
        <v>36</v>
      </c>
      <c r="B700" s="20"/>
      <c r="C700" s="22"/>
      <c r="D700" s="22"/>
      <c r="E700" s="22"/>
    </row>
    <row r="701" spans="1:5" ht="34.5" customHeight="1" thickBot="1" x14ac:dyDescent="0.3">
      <c r="A701" s="17" t="s">
        <v>21</v>
      </c>
      <c r="B701" s="18">
        <f>B676+B569+B500+B432+B411+B390+B368+B289+B268+B245+B222+B201</f>
        <v>77920</v>
      </c>
      <c r="C701" s="18">
        <f>C676+C569+C500+C432+C411+C390+C368+C289+C268+C245+C222+C201</f>
        <v>123000</v>
      </c>
      <c r="D701" s="18">
        <f>D676+D569+D500+D432+D411+D390+D368+D289+D268+D245+D222+D201</f>
        <v>136500</v>
      </c>
      <c r="E701" s="18">
        <f>E676+E569+E500+E432+E411+E390+E368+E289+E268+E245+E222+E201</f>
        <v>135800</v>
      </c>
    </row>
    <row r="702" spans="1:5" ht="34.5" customHeight="1" thickBot="1" x14ac:dyDescent="0.3">
      <c r="A702" s="19" t="s">
        <v>37</v>
      </c>
      <c r="B702" s="20"/>
      <c r="C702" s="22"/>
      <c r="D702" s="22"/>
      <c r="E702" s="22"/>
    </row>
    <row r="703" spans="1:5" ht="20.25" customHeight="1" x14ac:dyDescent="0.25">
      <c r="A703" s="363" t="s">
        <v>218</v>
      </c>
      <c r="B703" s="375"/>
      <c r="C703" s="376"/>
      <c r="D703" s="376"/>
      <c r="E703" s="377"/>
    </row>
    <row r="704" spans="1:5" ht="25.5" hidden="1" customHeight="1" x14ac:dyDescent="0.25">
      <c r="A704" s="364"/>
      <c r="B704" s="378"/>
      <c r="C704" s="379"/>
      <c r="D704" s="379"/>
      <c r="E704" s="380"/>
    </row>
    <row r="705" spans="1:5" ht="34.5" hidden="1" customHeight="1" thickBot="1" x14ac:dyDescent="0.3">
      <c r="A705" s="365"/>
      <c r="B705" s="381"/>
      <c r="C705" s="382"/>
      <c r="D705" s="382"/>
      <c r="E705" s="383"/>
    </row>
    <row r="706" spans="1:5" ht="34.5" customHeight="1" thickBot="1" x14ac:dyDescent="0.3">
      <c r="A706" s="9" t="s">
        <v>62</v>
      </c>
      <c r="B706" s="24">
        <f>IF(B683-B682=0,0,"Error")</f>
        <v>0</v>
      </c>
      <c r="C706" s="24">
        <f t="shared" ref="C706:E706" si="62">IF(C683-C682=0,0,"Error")</f>
        <v>0</v>
      </c>
      <c r="D706" s="24">
        <f t="shared" si="62"/>
        <v>0</v>
      </c>
      <c r="E706" s="24">
        <f t="shared" si="62"/>
        <v>0</v>
      </c>
    </row>
    <row r="707" spans="1:5" ht="34.5" customHeight="1" thickBot="1" x14ac:dyDescent="0.3">
      <c r="A707" s="33" t="s">
        <v>47</v>
      </c>
      <c r="B707" s="18">
        <v>281</v>
      </c>
      <c r="C707" s="18">
        <v>281</v>
      </c>
      <c r="D707" s="18">
        <v>281</v>
      </c>
      <c r="E707" s="18">
        <v>281</v>
      </c>
    </row>
    <row r="708" spans="1:5" ht="24.75" thickBot="1" x14ac:dyDescent="0.3">
      <c r="A708" s="33" t="s">
        <v>58</v>
      </c>
      <c r="B708" s="18">
        <v>21</v>
      </c>
      <c r="C708" s="18">
        <v>21</v>
      </c>
      <c r="D708" s="18">
        <v>21</v>
      </c>
      <c r="E708" s="18">
        <v>21</v>
      </c>
    </row>
  </sheetData>
  <mergeCells count="218">
    <mergeCell ref="B18:E18"/>
    <mergeCell ref="A19:E19"/>
    <mergeCell ref="A24:E24"/>
    <mergeCell ref="A25:E25"/>
    <mergeCell ref="B26:E26"/>
    <mergeCell ref="A2:E2"/>
    <mergeCell ref="B4:E4"/>
    <mergeCell ref="B5:E5"/>
    <mergeCell ref="B6:E6"/>
    <mergeCell ref="A7:E7"/>
    <mergeCell ref="A8:E10"/>
    <mergeCell ref="B11:E11"/>
    <mergeCell ref="A12:A13"/>
    <mergeCell ref="A62:A64"/>
    <mergeCell ref="B62:E64"/>
    <mergeCell ref="B66:E66"/>
    <mergeCell ref="B67:E67"/>
    <mergeCell ref="B68:E68"/>
    <mergeCell ref="B27:E27"/>
    <mergeCell ref="B28:E28"/>
    <mergeCell ref="A29:A30"/>
    <mergeCell ref="A37:E37"/>
    <mergeCell ref="A38:A39"/>
    <mergeCell ref="B106:E106"/>
    <mergeCell ref="B107:E107"/>
    <mergeCell ref="B108:E108"/>
    <mergeCell ref="A110:A111"/>
    <mergeCell ref="A117:E117"/>
    <mergeCell ref="A69:A70"/>
    <mergeCell ref="A77:E77"/>
    <mergeCell ref="A78:A79"/>
    <mergeCell ref="A102:A104"/>
    <mergeCell ref="B102:E104"/>
    <mergeCell ref="B148:E148"/>
    <mergeCell ref="A150:A151"/>
    <mergeCell ref="A157:E157"/>
    <mergeCell ref="A158:A159"/>
    <mergeCell ref="A183:E183"/>
    <mergeCell ref="A118:A119"/>
    <mergeCell ref="A142:A144"/>
    <mergeCell ref="B142:E144"/>
    <mergeCell ref="B146:E146"/>
    <mergeCell ref="B147:E147"/>
    <mergeCell ref="A189:A190"/>
    <mergeCell ref="A197:E197"/>
    <mergeCell ref="A198:A199"/>
    <mergeCell ref="A203:A205"/>
    <mergeCell ref="B203:E205"/>
    <mergeCell ref="A184:E184"/>
    <mergeCell ref="B185:E185"/>
    <mergeCell ref="B186:E186"/>
    <mergeCell ref="B187:E187"/>
    <mergeCell ref="B188:E188"/>
    <mergeCell ref="A218:E218"/>
    <mergeCell ref="A219:A220"/>
    <mergeCell ref="A224:A226"/>
    <mergeCell ref="B224:E226"/>
    <mergeCell ref="A227:E227"/>
    <mergeCell ref="B206:E206"/>
    <mergeCell ref="B207:E207"/>
    <mergeCell ref="B208:E208"/>
    <mergeCell ref="B209:E209"/>
    <mergeCell ref="A210:A211"/>
    <mergeCell ref="A233:A234"/>
    <mergeCell ref="A241:E241"/>
    <mergeCell ref="A242:A243"/>
    <mergeCell ref="A247:A249"/>
    <mergeCell ref="B247:E249"/>
    <mergeCell ref="A228:E228"/>
    <mergeCell ref="B229:E229"/>
    <mergeCell ref="B230:E230"/>
    <mergeCell ref="B231:E231"/>
    <mergeCell ref="B232:E232"/>
    <mergeCell ref="B255:E255"/>
    <mergeCell ref="A256:A257"/>
    <mergeCell ref="A264:E264"/>
    <mergeCell ref="A265:A266"/>
    <mergeCell ref="A270:A272"/>
    <mergeCell ref="B270:E272"/>
    <mergeCell ref="A250:E250"/>
    <mergeCell ref="A251:E251"/>
    <mergeCell ref="B252:E252"/>
    <mergeCell ref="B253:E253"/>
    <mergeCell ref="B254:E254"/>
    <mergeCell ref="A285:E285"/>
    <mergeCell ref="A286:A287"/>
    <mergeCell ref="A291:A293"/>
    <mergeCell ref="B291:E293"/>
    <mergeCell ref="B294:E294"/>
    <mergeCell ref="B273:E273"/>
    <mergeCell ref="B274:E274"/>
    <mergeCell ref="B275:E275"/>
    <mergeCell ref="B276:E276"/>
    <mergeCell ref="A277:A278"/>
    <mergeCell ref="B303:E303"/>
    <mergeCell ref="B304:E304"/>
    <mergeCell ref="A305:A306"/>
    <mergeCell ref="A313:A314"/>
    <mergeCell ref="A315:E315"/>
    <mergeCell ref="A295:E295"/>
    <mergeCell ref="A298:E298"/>
    <mergeCell ref="A299:E299"/>
    <mergeCell ref="A300:A301"/>
    <mergeCell ref="B302:E302"/>
    <mergeCell ref="B348:E348"/>
    <mergeCell ref="B349:E349"/>
    <mergeCell ref="B350:E350"/>
    <mergeCell ref="A359:E359"/>
    <mergeCell ref="B370:E370"/>
    <mergeCell ref="A316:A317"/>
    <mergeCell ref="A340:A342"/>
    <mergeCell ref="B340:E342"/>
    <mergeCell ref="B344:E344"/>
    <mergeCell ref="A345:E345"/>
    <mergeCell ref="B395:E395"/>
    <mergeCell ref="B396:E396"/>
    <mergeCell ref="B397:E397"/>
    <mergeCell ref="B398:E398"/>
    <mergeCell ref="A399:A400"/>
    <mergeCell ref="B371:E371"/>
    <mergeCell ref="B372:E372"/>
    <mergeCell ref="A381:E381"/>
    <mergeCell ref="A393:E393"/>
    <mergeCell ref="A394:E394"/>
    <mergeCell ref="B417:E417"/>
    <mergeCell ref="B418:E418"/>
    <mergeCell ref="B419:E419"/>
    <mergeCell ref="A420:A421"/>
    <mergeCell ref="A428:E428"/>
    <mergeCell ref="A407:E407"/>
    <mergeCell ref="A408:A409"/>
    <mergeCell ref="A413:A415"/>
    <mergeCell ref="B413:E415"/>
    <mergeCell ref="B416:E416"/>
    <mergeCell ref="A440:E440"/>
    <mergeCell ref="A441:E441"/>
    <mergeCell ref="B442:E442"/>
    <mergeCell ref="B443:E443"/>
    <mergeCell ref="B444:E444"/>
    <mergeCell ref="A429:A430"/>
    <mergeCell ref="A434:A436"/>
    <mergeCell ref="B434:E436"/>
    <mergeCell ref="B437:E437"/>
    <mergeCell ref="A438:E438"/>
    <mergeCell ref="A482:E482"/>
    <mergeCell ref="A483:E483"/>
    <mergeCell ref="B484:E484"/>
    <mergeCell ref="B485:E485"/>
    <mergeCell ref="B486:E486"/>
    <mergeCell ref="A445:A446"/>
    <mergeCell ref="A453:E453"/>
    <mergeCell ref="A454:A455"/>
    <mergeCell ref="A478:A480"/>
    <mergeCell ref="B478:E480"/>
    <mergeCell ref="B505:E505"/>
    <mergeCell ref="A506:E506"/>
    <mergeCell ref="A508:E508"/>
    <mergeCell ref="A509:E509"/>
    <mergeCell ref="B510:E510"/>
    <mergeCell ref="B487:E487"/>
    <mergeCell ref="A488:A489"/>
    <mergeCell ref="A496:E496"/>
    <mergeCell ref="A497:A498"/>
    <mergeCell ref="A502:A504"/>
    <mergeCell ref="B502:E504"/>
    <mergeCell ref="A547:A549"/>
    <mergeCell ref="B547:E549"/>
    <mergeCell ref="A551:E551"/>
    <mergeCell ref="A552:E552"/>
    <mergeCell ref="B553:E553"/>
    <mergeCell ref="B511:E511"/>
    <mergeCell ref="B512:E512"/>
    <mergeCell ref="A513:A514"/>
    <mergeCell ref="A522:E522"/>
    <mergeCell ref="A523:A524"/>
    <mergeCell ref="A566:A567"/>
    <mergeCell ref="A571:A573"/>
    <mergeCell ref="B571:E573"/>
    <mergeCell ref="B574:E574"/>
    <mergeCell ref="A575:E575"/>
    <mergeCell ref="B554:E554"/>
    <mergeCell ref="B555:E555"/>
    <mergeCell ref="B556:E556"/>
    <mergeCell ref="A557:A558"/>
    <mergeCell ref="A565:E565"/>
    <mergeCell ref="B663:E663"/>
    <mergeCell ref="A582:A583"/>
    <mergeCell ref="A590:E590"/>
    <mergeCell ref="A591:A592"/>
    <mergeCell ref="A615:A617"/>
    <mergeCell ref="B615:E617"/>
    <mergeCell ref="A577:E577"/>
    <mergeCell ref="A578:E578"/>
    <mergeCell ref="B579:E579"/>
    <mergeCell ref="B580:E580"/>
    <mergeCell ref="B581:E581"/>
    <mergeCell ref="A1:F1"/>
    <mergeCell ref="B182:E182"/>
    <mergeCell ref="A672:E672"/>
    <mergeCell ref="A673:A674"/>
    <mergeCell ref="A678:A680"/>
    <mergeCell ref="B678:E680"/>
    <mergeCell ref="A703:A705"/>
    <mergeCell ref="B703:E705"/>
    <mergeCell ref="A664:A665"/>
    <mergeCell ref="A631:A632"/>
    <mergeCell ref="A655:A657"/>
    <mergeCell ref="B655:E657"/>
    <mergeCell ref="A658:E658"/>
    <mergeCell ref="A659:E659"/>
    <mergeCell ref="B619:E619"/>
    <mergeCell ref="B620:E620"/>
    <mergeCell ref="B621:E621"/>
    <mergeCell ref="A622:A623"/>
    <mergeCell ref="A630:E630"/>
    <mergeCell ref="B660:E660"/>
    <mergeCell ref="B661:E661"/>
    <mergeCell ref="B662:E662"/>
  </mergeCells>
  <printOptions horizontalCentered="1" verticalCentered="1"/>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44"/>
  <sheetViews>
    <sheetView view="pageBreakPreview" topLeftCell="A527" zoomScale="60" zoomScaleNormal="100" workbookViewId="0">
      <selection activeCell="D542" sqref="D542"/>
    </sheetView>
  </sheetViews>
  <sheetFormatPr defaultRowHeight="15" x14ac:dyDescent="0.25"/>
  <cols>
    <col min="1" max="2" width="23.28515625" customWidth="1"/>
    <col min="3" max="3" width="15.85546875" customWidth="1"/>
    <col min="4" max="4" width="18.42578125" customWidth="1"/>
    <col min="5" max="5" width="14.85546875" customWidth="1"/>
  </cols>
  <sheetData>
    <row r="3" spans="1:6" x14ac:dyDescent="0.25">
      <c r="A3" s="459"/>
      <c r="B3" s="459"/>
      <c r="C3" s="459"/>
      <c r="D3" s="459"/>
      <c r="E3" s="459"/>
      <c r="F3" s="459"/>
    </row>
    <row r="4" spans="1:6" x14ac:dyDescent="0.25">
      <c r="A4" s="460" t="s">
        <v>95</v>
      </c>
      <c r="B4" s="460"/>
      <c r="C4" s="460"/>
      <c r="D4" s="460"/>
      <c r="E4" s="460"/>
      <c r="F4" s="45"/>
    </row>
    <row r="5" spans="1:6" ht="15.75" thickBot="1" x14ac:dyDescent="0.3"/>
    <row r="6" spans="1:6" ht="26.25" thickBot="1" x14ac:dyDescent="0.3">
      <c r="A6" s="46" t="s">
        <v>22</v>
      </c>
      <c r="B6" s="461" t="s">
        <v>220</v>
      </c>
      <c r="C6" s="461"/>
      <c r="D6" s="461"/>
      <c r="E6" s="461"/>
    </row>
    <row r="7" spans="1:6" ht="15.75" thickBot="1" x14ac:dyDescent="0.3">
      <c r="A7" s="46" t="s">
        <v>4</v>
      </c>
      <c r="B7" s="462" t="s">
        <v>221</v>
      </c>
      <c r="C7" s="463"/>
      <c r="D7" s="463"/>
      <c r="E7" s="464"/>
    </row>
    <row r="8" spans="1:6" ht="26.25" thickBot="1" x14ac:dyDescent="0.3">
      <c r="A8" s="46" t="s">
        <v>38</v>
      </c>
      <c r="B8" s="465" t="s">
        <v>5</v>
      </c>
      <c r="C8" s="466"/>
      <c r="D8" s="466"/>
      <c r="E8" s="467"/>
    </row>
    <row r="9" spans="1:6" ht="15.75" thickBot="1" x14ac:dyDescent="0.3">
      <c r="A9" s="468" t="s">
        <v>8</v>
      </c>
      <c r="B9" s="469"/>
      <c r="C9" s="469"/>
      <c r="D9" s="469"/>
      <c r="E9" s="470"/>
    </row>
    <row r="10" spans="1:6" ht="15.75" thickBot="1" x14ac:dyDescent="0.3">
      <c r="A10" s="443" t="s">
        <v>222</v>
      </c>
      <c r="B10" s="444"/>
      <c r="C10" s="444"/>
      <c r="D10" s="444"/>
      <c r="E10" s="445"/>
    </row>
    <row r="11" spans="1:6" ht="15.75" thickBot="1" x14ac:dyDescent="0.3">
      <c r="A11" s="443"/>
      <c r="B11" s="444"/>
      <c r="C11" s="444"/>
      <c r="D11" s="444"/>
      <c r="E11" s="445"/>
    </row>
    <row r="12" spans="1:6" ht="15.75" thickBot="1" x14ac:dyDescent="0.3">
      <c r="A12" s="443"/>
      <c r="B12" s="444"/>
      <c r="C12" s="444"/>
      <c r="D12" s="444"/>
      <c r="E12" s="445"/>
    </row>
    <row r="13" spans="1:6" ht="26.25" thickBot="1" x14ac:dyDescent="0.3">
      <c r="A13" s="47" t="s">
        <v>11</v>
      </c>
      <c r="B13" s="446" t="s">
        <v>223</v>
      </c>
      <c r="C13" s="447"/>
      <c r="D13" s="447"/>
      <c r="E13" s="448"/>
    </row>
    <row r="14" spans="1:6" x14ac:dyDescent="0.25">
      <c r="A14" s="449" t="s">
        <v>12</v>
      </c>
      <c r="B14" s="48">
        <v>2018</v>
      </c>
      <c r="C14" s="48">
        <v>2019</v>
      </c>
      <c r="D14" s="48">
        <v>2020</v>
      </c>
      <c r="E14" s="48">
        <v>2021</v>
      </c>
    </row>
    <row r="15" spans="1:6" ht="15.75" thickBot="1" x14ac:dyDescent="0.3">
      <c r="A15" s="450"/>
      <c r="B15" s="49" t="s">
        <v>6</v>
      </c>
      <c r="C15" s="49" t="s">
        <v>7</v>
      </c>
      <c r="D15" s="49" t="s">
        <v>7</v>
      </c>
      <c r="E15" s="49" t="s">
        <v>7</v>
      </c>
    </row>
    <row r="16" spans="1:6" ht="34.5" thickBot="1" x14ac:dyDescent="0.3">
      <c r="A16" s="50" t="s">
        <v>224</v>
      </c>
      <c r="B16" s="51">
        <v>1</v>
      </c>
      <c r="C16" s="51">
        <v>1</v>
      </c>
      <c r="D16" s="51">
        <v>1</v>
      </c>
      <c r="E16" s="51">
        <v>1</v>
      </c>
    </row>
    <row r="17" spans="1:8" ht="34.5" thickBot="1" x14ac:dyDescent="0.3">
      <c r="A17" s="50" t="s">
        <v>225</v>
      </c>
      <c r="B17" s="51">
        <v>1</v>
      </c>
      <c r="C17" s="51">
        <v>1</v>
      </c>
      <c r="D17" s="51">
        <v>1</v>
      </c>
      <c r="E17" s="51">
        <v>1</v>
      </c>
    </row>
    <row r="18" spans="1:8" ht="45.75" thickBot="1" x14ac:dyDescent="0.3">
      <c r="A18" s="50" t="s">
        <v>226</v>
      </c>
      <c r="B18" s="51">
        <v>1</v>
      </c>
      <c r="C18" s="51">
        <v>1</v>
      </c>
      <c r="D18" s="51">
        <v>1</v>
      </c>
      <c r="E18" s="51">
        <v>1</v>
      </c>
    </row>
    <row r="19" spans="1:8" ht="45.75" thickBot="1" x14ac:dyDescent="0.3">
      <c r="A19" s="52" t="s">
        <v>227</v>
      </c>
      <c r="B19" s="51">
        <v>1</v>
      </c>
      <c r="C19" s="51">
        <v>1</v>
      </c>
      <c r="D19" s="51">
        <v>1</v>
      </c>
      <c r="E19" s="51">
        <v>1</v>
      </c>
    </row>
    <row r="20" spans="1:8" ht="24.75" thickBot="1" x14ac:dyDescent="0.3">
      <c r="A20" s="53" t="s">
        <v>13</v>
      </c>
      <c r="B20" s="451" t="s">
        <v>228</v>
      </c>
      <c r="C20" s="446"/>
      <c r="D20" s="446"/>
      <c r="E20" s="452"/>
    </row>
    <row r="21" spans="1:8" ht="15.75" thickBot="1" x14ac:dyDescent="0.3">
      <c r="A21" s="453" t="s">
        <v>14</v>
      </c>
      <c r="B21" s="454"/>
      <c r="C21" s="454"/>
      <c r="D21" s="454"/>
      <c r="E21" s="455"/>
      <c r="H21" s="54"/>
    </row>
    <row r="22" spans="1:8" ht="34.5" thickBot="1" x14ac:dyDescent="0.3">
      <c r="A22" s="50" t="s">
        <v>224</v>
      </c>
      <c r="B22" s="51">
        <v>1</v>
      </c>
      <c r="C22" s="51">
        <v>1</v>
      </c>
      <c r="D22" s="51">
        <v>1</v>
      </c>
      <c r="E22" s="51">
        <v>1</v>
      </c>
    </row>
    <row r="23" spans="1:8" ht="15.75" thickBot="1" x14ac:dyDescent="0.3">
      <c r="A23" s="52" t="s">
        <v>229</v>
      </c>
      <c r="B23" s="51" t="s">
        <v>230</v>
      </c>
      <c r="C23" s="51" t="s">
        <v>231</v>
      </c>
      <c r="D23" s="51" t="s">
        <v>231</v>
      </c>
      <c r="E23" s="51" t="s">
        <v>231</v>
      </c>
    </row>
    <row r="24" spans="1:8" ht="23.25" thickBot="1" x14ac:dyDescent="0.3">
      <c r="A24" s="52" t="s">
        <v>232</v>
      </c>
      <c r="B24" s="51" t="s">
        <v>233</v>
      </c>
      <c r="C24" s="51" t="s">
        <v>231</v>
      </c>
      <c r="D24" s="51" t="s">
        <v>231</v>
      </c>
      <c r="E24" s="51" t="s">
        <v>231</v>
      </c>
    </row>
    <row r="25" spans="1:8" ht="15.75" thickBot="1" x14ac:dyDescent="0.3">
      <c r="A25" s="456" t="s">
        <v>59</v>
      </c>
      <c r="B25" s="457"/>
      <c r="C25" s="457"/>
      <c r="D25" s="457"/>
      <c r="E25" s="458"/>
    </row>
    <row r="26" spans="1:8" ht="15.75" thickBot="1" x14ac:dyDescent="0.3">
      <c r="A26" s="485" t="s">
        <v>73</v>
      </c>
      <c r="B26" s="486"/>
      <c r="C26" s="486"/>
      <c r="D26" s="486"/>
      <c r="E26" s="487"/>
    </row>
    <row r="27" spans="1:8" ht="15.75" thickBot="1" x14ac:dyDescent="0.3">
      <c r="A27" s="55" t="s">
        <v>39</v>
      </c>
      <c r="B27" s="456" t="s">
        <v>234</v>
      </c>
      <c r="C27" s="457"/>
      <c r="D27" s="457"/>
      <c r="E27" s="458"/>
    </row>
    <row r="28" spans="1:8" ht="15.75" thickBot="1" x14ac:dyDescent="0.3">
      <c r="A28" s="52" t="s">
        <v>10</v>
      </c>
      <c r="B28" s="453" t="s">
        <v>235</v>
      </c>
      <c r="C28" s="454"/>
      <c r="D28" s="454"/>
      <c r="E28" s="455"/>
    </row>
    <row r="29" spans="1:8" ht="15.75" thickBot="1" x14ac:dyDescent="0.3">
      <c r="A29" s="52" t="s">
        <v>15</v>
      </c>
      <c r="B29" s="491" t="s">
        <v>236</v>
      </c>
      <c r="C29" s="492"/>
      <c r="D29" s="492"/>
      <c r="E29" s="493"/>
    </row>
    <row r="30" spans="1:8" x14ac:dyDescent="0.25">
      <c r="A30" s="471"/>
      <c r="B30" s="48">
        <v>2018</v>
      </c>
      <c r="C30" s="48">
        <v>2019</v>
      </c>
      <c r="D30" s="48">
        <v>2020</v>
      </c>
      <c r="E30" s="48">
        <v>2021</v>
      </c>
    </row>
    <row r="31" spans="1:8" ht="15.75" thickBot="1" x14ac:dyDescent="0.3">
      <c r="A31" s="472"/>
      <c r="B31" s="49" t="s">
        <v>6</v>
      </c>
      <c r="C31" s="49" t="s">
        <v>7</v>
      </c>
      <c r="D31" s="49" t="s">
        <v>7</v>
      </c>
      <c r="E31" s="49" t="s">
        <v>7</v>
      </c>
    </row>
    <row r="32" spans="1:8" ht="15.75" thickBot="1" x14ac:dyDescent="0.3">
      <c r="A32" s="52" t="s">
        <v>9</v>
      </c>
      <c r="B32" s="56">
        <v>230</v>
      </c>
      <c r="C32" s="56">
        <v>230</v>
      </c>
      <c r="D32" s="56">
        <v>230</v>
      </c>
      <c r="E32" s="56">
        <v>230</v>
      </c>
    </row>
    <row r="33" spans="1:9" ht="15.75" thickBot="1" x14ac:dyDescent="0.3">
      <c r="A33" s="52" t="s">
        <v>16</v>
      </c>
      <c r="B33" s="56">
        <v>21791</v>
      </c>
      <c r="C33" s="56">
        <v>21841</v>
      </c>
      <c r="D33" s="56">
        <v>21841</v>
      </c>
      <c r="E33" s="56">
        <v>21841</v>
      </c>
    </row>
    <row r="34" spans="1:9" ht="15.75" thickBot="1" x14ac:dyDescent="0.3">
      <c r="A34" s="52" t="s">
        <v>26</v>
      </c>
      <c r="B34" s="56">
        <f>B33/B32</f>
        <v>94.743478260869566</v>
      </c>
      <c r="C34" s="56">
        <f t="shared" ref="C34:E34" si="0">C33/C32</f>
        <v>94.960869565217394</v>
      </c>
      <c r="D34" s="56">
        <f t="shared" si="0"/>
        <v>94.960869565217394</v>
      </c>
      <c r="E34" s="56">
        <f t="shared" si="0"/>
        <v>94.960869565217394</v>
      </c>
    </row>
    <row r="35" spans="1:9" ht="15.75" thickBot="1" x14ac:dyDescent="0.3">
      <c r="A35" s="52" t="s">
        <v>17</v>
      </c>
      <c r="B35" s="57" t="s">
        <v>23</v>
      </c>
      <c r="C35" s="58">
        <f>C32/B32-1</f>
        <v>0</v>
      </c>
      <c r="D35" s="58">
        <f t="shared" ref="D35:E37" si="1">D32/C32-1</f>
        <v>0</v>
      </c>
      <c r="E35" s="58">
        <f t="shared" si="1"/>
        <v>0</v>
      </c>
      <c r="G35" s="59"/>
      <c r="H35" s="59"/>
      <c r="I35" s="59"/>
    </row>
    <row r="36" spans="1:9" ht="15.75" thickBot="1" x14ac:dyDescent="0.3">
      <c r="A36" s="52" t="s">
        <v>18</v>
      </c>
      <c r="B36" s="57" t="s">
        <v>23</v>
      </c>
      <c r="C36" s="58">
        <f>C33/B33-1</f>
        <v>2.2945252627231127E-3</v>
      </c>
      <c r="D36" s="58">
        <f t="shared" si="1"/>
        <v>0</v>
      </c>
      <c r="E36" s="58">
        <f t="shared" si="1"/>
        <v>0</v>
      </c>
    </row>
    <row r="37" spans="1:9" ht="15.75" thickBot="1" x14ac:dyDescent="0.3">
      <c r="A37" s="52" t="s">
        <v>19</v>
      </c>
      <c r="B37" s="57" t="s">
        <v>23</v>
      </c>
      <c r="C37" s="58">
        <f>C34/B34-1</f>
        <v>2.2945252627231127E-3</v>
      </c>
      <c r="D37" s="58">
        <f t="shared" si="1"/>
        <v>0</v>
      </c>
      <c r="E37" s="58">
        <f t="shared" si="1"/>
        <v>0</v>
      </c>
    </row>
    <row r="38" spans="1:9" ht="15.75" thickBot="1" x14ac:dyDescent="0.3">
      <c r="A38" s="494" t="s">
        <v>237</v>
      </c>
      <c r="B38" s="495"/>
      <c r="C38" s="495"/>
      <c r="D38" s="495"/>
      <c r="E38" s="496"/>
    </row>
    <row r="39" spans="1:9" x14ac:dyDescent="0.25">
      <c r="A39" s="471"/>
      <c r="B39" s="48">
        <v>2018</v>
      </c>
      <c r="C39" s="48">
        <v>2019</v>
      </c>
      <c r="D39" s="48">
        <v>2020</v>
      </c>
      <c r="E39" s="48">
        <v>2021</v>
      </c>
    </row>
    <row r="40" spans="1:9" ht="15.75" thickBot="1" x14ac:dyDescent="0.3">
      <c r="A40" s="472"/>
      <c r="B40" s="49" t="s">
        <v>6</v>
      </c>
      <c r="C40" s="49" t="s">
        <v>7</v>
      </c>
      <c r="D40" s="49" t="s">
        <v>7</v>
      </c>
      <c r="E40" s="49" t="s">
        <v>7</v>
      </c>
    </row>
    <row r="41" spans="1:9" ht="15.75" thickBot="1" x14ac:dyDescent="0.3">
      <c r="A41" s="60" t="s">
        <v>0</v>
      </c>
      <c r="B41" s="61">
        <v>8590</v>
      </c>
      <c r="C41" s="61">
        <v>8658</v>
      </c>
      <c r="D41" s="61">
        <v>8658</v>
      </c>
      <c r="E41" s="61">
        <v>8658</v>
      </c>
    </row>
    <row r="42" spans="1:9" ht="50.25" customHeight="1" thickBot="1" x14ac:dyDescent="0.3">
      <c r="A42" s="62" t="s">
        <v>43</v>
      </c>
      <c r="B42" s="63"/>
      <c r="C42" s="64"/>
      <c r="D42" s="64"/>
      <c r="E42" s="64"/>
    </row>
    <row r="43" spans="1:9" ht="51" customHeight="1" thickBot="1" x14ac:dyDescent="0.3">
      <c r="A43" s="62" t="s">
        <v>238</v>
      </c>
      <c r="B43" s="63"/>
      <c r="C43" s="65"/>
      <c r="D43" s="65"/>
      <c r="E43" s="65"/>
    </row>
    <row r="44" spans="1:9" ht="24.75" thickBot="1" x14ac:dyDescent="0.3">
      <c r="A44" s="60" t="s">
        <v>41</v>
      </c>
      <c r="B44" s="61">
        <v>1518</v>
      </c>
      <c r="C44" s="61">
        <v>1449</v>
      </c>
      <c r="D44" s="61">
        <v>1449</v>
      </c>
      <c r="E44" s="61">
        <v>1449</v>
      </c>
    </row>
    <row r="45" spans="1:9" ht="71.25" customHeight="1" thickBot="1" x14ac:dyDescent="0.3">
      <c r="A45" s="62" t="s">
        <v>45</v>
      </c>
      <c r="B45" s="66"/>
      <c r="C45" s="61"/>
      <c r="D45" s="61"/>
      <c r="E45" s="67"/>
    </row>
    <row r="46" spans="1:9" ht="71.25" customHeight="1" thickBot="1" x14ac:dyDescent="0.3">
      <c r="A46" s="62" t="s">
        <v>239</v>
      </c>
      <c r="B46" s="66"/>
      <c r="C46" s="61"/>
      <c r="D46" s="61"/>
      <c r="E46" s="67"/>
    </row>
    <row r="47" spans="1:9" ht="15.75" thickBot="1" x14ac:dyDescent="0.3">
      <c r="A47" s="60" t="s">
        <v>1</v>
      </c>
      <c r="B47" s="66">
        <v>11683</v>
      </c>
      <c r="C47" s="66">
        <v>11734</v>
      </c>
      <c r="D47" s="66">
        <v>11734</v>
      </c>
      <c r="E47" s="66">
        <v>11734</v>
      </c>
    </row>
    <row r="48" spans="1:9" ht="64.5" customHeight="1" thickBot="1" x14ac:dyDescent="0.3">
      <c r="A48" s="62" t="s">
        <v>48</v>
      </c>
      <c r="B48" s="66"/>
      <c r="C48" s="61"/>
      <c r="D48" s="61"/>
      <c r="E48" s="67"/>
    </row>
    <row r="49" spans="1:5" ht="69" customHeight="1" thickBot="1" x14ac:dyDescent="0.3">
      <c r="A49" s="62" t="s">
        <v>240</v>
      </c>
      <c r="B49" s="66"/>
      <c r="C49" s="61"/>
      <c r="D49" s="61"/>
      <c r="E49" s="67"/>
    </row>
    <row r="50" spans="1:5" ht="15.75" thickBot="1" x14ac:dyDescent="0.3">
      <c r="A50" s="60" t="s">
        <v>2</v>
      </c>
      <c r="B50" s="63"/>
      <c r="C50" s="67"/>
      <c r="D50" s="67"/>
      <c r="E50" s="67"/>
    </row>
    <row r="51" spans="1:5" ht="66" customHeight="1" thickBot="1" x14ac:dyDescent="0.3">
      <c r="A51" s="62" t="s">
        <v>50</v>
      </c>
      <c r="B51" s="63"/>
      <c r="C51" s="67"/>
      <c r="D51" s="67"/>
      <c r="E51" s="67"/>
    </row>
    <row r="52" spans="1:5" ht="52.5" customHeight="1" thickBot="1" x14ac:dyDescent="0.3">
      <c r="A52" s="62" t="s">
        <v>241</v>
      </c>
      <c r="B52" s="63"/>
      <c r="C52" s="67"/>
      <c r="D52" s="67"/>
      <c r="E52" s="67"/>
    </row>
    <row r="53" spans="1:5" ht="15.75" thickBot="1" x14ac:dyDescent="0.3">
      <c r="A53" s="60" t="s">
        <v>31</v>
      </c>
      <c r="B53" s="63"/>
      <c r="C53" s="67"/>
      <c r="D53" s="67"/>
      <c r="E53" s="67"/>
    </row>
    <row r="54" spans="1:5" ht="49.5" customHeight="1" thickBot="1" x14ac:dyDescent="0.3">
      <c r="A54" s="62" t="s">
        <v>52</v>
      </c>
      <c r="B54" s="63"/>
      <c r="C54" s="67"/>
      <c r="D54" s="67"/>
      <c r="E54" s="67"/>
    </row>
    <row r="55" spans="1:5" ht="80.25" customHeight="1" thickBot="1" x14ac:dyDescent="0.3">
      <c r="A55" s="62" t="s">
        <v>242</v>
      </c>
      <c r="B55" s="63"/>
      <c r="C55" s="67"/>
      <c r="D55" s="67"/>
      <c r="E55" s="67"/>
    </row>
    <row r="56" spans="1:5" ht="15.75" thickBot="1" x14ac:dyDescent="0.3">
      <c r="A56" s="60" t="s">
        <v>33</v>
      </c>
      <c r="B56" s="63"/>
      <c r="C56" s="67"/>
      <c r="D56" s="67"/>
      <c r="E56" s="67"/>
    </row>
    <row r="57" spans="1:5" ht="66.75" customHeight="1" thickBot="1" x14ac:dyDescent="0.3">
      <c r="A57" s="62" t="s">
        <v>54</v>
      </c>
      <c r="B57" s="63"/>
      <c r="C57" s="67"/>
      <c r="D57" s="67"/>
      <c r="E57" s="67"/>
    </row>
    <row r="58" spans="1:5" ht="57.75" customHeight="1" thickBot="1" x14ac:dyDescent="0.3">
      <c r="A58" s="62" t="s">
        <v>243</v>
      </c>
      <c r="B58" s="63"/>
      <c r="C58" s="67"/>
      <c r="D58" s="67"/>
      <c r="E58" s="67"/>
    </row>
    <row r="59" spans="1:5" ht="24.75" thickBot="1" x14ac:dyDescent="0.3">
      <c r="A59" s="60" t="s">
        <v>3</v>
      </c>
      <c r="B59" s="63"/>
      <c r="C59" s="67"/>
      <c r="D59" s="67"/>
      <c r="E59" s="67"/>
    </row>
    <row r="60" spans="1:5" ht="85.5" customHeight="1" thickBot="1" x14ac:dyDescent="0.3">
      <c r="A60" s="62" t="s">
        <v>56</v>
      </c>
      <c r="B60" s="63"/>
      <c r="C60" s="67"/>
      <c r="D60" s="67"/>
      <c r="E60" s="67"/>
    </row>
    <row r="61" spans="1:5" ht="54.75" customHeight="1" thickBot="1" x14ac:dyDescent="0.3">
      <c r="A61" s="62" t="s">
        <v>244</v>
      </c>
      <c r="B61" s="63"/>
      <c r="C61" s="67"/>
      <c r="D61" s="67"/>
      <c r="E61" s="67"/>
    </row>
    <row r="62" spans="1:5" ht="15.75" thickBot="1" x14ac:dyDescent="0.3">
      <c r="A62" s="68" t="s">
        <v>61</v>
      </c>
      <c r="B62" s="63">
        <f>B59+B56+B53+B50+B47+B44+B41</f>
        <v>21791</v>
      </c>
      <c r="C62" s="63">
        <f t="shared" ref="C62:E62" si="2">C59+C56+C53+C50+C47+C44+C41</f>
        <v>21841</v>
      </c>
      <c r="D62" s="63">
        <f t="shared" si="2"/>
        <v>21841</v>
      </c>
      <c r="E62" s="63">
        <f t="shared" si="2"/>
        <v>21841</v>
      </c>
    </row>
    <row r="63" spans="1:5" x14ac:dyDescent="0.25">
      <c r="A63" s="473" t="s">
        <v>245</v>
      </c>
      <c r="B63" s="476"/>
      <c r="C63" s="477"/>
      <c r="D63" s="477"/>
      <c r="E63" s="478"/>
    </row>
    <row r="64" spans="1:5" x14ac:dyDescent="0.25">
      <c r="A64" s="474"/>
      <c r="B64" s="479"/>
      <c r="C64" s="480"/>
      <c r="D64" s="480"/>
      <c r="E64" s="481"/>
    </row>
    <row r="65" spans="1:9" ht="15.75" thickBot="1" x14ac:dyDescent="0.3">
      <c r="A65" s="475"/>
      <c r="B65" s="482"/>
      <c r="C65" s="483"/>
      <c r="D65" s="483"/>
      <c r="E65" s="484"/>
    </row>
    <row r="66" spans="1:9" ht="15.75" thickBot="1" x14ac:dyDescent="0.3">
      <c r="A66" s="69" t="s">
        <v>62</v>
      </c>
      <c r="B66" s="70">
        <f>IF(B62-B33=0,0,"Error")</f>
        <v>0</v>
      </c>
      <c r="C66" s="70">
        <f>IF(C62-C33=0,0,"Error")</f>
        <v>0</v>
      </c>
      <c r="D66" s="70">
        <f>IF(D62-D33=0,0,"Error")</f>
        <v>0</v>
      </c>
      <c r="E66" s="70">
        <f>IF(E62-E33=0,0,"Error")</f>
        <v>0</v>
      </c>
    </row>
    <row r="67" spans="1:9" ht="15.75" thickBot="1" x14ac:dyDescent="0.3">
      <c r="A67" s="485" t="s">
        <v>74</v>
      </c>
      <c r="B67" s="486"/>
      <c r="C67" s="486"/>
      <c r="D67" s="486"/>
      <c r="E67" s="487"/>
    </row>
    <row r="68" spans="1:9" ht="15.75" thickBot="1" x14ac:dyDescent="0.3">
      <c r="A68" s="485" t="s">
        <v>67</v>
      </c>
      <c r="B68" s="486"/>
      <c r="C68" s="486"/>
      <c r="D68" s="486"/>
      <c r="E68" s="487"/>
    </row>
    <row r="69" spans="1:9" ht="23.25" thickBot="1" x14ac:dyDescent="0.3">
      <c r="A69" s="71" t="s">
        <v>75</v>
      </c>
      <c r="B69" s="488" t="s">
        <v>246</v>
      </c>
      <c r="C69" s="489"/>
      <c r="D69" s="489"/>
      <c r="E69" s="490"/>
    </row>
    <row r="70" spans="1:9" ht="15.75" thickBot="1" x14ac:dyDescent="0.3">
      <c r="A70" s="55" t="s">
        <v>80</v>
      </c>
      <c r="B70" s="497" t="s">
        <v>247</v>
      </c>
      <c r="C70" s="498"/>
      <c r="D70" s="498"/>
      <c r="E70" s="499"/>
    </row>
    <row r="71" spans="1:9" ht="15.75" thickBot="1" x14ac:dyDescent="0.3">
      <c r="A71" s="52" t="s">
        <v>10</v>
      </c>
      <c r="B71" s="500" t="s">
        <v>248</v>
      </c>
      <c r="C71" s="501"/>
      <c r="D71" s="501"/>
      <c r="E71" s="502"/>
    </row>
    <row r="72" spans="1:9" ht="15.75" thickBot="1" x14ac:dyDescent="0.3">
      <c r="A72" s="52" t="s">
        <v>15</v>
      </c>
      <c r="B72" s="491" t="s">
        <v>89</v>
      </c>
      <c r="C72" s="492"/>
      <c r="D72" s="492"/>
      <c r="E72" s="493"/>
    </row>
    <row r="73" spans="1:9" x14ac:dyDescent="0.25">
      <c r="A73" s="471"/>
      <c r="B73" s="48">
        <v>2018</v>
      </c>
      <c r="C73" s="48">
        <v>2019</v>
      </c>
      <c r="D73" s="48">
        <v>2020</v>
      </c>
      <c r="E73" s="48">
        <v>2021</v>
      </c>
    </row>
    <row r="74" spans="1:9" ht="15.75" thickBot="1" x14ac:dyDescent="0.3">
      <c r="A74" s="472"/>
      <c r="B74" s="49" t="s">
        <v>6</v>
      </c>
      <c r="C74" s="49" t="s">
        <v>7</v>
      </c>
      <c r="D74" s="49" t="s">
        <v>7</v>
      </c>
      <c r="E74" s="49" t="s">
        <v>7</v>
      </c>
    </row>
    <row r="75" spans="1:9" ht="15.75" thickBot="1" x14ac:dyDescent="0.3">
      <c r="A75" s="52" t="s">
        <v>9</v>
      </c>
      <c r="B75" s="56">
        <v>3</v>
      </c>
      <c r="C75" s="56">
        <v>0</v>
      </c>
      <c r="D75" s="56">
        <v>0</v>
      </c>
      <c r="E75" s="56">
        <v>0</v>
      </c>
    </row>
    <row r="76" spans="1:9" ht="15.75" thickBot="1" x14ac:dyDescent="0.3">
      <c r="A76" s="52" t="s">
        <v>16</v>
      </c>
      <c r="B76" s="56">
        <v>700</v>
      </c>
      <c r="C76" s="56">
        <v>0</v>
      </c>
      <c r="D76" s="56">
        <v>0</v>
      </c>
      <c r="E76" s="56">
        <v>0</v>
      </c>
    </row>
    <row r="77" spans="1:9" ht="15.75" thickBot="1" x14ac:dyDescent="0.3">
      <c r="A77" s="52" t="s">
        <v>26</v>
      </c>
      <c r="B77" s="56">
        <f>B76/B75</f>
        <v>233.33333333333334</v>
      </c>
      <c r="C77" s="56" t="e">
        <f t="shared" ref="C77:E77" si="3">C76/C75</f>
        <v>#DIV/0!</v>
      </c>
      <c r="D77" s="56" t="e">
        <f t="shared" si="3"/>
        <v>#DIV/0!</v>
      </c>
      <c r="E77" s="56" t="e">
        <f t="shared" si="3"/>
        <v>#DIV/0!</v>
      </c>
    </row>
    <row r="78" spans="1:9" ht="15.75" thickBot="1" x14ac:dyDescent="0.3">
      <c r="A78" s="52" t="s">
        <v>17</v>
      </c>
      <c r="B78" s="57" t="s">
        <v>23</v>
      </c>
      <c r="C78" s="58">
        <f>C75/B75-1</f>
        <v>-1</v>
      </c>
      <c r="D78" s="58" t="e">
        <f t="shared" ref="D78:E80" si="4">D75/C75-1</f>
        <v>#DIV/0!</v>
      </c>
      <c r="E78" s="58" t="e">
        <f t="shared" si="4"/>
        <v>#DIV/0!</v>
      </c>
      <c r="G78" s="59"/>
      <c r="H78" s="59"/>
      <c r="I78" s="59"/>
    </row>
    <row r="79" spans="1:9" ht="15.75" thickBot="1" x14ac:dyDescent="0.3">
      <c r="A79" s="52" t="s">
        <v>18</v>
      </c>
      <c r="B79" s="57" t="s">
        <v>23</v>
      </c>
      <c r="C79" s="58">
        <f>C76/B76-1</f>
        <v>-1</v>
      </c>
      <c r="D79" s="58" t="e">
        <f t="shared" si="4"/>
        <v>#DIV/0!</v>
      </c>
      <c r="E79" s="58" t="e">
        <f t="shared" si="4"/>
        <v>#DIV/0!</v>
      </c>
    </row>
    <row r="80" spans="1:9" ht="15.75" thickBot="1" x14ac:dyDescent="0.3">
      <c r="A80" s="52" t="s">
        <v>19</v>
      </c>
      <c r="B80" s="57" t="s">
        <v>23</v>
      </c>
      <c r="C80" s="58" t="e">
        <f>C77/B77-1</f>
        <v>#DIV/0!</v>
      </c>
      <c r="D80" s="58" t="e">
        <f t="shared" si="4"/>
        <v>#DIV/0!</v>
      </c>
      <c r="E80" s="58" t="e">
        <f t="shared" si="4"/>
        <v>#DIV/0!</v>
      </c>
    </row>
    <row r="81" spans="1:5" ht="15.75" thickBot="1" x14ac:dyDescent="0.3">
      <c r="A81" s="494" t="s">
        <v>249</v>
      </c>
      <c r="B81" s="495"/>
      <c r="C81" s="495"/>
      <c r="D81" s="495"/>
      <c r="E81" s="496"/>
    </row>
    <row r="82" spans="1:5" x14ac:dyDescent="0.25">
      <c r="A82" s="471"/>
      <c r="B82" s="48">
        <v>2018</v>
      </c>
      <c r="C82" s="48">
        <v>2019</v>
      </c>
      <c r="D82" s="48">
        <v>2020</v>
      </c>
      <c r="E82" s="48">
        <v>2021</v>
      </c>
    </row>
    <row r="83" spans="1:5" ht="15.75" thickBot="1" x14ac:dyDescent="0.3">
      <c r="A83" s="472"/>
      <c r="B83" s="49" t="s">
        <v>6</v>
      </c>
      <c r="C83" s="49" t="s">
        <v>7</v>
      </c>
      <c r="D83" s="49" t="s">
        <v>7</v>
      </c>
      <c r="E83" s="49" t="s">
        <v>7</v>
      </c>
    </row>
    <row r="84" spans="1:5" ht="15.75" thickBot="1" x14ac:dyDescent="0.3">
      <c r="A84" s="60" t="s">
        <v>70</v>
      </c>
      <c r="B84" s="67">
        <v>0</v>
      </c>
      <c r="C84" s="67">
        <v>0</v>
      </c>
      <c r="D84" s="67">
        <v>0</v>
      </c>
      <c r="E84" s="67">
        <v>0</v>
      </c>
    </row>
    <row r="85" spans="1:5" ht="15.75" thickBot="1" x14ac:dyDescent="0.3">
      <c r="A85" s="60" t="s">
        <v>71</v>
      </c>
      <c r="B85" s="63">
        <v>700</v>
      </c>
      <c r="C85" s="67">
        <v>0</v>
      </c>
      <c r="D85" s="67">
        <v>0</v>
      </c>
      <c r="E85" s="67">
        <v>0</v>
      </c>
    </row>
    <row r="86" spans="1:5" ht="15.75" thickBot="1" x14ac:dyDescent="0.3">
      <c r="A86" s="68" t="s">
        <v>78</v>
      </c>
      <c r="B86" s="63">
        <f>B85+B84</f>
        <v>700</v>
      </c>
      <c r="C86" s="63">
        <f t="shared" ref="C86:E86" si="5">C85+C84</f>
        <v>0</v>
      </c>
      <c r="D86" s="63">
        <f t="shared" si="5"/>
        <v>0</v>
      </c>
      <c r="E86" s="63">
        <f t="shared" si="5"/>
        <v>0</v>
      </c>
    </row>
    <row r="87" spans="1:5" x14ac:dyDescent="0.25">
      <c r="A87" s="473" t="s">
        <v>68</v>
      </c>
      <c r="B87" s="476"/>
      <c r="C87" s="477"/>
      <c r="D87" s="477"/>
      <c r="E87" s="478"/>
    </row>
    <row r="88" spans="1:5" x14ac:dyDescent="0.25">
      <c r="A88" s="474"/>
      <c r="B88" s="479"/>
      <c r="C88" s="480"/>
      <c r="D88" s="480"/>
      <c r="E88" s="481"/>
    </row>
    <row r="89" spans="1:5" ht="15.75" thickBot="1" x14ac:dyDescent="0.3">
      <c r="A89" s="475"/>
      <c r="B89" s="482"/>
      <c r="C89" s="483"/>
      <c r="D89" s="483"/>
      <c r="E89" s="484"/>
    </row>
    <row r="90" spans="1:5" ht="15.75" thickBot="1" x14ac:dyDescent="0.3">
      <c r="A90" s="71" t="s">
        <v>40</v>
      </c>
      <c r="B90" s="488" t="s">
        <v>250</v>
      </c>
      <c r="C90" s="489"/>
      <c r="D90" s="489"/>
      <c r="E90" s="490"/>
    </row>
    <row r="91" spans="1:5" ht="15.75" thickBot="1" x14ac:dyDescent="0.3">
      <c r="A91" s="55" t="s">
        <v>251</v>
      </c>
      <c r="B91" s="497" t="s">
        <v>252</v>
      </c>
      <c r="C91" s="498"/>
      <c r="D91" s="498"/>
      <c r="E91" s="499"/>
    </row>
    <row r="92" spans="1:5" ht="15.75" thickBot="1" x14ac:dyDescent="0.3">
      <c r="A92" s="52" t="s">
        <v>10</v>
      </c>
      <c r="B92" s="453" t="s">
        <v>253</v>
      </c>
      <c r="C92" s="454"/>
      <c r="D92" s="454"/>
      <c r="E92" s="455"/>
    </row>
    <row r="93" spans="1:5" ht="15.75" thickBot="1" x14ac:dyDescent="0.3">
      <c r="A93" s="52" t="s">
        <v>15</v>
      </c>
      <c r="B93" s="491" t="s">
        <v>236</v>
      </c>
      <c r="C93" s="492"/>
      <c r="D93" s="492"/>
      <c r="E93" s="493"/>
    </row>
    <row r="94" spans="1:5" x14ac:dyDescent="0.25">
      <c r="A94" s="471"/>
      <c r="B94" s="48">
        <v>2018</v>
      </c>
      <c r="C94" s="48">
        <v>2019</v>
      </c>
      <c r="D94" s="48">
        <v>2020</v>
      </c>
      <c r="E94" s="48">
        <v>2021</v>
      </c>
    </row>
    <row r="95" spans="1:5" ht="15.75" thickBot="1" x14ac:dyDescent="0.3">
      <c r="A95" s="472"/>
      <c r="B95" s="49" t="s">
        <v>6</v>
      </c>
      <c r="C95" s="49" t="s">
        <v>7</v>
      </c>
      <c r="D95" s="49" t="s">
        <v>7</v>
      </c>
      <c r="E95" s="49" t="s">
        <v>7</v>
      </c>
    </row>
    <row r="96" spans="1:5" ht="15.75" thickBot="1" x14ac:dyDescent="0.3">
      <c r="A96" s="52" t="s">
        <v>9</v>
      </c>
      <c r="B96" s="56">
        <v>22</v>
      </c>
      <c r="C96" s="56">
        <v>0</v>
      </c>
      <c r="D96" s="56">
        <v>0</v>
      </c>
      <c r="E96" s="56">
        <v>0</v>
      </c>
    </row>
    <row r="97" spans="1:9" ht="15.75" thickBot="1" x14ac:dyDescent="0.3">
      <c r="A97" s="52" t="s">
        <v>16</v>
      </c>
      <c r="B97" s="56">
        <v>300</v>
      </c>
      <c r="C97" s="56"/>
      <c r="D97" s="56"/>
      <c r="E97" s="56"/>
    </row>
    <row r="98" spans="1:9" ht="15.75" thickBot="1" x14ac:dyDescent="0.3">
      <c r="A98" s="52" t="s">
        <v>26</v>
      </c>
      <c r="B98" s="56">
        <f>B97/B96</f>
        <v>13.636363636363637</v>
      </c>
      <c r="C98" s="56" t="e">
        <f t="shared" ref="C98:E98" si="6">C97/C96</f>
        <v>#DIV/0!</v>
      </c>
      <c r="D98" s="56" t="e">
        <f t="shared" si="6"/>
        <v>#DIV/0!</v>
      </c>
      <c r="E98" s="56" t="e">
        <f t="shared" si="6"/>
        <v>#DIV/0!</v>
      </c>
    </row>
    <row r="99" spans="1:9" ht="15.75" thickBot="1" x14ac:dyDescent="0.3">
      <c r="A99" s="52" t="s">
        <v>17</v>
      </c>
      <c r="B99" s="57" t="s">
        <v>23</v>
      </c>
      <c r="C99" s="58">
        <f>C96/B96-1</f>
        <v>-1</v>
      </c>
      <c r="D99" s="58" t="e">
        <f t="shared" ref="D99:E101" si="7">D96/C96-1</f>
        <v>#DIV/0!</v>
      </c>
      <c r="E99" s="58" t="e">
        <f t="shared" si="7"/>
        <v>#DIV/0!</v>
      </c>
      <c r="G99" s="59"/>
      <c r="H99" s="59"/>
      <c r="I99" s="59"/>
    </row>
    <row r="100" spans="1:9" ht="15.75" thickBot="1" x14ac:dyDescent="0.3">
      <c r="A100" s="52" t="s">
        <v>18</v>
      </c>
      <c r="B100" s="57" t="s">
        <v>23</v>
      </c>
      <c r="C100" s="58">
        <f>C97/B97-1</f>
        <v>-1</v>
      </c>
      <c r="D100" s="58" t="e">
        <f t="shared" si="7"/>
        <v>#DIV/0!</v>
      </c>
      <c r="E100" s="58" t="e">
        <f t="shared" si="7"/>
        <v>#DIV/0!</v>
      </c>
    </row>
    <row r="101" spans="1:9" ht="15.75" thickBot="1" x14ac:dyDescent="0.3">
      <c r="A101" s="52" t="s">
        <v>19</v>
      </c>
      <c r="B101" s="57" t="s">
        <v>23</v>
      </c>
      <c r="C101" s="58" t="e">
        <f>C98/B98-1</f>
        <v>#DIV/0!</v>
      </c>
      <c r="D101" s="58" t="e">
        <f t="shared" si="7"/>
        <v>#DIV/0!</v>
      </c>
      <c r="E101" s="58" t="e">
        <f t="shared" si="7"/>
        <v>#DIV/0!</v>
      </c>
    </row>
    <row r="102" spans="1:9" ht="15.75" thickBot="1" x14ac:dyDescent="0.3">
      <c r="A102" s="494" t="s">
        <v>254</v>
      </c>
      <c r="B102" s="495"/>
      <c r="C102" s="495"/>
      <c r="D102" s="495"/>
      <c r="E102" s="496"/>
    </row>
    <row r="103" spans="1:9" x14ac:dyDescent="0.25">
      <c r="A103" s="471"/>
      <c r="B103" s="48">
        <v>2018</v>
      </c>
      <c r="C103" s="48">
        <v>2019</v>
      </c>
      <c r="D103" s="48">
        <v>2020</v>
      </c>
      <c r="E103" s="48">
        <v>2021</v>
      </c>
    </row>
    <row r="104" spans="1:9" ht="15.75" thickBot="1" x14ac:dyDescent="0.3">
      <c r="A104" s="472"/>
      <c r="B104" s="49" t="s">
        <v>6</v>
      </c>
      <c r="C104" s="49" t="s">
        <v>7</v>
      </c>
      <c r="D104" s="49" t="s">
        <v>7</v>
      </c>
      <c r="E104" s="49" t="s">
        <v>7</v>
      </c>
    </row>
    <row r="105" spans="1:9" ht="15.75" thickBot="1" x14ac:dyDescent="0.3">
      <c r="A105" s="60" t="s">
        <v>70</v>
      </c>
      <c r="B105" s="67"/>
      <c r="C105" s="67"/>
      <c r="D105" s="67"/>
      <c r="E105" s="67"/>
    </row>
    <row r="106" spans="1:9" ht="15.75" thickBot="1" x14ac:dyDescent="0.3">
      <c r="A106" s="60" t="s">
        <v>71</v>
      </c>
      <c r="B106" s="63">
        <v>300</v>
      </c>
      <c r="C106" s="67">
        <v>0</v>
      </c>
      <c r="D106" s="67">
        <v>0</v>
      </c>
      <c r="E106" s="67">
        <v>0</v>
      </c>
    </row>
    <row r="107" spans="1:9" ht="15.75" thickBot="1" x14ac:dyDescent="0.3">
      <c r="A107" s="68" t="s">
        <v>81</v>
      </c>
      <c r="B107" s="63">
        <f>B106+B105</f>
        <v>300</v>
      </c>
      <c r="C107" s="63">
        <f t="shared" ref="C107:E107" si="8">C106+C105</f>
        <v>0</v>
      </c>
      <c r="D107" s="63">
        <f t="shared" si="8"/>
        <v>0</v>
      </c>
      <c r="E107" s="63">
        <f t="shared" si="8"/>
        <v>0</v>
      </c>
    </row>
    <row r="108" spans="1:9" x14ac:dyDescent="0.25">
      <c r="A108" s="473" t="s">
        <v>69</v>
      </c>
      <c r="B108" s="476"/>
      <c r="C108" s="477"/>
      <c r="D108" s="477"/>
      <c r="E108" s="478"/>
    </row>
    <row r="109" spans="1:9" x14ac:dyDescent="0.25">
      <c r="A109" s="474"/>
      <c r="B109" s="479"/>
      <c r="C109" s="480"/>
      <c r="D109" s="480"/>
      <c r="E109" s="481"/>
    </row>
    <row r="110" spans="1:9" ht="15.75" thickBot="1" x14ac:dyDescent="0.3">
      <c r="A110" s="475"/>
      <c r="B110" s="482"/>
      <c r="C110" s="483"/>
      <c r="D110" s="483"/>
      <c r="E110" s="484"/>
    </row>
    <row r="111" spans="1:9" ht="15.75" thickBot="1" x14ac:dyDescent="0.3">
      <c r="A111" s="71" t="s">
        <v>40</v>
      </c>
      <c r="B111" s="488" t="s">
        <v>246</v>
      </c>
      <c r="C111" s="489"/>
      <c r="D111" s="489"/>
      <c r="E111" s="490"/>
    </row>
    <row r="112" spans="1:9" ht="15.75" thickBot="1" x14ac:dyDescent="0.3">
      <c r="A112" s="55" t="s">
        <v>255</v>
      </c>
      <c r="B112" s="497" t="s">
        <v>256</v>
      </c>
      <c r="C112" s="498"/>
      <c r="D112" s="498"/>
      <c r="E112" s="499"/>
    </row>
    <row r="113" spans="1:9" ht="15.75" thickBot="1" x14ac:dyDescent="0.3">
      <c r="A113" s="52" t="s">
        <v>10</v>
      </c>
      <c r="B113" s="453" t="s">
        <v>257</v>
      </c>
      <c r="C113" s="454"/>
      <c r="D113" s="454"/>
      <c r="E113" s="455"/>
    </row>
    <row r="114" spans="1:9" ht="15.75" thickBot="1" x14ac:dyDescent="0.3">
      <c r="A114" s="52" t="s">
        <v>15</v>
      </c>
      <c r="B114" s="491" t="s">
        <v>236</v>
      </c>
      <c r="C114" s="492"/>
      <c r="D114" s="492"/>
      <c r="E114" s="493"/>
    </row>
    <row r="115" spans="1:9" x14ac:dyDescent="0.25">
      <c r="A115" s="471"/>
      <c r="B115" s="48">
        <v>2018</v>
      </c>
      <c r="C115" s="48">
        <v>2019</v>
      </c>
      <c r="D115" s="48">
        <v>2020</v>
      </c>
      <c r="E115" s="48">
        <v>2021</v>
      </c>
    </row>
    <row r="116" spans="1:9" ht="15.75" thickBot="1" x14ac:dyDescent="0.3">
      <c r="A116" s="472"/>
      <c r="B116" s="49" t="s">
        <v>6</v>
      </c>
      <c r="C116" s="49" t="s">
        <v>7</v>
      </c>
      <c r="D116" s="49" t="s">
        <v>7</v>
      </c>
      <c r="E116" s="49" t="s">
        <v>7</v>
      </c>
    </row>
    <row r="117" spans="1:9" ht="15.75" thickBot="1" x14ac:dyDescent="0.3">
      <c r="A117" s="52" t="s">
        <v>9</v>
      </c>
      <c r="B117" s="56">
        <v>0</v>
      </c>
      <c r="C117" s="56">
        <v>0</v>
      </c>
      <c r="D117" s="56">
        <v>0</v>
      </c>
      <c r="E117" s="56">
        <v>1</v>
      </c>
    </row>
    <row r="118" spans="1:9" ht="15.75" thickBot="1" x14ac:dyDescent="0.3">
      <c r="A118" s="52" t="s">
        <v>16</v>
      </c>
      <c r="B118" s="56"/>
      <c r="C118" s="56"/>
      <c r="D118" s="56"/>
      <c r="E118" s="56">
        <v>13000</v>
      </c>
    </row>
    <row r="119" spans="1:9" ht="15.75" thickBot="1" x14ac:dyDescent="0.3">
      <c r="A119" s="52" t="s">
        <v>26</v>
      </c>
      <c r="B119" s="56" t="e">
        <f>B118/B117</f>
        <v>#DIV/0!</v>
      </c>
      <c r="C119" s="56" t="e">
        <f>C118/C117</f>
        <v>#DIV/0!</v>
      </c>
      <c r="D119" s="56" t="e">
        <f>D118/D117</f>
        <v>#DIV/0!</v>
      </c>
      <c r="E119" s="56">
        <f>E118/E117</f>
        <v>13000</v>
      </c>
    </row>
    <row r="120" spans="1:9" ht="15.75" thickBot="1" x14ac:dyDescent="0.3">
      <c r="A120" s="52" t="s">
        <v>17</v>
      </c>
      <c r="B120" s="57" t="s">
        <v>23</v>
      </c>
      <c r="C120" s="58" t="e">
        <f t="shared" ref="C120:E122" si="9">C117/B117-1</f>
        <v>#DIV/0!</v>
      </c>
      <c r="D120" s="58" t="e">
        <f t="shared" si="9"/>
        <v>#DIV/0!</v>
      </c>
      <c r="E120" s="58" t="e">
        <f t="shared" si="9"/>
        <v>#DIV/0!</v>
      </c>
      <c r="G120" s="59"/>
      <c r="H120" s="59"/>
      <c r="I120" s="59"/>
    </row>
    <row r="121" spans="1:9" ht="15.75" thickBot="1" x14ac:dyDescent="0.3">
      <c r="A121" s="52" t="s">
        <v>18</v>
      </c>
      <c r="B121" s="57" t="s">
        <v>23</v>
      </c>
      <c r="C121" s="58" t="e">
        <f t="shared" si="9"/>
        <v>#DIV/0!</v>
      </c>
      <c r="D121" s="58" t="e">
        <f t="shared" si="9"/>
        <v>#DIV/0!</v>
      </c>
      <c r="E121" s="58" t="e">
        <f t="shared" si="9"/>
        <v>#DIV/0!</v>
      </c>
    </row>
    <row r="122" spans="1:9" ht="15.75" thickBot="1" x14ac:dyDescent="0.3">
      <c r="A122" s="52" t="s">
        <v>19</v>
      </c>
      <c r="B122" s="57" t="s">
        <v>23</v>
      </c>
      <c r="C122" s="58" t="e">
        <f t="shared" si="9"/>
        <v>#DIV/0!</v>
      </c>
      <c r="D122" s="58" t="e">
        <f t="shared" si="9"/>
        <v>#DIV/0!</v>
      </c>
      <c r="E122" s="58" t="e">
        <f t="shared" si="9"/>
        <v>#DIV/0!</v>
      </c>
    </row>
    <row r="123" spans="1:9" ht="15.75" thickBot="1" x14ac:dyDescent="0.3">
      <c r="A123" s="494" t="s">
        <v>258</v>
      </c>
      <c r="B123" s="495"/>
      <c r="C123" s="495"/>
      <c r="D123" s="495"/>
      <c r="E123" s="496"/>
    </row>
    <row r="124" spans="1:9" x14ac:dyDescent="0.25">
      <c r="A124" s="471"/>
      <c r="B124" s="48">
        <v>2018</v>
      </c>
      <c r="C124" s="48">
        <v>2019</v>
      </c>
      <c r="D124" s="48">
        <v>2020</v>
      </c>
      <c r="E124" s="48">
        <v>2021</v>
      </c>
    </row>
    <row r="125" spans="1:9" ht="15.75" thickBot="1" x14ac:dyDescent="0.3">
      <c r="A125" s="472"/>
      <c r="B125" s="49" t="s">
        <v>6</v>
      </c>
      <c r="C125" s="49" t="s">
        <v>7</v>
      </c>
      <c r="D125" s="49" t="s">
        <v>7</v>
      </c>
      <c r="E125" s="49" t="s">
        <v>7</v>
      </c>
    </row>
    <row r="126" spans="1:9" ht="15.75" thickBot="1" x14ac:dyDescent="0.3">
      <c r="A126" s="60" t="s">
        <v>70</v>
      </c>
      <c r="B126" s="67"/>
      <c r="C126" s="67"/>
      <c r="D126" s="67"/>
      <c r="E126" s="67"/>
    </row>
    <row r="127" spans="1:9" ht="15.75" thickBot="1" x14ac:dyDescent="0.3">
      <c r="A127" s="60" t="s">
        <v>71</v>
      </c>
      <c r="B127" s="63">
        <v>0</v>
      </c>
      <c r="C127" s="67">
        <v>0</v>
      </c>
      <c r="D127" s="67">
        <v>0</v>
      </c>
      <c r="E127" s="67">
        <v>13000</v>
      </c>
    </row>
    <row r="128" spans="1:9" ht="15.75" thickBot="1" x14ac:dyDescent="0.3">
      <c r="A128" s="68" t="s">
        <v>83</v>
      </c>
      <c r="B128" s="63">
        <f>B127+B126</f>
        <v>0</v>
      </c>
      <c r="C128" s="63">
        <f>C127+C126</f>
        <v>0</v>
      </c>
      <c r="D128" s="63">
        <f>D127+D126</f>
        <v>0</v>
      </c>
      <c r="E128" s="63">
        <f>E127+E126</f>
        <v>13000</v>
      </c>
    </row>
    <row r="129" spans="1:8" x14ac:dyDescent="0.25">
      <c r="A129" s="473" t="s">
        <v>69</v>
      </c>
      <c r="B129" s="476"/>
      <c r="C129" s="477"/>
      <c r="D129" s="477"/>
      <c r="E129" s="478"/>
    </row>
    <row r="130" spans="1:8" x14ac:dyDescent="0.25">
      <c r="A130" s="474"/>
      <c r="B130" s="479"/>
      <c r="C130" s="480"/>
      <c r="D130" s="480"/>
      <c r="E130" s="481"/>
    </row>
    <row r="131" spans="1:8" ht="15.75" thickBot="1" x14ac:dyDescent="0.3">
      <c r="A131" s="475"/>
      <c r="B131" s="482"/>
      <c r="C131" s="483"/>
      <c r="D131" s="483"/>
      <c r="E131" s="484"/>
    </row>
    <row r="132" spans="1:8" ht="24.75" thickBot="1" x14ac:dyDescent="0.3">
      <c r="A132" s="53" t="s">
        <v>24</v>
      </c>
      <c r="B132" s="451" t="s">
        <v>259</v>
      </c>
      <c r="C132" s="446"/>
      <c r="D132" s="446"/>
      <c r="E132" s="452"/>
    </row>
    <row r="133" spans="1:8" ht="15.75" thickBot="1" x14ac:dyDescent="0.3">
      <c r="A133" s="453" t="s">
        <v>25</v>
      </c>
      <c r="B133" s="454"/>
      <c r="C133" s="454"/>
      <c r="D133" s="454"/>
      <c r="E133" s="455"/>
      <c r="H133" s="54"/>
    </row>
    <row r="134" spans="1:8" ht="34.5" thickBot="1" x14ac:dyDescent="0.3">
      <c r="A134" s="50" t="s">
        <v>260</v>
      </c>
      <c r="B134" s="51">
        <v>1</v>
      </c>
      <c r="C134" s="51">
        <v>1</v>
      </c>
      <c r="D134" s="51">
        <v>1</v>
      </c>
      <c r="E134" s="51">
        <v>1</v>
      </c>
    </row>
    <row r="135" spans="1:8" ht="15.75" thickBot="1" x14ac:dyDescent="0.3">
      <c r="A135" s="52" t="s">
        <v>229</v>
      </c>
      <c r="B135" s="51" t="s">
        <v>230</v>
      </c>
      <c r="C135" s="51" t="s">
        <v>231</v>
      </c>
      <c r="D135" s="51" t="s">
        <v>231</v>
      </c>
      <c r="E135" s="51" t="s">
        <v>231</v>
      </c>
    </row>
    <row r="136" spans="1:8" ht="23.25" thickBot="1" x14ac:dyDescent="0.3">
      <c r="A136" s="52" t="s">
        <v>232</v>
      </c>
      <c r="B136" s="51" t="s">
        <v>233</v>
      </c>
      <c r="C136" s="51" t="s">
        <v>231</v>
      </c>
      <c r="D136" s="51" t="s">
        <v>231</v>
      </c>
      <c r="E136" s="51" t="s">
        <v>231</v>
      </c>
    </row>
    <row r="137" spans="1:8" ht="15.75" thickBot="1" x14ac:dyDescent="0.3">
      <c r="A137" s="456" t="s">
        <v>60</v>
      </c>
      <c r="B137" s="457"/>
      <c r="C137" s="457"/>
      <c r="D137" s="457"/>
      <c r="E137" s="458"/>
    </row>
    <row r="138" spans="1:8" ht="15.75" thickBot="1" x14ac:dyDescent="0.3">
      <c r="A138" s="485" t="s">
        <v>73</v>
      </c>
      <c r="B138" s="486"/>
      <c r="C138" s="486"/>
      <c r="D138" s="486"/>
      <c r="E138" s="487"/>
    </row>
    <row r="139" spans="1:8" ht="15.75" thickBot="1" x14ac:dyDescent="0.3">
      <c r="A139" s="72" t="s">
        <v>261</v>
      </c>
      <c r="B139" s="456" t="s">
        <v>262</v>
      </c>
      <c r="C139" s="457"/>
      <c r="D139" s="457"/>
      <c r="E139" s="458"/>
    </row>
    <row r="140" spans="1:8" ht="15.75" thickBot="1" x14ac:dyDescent="0.3">
      <c r="A140" s="52" t="s">
        <v>10</v>
      </c>
      <c r="B140" s="453" t="s">
        <v>263</v>
      </c>
      <c r="C140" s="454"/>
      <c r="D140" s="454"/>
      <c r="E140" s="455"/>
    </row>
    <row r="141" spans="1:8" ht="15.75" thickBot="1" x14ac:dyDescent="0.3">
      <c r="A141" s="52" t="s">
        <v>15</v>
      </c>
      <c r="B141" s="491" t="s">
        <v>236</v>
      </c>
      <c r="C141" s="492"/>
      <c r="D141" s="492"/>
      <c r="E141" s="493"/>
    </row>
    <row r="142" spans="1:8" ht="15.75" thickBot="1" x14ac:dyDescent="0.3">
      <c r="A142" s="52" t="s">
        <v>9</v>
      </c>
      <c r="B142" s="56">
        <v>48</v>
      </c>
      <c r="C142" s="56">
        <v>48</v>
      </c>
      <c r="D142" s="56">
        <v>48</v>
      </c>
      <c r="E142" s="56">
        <v>48</v>
      </c>
    </row>
    <row r="143" spans="1:8" x14ac:dyDescent="0.25">
      <c r="A143" s="471"/>
      <c r="B143" s="48">
        <v>2018</v>
      </c>
      <c r="C143" s="48">
        <v>2019</v>
      </c>
      <c r="D143" s="48">
        <v>2020</v>
      </c>
      <c r="E143" s="48">
        <v>2021</v>
      </c>
    </row>
    <row r="144" spans="1:8" ht="15.75" thickBot="1" x14ac:dyDescent="0.3">
      <c r="A144" s="472"/>
      <c r="B144" s="49" t="s">
        <v>6</v>
      </c>
      <c r="C144" s="49" t="s">
        <v>7</v>
      </c>
      <c r="D144" s="49" t="s">
        <v>7</v>
      </c>
      <c r="E144" s="49" t="s">
        <v>7</v>
      </c>
    </row>
    <row r="145" spans="1:5" ht="15.75" thickBot="1" x14ac:dyDescent="0.3">
      <c r="A145" s="52" t="s">
        <v>16</v>
      </c>
      <c r="B145" s="56">
        <v>9484</v>
      </c>
      <c r="C145" s="56">
        <v>9497</v>
      </c>
      <c r="D145" s="56">
        <v>9497</v>
      </c>
      <c r="E145" s="56">
        <v>9497</v>
      </c>
    </row>
    <row r="146" spans="1:5" ht="15.75" thickBot="1" x14ac:dyDescent="0.3">
      <c r="A146" s="52" t="s">
        <v>26</v>
      </c>
      <c r="B146" s="56">
        <f>B145/B142</f>
        <v>197.58333333333334</v>
      </c>
      <c r="C146" s="56">
        <f>C145/C142</f>
        <v>197.85416666666666</v>
      </c>
      <c r="D146" s="56">
        <f>D145/D142</f>
        <v>197.85416666666666</v>
      </c>
      <c r="E146" s="56">
        <f>E145/E142</f>
        <v>197.85416666666666</v>
      </c>
    </row>
    <row r="147" spans="1:5" ht="15.75" thickBot="1" x14ac:dyDescent="0.3">
      <c r="A147" s="52" t="s">
        <v>17</v>
      </c>
      <c r="B147" s="57"/>
      <c r="C147" s="58">
        <f>C142/B142-1</f>
        <v>0</v>
      </c>
      <c r="D147" s="58">
        <f>D142/C142-1</f>
        <v>0</v>
      </c>
      <c r="E147" s="58">
        <f>E142/D142-1</f>
        <v>0</v>
      </c>
    </row>
    <row r="148" spans="1:5" ht="15.75" thickBot="1" x14ac:dyDescent="0.3">
      <c r="A148" s="52" t="s">
        <v>18</v>
      </c>
      <c r="B148" s="57"/>
      <c r="C148" s="58">
        <f>C145/B145-1</f>
        <v>1.370729649936786E-3</v>
      </c>
      <c r="D148" s="58">
        <f t="shared" ref="D148:E149" si="10">D145/C145-1</f>
        <v>0</v>
      </c>
      <c r="E148" s="58">
        <f t="shared" si="10"/>
        <v>0</v>
      </c>
    </row>
    <row r="149" spans="1:5" ht="15.75" thickBot="1" x14ac:dyDescent="0.3">
      <c r="A149" s="52" t="s">
        <v>19</v>
      </c>
      <c r="B149" s="57"/>
      <c r="C149" s="58">
        <f>C146/B146-1</f>
        <v>1.370729649936564E-3</v>
      </c>
      <c r="D149" s="58">
        <f t="shared" si="10"/>
        <v>0</v>
      </c>
      <c r="E149" s="58">
        <f t="shared" si="10"/>
        <v>0</v>
      </c>
    </row>
    <row r="150" spans="1:5" ht="15.75" thickBot="1" x14ac:dyDescent="0.3">
      <c r="A150" s="494" t="s">
        <v>264</v>
      </c>
      <c r="B150" s="495"/>
      <c r="C150" s="495"/>
      <c r="D150" s="495"/>
      <c r="E150" s="496"/>
    </row>
    <row r="151" spans="1:5" x14ac:dyDescent="0.25">
      <c r="A151" s="471"/>
      <c r="B151" s="48">
        <v>2018</v>
      </c>
      <c r="C151" s="48">
        <v>2019</v>
      </c>
      <c r="D151" s="48">
        <v>2020</v>
      </c>
      <c r="E151" s="48">
        <v>2021</v>
      </c>
    </row>
    <row r="152" spans="1:5" ht="15.75" thickBot="1" x14ac:dyDescent="0.3">
      <c r="A152" s="472"/>
      <c r="B152" s="49" t="s">
        <v>6</v>
      </c>
      <c r="C152" s="49" t="s">
        <v>7</v>
      </c>
      <c r="D152" s="49" t="s">
        <v>7</v>
      </c>
      <c r="E152" s="49" t="s">
        <v>7</v>
      </c>
    </row>
    <row r="153" spans="1:5" ht="15.75" thickBot="1" x14ac:dyDescent="0.3">
      <c r="A153" s="60" t="s">
        <v>0</v>
      </c>
      <c r="B153" s="61">
        <v>5635</v>
      </c>
      <c r="C153" s="61">
        <v>5681</v>
      </c>
      <c r="D153" s="61">
        <v>5681</v>
      </c>
      <c r="E153" s="61">
        <v>5681</v>
      </c>
    </row>
    <row r="154" spans="1:5" ht="36.75" thickBot="1" x14ac:dyDescent="0.3">
      <c r="A154" s="62" t="s">
        <v>43</v>
      </c>
      <c r="B154" s="66"/>
      <c r="C154" s="73"/>
      <c r="D154" s="73"/>
      <c r="E154" s="73"/>
    </row>
    <row r="155" spans="1:5" ht="36.75" thickBot="1" x14ac:dyDescent="0.3">
      <c r="A155" s="62" t="s">
        <v>44</v>
      </c>
      <c r="B155" s="66"/>
      <c r="C155" s="73"/>
      <c r="D155" s="73"/>
      <c r="E155" s="73"/>
    </row>
    <row r="156" spans="1:5" ht="24.75" thickBot="1" x14ac:dyDescent="0.3">
      <c r="A156" s="60" t="s">
        <v>41</v>
      </c>
      <c r="B156" s="61">
        <v>989</v>
      </c>
      <c r="C156" s="61">
        <v>944</v>
      </c>
      <c r="D156" s="61">
        <v>944</v>
      </c>
      <c r="E156" s="61">
        <v>944</v>
      </c>
    </row>
    <row r="157" spans="1:5" ht="64.5" customHeight="1" thickBot="1" x14ac:dyDescent="0.3">
      <c r="A157" s="62" t="s">
        <v>45</v>
      </c>
      <c r="B157" s="66"/>
      <c r="C157" s="61"/>
      <c r="D157" s="61"/>
      <c r="E157" s="61"/>
    </row>
    <row r="158" spans="1:5" ht="42" customHeight="1" thickBot="1" x14ac:dyDescent="0.3">
      <c r="A158" s="62" t="s">
        <v>46</v>
      </c>
      <c r="B158" s="66"/>
      <c r="C158" s="61"/>
      <c r="D158" s="61"/>
      <c r="E158" s="61"/>
    </row>
    <row r="159" spans="1:5" ht="15.75" thickBot="1" x14ac:dyDescent="0.3">
      <c r="A159" s="60" t="s">
        <v>1</v>
      </c>
      <c r="B159" s="66">
        <v>2860</v>
      </c>
      <c r="C159" s="66">
        <v>2872</v>
      </c>
      <c r="D159" s="66">
        <v>2872</v>
      </c>
      <c r="E159" s="66">
        <v>2872</v>
      </c>
    </row>
    <row r="160" spans="1:5" ht="55.5" customHeight="1" thickBot="1" x14ac:dyDescent="0.3">
      <c r="A160" s="62" t="s">
        <v>48</v>
      </c>
      <c r="B160" s="66"/>
      <c r="C160" s="61"/>
      <c r="D160" s="61"/>
      <c r="E160" s="61"/>
    </row>
    <row r="161" spans="1:5" ht="56.25" customHeight="1" thickBot="1" x14ac:dyDescent="0.3">
      <c r="A161" s="62" t="s">
        <v>49</v>
      </c>
      <c r="B161" s="63"/>
      <c r="C161" s="67"/>
      <c r="D161" s="67"/>
      <c r="E161" s="67"/>
    </row>
    <row r="162" spans="1:5" ht="15.75" thickBot="1" x14ac:dyDescent="0.3">
      <c r="A162" s="60" t="s">
        <v>2</v>
      </c>
      <c r="B162" s="63"/>
      <c r="C162" s="67"/>
      <c r="D162" s="67"/>
      <c r="E162" s="67"/>
    </row>
    <row r="163" spans="1:5" ht="63" customHeight="1" thickBot="1" x14ac:dyDescent="0.3">
      <c r="A163" s="62" t="s">
        <v>50</v>
      </c>
      <c r="B163" s="63"/>
      <c r="C163" s="67"/>
      <c r="D163" s="67"/>
      <c r="E163" s="67"/>
    </row>
    <row r="164" spans="1:5" ht="54.75" customHeight="1" thickBot="1" x14ac:dyDescent="0.3">
      <c r="A164" s="62" t="s">
        <v>51</v>
      </c>
      <c r="B164" s="63"/>
      <c r="C164" s="67"/>
      <c r="D164" s="67"/>
      <c r="E164" s="67"/>
    </row>
    <row r="165" spans="1:5" ht="15.75" thickBot="1" x14ac:dyDescent="0.3">
      <c r="A165" s="60" t="s">
        <v>31</v>
      </c>
      <c r="B165" s="63"/>
      <c r="C165" s="67"/>
      <c r="D165" s="67"/>
      <c r="E165" s="67"/>
    </row>
    <row r="166" spans="1:5" ht="63.75" customHeight="1" thickBot="1" x14ac:dyDescent="0.3">
      <c r="A166" s="62" t="s">
        <v>52</v>
      </c>
      <c r="B166" s="63"/>
      <c r="C166" s="67"/>
      <c r="D166" s="67"/>
      <c r="E166" s="67"/>
    </row>
    <row r="167" spans="1:5" ht="61.5" customHeight="1" thickBot="1" x14ac:dyDescent="0.3">
      <c r="A167" s="62" t="s">
        <v>53</v>
      </c>
      <c r="B167" s="63"/>
      <c r="C167" s="67"/>
      <c r="D167" s="67"/>
      <c r="E167" s="67"/>
    </row>
    <row r="168" spans="1:5" ht="15.75" thickBot="1" x14ac:dyDescent="0.3">
      <c r="A168" s="60" t="s">
        <v>33</v>
      </c>
      <c r="B168" s="63"/>
      <c r="C168" s="67"/>
      <c r="D168" s="67"/>
      <c r="E168" s="67"/>
    </row>
    <row r="169" spans="1:5" ht="69.75" customHeight="1" thickBot="1" x14ac:dyDescent="0.3">
      <c r="A169" s="62" t="s">
        <v>54</v>
      </c>
      <c r="B169" s="63"/>
      <c r="C169" s="67"/>
      <c r="D169" s="67"/>
      <c r="E169" s="67"/>
    </row>
    <row r="170" spans="1:5" ht="57.75" customHeight="1" thickBot="1" x14ac:dyDescent="0.3">
      <c r="A170" s="62" t="s">
        <v>55</v>
      </c>
      <c r="B170" s="63"/>
      <c r="C170" s="67"/>
      <c r="D170" s="67"/>
      <c r="E170" s="67"/>
    </row>
    <row r="171" spans="1:5" ht="24.75" thickBot="1" x14ac:dyDescent="0.3">
      <c r="A171" s="60" t="s">
        <v>3</v>
      </c>
      <c r="B171" s="63"/>
      <c r="C171" s="67"/>
      <c r="D171" s="67"/>
      <c r="E171" s="67"/>
    </row>
    <row r="172" spans="1:5" ht="71.25" customHeight="1" thickBot="1" x14ac:dyDescent="0.3">
      <c r="A172" s="62" t="s">
        <v>56</v>
      </c>
      <c r="B172" s="63"/>
      <c r="C172" s="67"/>
      <c r="D172" s="67"/>
      <c r="E172" s="67"/>
    </row>
    <row r="173" spans="1:5" ht="57.75" customHeight="1" thickBot="1" x14ac:dyDescent="0.3">
      <c r="A173" s="62" t="s">
        <v>57</v>
      </c>
      <c r="B173" s="63"/>
      <c r="C173" s="67"/>
      <c r="D173" s="67"/>
      <c r="E173" s="67"/>
    </row>
    <row r="174" spans="1:5" ht="15.75" thickBot="1" x14ac:dyDescent="0.3">
      <c r="A174" s="74" t="s">
        <v>265</v>
      </c>
      <c r="B174" s="63">
        <f>B171+B168+B165+B162+B159+B156+B153</f>
        <v>9484</v>
      </c>
      <c r="C174" s="63">
        <f t="shared" ref="C174:E174" si="11">C171+C168+C165+C162+C159+C156+C153</f>
        <v>9497</v>
      </c>
      <c r="D174" s="63">
        <f t="shared" si="11"/>
        <v>9497</v>
      </c>
      <c r="E174" s="63">
        <f t="shared" si="11"/>
        <v>9497</v>
      </c>
    </row>
    <row r="175" spans="1:5" x14ac:dyDescent="0.25">
      <c r="A175" s="473" t="s">
        <v>133</v>
      </c>
      <c r="B175" s="477"/>
      <c r="C175" s="477"/>
      <c r="D175" s="477"/>
      <c r="E175" s="478"/>
    </row>
    <row r="176" spans="1:5" x14ac:dyDescent="0.25">
      <c r="A176" s="474"/>
      <c r="B176" s="480"/>
      <c r="C176" s="480"/>
      <c r="D176" s="480"/>
      <c r="E176" s="481"/>
    </row>
    <row r="177" spans="1:8" ht="15.75" thickBot="1" x14ac:dyDescent="0.3">
      <c r="A177" s="475"/>
      <c r="B177" s="483"/>
      <c r="C177" s="483"/>
      <c r="D177" s="483"/>
      <c r="E177" s="484"/>
    </row>
    <row r="178" spans="1:8" ht="15.75" thickBot="1" x14ac:dyDescent="0.3">
      <c r="A178" s="69" t="s">
        <v>62</v>
      </c>
      <c r="B178" s="70">
        <f>IF(B174-B145=0,0,"Error")</f>
        <v>0</v>
      </c>
      <c r="C178" s="70">
        <f t="shared" ref="C178:E178" si="12">IF(C174-C145=0,0,"Error")</f>
        <v>0</v>
      </c>
      <c r="D178" s="70">
        <f t="shared" si="12"/>
        <v>0</v>
      </c>
      <c r="E178" s="70">
        <f t="shared" si="12"/>
        <v>0</v>
      </c>
    </row>
    <row r="179" spans="1:8" ht="24.75" thickBot="1" x14ac:dyDescent="0.3">
      <c r="A179" s="53" t="s">
        <v>86</v>
      </c>
      <c r="B179" s="506" t="s">
        <v>266</v>
      </c>
      <c r="C179" s="507"/>
      <c r="D179" s="507"/>
      <c r="E179" s="508"/>
    </row>
    <row r="180" spans="1:8" ht="15.75" thickBot="1" x14ac:dyDescent="0.3">
      <c r="A180" s="453" t="s">
        <v>88</v>
      </c>
      <c r="B180" s="454"/>
      <c r="C180" s="454"/>
      <c r="D180" s="454"/>
      <c r="E180" s="455"/>
      <c r="H180" s="54"/>
    </row>
    <row r="181" spans="1:8" ht="34.5" thickBot="1" x14ac:dyDescent="0.3">
      <c r="A181" s="50" t="s">
        <v>266</v>
      </c>
      <c r="B181" s="51">
        <v>1</v>
      </c>
      <c r="C181" s="51">
        <v>1</v>
      </c>
      <c r="D181" s="51">
        <v>1</v>
      </c>
      <c r="E181" s="51">
        <v>1</v>
      </c>
    </row>
    <row r="182" spans="1:8" ht="15.75" thickBot="1" x14ac:dyDescent="0.3">
      <c r="A182" s="52" t="s">
        <v>229</v>
      </c>
      <c r="B182" s="51" t="s">
        <v>230</v>
      </c>
      <c r="C182" s="51" t="s">
        <v>231</v>
      </c>
      <c r="D182" s="51" t="s">
        <v>231</v>
      </c>
      <c r="E182" s="51" t="s">
        <v>231</v>
      </c>
    </row>
    <row r="183" spans="1:8" ht="23.25" thickBot="1" x14ac:dyDescent="0.3">
      <c r="A183" s="52" t="s">
        <v>232</v>
      </c>
      <c r="B183" s="51" t="s">
        <v>233</v>
      </c>
      <c r="C183" s="51" t="s">
        <v>231</v>
      </c>
      <c r="D183" s="51" t="s">
        <v>231</v>
      </c>
      <c r="E183" s="51" t="s">
        <v>231</v>
      </c>
    </row>
    <row r="184" spans="1:8" ht="15.75" thickBot="1" x14ac:dyDescent="0.3">
      <c r="A184" s="456" t="s">
        <v>87</v>
      </c>
      <c r="B184" s="457"/>
      <c r="C184" s="457"/>
      <c r="D184" s="457"/>
      <c r="E184" s="458"/>
    </row>
    <row r="185" spans="1:8" ht="15.75" thickBot="1" x14ac:dyDescent="0.3">
      <c r="A185" s="485" t="s">
        <v>73</v>
      </c>
      <c r="B185" s="486"/>
      <c r="C185" s="486"/>
      <c r="D185" s="486"/>
      <c r="E185" s="487"/>
    </row>
    <row r="186" spans="1:8" ht="15.75" thickBot="1" x14ac:dyDescent="0.3">
      <c r="A186" s="72" t="s">
        <v>267</v>
      </c>
      <c r="B186" s="456" t="s">
        <v>268</v>
      </c>
      <c r="C186" s="457"/>
      <c r="D186" s="457"/>
      <c r="E186" s="458"/>
    </row>
    <row r="187" spans="1:8" ht="15.75" thickBot="1" x14ac:dyDescent="0.3">
      <c r="A187" s="52" t="s">
        <v>10</v>
      </c>
      <c r="B187" s="453" t="s">
        <v>269</v>
      </c>
      <c r="C187" s="454"/>
      <c r="D187" s="454"/>
      <c r="E187" s="455"/>
    </row>
    <row r="188" spans="1:8" ht="15.75" thickBot="1" x14ac:dyDescent="0.3">
      <c r="A188" s="52" t="s">
        <v>15</v>
      </c>
      <c r="B188" s="503" t="s">
        <v>270</v>
      </c>
      <c r="C188" s="504"/>
      <c r="D188" s="504"/>
      <c r="E188" s="505"/>
    </row>
    <row r="189" spans="1:8" ht="15.75" thickBot="1" x14ac:dyDescent="0.3">
      <c r="A189" s="52" t="s">
        <v>9</v>
      </c>
      <c r="B189" s="56">
        <v>12</v>
      </c>
      <c r="C189" s="56">
        <v>12</v>
      </c>
      <c r="D189" s="56">
        <v>13</v>
      </c>
      <c r="E189" s="56">
        <v>13</v>
      </c>
    </row>
    <row r="190" spans="1:8" x14ac:dyDescent="0.25">
      <c r="A190" s="471"/>
      <c r="B190" s="48">
        <v>2018</v>
      </c>
      <c r="C190" s="48">
        <v>2019</v>
      </c>
      <c r="D190" s="48">
        <v>2020</v>
      </c>
      <c r="E190" s="48">
        <v>2021</v>
      </c>
    </row>
    <row r="191" spans="1:8" ht="15.75" thickBot="1" x14ac:dyDescent="0.3">
      <c r="A191" s="472"/>
      <c r="B191" s="49" t="s">
        <v>6</v>
      </c>
      <c r="C191" s="49" t="s">
        <v>7</v>
      </c>
      <c r="D191" s="49" t="s">
        <v>7</v>
      </c>
      <c r="E191" s="49" t="s">
        <v>7</v>
      </c>
    </row>
    <row r="192" spans="1:8" ht="15.75" thickBot="1" x14ac:dyDescent="0.3">
      <c r="A192" s="52" t="s">
        <v>16</v>
      </c>
      <c r="B192" s="56">
        <v>15182</v>
      </c>
      <c r="C192" s="56">
        <v>15210</v>
      </c>
      <c r="D192" s="56">
        <v>15210</v>
      </c>
      <c r="E192" s="56">
        <v>15210</v>
      </c>
    </row>
    <row r="193" spans="1:5" ht="15.75" thickBot="1" x14ac:dyDescent="0.3">
      <c r="A193" s="52" t="s">
        <v>26</v>
      </c>
      <c r="B193" s="56">
        <f>B192/B189</f>
        <v>1265.1666666666667</v>
      </c>
      <c r="C193" s="56">
        <f>C192/C189</f>
        <v>1267.5</v>
      </c>
      <c r="D193" s="56">
        <f>D192/D189</f>
        <v>1170</v>
      </c>
      <c r="E193" s="56">
        <f>E192/E189</f>
        <v>1170</v>
      </c>
    </row>
    <row r="194" spans="1:5" ht="15.75" thickBot="1" x14ac:dyDescent="0.3">
      <c r="A194" s="52" t="s">
        <v>17</v>
      </c>
      <c r="B194" s="57"/>
      <c r="C194" s="58">
        <f>C189/B189-1</f>
        <v>0</v>
      </c>
      <c r="D194" s="58">
        <f>D189/C189-1</f>
        <v>8.3333333333333259E-2</v>
      </c>
      <c r="E194" s="58">
        <f>E189/D189-1</f>
        <v>0</v>
      </c>
    </row>
    <row r="195" spans="1:5" ht="15.75" thickBot="1" x14ac:dyDescent="0.3">
      <c r="A195" s="52" t="s">
        <v>18</v>
      </c>
      <c r="B195" s="57"/>
      <c r="C195" s="58">
        <f>C192/B192-1</f>
        <v>1.8442892899486196E-3</v>
      </c>
      <c r="D195" s="58">
        <f t="shared" ref="D195:E196" si="13">D192/C192-1</f>
        <v>0</v>
      </c>
      <c r="E195" s="58">
        <f t="shared" si="13"/>
        <v>0</v>
      </c>
    </row>
    <row r="196" spans="1:5" ht="15.75" thickBot="1" x14ac:dyDescent="0.3">
      <c r="A196" s="52" t="s">
        <v>19</v>
      </c>
      <c r="B196" s="57"/>
      <c r="C196" s="58">
        <f>C193/B193-1</f>
        <v>1.8442892899486196E-3</v>
      </c>
      <c r="D196" s="58">
        <f t="shared" si="13"/>
        <v>-7.6923076923076872E-2</v>
      </c>
      <c r="E196" s="58">
        <f t="shared" si="13"/>
        <v>0</v>
      </c>
    </row>
    <row r="197" spans="1:5" ht="15.75" thickBot="1" x14ac:dyDescent="0.3">
      <c r="A197" s="494" t="s">
        <v>271</v>
      </c>
      <c r="B197" s="495"/>
      <c r="C197" s="495"/>
      <c r="D197" s="495"/>
      <c r="E197" s="496"/>
    </row>
    <row r="198" spans="1:5" x14ac:dyDescent="0.25">
      <c r="A198" s="471"/>
      <c r="B198" s="48">
        <v>2018</v>
      </c>
      <c r="C198" s="48">
        <v>2019</v>
      </c>
      <c r="D198" s="48">
        <v>2020</v>
      </c>
      <c r="E198" s="48">
        <v>2021</v>
      </c>
    </row>
    <row r="199" spans="1:5" ht="15.75" thickBot="1" x14ac:dyDescent="0.3">
      <c r="A199" s="472"/>
      <c r="B199" s="49" t="s">
        <v>6</v>
      </c>
      <c r="C199" s="49" t="s">
        <v>7</v>
      </c>
      <c r="D199" s="49" t="s">
        <v>7</v>
      </c>
      <c r="E199" s="49" t="s">
        <v>7</v>
      </c>
    </row>
    <row r="200" spans="1:5" ht="15.75" thickBot="1" x14ac:dyDescent="0.3">
      <c r="A200" s="60" t="s">
        <v>0</v>
      </c>
      <c r="B200" s="61">
        <v>7467</v>
      </c>
      <c r="C200" s="67">
        <v>7527</v>
      </c>
      <c r="D200" s="67">
        <v>7527</v>
      </c>
      <c r="E200" s="67">
        <v>7527</v>
      </c>
    </row>
    <row r="201" spans="1:5" ht="36.75" thickBot="1" x14ac:dyDescent="0.3">
      <c r="A201" s="62" t="s">
        <v>43</v>
      </c>
      <c r="B201" s="63"/>
      <c r="C201" s="65"/>
      <c r="D201" s="65"/>
      <c r="E201" s="65"/>
    </row>
    <row r="202" spans="1:5" ht="36.75" thickBot="1" x14ac:dyDescent="0.3">
      <c r="A202" s="62" t="s">
        <v>44</v>
      </c>
      <c r="B202" s="63"/>
      <c r="C202" s="65"/>
      <c r="D202" s="65"/>
      <c r="E202" s="65"/>
    </row>
    <row r="203" spans="1:5" ht="24.75" thickBot="1" x14ac:dyDescent="0.3">
      <c r="A203" s="60" t="s">
        <v>41</v>
      </c>
      <c r="B203" s="67">
        <v>1317</v>
      </c>
      <c r="C203" s="67">
        <v>1257</v>
      </c>
      <c r="D203" s="67">
        <v>1257</v>
      </c>
      <c r="E203" s="67">
        <v>1257</v>
      </c>
    </row>
    <row r="204" spans="1:5" ht="72.75" customHeight="1" thickBot="1" x14ac:dyDescent="0.3">
      <c r="A204" s="62" t="s">
        <v>45</v>
      </c>
      <c r="B204" s="63"/>
      <c r="C204" s="67"/>
      <c r="D204" s="67"/>
      <c r="E204" s="67"/>
    </row>
    <row r="205" spans="1:5" ht="65.25" customHeight="1" thickBot="1" x14ac:dyDescent="0.3">
      <c r="A205" s="62" t="s">
        <v>46</v>
      </c>
      <c r="B205" s="63"/>
      <c r="C205" s="67"/>
      <c r="D205" s="67"/>
      <c r="E205" s="67"/>
    </row>
    <row r="206" spans="1:5" ht="15.75" thickBot="1" x14ac:dyDescent="0.3">
      <c r="A206" s="60" t="s">
        <v>1</v>
      </c>
      <c r="B206" s="66">
        <v>6398</v>
      </c>
      <c r="C206" s="67">
        <v>6426</v>
      </c>
      <c r="D206" s="67">
        <v>6426</v>
      </c>
      <c r="E206" s="67">
        <v>6426</v>
      </c>
    </row>
    <row r="207" spans="1:5" ht="68.25" customHeight="1" thickBot="1" x14ac:dyDescent="0.3">
      <c r="A207" s="62" t="s">
        <v>48</v>
      </c>
      <c r="B207" s="63"/>
      <c r="C207" s="67"/>
      <c r="D207" s="67"/>
      <c r="E207" s="67"/>
    </row>
    <row r="208" spans="1:5" ht="42" customHeight="1" thickBot="1" x14ac:dyDescent="0.3">
      <c r="A208" s="62" t="s">
        <v>49</v>
      </c>
      <c r="B208" s="63"/>
      <c r="C208" s="67"/>
      <c r="D208" s="67"/>
      <c r="E208" s="67"/>
    </row>
    <row r="209" spans="1:5" ht="15.75" thickBot="1" x14ac:dyDescent="0.3">
      <c r="A209" s="60" t="s">
        <v>2</v>
      </c>
      <c r="B209" s="63"/>
      <c r="C209" s="67"/>
      <c r="D209" s="67"/>
      <c r="E209" s="67"/>
    </row>
    <row r="210" spans="1:5" ht="61.5" customHeight="1" thickBot="1" x14ac:dyDescent="0.3">
      <c r="A210" s="62" t="s">
        <v>50</v>
      </c>
      <c r="B210" s="63"/>
      <c r="C210" s="67"/>
      <c r="D210" s="67"/>
      <c r="E210" s="67"/>
    </row>
    <row r="211" spans="1:5" ht="36.75" thickBot="1" x14ac:dyDescent="0.3">
      <c r="A211" s="62" t="s">
        <v>51</v>
      </c>
      <c r="B211" s="63"/>
      <c r="C211" s="67"/>
      <c r="D211" s="67"/>
      <c r="E211" s="67"/>
    </row>
    <row r="212" spans="1:5" ht="15.75" thickBot="1" x14ac:dyDescent="0.3">
      <c r="A212" s="60" t="s">
        <v>31</v>
      </c>
      <c r="B212" s="63"/>
      <c r="C212" s="67"/>
      <c r="D212" s="67"/>
      <c r="E212" s="67"/>
    </row>
    <row r="213" spans="1:5" ht="66" customHeight="1" thickBot="1" x14ac:dyDescent="0.3">
      <c r="A213" s="62" t="s">
        <v>52</v>
      </c>
      <c r="B213" s="63"/>
      <c r="C213" s="67"/>
      <c r="D213" s="67"/>
      <c r="E213" s="67"/>
    </row>
    <row r="214" spans="1:5" ht="68.25" customHeight="1" thickBot="1" x14ac:dyDescent="0.3">
      <c r="A214" s="62" t="s">
        <v>53</v>
      </c>
      <c r="B214" s="63"/>
      <c r="C214" s="67"/>
      <c r="D214" s="67"/>
      <c r="E214" s="67"/>
    </row>
    <row r="215" spans="1:5" ht="15.75" thickBot="1" x14ac:dyDescent="0.3">
      <c r="A215" s="60" t="s">
        <v>33</v>
      </c>
      <c r="B215" s="63"/>
      <c r="C215" s="67"/>
      <c r="D215" s="67"/>
      <c r="E215" s="67"/>
    </row>
    <row r="216" spans="1:5" ht="60.75" customHeight="1" thickBot="1" x14ac:dyDescent="0.3">
      <c r="A216" s="62" t="s">
        <v>54</v>
      </c>
      <c r="B216" s="63"/>
      <c r="C216" s="67"/>
      <c r="D216" s="67"/>
      <c r="E216" s="67"/>
    </row>
    <row r="217" spans="1:5" ht="53.25" customHeight="1" thickBot="1" x14ac:dyDescent="0.3">
      <c r="A217" s="62" t="s">
        <v>55</v>
      </c>
      <c r="B217" s="63"/>
      <c r="C217" s="67"/>
      <c r="D217" s="67"/>
      <c r="E217" s="67"/>
    </row>
    <row r="218" spans="1:5" ht="54" customHeight="1" thickBot="1" x14ac:dyDescent="0.3">
      <c r="A218" s="60" t="s">
        <v>3</v>
      </c>
      <c r="B218" s="63"/>
      <c r="C218" s="67"/>
      <c r="D218" s="67"/>
      <c r="E218" s="67"/>
    </row>
    <row r="219" spans="1:5" ht="77.25" customHeight="1" thickBot="1" x14ac:dyDescent="0.3">
      <c r="A219" s="62" t="s">
        <v>56</v>
      </c>
      <c r="B219" s="63"/>
      <c r="C219" s="67"/>
      <c r="D219" s="67"/>
      <c r="E219" s="67"/>
    </row>
    <row r="220" spans="1:5" ht="75" customHeight="1" thickBot="1" x14ac:dyDescent="0.3">
      <c r="A220" s="62" t="s">
        <v>57</v>
      </c>
      <c r="B220" s="63"/>
      <c r="C220" s="67"/>
      <c r="D220" s="67"/>
      <c r="E220" s="67"/>
    </row>
    <row r="221" spans="1:5" ht="15.75" thickBot="1" x14ac:dyDescent="0.3">
      <c r="A221" s="74" t="s">
        <v>272</v>
      </c>
      <c r="B221" s="63">
        <f>B218+B215+B212+B209+B206+B203+B200</f>
        <v>15182</v>
      </c>
      <c r="C221" s="63">
        <f t="shared" ref="C221:E221" si="14">C218+C215+C212+C209+C206+C203+C200</f>
        <v>15210</v>
      </c>
      <c r="D221" s="63">
        <f t="shared" si="14"/>
        <v>15210</v>
      </c>
      <c r="E221" s="63">
        <f t="shared" si="14"/>
        <v>15210</v>
      </c>
    </row>
    <row r="222" spans="1:5" x14ac:dyDescent="0.25">
      <c r="A222" s="473" t="s">
        <v>273</v>
      </c>
      <c r="B222" s="477"/>
      <c r="C222" s="477"/>
      <c r="D222" s="477"/>
      <c r="E222" s="478"/>
    </row>
    <row r="223" spans="1:5" x14ac:dyDescent="0.25">
      <c r="A223" s="474"/>
      <c r="B223" s="480"/>
      <c r="C223" s="480"/>
      <c r="D223" s="480"/>
      <c r="E223" s="481"/>
    </row>
    <row r="224" spans="1:5" ht="15.75" thickBot="1" x14ac:dyDescent="0.3">
      <c r="A224" s="475"/>
      <c r="B224" s="483"/>
      <c r="C224" s="483"/>
      <c r="D224" s="483"/>
      <c r="E224" s="484"/>
    </row>
    <row r="225" spans="1:9" ht="15.75" thickBot="1" x14ac:dyDescent="0.3">
      <c r="A225" s="69" t="s">
        <v>62</v>
      </c>
      <c r="B225" s="70">
        <f>IF(B221-B192=0,0,"Error")</f>
        <v>0</v>
      </c>
      <c r="C225" s="70">
        <f>IF(C221-C192=0,0,"Error")</f>
        <v>0</v>
      </c>
      <c r="D225" s="70">
        <f>IF(D221-D192=0,0,"Error")</f>
        <v>0</v>
      </c>
      <c r="E225" s="70">
        <f>IF(E221-E192=0,0,"Error")</f>
        <v>0</v>
      </c>
    </row>
    <row r="226" spans="1:9" ht="15.75" thickBot="1" x14ac:dyDescent="0.3">
      <c r="A226" s="71" t="s">
        <v>40</v>
      </c>
      <c r="B226" s="488" t="s">
        <v>246</v>
      </c>
      <c r="C226" s="489"/>
      <c r="D226" s="489"/>
      <c r="E226" s="490"/>
    </row>
    <row r="227" spans="1:9" ht="15.75" thickBot="1" x14ac:dyDescent="0.3">
      <c r="A227" s="55" t="s">
        <v>274</v>
      </c>
      <c r="B227" s="497" t="s">
        <v>256</v>
      </c>
      <c r="C227" s="498"/>
      <c r="D227" s="498"/>
      <c r="E227" s="499"/>
    </row>
    <row r="228" spans="1:9" ht="15.75" thickBot="1" x14ac:dyDescent="0.3">
      <c r="A228" s="52" t="s">
        <v>10</v>
      </c>
      <c r="B228" s="453" t="s">
        <v>275</v>
      </c>
      <c r="C228" s="454"/>
      <c r="D228" s="454"/>
      <c r="E228" s="455"/>
    </row>
    <row r="229" spans="1:9" ht="15.75" thickBot="1" x14ac:dyDescent="0.3">
      <c r="A229" s="52" t="s">
        <v>15</v>
      </c>
      <c r="B229" s="491" t="s">
        <v>236</v>
      </c>
      <c r="C229" s="492"/>
      <c r="D229" s="492"/>
      <c r="E229" s="493"/>
    </row>
    <row r="230" spans="1:9" x14ac:dyDescent="0.25">
      <c r="A230" s="471"/>
      <c r="B230" s="48">
        <v>2018</v>
      </c>
      <c r="C230" s="48">
        <v>2019</v>
      </c>
      <c r="D230" s="48">
        <v>2020</v>
      </c>
      <c r="E230" s="48">
        <v>2021</v>
      </c>
    </row>
    <row r="231" spans="1:9" ht="15.75" thickBot="1" x14ac:dyDescent="0.3">
      <c r="A231" s="472"/>
      <c r="B231" s="49" t="s">
        <v>6</v>
      </c>
      <c r="C231" s="49" t="s">
        <v>7</v>
      </c>
      <c r="D231" s="49" t="s">
        <v>7</v>
      </c>
      <c r="E231" s="49" t="s">
        <v>7</v>
      </c>
    </row>
    <row r="232" spans="1:9" ht="15.75" thickBot="1" x14ac:dyDescent="0.3">
      <c r="A232" s="52" t="s">
        <v>9</v>
      </c>
      <c r="B232" s="56">
        <v>0</v>
      </c>
      <c r="C232" s="56">
        <v>0</v>
      </c>
      <c r="D232" s="56">
        <v>1</v>
      </c>
      <c r="E232" s="56">
        <v>0</v>
      </c>
    </row>
    <row r="233" spans="1:9" ht="15.75" thickBot="1" x14ac:dyDescent="0.3">
      <c r="A233" s="52" t="s">
        <v>16</v>
      </c>
      <c r="B233" s="56"/>
      <c r="C233" s="56"/>
      <c r="D233" s="56">
        <v>13000</v>
      </c>
      <c r="E233" s="56"/>
    </row>
    <row r="234" spans="1:9" ht="15.75" thickBot="1" x14ac:dyDescent="0.3">
      <c r="A234" s="52" t="s">
        <v>26</v>
      </c>
      <c r="B234" s="56" t="e">
        <f>B233/B232</f>
        <v>#DIV/0!</v>
      </c>
      <c r="C234" s="56" t="e">
        <f t="shared" ref="C234:E234" si="15">C233/C232</f>
        <v>#DIV/0!</v>
      </c>
      <c r="D234" s="56">
        <f t="shared" si="15"/>
        <v>13000</v>
      </c>
      <c r="E234" s="56" t="e">
        <f t="shared" si="15"/>
        <v>#DIV/0!</v>
      </c>
    </row>
    <row r="235" spans="1:9" ht="15.75" thickBot="1" x14ac:dyDescent="0.3">
      <c r="A235" s="52" t="s">
        <v>17</v>
      </c>
      <c r="B235" s="57" t="s">
        <v>23</v>
      </c>
      <c r="C235" s="58" t="e">
        <f>C232/B232-1</f>
        <v>#DIV/0!</v>
      </c>
      <c r="D235" s="58" t="e">
        <f t="shared" ref="D235:E237" si="16">D232/C232-1</f>
        <v>#DIV/0!</v>
      </c>
      <c r="E235" s="58">
        <f t="shared" si="16"/>
        <v>-1</v>
      </c>
      <c r="G235" s="59"/>
      <c r="H235" s="59"/>
      <c r="I235" s="59"/>
    </row>
    <row r="236" spans="1:9" ht="15.75" thickBot="1" x14ac:dyDescent="0.3">
      <c r="A236" s="52" t="s">
        <v>18</v>
      </c>
      <c r="B236" s="57" t="s">
        <v>23</v>
      </c>
      <c r="C236" s="58" t="e">
        <f>C233/B233-1</f>
        <v>#DIV/0!</v>
      </c>
      <c r="D236" s="58" t="e">
        <f t="shared" si="16"/>
        <v>#DIV/0!</v>
      </c>
      <c r="E236" s="58">
        <f t="shared" si="16"/>
        <v>-1</v>
      </c>
    </row>
    <row r="237" spans="1:9" ht="15.75" thickBot="1" x14ac:dyDescent="0.3">
      <c r="A237" s="52" t="s">
        <v>19</v>
      </c>
      <c r="B237" s="57" t="s">
        <v>23</v>
      </c>
      <c r="C237" s="58" t="e">
        <f>C234/B234-1</f>
        <v>#DIV/0!</v>
      </c>
      <c r="D237" s="58" t="e">
        <f t="shared" si="16"/>
        <v>#DIV/0!</v>
      </c>
      <c r="E237" s="58" t="e">
        <f t="shared" si="16"/>
        <v>#DIV/0!</v>
      </c>
    </row>
    <row r="238" spans="1:9" ht="15.75" thickBot="1" x14ac:dyDescent="0.3">
      <c r="A238" s="494" t="s">
        <v>276</v>
      </c>
      <c r="B238" s="495"/>
      <c r="C238" s="495"/>
      <c r="D238" s="495"/>
      <c r="E238" s="496"/>
    </row>
    <row r="239" spans="1:9" x14ac:dyDescent="0.25">
      <c r="A239" s="471"/>
      <c r="B239" s="48">
        <v>2018</v>
      </c>
      <c r="C239" s="48">
        <v>2019</v>
      </c>
      <c r="D239" s="48">
        <v>2020</v>
      </c>
      <c r="E239" s="48">
        <v>2021</v>
      </c>
    </row>
    <row r="240" spans="1:9" ht="15.75" thickBot="1" x14ac:dyDescent="0.3">
      <c r="A240" s="472"/>
      <c r="B240" s="49" t="s">
        <v>6</v>
      </c>
      <c r="C240" s="49" t="s">
        <v>7</v>
      </c>
      <c r="D240" s="49" t="s">
        <v>7</v>
      </c>
      <c r="E240" s="49" t="s">
        <v>7</v>
      </c>
    </row>
    <row r="241" spans="1:8" ht="15.75" thickBot="1" x14ac:dyDescent="0.3">
      <c r="A241" s="60" t="s">
        <v>70</v>
      </c>
      <c r="B241" s="67"/>
      <c r="C241" s="67"/>
      <c r="D241" s="67"/>
      <c r="E241" s="67"/>
    </row>
    <row r="242" spans="1:8" ht="15.75" thickBot="1" x14ac:dyDescent="0.3">
      <c r="A242" s="60" t="s">
        <v>71</v>
      </c>
      <c r="B242" s="63">
        <v>0</v>
      </c>
      <c r="C242" s="67">
        <v>0</v>
      </c>
      <c r="D242" s="67">
        <v>13000</v>
      </c>
      <c r="E242" s="67">
        <v>0</v>
      </c>
    </row>
    <row r="243" spans="1:8" ht="15.75" thickBot="1" x14ac:dyDescent="0.3">
      <c r="A243" s="68" t="s">
        <v>277</v>
      </c>
      <c r="B243" s="63">
        <f>B242+B241</f>
        <v>0</v>
      </c>
      <c r="C243" s="63">
        <f t="shared" ref="C243:E243" si="17">C242+C241</f>
        <v>0</v>
      </c>
      <c r="D243" s="63">
        <f t="shared" si="17"/>
        <v>13000</v>
      </c>
      <c r="E243" s="63">
        <f t="shared" si="17"/>
        <v>0</v>
      </c>
    </row>
    <row r="244" spans="1:8" x14ac:dyDescent="0.25">
      <c r="A244" s="473" t="s">
        <v>69</v>
      </c>
      <c r="B244" s="476"/>
      <c r="C244" s="477"/>
      <c r="D244" s="477"/>
      <c r="E244" s="478"/>
    </row>
    <row r="245" spans="1:8" x14ac:dyDescent="0.25">
      <c r="A245" s="474"/>
      <c r="B245" s="479"/>
      <c r="C245" s="480"/>
      <c r="D245" s="480"/>
      <c r="E245" s="481"/>
    </row>
    <row r="246" spans="1:8" ht="15.75" thickBot="1" x14ac:dyDescent="0.3">
      <c r="A246" s="475"/>
      <c r="B246" s="482"/>
      <c r="C246" s="483"/>
      <c r="D246" s="483"/>
      <c r="E246" s="484"/>
    </row>
    <row r="247" spans="1:8" ht="24.75" thickBot="1" x14ac:dyDescent="0.3">
      <c r="A247" s="53" t="s">
        <v>85</v>
      </c>
      <c r="B247" s="451" t="s">
        <v>227</v>
      </c>
      <c r="C247" s="446"/>
      <c r="D247" s="446"/>
      <c r="E247" s="452"/>
    </row>
    <row r="248" spans="1:8" ht="15.75" thickBot="1" x14ac:dyDescent="0.3">
      <c r="A248" s="453" t="s">
        <v>278</v>
      </c>
      <c r="B248" s="454"/>
      <c r="C248" s="454"/>
      <c r="D248" s="454"/>
      <c r="E248" s="455"/>
      <c r="H248" s="54"/>
    </row>
    <row r="249" spans="1:8" ht="45.75" thickBot="1" x14ac:dyDescent="0.3">
      <c r="A249" s="50" t="s">
        <v>227</v>
      </c>
      <c r="B249" s="51">
        <v>1</v>
      </c>
      <c r="C249" s="51">
        <v>1</v>
      </c>
      <c r="D249" s="51">
        <v>1</v>
      </c>
      <c r="E249" s="51">
        <v>1</v>
      </c>
    </row>
    <row r="250" spans="1:8" ht="15.75" thickBot="1" x14ac:dyDescent="0.3">
      <c r="A250" s="52" t="s">
        <v>229</v>
      </c>
      <c r="B250" s="51" t="s">
        <v>230</v>
      </c>
      <c r="C250" s="51" t="s">
        <v>231</v>
      </c>
      <c r="D250" s="51" t="s">
        <v>231</v>
      </c>
      <c r="E250" s="51" t="s">
        <v>231</v>
      </c>
    </row>
    <row r="251" spans="1:8" ht="23.25" thickBot="1" x14ac:dyDescent="0.3">
      <c r="A251" s="52" t="s">
        <v>232</v>
      </c>
      <c r="B251" s="51" t="s">
        <v>233</v>
      </c>
      <c r="C251" s="51" t="s">
        <v>231</v>
      </c>
      <c r="D251" s="51" t="s">
        <v>231</v>
      </c>
      <c r="E251" s="51" t="s">
        <v>231</v>
      </c>
    </row>
    <row r="252" spans="1:8" ht="15.75" thickBot="1" x14ac:dyDescent="0.3">
      <c r="A252" s="456" t="s">
        <v>279</v>
      </c>
      <c r="B252" s="457"/>
      <c r="C252" s="457"/>
      <c r="D252" s="457"/>
      <c r="E252" s="458"/>
    </row>
    <row r="253" spans="1:8" ht="15.75" thickBot="1" x14ac:dyDescent="0.3">
      <c r="A253" s="485" t="s">
        <v>73</v>
      </c>
      <c r="B253" s="486"/>
      <c r="C253" s="486"/>
      <c r="D253" s="486"/>
      <c r="E253" s="487"/>
    </row>
    <row r="254" spans="1:8" ht="15.75" thickBot="1" x14ac:dyDescent="0.3">
      <c r="A254" s="72" t="s">
        <v>280</v>
      </c>
      <c r="B254" s="494" t="s">
        <v>281</v>
      </c>
      <c r="C254" s="495"/>
      <c r="D254" s="495"/>
      <c r="E254" s="496"/>
    </row>
    <row r="255" spans="1:8" ht="15.75" thickBot="1" x14ac:dyDescent="0.3">
      <c r="A255" s="52" t="s">
        <v>10</v>
      </c>
      <c r="B255" s="453" t="s">
        <v>282</v>
      </c>
      <c r="C255" s="454"/>
      <c r="D255" s="454"/>
      <c r="E255" s="455"/>
    </row>
    <row r="256" spans="1:8" ht="15.75" thickBot="1" x14ac:dyDescent="0.3">
      <c r="A256" s="52" t="s">
        <v>15</v>
      </c>
      <c r="B256" s="503" t="s">
        <v>270</v>
      </c>
      <c r="C256" s="504"/>
      <c r="D256" s="504"/>
      <c r="E256" s="505"/>
    </row>
    <row r="257" spans="1:5" ht="15.75" thickBot="1" x14ac:dyDescent="0.3">
      <c r="A257" s="52" t="s">
        <v>9</v>
      </c>
      <c r="B257" s="56">
        <v>290</v>
      </c>
      <c r="C257" s="56">
        <v>290</v>
      </c>
      <c r="D257" s="56">
        <v>291</v>
      </c>
      <c r="E257" s="56">
        <v>291</v>
      </c>
    </row>
    <row r="258" spans="1:5" x14ac:dyDescent="0.25">
      <c r="A258" s="471"/>
      <c r="B258" s="48">
        <v>2018</v>
      </c>
      <c r="C258" s="48">
        <v>2019</v>
      </c>
      <c r="D258" s="48">
        <v>2020</v>
      </c>
      <c r="E258" s="48">
        <v>2021</v>
      </c>
    </row>
    <row r="259" spans="1:5" ht="15.75" thickBot="1" x14ac:dyDescent="0.3">
      <c r="A259" s="472"/>
      <c r="B259" s="49" t="s">
        <v>6</v>
      </c>
      <c r="C259" s="49" t="s">
        <v>7</v>
      </c>
      <c r="D259" s="49" t="s">
        <v>7</v>
      </c>
      <c r="E259" s="49" t="s">
        <v>7</v>
      </c>
    </row>
    <row r="260" spans="1:5" ht="15.75" thickBot="1" x14ac:dyDescent="0.3">
      <c r="A260" s="52" t="s">
        <v>16</v>
      </c>
      <c r="B260" s="56">
        <v>10843</v>
      </c>
      <c r="C260" s="56">
        <v>10852</v>
      </c>
      <c r="D260" s="56">
        <v>10852</v>
      </c>
      <c r="E260" s="56">
        <v>10852</v>
      </c>
    </row>
    <row r="261" spans="1:5" ht="15.75" thickBot="1" x14ac:dyDescent="0.3">
      <c r="A261" s="52" t="s">
        <v>26</v>
      </c>
      <c r="B261" s="56">
        <f>B260/B257</f>
        <v>37.389655172413796</v>
      </c>
      <c r="C261" s="56">
        <f>C260/C257</f>
        <v>37.420689655172417</v>
      </c>
      <c r="D261" s="56">
        <f>D260/D257</f>
        <v>37.292096219931274</v>
      </c>
      <c r="E261" s="56">
        <f>E260/E257</f>
        <v>37.292096219931274</v>
      </c>
    </row>
    <row r="262" spans="1:5" ht="15.75" thickBot="1" x14ac:dyDescent="0.3">
      <c r="A262" s="52" t="s">
        <v>17</v>
      </c>
      <c r="B262" s="57"/>
      <c r="C262" s="58">
        <f>C257/B257-1</f>
        <v>0</v>
      </c>
      <c r="D262" s="58">
        <f>D257/C257-1</f>
        <v>3.4482758620688614E-3</v>
      </c>
      <c r="E262" s="58">
        <f>E257/D257-1</f>
        <v>0</v>
      </c>
    </row>
    <row r="263" spans="1:5" ht="15.75" thickBot="1" x14ac:dyDescent="0.3">
      <c r="A263" s="52" t="s">
        <v>18</v>
      </c>
      <c r="B263" s="57"/>
      <c r="C263" s="58">
        <f>C260/B260-1</f>
        <v>8.3002858987368811E-4</v>
      </c>
      <c r="D263" s="58">
        <f t="shared" ref="D263:E264" si="18">D260/C260-1</f>
        <v>0</v>
      </c>
      <c r="E263" s="58">
        <f t="shared" si="18"/>
        <v>0</v>
      </c>
    </row>
    <row r="264" spans="1:5" ht="15.75" thickBot="1" x14ac:dyDescent="0.3">
      <c r="A264" s="52" t="s">
        <v>19</v>
      </c>
      <c r="B264" s="57"/>
      <c r="C264" s="58">
        <f>C261/B261-1</f>
        <v>8.3002858987368811E-4</v>
      </c>
      <c r="D264" s="58">
        <f t="shared" si="18"/>
        <v>-3.4364261168384758E-3</v>
      </c>
      <c r="E264" s="58">
        <f t="shared" si="18"/>
        <v>0</v>
      </c>
    </row>
    <row r="265" spans="1:5" ht="15.75" thickBot="1" x14ac:dyDescent="0.3">
      <c r="A265" s="494" t="s">
        <v>283</v>
      </c>
      <c r="B265" s="495"/>
      <c r="C265" s="495"/>
      <c r="D265" s="495"/>
      <c r="E265" s="496"/>
    </row>
    <row r="266" spans="1:5" x14ac:dyDescent="0.25">
      <c r="A266" s="471"/>
      <c r="B266" s="48">
        <v>2018</v>
      </c>
      <c r="C266" s="48">
        <v>2019</v>
      </c>
      <c r="D266" s="48">
        <v>2020</v>
      </c>
      <c r="E266" s="48">
        <v>2021</v>
      </c>
    </row>
    <row r="267" spans="1:5" ht="15.75" thickBot="1" x14ac:dyDescent="0.3">
      <c r="A267" s="472"/>
      <c r="B267" s="49" t="s">
        <v>6</v>
      </c>
      <c r="C267" s="49" t="s">
        <v>7</v>
      </c>
      <c r="D267" s="49" t="s">
        <v>7</v>
      </c>
      <c r="E267" s="49" t="s">
        <v>7</v>
      </c>
    </row>
    <row r="268" spans="1:5" ht="15.75" thickBot="1" x14ac:dyDescent="0.3">
      <c r="A268" s="60" t="s">
        <v>0</v>
      </c>
      <c r="B268" s="61">
        <v>7467</v>
      </c>
      <c r="C268" s="61">
        <v>7527</v>
      </c>
      <c r="D268" s="61">
        <v>7527</v>
      </c>
      <c r="E268" s="61">
        <v>7527</v>
      </c>
    </row>
    <row r="269" spans="1:5" ht="36.75" thickBot="1" x14ac:dyDescent="0.3">
      <c r="A269" s="62" t="s">
        <v>43</v>
      </c>
      <c r="B269" s="66"/>
      <c r="C269" s="73"/>
      <c r="D269" s="73"/>
      <c r="E269" s="65"/>
    </row>
    <row r="270" spans="1:5" ht="36.75" thickBot="1" x14ac:dyDescent="0.3">
      <c r="A270" s="62" t="s">
        <v>44</v>
      </c>
      <c r="B270" s="66"/>
      <c r="C270" s="73"/>
      <c r="D270" s="73"/>
      <c r="E270" s="65"/>
    </row>
    <row r="271" spans="1:5" ht="24.75" thickBot="1" x14ac:dyDescent="0.3">
      <c r="A271" s="60" t="s">
        <v>41</v>
      </c>
      <c r="B271" s="61">
        <v>1317</v>
      </c>
      <c r="C271" s="61">
        <v>1257</v>
      </c>
      <c r="D271" s="61">
        <v>1257</v>
      </c>
      <c r="E271" s="61">
        <v>1257</v>
      </c>
    </row>
    <row r="272" spans="1:5" ht="66" customHeight="1" thickBot="1" x14ac:dyDescent="0.3">
      <c r="A272" s="62" t="s">
        <v>45</v>
      </c>
      <c r="B272" s="66"/>
      <c r="C272" s="61"/>
      <c r="D272" s="61"/>
      <c r="E272" s="67"/>
    </row>
    <row r="273" spans="1:5" ht="63.75" customHeight="1" thickBot="1" x14ac:dyDescent="0.3">
      <c r="A273" s="62" t="s">
        <v>46</v>
      </c>
      <c r="B273" s="66"/>
      <c r="C273" s="61"/>
      <c r="D273" s="61"/>
      <c r="E273" s="67"/>
    </row>
    <row r="274" spans="1:5" ht="15.75" thickBot="1" x14ac:dyDescent="0.3">
      <c r="A274" s="60" t="s">
        <v>1</v>
      </c>
      <c r="B274" s="66">
        <v>2059</v>
      </c>
      <c r="C274" s="61">
        <v>2068</v>
      </c>
      <c r="D274" s="61">
        <v>2068</v>
      </c>
      <c r="E274" s="61">
        <v>2068</v>
      </c>
    </row>
    <row r="275" spans="1:5" ht="60" customHeight="1" thickBot="1" x14ac:dyDescent="0.3">
      <c r="A275" s="62" t="s">
        <v>48</v>
      </c>
      <c r="B275" s="66"/>
      <c r="C275" s="61"/>
      <c r="D275" s="61"/>
      <c r="E275" s="67"/>
    </row>
    <row r="276" spans="1:5" ht="63.75" customHeight="1" thickBot="1" x14ac:dyDescent="0.3">
      <c r="A276" s="62" t="s">
        <v>49</v>
      </c>
      <c r="B276" s="66"/>
      <c r="C276" s="61"/>
      <c r="D276" s="61"/>
      <c r="E276" s="67"/>
    </row>
    <row r="277" spans="1:5" ht="15.75" thickBot="1" x14ac:dyDescent="0.3">
      <c r="A277" s="60" t="s">
        <v>2</v>
      </c>
      <c r="B277" s="66"/>
      <c r="C277" s="61"/>
      <c r="D277" s="61"/>
      <c r="E277" s="67"/>
    </row>
    <row r="278" spans="1:5" ht="42.75" customHeight="1" thickBot="1" x14ac:dyDescent="0.3">
      <c r="A278" s="62" t="s">
        <v>50</v>
      </c>
      <c r="B278" s="66"/>
      <c r="C278" s="61"/>
      <c r="D278" s="61"/>
      <c r="E278" s="67"/>
    </row>
    <row r="279" spans="1:5" ht="49.5" customHeight="1" thickBot="1" x14ac:dyDescent="0.3">
      <c r="A279" s="62" t="s">
        <v>51</v>
      </c>
      <c r="B279" s="66"/>
      <c r="C279" s="61"/>
      <c r="D279" s="61"/>
      <c r="E279" s="67"/>
    </row>
    <row r="280" spans="1:5" ht="42.75" customHeight="1" thickBot="1" x14ac:dyDescent="0.3">
      <c r="A280" s="60" t="s">
        <v>31</v>
      </c>
      <c r="B280" s="66"/>
      <c r="C280" s="61"/>
      <c r="D280" s="61"/>
      <c r="E280" s="67"/>
    </row>
    <row r="281" spans="1:5" ht="74.25" customHeight="1" thickBot="1" x14ac:dyDescent="0.3">
      <c r="A281" s="62" t="s">
        <v>52</v>
      </c>
      <c r="B281" s="66"/>
      <c r="C281" s="61"/>
      <c r="D281" s="61"/>
      <c r="E281" s="67"/>
    </row>
    <row r="282" spans="1:5" ht="48" customHeight="1" thickBot="1" x14ac:dyDescent="0.3">
      <c r="A282" s="62" t="s">
        <v>53</v>
      </c>
      <c r="B282" s="66"/>
      <c r="C282" s="61"/>
      <c r="D282" s="61"/>
      <c r="E282" s="67"/>
    </row>
    <row r="283" spans="1:5" ht="15.75" thickBot="1" x14ac:dyDescent="0.3">
      <c r="A283" s="60" t="s">
        <v>33</v>
      </c>
      <c r="B283" s="66"/>
      <c r="C283" s="61"/>
      <c r="D283" s="61"/>
      <c r="E283" s="67"/>
    </row>
    <row r="284" spans="1:5" ht="71.25" customHeight="1" thickBot="1" x14ac:dyDescent="0.3">
      <c r="A284" s="62" t="s">
        <v>54</v>
      </c>
      <c r="B284" s="66"/>
      <c r="C284" s="61"/>
      <c r="D284" s="61"/>
      <c r="E284" s="67"/>
    </row>
    <row r="285" spans="1:5" ht="78" customHeight="1" thickBot="1" x14ac:dyDescent="0.3">
      <c r="A285" s="62" t="s">
        <v>55</v>
      </c>
      <c r="B285" s="63"/>
      <c r="C285" s="67"/>
      <c r="D285" s="67"/>
      <c r="E285" s="67"/>
    </row>
    <row r="286" spans="1:5" ht="43.5" customHeight="1" thickBot="1" x14ac:dyDescent="0.3">
      <c r="A286" s="60" t="s">
        <v>3</v>
      </c>
      <c r="B286" s="63"/>
      <c r="C286" s="67"/>
      <c r="D286" s="67"/>
      <c r="E286" s="67"/>
    </row>
    <row r="287" spans="1:5" ht="39" customHeight="1" thickBot="1" x14ac:dyDescent="0.3">
      <c r="A287" s="62" t="s">
        <v>56</v>
      </c>
      <c r="B287" s="63"/>
      <c r="C287" s="67"/>
      <c r="D287" s="67"/>
      <c r="E287" s="67"/>
    </row>
    <row r="288" spans="1:5" ht="69.75" customHeight="1" thickBot="1" x14ac:dyDescent="0.3">
      <c r="A288" s="62" t="s">
        <v>57</v>
      </c>
      <c r="B288" s="63"/>
      <c r="C288" s="67"/>
      <c r="D288" s="67"/>
      <c r="E288" s="67"/>
    </row>
    <row r="289" spans="1:5" ht="15.75" thickBot="1" x14ac:dyDescent="0.3">
      <c r="A289" s="74" t="s">
        <v>284</v>
      </c>
      <c r="B289" s="63">
        <f>B286+B283+B280+B277+B274+B271+B268</f>
        <v>10843</v>
      </c>
      <c r="C289" s="63">
        <f t="shared" ref="C289:E289" si="19">C286+C283+C280+C277+C274+C271+C268</f>
        <v>10852</v>
      </c>
      <c r="D289" s="63">
        <f t="shared" si="19"/>
        <v>10852</v>
      </c>
      <c r="E289" s="63">
        <f t="shared" si="19"/>
        <v>10852</v>
      </c>
    </row>
    <row r="290" spans="1:5" x14ac:dyDescent="0.25">
      <c r="A290" s="473" t="s">
        <v>273</v>
      </c>
      <c r="B290" s="477"/>
      <c r="C290" s="477"/>
      <c r="D290" s="477"/>
      <c r="E290" s="478"/>
    </row>
    <row r="291" spans="1:5" x14ac:dyDescent="0.25">
      <c r="A291" s="474"/>
      <c r="B291" s="480"/>
      <c r="C291" s="480"/>
      <c r="D291" s="480"/>
      <c r="E291" s="481"/>
    </row>
    <row r="292" spans="1:5" ht="15.75" thickBot="1" x14ac:dyDescent="0.3">
      <c r="A292" s="475"/>
      <c r="B292" s="483"/>
      <c r="C292" s="483"/>
      <c r="D292" s="483"/>
      <c r="E292" s="484"/>
    </row>
    <row r="293" spans="1:5" ht="15.75" thickBot="1" x14ac:dyDescent="0.3">
      <c r="A293" s="69" t="s">
        <v>62</v>
      </c>
      <c r="B293" s="70">
        <f>IF(B289-B260=0,0,"Error")</f>
        <v>0</v>
      </c>
      <c r="C293" s="70">
        <f>IF(C289-C260=0,0,"Error")</f>
        <v>0</v>
      </c>
      <c r="D293" s="70">
        <f>IF(D289-D260=0,0,"Error")</f>
        <v>0</v>
      </c>
      <c r="E293" s="70">
        <f>IF(E289-E260=0,0,"Error")</f>
        <v>0</v>
      </c>
    </row>
    <row r="294" spans="1:5" ht="15.75" thickBot="1" x14ac:dyDescent="0.3">
      <c r="A294" s="485" t="s">
        <v>66</v>
      </c>
      <c r="B294" s="486"/>
      <c r="C294" s="486"/>
      <c r="D294" s="486"/>
      <c r="E294" s="487"/>
    </row>
    <row r="295" spans="1:5" ht="15.75" thickBot="1" x14ac:dyDescent="0.3">
      <c r="A295" s="485" t="s">
        <v>72</v>
      </c>
      <c r="B295" s="486"/>
      <c r="C295" s="486"/>
      <c r="D295" s="486"/>
      <c r="E295" s="487"/>
    </row>
    <row r="296" spans="1:5" ht="15.75" thickBot="1" x14ac:dyDescent="0.3">
      <c r="A296" s="71" t="s">
        <v>40</v>
      </c>
      <c r="B296" s="488" t="s">
        <v>246</v>
      </c>
      <c r="C296" s="489"/>
      <c r="D296" s="489"/>
      <c r="E296" s="490"/>
    </row>
    <row r="297" spans="1:5" ht="15.75" thickBot="1" x14ac:dyDescent="0.3">
      <c r="A297" s="55" t="s">
        <v>285</v>
      </c>
      <c r="B297" s="497" t="s">
        <v>286</v>
      </c>
      <c r="C297" s="498"/>
      <c r="D297" s="498"/>
      <c r="E297" s="499"/>
    </row>
    <row r="298" spans="1:5" ht="15.75" thickBot="1" x14ac:dyDescent="0.3">
      <c r="A298" s="52" t="s">
        <v>10</v>
      </c>
      <c r="B298" s="453" t="s">
        <v>287</v>
      </c>
      <c r="C298" s="454"/>
      <c r="D298" s="454"/>
      <c r="E298" s="455"/>
    </row>
    <row r="299" spans="1:5" ht="15.75" thickBot="1" x14ac:dyDescent="0.3">
      <c r="A299" s="52" t="s">
        <v>15</v>
      </c>
      <c r="B299" s="491" t="s">
        <v>288</v>
      </c>
      <c r="C299" s="492"/>
      <c r="D299" s="492"/>
      <c r="E299" s="493"/>
    </row>
    <row r="300" spans="1:5" x14ac:dyDescent="0.25">
      <c r="A300" s="471"/>
      <c r="B300" s="48">
        <v>2018</v>
      </c>
      <c r="C300" s="48">
        <v>2019</v>
      </c>
      <c r="D300" s="48">
        <v>2020</v>
      </c>
      <c r="E300" s="48">
        <v>2021</v>
      </c>
    </row>
    <row r="301" spans="1:5" ht="15.75" thickBot="1" x14ac:dyDescent="0.3">
      <c r="A301" s="472"/>
      <c r="B301" s="49" t="s">
        <v>6</v>
      </c>
      <c r="C301" s="49" t="s">
        <v>7</v>
      </c>
      <c r="D301" s="49" t="s">
        <v>7</v>
      </c>
      <c r="E301" s="49" t="s">
        <v>7</v>
      </c>
    </row>
    <row r="302" spans="1:5" ht="15.75" thickBot="1" x14ac:dyDescent="0.3">
      <c r="A302" s="52" t="s">
        <v>9</v>
      </c>
      <c r="B302" s="56">
        <v>1</v>
      </c>
      <c r="C302" s="56">
        <v>1</v>
      </c>
      <c r="D302" s="56"/>
      <c r="E302" s="56"/>
    </row>
    <row r="303" spans="1:5" ht="15.75" thickBot="1" x14ac:dyDescent="0.3">
      <c r="A303" s="52" t="s">
        <v>16</v>
      </c>
      <c r="B303" s="56">
        <v>14000</v>
      </c>
      <c r="C303" s="56">
        <v>10000</v>
      </c>
      <c r="D303" s="56"/>
      <c r="E303" s="56"/>
    </row>
    <row r="304" spans="1:5" ht="15.75" thickBot="1" x14ac:dyDescent="0.3">
      <c r="A304" s="52" t="s">
        <v>26</v>
      </c>
      <c r="B304" s="56">
        <f>B303/B302</f>
        <v>14000</v>
      </c>
      <c r="C304" s="56">
        <f t="shared" ref="C304:E304" si="20">C303/C302</f>
        <v>10000</v>
      </c>
      <c r="D304" s="56" t="e">
        <f t="shared" si="20"/>
        <v>#DIV/0!</v>
      </c>
      <c r="E304" s="56" t="e">
        <f t="shared" si="20"/>
        <v>#DIV/0!</v>
      </c>
    </row>
    <row r="305" spans="1:9" ht="15.75" thickBot="1" x14ac:dyDescent="0.3">
      <c r="A305" s="52" t="s">
        <v>17</v>
      </c>
      <c r="B305" s="57" t="s">
        <v>23</v>
      </c>
      <c r="C305" s="58">
        <f>C302/B302-1</f>
        <v>0</v>
      </c>
      <c r="D305" s="58">
        <f t="shared" ref="D305:E307" si="21">D302/C302-1</f>
        <v>-1</v>
      </c>
      <c r="E305" s="58" t="e">
        <f t="shared" si="21"/>
        <v>#DIV/0!</v>
      </c>
      <c r="G305" s="59"/>
      <c r="H305" s="59"/>
      <c r="I305" s="59"/>
    </row>
    <row r="306" spans="1:9" ht="15.75" thickBot="1" x14ac:dyDescent="0.3">
      <c r="A306" s="52" t="s">
        <v>18</v>
      </c>
      <c r="B306" s="57" t="s">
        <v>23</v>
      </c>
      <c r="C306" s="58">
        <f>C303/B303-1</f>
        <v>-0.2857142857142857</v>
      </c>
      <c r="D306" s="58">
        <f t="shared" si="21"/>
        <v>-1</v>
      </c>
      <c r="E306" s="58" t="e">
        <f t="shared" si="21"/>
        <v>#DIV/0!</v>
      </c>
    </row>
    <row r="307" spans="1:9" ht="15.75" thickBot="1" x14ac:dyDescent="0.3">
      <c r="A307" s="52" t="s">
        <v>19</v>
      </c>
      <c r="B307" s="57" t="s">
        <v>23</v>
      </c>
      <c r="C307" s="58">
        <f>C304/B304-1</f>
        <v>-0.2857142857142857</v>
      </c>
      <c r="D307" s="58" t="e">
        <f t="shared" si="21"/>
        <v>#DIV/0!</v>
      </c>
      <c r="E307" s="58" t="e">
        <f t="shared" si="21"/>
        <v>#DIV/0!</v>
      </c>
    </row>
    <row r="308" spans="1:9" ht="15.75" thickBot="1" x14ac:dyDescent="0.3">
      <c r="A308" s="494" t="s">
        <v>289</v>
      </c>
      <c r="B308" s="495"/>
      <c r="C308" s="495"/>
      <c r="D308" s="495"/>
      <c r="E308" s="496"/>
    </row>
    <row r="309" spans="1:9" x14ac:dyDescent="0.25">
      <c r="A309" s="471"/>
      <c r="B309" s="48">
        <v>2018</v>
      </c>
      <c r="C309" s="48">
        <v>2019</v>
      </c>
      <c r="D309" s="48">
        <v>2020</v>
      </c>
      <c r="E309" s="48">
        <v>2021</v>
      </c>
    </row>
    <row r="310" spans="1:9" ht="15.75" thickBot="1" x14ac:dyDescent="0.3">
      <c r="A310" s="472"/>
      <c r="B310" s="49" t="s">
        <v>6</v>
      </c>
      <c r="C310" s="49" t="s">
        <v>7</v>
      </c>
      <c r="D310" s="49" t="s">
        <v>7</v>
      </c>
      <c r="E310" s="49" t="s">
        <v>7</v>
      </c>
    </row>
    <row r="311" spans="1:9" ht="15.75" thickBot="1" x14ac:dyDescent="0.3">
      <c r="A311" s="60" t="s">
        <v>70</v>
      </c>
      <c r="B311" s="67">
        <v>14000</v>
      </c>
      <c r="C311" s="67">
        <v>10000</v>
      </c>
      <c r="D311" s="67"/>
      <c r="E311" s="67"/>
    </row>
    <row r="312" spans="1:9" ht="15.75" thickBot="1" x14ac:dyDescent="0.3">
      <c r="A312" s="60" t="s">
        <v>71</v>
      </c>
      <c r="B312" s="63"/>
      <c r="C312" s="67"/>
      <c r="D312" s="67"/>
      <c r="E312" s="67"/>
    </row>
    <row r="313" spans="1:9" ht="15.75" thickBot="1" x14ac:dyDescent="0.3">
      <c r="A313" s="68" t="s">
        <v>290</v>
      </c>
      <c r="B313" s="63">
        <f>B312+B311</f>
        <v>14000</v>
      </c>
      <c r="C313" s="63">
        <f t="shared" ref="C313:E313" si="22">C312+C311</f>
        <v>10000</v>
      </c>
      <c r="D313" s="63">
        <f t="shared" si="22"/>
        <v>0</v>
      </c>
      <c r="E313" s="63">
        <f t="shared" si="22"/>
        <v>0</v>
      </c>
    </row>
    <row r="314" spans="1:9" x14ac:dyDescent="0.25">
      <c r="A314" s="473" t="s">
        <v>68</v>
      </c>
      <c r="B314" s="476"/>
      <c r="C314" s="477"/>
      <c r="D314" s="477"/>
      <c r="E314" s="478"/>
    </row>
    <row r="315" spans="1:9" x14ac:dyDescent="0.25">
      <c r="A315" s="474"/>
      <c r="B315" s="479"/>
      <c r="C315" s="480"/>
      <c r="D315" s="480"/>
      <c r="E315" s="481"/>
    </row>
    <row r="316" spans="1:9" ht="15.75" thickBot="1" x14ac:dyDescent="0.3">
      <c r="A316" s="475"/>
      <c r="B316" s="482"/>
      <c r="C316" s="483"/>
      <c r="D316" s="483"/>
      <c r="E316" s="484"/>
    </row>
    <row r="317" spans="1:9" ht="15.75" thickBot="1" x14ac:dyDescent="0.3">
      <c r="A317" s="71" t="s">
        <v>40</v>
      </c>
      <c r="B317" s="488" t="s">
        <v>291</v>
      </c>
      <c r="C317" s="489"/>
      <c r="D317" s="489"/>
      <c r="E317" s="490"/>
    </row>
    <row r="318" spans="1:9" ht="23.25" thickBot="1" x14ac:dyDescent="0.3">
      <c r="A318" s="55" t="s">
        <v>292</v>
      </c>
      <c r="B318" s="497" t="s">
        <v>293</v>
      </c>
      <c r="C318" s="498"/>
      <c r="D318" s="498"/>
      <c r="E318" s="499"/>
    </row>
    <row r="319" spans="1:9" ht="15.75" thickBot="1" x14ac:dyDescent="0.3">
      <c r="A319" s="52" t="s">
        <v>10</v>
      </c>
      <c r="B319" s="453" t="s">
        <v>293</v>
      </c>
      <c r="C319" s="454"/>
      <c r="D319" s="454"/>
      <c r="E319" s="455"/>
    </row>
    <row r="320" spans="1:9" ht="15.75" thickBot="1" x14ac:dyDescent="0.3">
      <c r="A320" s="52" t="s">
        <v>15</v>
      </c>
      <c r="B320" s="491" t="s">
        <v>293</v>
      </c>
      <c r="C320" s="492"/>
      <c r="D320" s="492"/>
      <c r="E320" s="493"/>
    </row>
    <row r="321" spans="1:9" x14ac:dyDescent="0.25">
      <c r="A321" s="471"/>
      <c r="B321" s="48">
        <v>2018</v>
      </c>
      <c r="C321" s="48">
        <v>2019</v>
      </c>
      <c r="D321" s="48">
        <v>2020</v>
      </c>
      <c r="E321" s="48">
        <v>2021</v>
      </c>
    </row>
    <row r="322" spans="1:9" ht="15.75" thickBot="1" x14ac:dyDescent="0.3">
      <c r="A322" s="472"/>
      <c r="B322" s="49" t="s">
        <v>6</v>
      </c>
      <c r="C322" s="49" t="s">
        <v>7</v>
      </c>
      <c r="D322" s="49" t="s">
        <v>7</v>
      </c>
      <c r="E322" s="49" t="s">
        <v>7</v>
      </c>
    </row>
    <row r="323" spans="1:9" ht="15.75" thickBot="1" x14ac:dyDescent="0.3">
      <c r="A323" s="52" t="s">
        <v>9</v>
      </c>
      <c r="B323" s="56"/>
      <c r="C323" s="56"/>
      <c r="D323" s="56"/>
      <c r="E323" s="56"/>
    </row>
    <row r="324" spans="1:9" ht="15.75" thickBot="1" x14ac:dyDescent="0.3">
      <c r="A324" s="52" t="s">
        <v>16</v>
      </c>
      <c r="B324" s="56"/>
      <c r="C324" s="56"/>
      <c r="D324" s="56"/>
      <c r="E324" s="56"/>
    </row>
    <row r="325" spans="1:9" ht="15.75" thickBot="1" x14ac:dyDescent="0.3">
      <c r="A325" s="52" t="s">
        <v>26</v>
      </c>
      <c r="B325" s="56" t="e">
        <f>B324/B323</f>
        <v>#DIV/0!</v>
      </c>
      <c r="C325" s="56" t="e">
        <f t="shared" ref="C325:E325" si="23">C324/C323</f>
        <v>#DIV/0!</v>
      </c>
      <c r="D325" s="56" t="e">
        <f t="shared" si="23"/>
        <v>#DIV/0!</v>
      </c>
      <c r="E325" s="56" t="e">
        <f t="shared" si="23"/>
        <v>#DIV/0!</v>
      </c>
    </row>
    <row r="326" spans="1:9" ht="15.75" thickBot="1" x14ac:dyDescent="0.3">
      <c r="A326" s="52" t="s">
        <v>17</v>
      </c>
      <c r="B326" s="57" t="s">
        <v>23</v>
      </c>
      <c r="C326" s="58" t="e">
        <f>C323/B323-1</f>
        <v>#DIV/0!</v>
      </c>
      <c r="D326" s="58" t="e">
        <f t="shared" ref="D326:E328" si="24">D323/C323-1</f>
        <v>#DIV/0!</v>
      </c>
      <c r="E326" s="58" t="e">
        <f t="shared" si="24"/>
        <v>#DIV/0!</v>
      </c>
      <c r="G326" s="59"/>
      <c r="H326" s="59"/>
      <c r="I326" s="59"/>
    </row>
    <row r="327" spans="1:9" ht="15.75" thickBot="1" x14ac:dyDescent="0.3">
      <c r="A327" s="52" t="s">
        <v>18</v>
      </c>
      <c r="B327" s="57" t="s">
        <v>23</v>
      </c>
      <c r="C327" s="58" t="e">
        <f>C324/B324-1</f>
        <v>#DIV/0!</v>
      </c>
      <c r="D327" s="58" t="e">
        <f t="shared" si="24"/>
        <v>#DIV/0!</v>
      </c>
      <c r="E327" s="58" t="e">
        <f t="shared" si="24"/>
        <v>#DIV/0!</v>
      </c>
    </row>
    <row r="328" spans="1:9" ht="15.75" thickBot="1" x14ac:dyDescent="0.3">
      <c r="A328" s="52" t="s">
        <v>19</v>
      </c>
      <c r="B328" s="57" t="s">
        <v>23</v>
      </c>
      <c r="C328" s="58" t="e">
        <f>C325/B325-1</f>
        <v>#DIV/0!</v>
      </c>
      <c r="D328" s="58" t="e">
        <f t="shared" si="24"/>
        <v>#DIV/0!</v>
      </c>
      <c r="E328" s="58" t="e">
        <f t="shared" si="24"/>
        <v>#DIV/0!</v>
      </c>
    </row>
    <row r="329" spans="1:9" ht="15.75" thickBot="1" x14ac:dyDescent="0.3">
      <c r="A329" s="494" t="s">
        <v>294</v>
      </c>
      <c r="B329" s="495"/>
      <c r="C329" s="495"/>
      <c r="D329" s="495"/>
      <c r="E329" s="496"/>
    </row>
    <row r="330" spans="1:9" x14ac:dyDescent="0.25">
      <c r="A330" s="471"/>
      <c r="B330" s="48">
        <v>2018</v>
      </c>
      <c r="C330" s="48">
        <v>2019</v>
      </c>
      <c r="D330" s="48">
        <v>2020</v>
      </c>
      <c r="E330" s="48">
        <v>2021</v>
      </c>
    </row>
    <row r="331" spans="1:9" ht="15.75" thickBot="1" x14ac:dyDescent="0.3">
      <c r="A331" s="472"/>
      <c r="B331" s="49" t="s">
        <v>6</v>
      </c>
      <c r="C331" s="49" t="s">
        <v>7</v>
      </c>
      <c r="D331" s="49" t="s">
        <v>7</v>
      </c>
      <c r="E331" s="49" t="s">
        <v>7</v>
      </c>
    </row>
    <row r="332" spans="1:9" ht="15.75" thickBot="1" x14ac:dyDescent="0.3">
      <c r="A332" s="60" t="s">
        <v>70</v>
      </c>
      <c r="B332" s="67"/>
      <c r="C332" s="67"/>
      <c r="D332" s="67"/>
      <c r="E332" s="67"/>
    </row>
    <row r="333" spans="1:9" ht="15.75" thickBot="1" x14ac:dyDescent="0.3">
      <c r="A333" s="60" t="s">
        <v>71</v>
      </c>
      <c r="B333" s="63"/>
      <c r="C333" s="67"/>
      <c r="D333" s="67"/>
      <c r="E333" s="67"/>
    </row>
    <row r="334" spans="1:9" ht="15.75" thickBot="1" x14ac:dyDescent="0.3">
      <c r="A334" s="68" t="s">
        <v>63</v>
      </c>
      <c r="B334" s="63">
        <f>B333+B332</f>
        <v>0</v>
      </c>
      <c r="C334" s="63">
        <f t="shared" ref="C334:E334" si="25">C333+C332</f>
        <v>0</v>
      </c>
      <c r="D334" s="63">
        <f t="shared" si="25"/>
        <v>0</v>
      </c>
      <c r="E334" s="63">
        <f t="shared" si="25"/>
        <v>0</v>
      </c>
    </row>
    <row r="335" spans="1:9" x14ac:dyDescent="0.25">
      <c r="A335" s="473" t="s">
        <v>69</v>
      </c>
      <c r="B335" s="476"/>
      <c r="C335" s="477"/>
      <c r="D335" s="477"/>
      <c r="E335" s="478"/>
    </row>
    <row r="336" spans="1:9" x14ac:dyDescent="0.25">
      <c r="A336" s="474"/>
      <c r="B336" s="479"/>
      <c r="C336" s="480"/>
      <c r="D336" s="480"/>
      <c r="E336" s="481"/>
    </row>
    <row r="337" spans="1:5" ht="15.75" thickBot="1" x14ac:dyDescent="0.3">
      <c r="A337" s="475"/>
      <c r="B337" s="482"/>
      <c r="C337" s="483"/>
      <c r="D337" s="483"/>
      <c r="E337" s="484"/>
    </row>
    <row r="338" spans="1:5" ht="24.75" thickBot="1" x14ac:dyDescent="0.3">
      <c r="A338" s="53" t="s">
        <v>24</v>
      </c>
      <c r="B338" s="509" t="s">
        <v>293</v>
      </c>
      <c r="C338" s="447"/>
      <c r="D338" s="447"/>
      <c r="E338" s="448"/>
    </row>
    <row r="339" spans="1:5" ht="15.75" thickBot="1" x14ac:dyDescent="0.3">
      <c r="A339" s="453" t="s">
        <v>25</v>
      </c>
      <c r="B339" s="454"/>
      <c r="C339" s="454"/>
      <c r="D339" s="454"/>
      <c r="E339" s="455"/>
    </row>
    <row r="340" spans="1:5" ht="15.75" thickBot="1" x14ac:dyDescent="0.3">
      <c r="A340" s="50" t="s">
        <v>295</v>
      </c>
      <c r="B340" s="51" t="s">
        <v>233</v>
      </c>
      <c r="C340" s="51" t="s">
        <v>231</v>
      </c>
      <c r="D340" s="51" t="s">
        <v>231</v>
      </c>
      <c r="E340" s="51" t="s">
        <v>231</v>
      </c>
    </row>
    <row r="341" spans="1:5" ht="15.75" thickBot="1" x14ac:dyDescent="0.3">
      <c r="A341" s="52" t="s">
        <v>229</v>
      </c>
      <c r="B341" s="51" t="s">
        <v>233</v>
      </c>
      <c r="C341" s="51" t="s">
        <v>231</v>
      </c>
      <c r="D341" s="51" t="s">
        <v>231</v>
      </c>
      <c r="E341" s="51" t="s">
        <v>231</v>
      </c>
    </row>
    <row r="342" spans="1:5" ht="23.25" thickBot="1" x14ac:dyDescent="0.3">
      <c r="A342" s="52" t="s">
        <v>232</v>
      </c>
      <c r="B342" s="51" t="s">
        <v>233</v>
      </c>
      <c r="C342" s="51" t="s">
        <v>231</v>
      </c>
      <c r="D342" s="51" t="s">
        <v>231</v>
      </c>
      <c r="E342" s="51" t="s">
        <v>231</v>
      </c>
    </row>
    <row r="343" spans="1:5" ht="15.75" thickBot="1" x14ac:dyDescent="0.3">
      <c r="A343" s="510" t="s">
        <v>60</v>
      </c>
      <c r="B343" s="511"/>
      <c r="C343" s="511"/>
      <c r="D343" s="511"/>
      <c r="E343" s="512"/>
    </row>
    <row r="344" spans="1:5" ht="15.75" thickBot="1" x14ac:dyDescent="0.3">
      <c r="A344" s="513" t="s">
        <v>65</v>
      </c>
      <c r="B344" s="514"/>
      <c r="C344" s="514"/>
      <c r="D344" s="514"/>
      <c r="E344" s="515"/>
    </row>
    <row r="345" spans="1:5" x14ac:dyDescent="0.25">
      <c r="A345" s="471"/>
      <c r="B345" s="48">
        <v>2018</v>
      </c>
      <c r="C345" s="48">
        <v>2019</v>
      </c>
      <c r="D345" s="48">
        <v>2020</v>
      </c>
      <c r="E345" s="48">
        <v>2021</v>
      </c>
    </row>
    <row r="346" spans="1:5" ht="15.75" thickBot="1" x14ac:dyDescent="0.3">
      <c r="A346" s="472"/>
      <c r="B346" s="49" t="s">
        <v>6</v>
      </c>
      <c r="C346" s="49" t="s">
        <v>7</v>
      </c>
      <c r="D346" s="49" t="s">
        <v>7</v>
      </c>
      <c r="E346" s="49" t="s">
        <v>7</v>
      </c>
    </row>
    <row r="347" spans="1:5" ht="15.75" thickBot="1" x14ac:dyDescent="0.3">
      <c r="A347" s="55" t="s">
        <v>39</v>
      </c>
      <c r="B347" s="497" t="s">
        <v>293</v>
      </c>
      <c r="C347" s="498"/>
      <c r="D347" s="498"/>
      <c r="E347" s="499"/>
    </row>
    <row r="348" spans="1:5" ht="15.75" thickBot="1" x14ac:dyDescent="0.3">
      <c r="A348" s="52" t="s">
        <v>10</v>
      </c>
      <c r="B348" s="453" t="s">
        <v>293</v>
      </c>
      <c r="C348" s="454"/>
      <c r="D348" s="454"/>
      <c r="E348" s="455"/>
    </row>
    <row r="349" spans="1:5" ht="15.75" thickBot="1" x14ac:dyDescent="0.3">
      <c r="A349" s="52" t="s">
        <v>15</v>
      </c>
      <c r="B349" s="491" t="s">
        <v>293</v>
      </c>
      <c r="C349" s="492"/>
      <c r="D349" s="492"/>
      <c r="E349" s="493"/>
    </row>
    <row r="350" spans="1:5" x14ac:dyDescent="0.25">
      <c r="A350" s="471"/>
      <c r="B350" s="48">
        <v>2018</v>
      </c>
      <c r="C350" s="48">
        <v>2019</v>
      </c>
      <c r="D350" s="48">
        <v>2020</v>
      </c>
      <c r="E350" s="48">
        <v>2021</v>
      </c>
    </row>
    <row r="351" spans="1:5" ht="15.75" thickBot="1" x14ac:dyDescent="0.3">
      <c r="A351" s="472"/>
      <c r="B351" s="49" t="s">
        <v>6</v>
      </c>
      <c r="C351" s="49" t="s">
        <v>7</v>
      </c>
      <c r="D351" s="49" t="s">
        <v>7</v>
      </c>
      <c r="E351" s="49" t="s">
        <v>7</v>
      </c>
    </row>
    <row r="352" spans="1:5" ht="15.75" thickBot="1" x14ac:dyDescent="0.3">
      <c r="A352" s="52" t="s">
        <v>9</v>
      </c>
      <c r="B352" s="56"/>
      <c r="C352" s="75"/>
      <c r="D352" s="75"/>
      <c r="E352" s="75"/>
    </row>
    <row r="353" spans="1:5" ht="15.75" thickBot="1" x14ac:dyDescent="0.3">
      <c r="A353" s="52" t="s">
        <v>16</v>
      </c>
      <c r="B353" s="56"/>
      <c r="C353" s="56"/>
      <c r="D353" s="56"/>
      <c r="E353" s="56"/>
    </row>
    <row r="354" spans="1:5" ht="15.75" thickBot="1" x14ac:dyDescent="0.3">
      <c r="A354" s="52" t="s">
        <v>26</v>
      </c>
      <c r="B354" s="56" t="e">
        <f>B353/B352</f>
        <v>#DIV/0!</v>
      </c>
      <c r="C354" s="56" t="e">
        <f t="shared" ref="C354:E354" si="26">C353/C352</f>
        <v>#DIV/0!</v>
      </c>
      <c r="D354" s="56" t="e">
        <f t="shared" si="26"/>
        <v>#DIV/0!</v>
      </c>
      <c r="E354" s="56" t="e">
        <f t="shared" si="26"/>
        <v>#DIV/0!</v>
      </c>
    </row>
    <row r="355" spans="1:5" ht="15.75" thickBot="1" x14ac:dyDescent="0.3">
      <c r="A355" s="52" t="s">
        <v>17</v>
      </c>
      <c r="B355" s="57"/>
      <c r="C355" s="58" t="e">
        <f>C352/B352-1</f>
        <v>#DIV/0!</v>
      </c>
      <c r="D355" s="58" t="e">
        <f t="shared" ref="D355:E357" si="27">D352/C352-1</f>
        <v>#DIV/0!</v>
      </c>
      <c r="E355" s="58" t="e">
        <f t="shared" si="27"/>
        <v>#DIV/0!</v>
      </c>
    </row>
    <row r="356" spans="1:5" ht="15.75" thickBot="1" x14ac:dyDescent="0.3">
      <c r="A356" s="52" t="s">
        <v>18</v>
      </c>
      <c r="B356" s="57"/>
      <c r="C356" s="58" t="e">
        <f>C353/B353-1</f>
        <v>#DIV/0!</v>
      </c>
      <c r="D356" s="58" t="e">
        <f t="shared" si="27"/>
        <v>#DIV/0!</v>
      </c>
      <c r="E356" s="58" t="e">
        <f t="shared" si="27"/>
        <v>#DIV/0!</v>
      </c>
    </row>
    <row r="357" spans="1:5" ht="15.75" thickBot="1" x14ac:dyDescent="0.3">
      <c r="A357" s="52" t="s">
        <v>19</v>
      </c>
      <c r="B357" s="57"/>
      <c r="C357" s="58" t="e">
        <f>C354/B354-1</f>
        <v>#DIV/0!</v>
      </c>
      <c r="D357" s="58" t="e">
        <f t="shared" si="27"/>
        <v>#DIV/0!</v>
      </c>
      <c r="E357" s="58" t="e">
        <f t="shared" si="27"/>
        <v>#DIV/0!</v>
      </c>
    </row>
    <row r="358" spans="1:5" x14ac:dyDescent="0.25">
      <c r="A358" s="471"/>
      <c r="B358" s="48">
        <v>2018</v>
      </c>
      <c r="C358" s="48">
        <v>2019</v>
      </c>
      <c r="D358" s="48">
        <v>2020</v>
      </c>
      <c r="E358" s="48">
        <v>2021</v>
      </c>
    </row>
    <row r="359" spans="1:5" ht="15.75" thickBot="1" x14ac:dyDescent="0.3">
      <c r="A359" s="472"/>
      <c r="B359" s="49" t="s">
        <v>6</v>
      </c>
      <c r="C359" s="49" t="s">
        <v>7</v>
      </c>
      <c r="D359" s="49" t="s">
        <v>7</v>
      </c>
      <c r="E359" s="49" t="s">
        <v>7</v>
      </c>
    </row>
    <row r="360" spans="1:5" ht="15.75" thickBot="1" x14ac:dyDescent="0.3">
      <c r="A360" s="494" t="s">
        <v>296</v>
      </c>
      <c r="B360" s="495"/>
      <c r="C360" s="495"/>
      <c r="D360" s="495"/>
      <c r="E360" s="496"/>
    </row>
    <row r="361" spans="1:5" x14ac:dyDescent="0.25">
      <c r="A361" s="471"/>
      <c r="B361" s="48">
        <v>2018</v>
      </c>
      <c r="C361" s="48">
        <v>2019</v>
      </c>
      <c r="D361" s="48">
        <v>2020</v>
      </c>
      <c r="E361" s="48">
        <v>2021</v>
      </c>
    </row>
    <row r="362" spans="1:5" ht="15.75" thickBot="1" x14ac:dyDescent="0.3">
      <c r="A362" s="472"/>
      <c r="B362" s="49" t="s">
        <v>6</v>
      </c>
      <c r="C362" s="49" t="s">
        <v>7</v>
      </c>
      <c r="D362" s="49" t="s">
        <v>7</v>
      </c>
      <c r="E362" s="49" t="s">
        <v>7</v>
      </c>
    </row>
    <row r="363" spans="1:5" ht="15.75" thickBot="1" x14ac:dyDescent="0.3">
      <c r="A363" s="60" t="s">
        <v>0</v>
      </c>
      <c r="B363" s="67"/>
      <c r="C363" s="67"/>
      <c r="D363" s="67"/>
      <c r="E363" s="67"/>
    </row>
    <row r="364" spans="1:5" ht="36.75" thickBot="1" x14ac:dyDescent="0.3">
      <c r="A364" s="62" t="s">
        <v>43</v>
      </c>
      <c r="B364" s="63"/>
      <c r="C364" s="65"/>
      <c r="D364" s="65"/>
      <c r="E364" s="65"/>
    </row>
    <row r="365" spans="1:5" ht="36.75" thickBot="1" x14ac:dyDescent="0.3">
      <c r="A365" s="62" t="s">
        <v>44</v>
      </c>
      <c r="B365" s="63"/>
      <c r="C365" s="65"/>
      <c r="D365" s="65"/>
      <c r="E365" s="65"/>
    </row>
    <row r="366" spans="1:5" ht="24.75" thickBot="1" x14ac:dyDescent="0.3">
      <c r="A366" s="60" t="s">
        <v>41</v>
      </c>
      <c r="B366" s="67"/>
      <c r="C366" s="67"/>
      <c r="D366" s="67"/>
      <c r="E366" s="67"/>
    </row>
    <row r="367" spans="1:5" ht="48.75" thickBot="1" x14ac:dyDescent="0.3">
      <c r="A367" s="62" t="s">
        <v>45</v>
      </c>
      <c r="B367" s="63"/>
      <c r="C367" s="67"/>
      <c r="D367" s="67"/>
      <c r="E367" s="67"/>
    </row>
    <row r="368" spans="1:5" ht="48.75" thickBot="1" x14ac:dyDescent="0.3">
      <c r="A368" s="62" t="s">
        <v>46</v>
      </c>
      <c r="B368" s="63"/>
      <c r="C368" s="67"/>
      <c r="D368" s="67"/>
      <c r="E368" s="67"/>
    </row>
    <row r="369" spans="1:5" ht="15.75" thickBot="1" x14ac:dyDescent="0.3">
      <c r="A369" s="60" t="s">
        <v>1</v>
      </c>
      <c r="B369" s="63"/>
      <c r="C369" s="67"/>
      <c r="D369" s="67"/>
      <c r="E369" s="67"/>
    </row>
    <row r="370" spans="1:5" ht="36.75" thickBot="1" x14ac:dyDescent="0.3">
      <c r="A370" s="62" t="s">
        <v>48</v>
      </c>
      <c r="B370" s="63"/>
      <c r="C370" s="67"/>
      <c r="D370" s="67"/>
      <c r="E370" s="67"/>
    </row>
    <row r="371" spans="1:5" ht="36.75" thickBot="1" x14ac:dyDescent="0.3">
      <c r="A371" s="62" t="s">
        <v>49</v>
      </c>
      <c r="B371" s="63"/>
      <c r="C371" s="67"/>
      <c r="D371" s="67"/>
      <c r="E371" s="67"/>
    </row>
    <row r="372" spans="1:5" ht="15.75" thickBot="1" x14ac:dyDescent="0.3">
      <c r="A372" s="60" t="s">
        <v>2</v>
      </c>
      <c r="B372" s="63"/>
      <c r="C372" s="67"/>
      <c r="D372" s="67"/>
      <c r="E372" s="67"/>
    </row>
    <row r="373" spans="1:5" ht="36.75" thickBot="1" x14ac:dyDescent="0.3">
      <c r="A373" s="62" t="s">
        <v>50</v>
      </c>
      <c r="B373" s="63"/>
      <c r="C373" s="67"/>
      <c r="D373" s="67"/>
      <c r="E373" s="67"/>
    </row>
    <row r="374" spans="1:5" ht="36.75" thickBot="1" x14ac:dyDescent="0.3">
      <c r="A374" s="62" t="s">
        <v>51</v>
      </c>
      <c r="B374" s="63"/>
      <c r="C374" s="67"/>
      <c r="D374" s="67"/>
      <c r="E374" s="67"/>
    </row>
    <row r="375" spans="1:5" ht="15.75" thickBot="1" x14ac:dyDescent="0.3">
      <c r="A375" s="60" t="s">
        <v>31</v>
      </c>
      <c r="B375" s="63"/>
      <c r="C375" s="67"/>
      <c r="D375" s="67"/>
      <c r="E375" s="67"/>
    </row>
    <row r="376" spans="1:5" ht="36.75" thickBot="1" x14ac:dyDescent="0.3">
      <c r="A376" s="62" t="s">
        <v>52</v>
      </c>
      <c r="B376" s="63"/>
      <c r="C376" s="67"/>
      <c r="D376" s="67"/>
      <c r="E376" s="67"/>
    </row>
    <row r="377" spans="1:5" ht="36.75" thickBot="1" x14ac:dyDescent="0.3">
      <c r="A377" s="62" t="s">
        <v>53</v>
      </c>
      <c r="B377" s="63"/>
      <c r="C377" s="67"/>
      <c r="D377" s="67"/>
      <c r="E377" s="67"/>
    </row>
    <row r="378" spans="1:5" ht="15.75" thickBot="1" x14ac:dyDescent="0.3">
      <c r="A378" s="60" t="s">
        <v>33</v>
      </c>
      <c r="B378" s="63"/>
      <c r="C378" s="67"/>
      <c r="D378" s="67"/>
      <c r="E378" s="67"/>
    </row>
    <row r="379" spans="1:5" ht="36.75" thickBot="1" x14ac:dyDescent="0.3">
      <c r="A379" s="62" t="s">
        <v>54</v>
      </c>
      <c r="B379" s="63"/>
      <c r="C379" s="67"/>
      <c r="D379" s="67"/>
      <c r="E379" s="67"/>
    </row>
    <row r="380" spans="1:5" ht="36.75" thickBot="1" x14ac:dyDescent="0.3">
      <c r="A380" s="62" t="s">
        <v>55</v>
      </c>
      <c r="B380" s="63"/>
      <c r="C380" s="67"/>
      <c r="D380" s="67"/>
      <c r="E380" s="67"/>
    </row>
    <row r="381" spans="1:5" ht="24.75" thickBot="1" x14ac:dyDescent="0.3">
      <c r="A381" s="60" t="s">
        <v>3</v>
      </c>
      <c r="B381" s="63"/>
      <c r="C381" s="67"/>
      <c r="D381" s="67"/>
      <c r="E381" s="67"/>
    </row>
    <row r="382" spans="1:5" ht="36.75" thickBot="1" x14ac:dyDescent="0.3">
      <c r="A382" s="62" t="s">
        <v>56</v>
      </c>
      <c r="B382" s="63"/>
      <c r="C382" s="67"/>
      <c r="D382" s="67"/>
      <c r="E382" s="67"/>
    </row>
    <row r="383" spans="1:5" ht="36.75" thickBot="1" x14ac:dyDescent="0.3">
      <c r="A383" s="62" t="s">
        <v>57</v>
      </c>
      <c r="B383" s="63"/>
      <c r="C383" s="67"/>
      <c r="D383" s="67"/>
      <c r="E383" s="67"/>
    </row>
    <row r="384" spans="1:5" ht="24.75" thickBot="1" x14ac:dyDescent="0.3">
      <c r="A384" s="76" t="s">
        <v>64</v>
      </c>
      <c r="B384" s="77">
        <f>B381+B378+B375+B372+B369+B366+B363</f>
        <v>0</v>
      </c>
      <c r="C384" s="77">
        <f t="shared" ref="C384:E384" si="28">C381+C378+C375+C372+C369+C366+C363</f>
        <v>0</v>
      </c>
      <c r="D384" s="77">
        <f t="shared" si="28"/>
        <v>0</v>
      </c>
      <c r="E384" s="77">
        <f t="shared" si="28"/>
        <v>0</v>
      </c>
    </row>
    <row r="385" spans="1:5" x14ac:dyDescent="0.25">
      <c r="A385" s="473" t="s">
        <v>297</v>
      </c>
      <c r="B385" s="476" t="s">
        <v>23</v>
      </c>
      <c r="C385" s="477"/>
      <c r="D385" s="477"/>
      <c r="E385" s="478"/>
    </row>
    <row r="386" spans="1:5" x14ac:dyDescent="0.25">
      <c r="A386" s="474"/>
      <c r="B386" s="479"/>
      <c r="C386" s="480"/>
      <c r="D386" s="480"/>
      <c r="E386" s="481"/>
    </row>
    <row r="387" spans="1:5" ht="15.75" thickBot="1" x14ac:dyDescent="0.3">
      <c r="A387" s="475"/>
      <c r="B387" s="482"/>
      <c r="C387" s="483"/>
      <c r="D387" s="483"/>
      <c r="E387" s="484"/>
    </row>
    <row r="388" spans="1:5" ht="15.75" thickBot="1" x14ac:dyDescent="0.3">
      <c r="A388" s="69" t="s">
        <v>62</v>
      </c>
      <c r="B388" s="70">
        <f>IF(B384-B353=0,0,"Error")</f>
        <v>0</v>
      </c>
      <c r="C388" s="70">
        <f>IF(C384-C353=0,0,"Error")</f>
        <v>0</v>
      </c>
      <c r="D388" s="70">
        <f>IF(D384-D353=0,0,"Error")</f>
        <v>0</v>
      </c>
      <c r="E388" s="70">
        <f>IF(E384-E353=0,0,"Error")</f>
        <v>0</v>
      </c>
    </row>
    <row r="389" spans="1:5" ht="23.25" thickBot="1" x14ac:dyDescent="0.3">
      <c r="A389" s="78" t="s">
        <v>298</v>
      </c>
      <c r="B389" s="497" t="s">
        <v>293</v>
      </c>
      <c r="C389" s="498"/>
      <c r="D389" s="498"/>
      <c r="E389" s="499"/>
    </row>
    <row r="390" spans="1:5" ht="15.75" thickBot="1" x14ac:dyDescent="0.3">
      <c r="A390" s="52" t="s">
        <v>10</v>
      </c>
      <c r="B390" s="453" t="s">
        <v>293</v>
      </c>
      <c r="C390" s="454"/>
      <c r="D390" s="454"/>
      <c r="E390" s="455"/>
    </row>
    <row r="391" spans="1:5" ht="15.75" thickBot="1" x14ac:dyDescent="0.3">
      <c r="A391" s="52" t="s">
        <v>15</v>
      </c>
      <c r="B391" s="491" t="s">
        <v>293</v>
      </c>
      <c r="C391" s="492"/>
      <c r="D391" s="492"/>
      <c r="E391" s="493"/>
    </row>
    <row r="392" spans="1:5" x14ac:dyDescent="0.25">
      <c r="A392" s="471"/>
      <c r="B392" s="48">
        <v>2018</v>
      </c>
      <c r="C392" s="48">
        <v>2019</v>
      </c>
      <c r="D392" s="48">
        <v>2020</v>
      </c>
      <c r="E392" s="48">
        <v>2021</v>
      </c>
    </row>
    <row r="393" spans="1:5" ht="15.75" thickBot="1" x14ac:dyDescent="0.3">
      <c r="A393" s="472"/>
      <c r="B393" s="49" t="s">
        <v>6</v>
      </c>
      <c r="C393" s="49" t="s">
        <v>7</v>
      </c>
      <c r="D393" s="49" t="s">
        <v>7</v>
      </c>
      <c r="E393" s="49" t="s">
        <v>7</v>
      </c>
    </row>
    <row r="394" spans="1:5" ht="15.75" thickBot="1" x14ac:dyDescent="0.3">
      <c r="A394" s="52" t="s">
        <v>9</v>
      </c>
      <c r="B394" s="56"/>
      <c r="C394" s="56"/>
      <c r="D394" s="56"/>
      <c r="E394" s="56"/>
    </row>
    <row r="395" spans="1:5" ht="15.75" thickBot="1" x14ac:dyDescent="0.3">
      <c r="A395" s="52" t="s">
        <v>16</v>
      </c>
      <c r="B395" s="56"/>
      <c r="C395" s="56"/>
      <c r="D395" s="56"/>
      <c r="E395" s="56"/>
    </row>
    <row r="396" spans="1:5" ht="15.75" thickBot="1" x14ac:dyDescent="0.3">
      <c r="A396" s="52" t="s">
        <v>26</v>
      </c>
      <c r="B396" s="56" t="e">
        <f>B395/B394</f>
        <v>#DIV/0!</v>
      </c>
      <c r="C396" s="56" t="e">
        <f t="shared" ref="C396:E396" si="29">C395/C394</f>
        <v>#DIV/0!</v>
      </c>
      <c r="D396" s="56" t="e">
        <f t="shared" si="29"/>
        <v>#DIV/0!</v>
      </c>
      <c r="E396" s="56" t="e">
        <f t="shared" si="29"/>
        <v>#DIV/0!</v>
      </c>
    </row>
    <row r="397" spans="1:5" ht="15.75" thickBot="1" x14ac:dyDescent="0.3">
      <c r="A397" s="52" t="s">
        <v>17</v>
      </c>
      <c r="B397" s="57"/>
      <c r="C397" s="58" t="e">
        <f>C394/B394-1</f>
        <v>#DIV/0!</v>
      </c>
      <c r="D397" s="58" t="e">
        <f t="shared" ref="D397:E399" si="30">D394/C394-1</f>
        <v>#DIV/0!</v>
      </c>
      <c r="E397" s="58" t="e">
        <f t="shared" si="30"/>
        <v>#DIV/0!</v>
      </c>
    </row>
    <row r="398" spans="1:5" ht="15.75" thickBot="1" x14ac:dyDescent="0.3">
      <c r="A398" s="52" t="s">
        <v>18</v>
      </c>
      <c r="B398" s="57"/>
      <c r="C398" s="58" t="e">
        <f>C395/B395-1</f>
        <v>#DIV/0!</v>
      </c>
      <c r="D398" s="58" t="e">
        <f t="shared" si="30"/>
        <v>#DIV/0!</v>
      </c>
      <c r="E398" s="58" t="e">
        <f t="shared" si="30"/>
        <v>#DIV/0!</v>
      </c>
    </row>
    <row r="399" spans="1:5" ht="15.75" thickBot="1" x14ac:dyDescent="0.3">
      <c r="A399" s="52" t="s">
        <v>19</v>
      </c>
      <c r="B399" s="57"/>
      <c r="C399" s="58" t="e">
        <f>C396/B396-1</f>
        <v>#DIV/0!</v>
      </c>
      <c r="D399" s="58" t="e">
        <f t="shared" si="30"/>
        <v>#DIV/0!</v>
      </c>
      <c r="E399" s="58" t="e">
        <f t="shared" si="30"/>
        <v>#DIV/0!</v>
      </c>
    </row>
    <row r="400" spans="1:5" ht="15.75" thickBot="1" x14ac:dyDescent="0.3">
      <c r="A400" s="494" t="s">
        <v>294</v>
      </c>
      <c r="B400" s="495"/>
      <c r="C400" s="495"/>
      <c r="D400" s="495"/>
      <c r="E400" s="496"/>
    </row>
    <row r="401" spans="1:5" x14ac:dyDescent="0.25">
      <c r="A401" s="471"/>
      <c r="B401" s="48">
        <v>2018</v>
      </c>
      <c r="C401" s="48">
        <v>2019</v>
      </c>
      <c r="D401" s="48">
        <v>2020</v>
      </c>
      <c r="E401" s="48">
        <v>2021</v>
      </c>
    </row>
    <row r="402" spans="1:5" ht="15.75" thickBot="1" x14ac:dyDescent="0.3">
      <c r="A402" s="472"/>
      <c r="B402" s="49" t="s">
        <v>6</v>
      </c>
      <c r="C402" s="49" t="s">
        <v>7</v>
      </c>
      <c r="D402" s="49" t="s">
        <v>7</v>
      </c>
      <c r="E402" s="49" t="s">
        <v>7</v>
      </c>
    </row>
    <row r="403" spans="1:5" ht="15.75" thickBot="1" x14ac:dyDescent="0.3">
      <c r="A403" s="60" t="s">
        <v>0</v>
      </c>
      <c r="B403" s="67"/>
      <c r="C403" s="67"/>
      <c r="D403" s="67"/>
      <c r="E403" s="67"/>
    </row>
    <row r="404" spans="1:5" ht="36.75" thickBot="1" x14ac:dyDescent="0.3">
      <c r="A404" s="62" t="s">
        <v>43</v>
      </c>
      <c r="B404" s="63"/>
      <c r="C404" s="65"/>
      <c r="D404" s="65"/>
      <c r="E404" s="65"/>
    </row>
    <row r="405" spans="1:5" ht="36.75" thickBot="1" x14ac:dyDescent="0.3">
      <c r="A405" s="62" t="s">
        <v>44</v>
      </c>
      <c r="B405" s="63"/>
      <c r="C405" s="65"/>
      <c r="D405" s="65"/>
      <c r="E405" s="65"/>
    </row>
    <row r="406" spans="1:5" ht="24.75" thickBot="1" x14ac:dyDescent="0.3">
      <c r="A406" s="60" t="s">
        <v>41</v>
      </c>
      <c r="B406" s="67"/>
      <c r="C406" s="67"/>
      <c r="D406" s="67"/>
      <c r="E406" s="67"/>
    </row>
    <row r="407" spans="1:5" ht="48.75" thickBot="1" x14ac:dyDescent="0.3">
      <c r="A407" s="62" t="s">
        <v>45</v>
      </c>
      <c r="B407" s="63"/>
      <c r="C407" s="67"/>
      <c r="D407" s="67"/>
      <c r="E407" s="67"/>
    </row>
    <row r="408" spans="1:5" ht="48.75" thickBot="1" x14ac:dyDescent="0.3">
      <c r="A408" s="62" t="s">
        <v>46</v>
      </c>
      <c r="B408" s="63"/>
      <c r="C408" s="67"/>
      <c r="D408" s="67"/>
      <c r="E408" s="67"/>
    </row>
    <row r="409" spans="1:5" ht="15.75" thickBot="1" x14ac:dyDescent="0.3">
      <c r="A409" s="60" t="s">
        <v>1</v>
      </c>
      <c r="B409" s="63"/>
      <c r="C409" s="67"/>
      <c r="D409" s="67"/>
      <c r="E409" s="67"/>
    </row>
    <row r="410" spans="1:5" ht="36.75" thickBot="1" x14ac:dyDescent="0.3">
      <c r="A410" s="62" t="s">
        <v>48</v>
      </c>
      <c r="B410" s="63"/>
      <c r="C410" s="67"/>
      <c r="D410" s="67"/>
      <c r="E410" s="67"/>
    </row>
    <row r="411" spans="1:5" ht="36.75" thickBot="1" x14ac:dyDescent="0.3">
      <c r="A411" s="62" t="s">
        <v>49</v>
      </c>
      <c r="B411" s="63"/>
      <c r="C411" s="67"/>
      <c r="D411" s="67"/>
      <c r="E411" s="67"/>
    </row>
    <row r="412" spans="1:5" ht="15.75" thickBot="1" x14ac:dyDescent="0.3">
      <c r="A412" s="60" t="s">
        <v>2</v>
      </c>
      <c r="B412" s="63"/>
      <c r="C412" s="67"/>
      <c r="D412" s="67"/>
      <c r="E412" s="67"/>
    </row>
    <row r="413" spans="1:5" ht="36.75" thickBot="1" x14ac:dyDescent="0.3">
      <c r="A413" s="62" t="s">
        <v>50</v>
      </c>
      <c r="B413" s="63"/>
      <c r="C413" s="67"/>
      <c r="D413" s="67"/>
      <c r="E413" s="67"/>
    </row>
    <row r="414" spans="1:5" ht="36.75" thickBot="1" x14ac:dyDescent="0.3">
      <c r="A414" s="62" t="s">
        <v>51</v>
      </c>
      <c r="B414" s="63"/>
      <c r="C414" s="67"/>
      <c r="D414" s="67"/>
      <c r="E414" s="67"/>
    </row>
    <row r="415" spans="1:5" ht="15.75" thickBot="1" x14ac:dyDescent="0.3">
      <c r="A415" s="60" t="s">
        <v>31</v>
      </c>
      <c r="B415" s="63"/>
      <c r="C415" s="67"/>
      <c r="D415" s="67"/>
      <c r="E415" s="67"/>
    </row>
    <row r="416" spans="1:5" ht="36.75" thickBot="1" x14ac:dyDescent="0.3">
      <c r="A416" s="62" t="s">
        <v>52</v>
      </c>
      <c r="B416" s="63"/>
      <c r="C416" s="67"/>
      <c r="D416" s="67"/>
      <c r="E416" s="67"/>
    </row>
    <row r="417" spans="1:5" ht="36.75" thickBot="1" x14ac:dyDescent="0.3">
      <c r="A417" s="62" t="s">
        <v>53</v>
      </c>
      <c r="B417" s="63"/>
      <c r="C417" s="67"/>
      <c r="D417" s="67"/>
      <c r="E417" s="67"/>
    </row>
    <row r="418" spans="1:5" ht="15.75" thickBot="1" x14ac:dyDescent="0.3">
      <c r="A418" s="60" t="s">
        <v>33</v>
      </c>
      <c r="B418" s="63"/>
      <c r="C418" s="67"/>
      <c r="D418" s="67"/>
      <c r="E418" s="67"/>
    </row>
    <row r="419" spans="1:5" ht="36.75" thickBot="1" x14ac:dyDescent="0.3">
      <c r="A419" s="62" t="s">
        <v>54</v>
      </c>
      <c r="B419" s="63"/>
      <c r="C419" s="67"/>
      <c r="D419" s="67"/>
      <c r="E419" s="67"/>
    </row>
    <row r="420" spans="1:5" ht="36.75" thickBot="1" x14ac:dyDescent="0.3">
      <c r="A420" s="62" t="s">
        <v>55</v>
      </c>
      <c r="B420" s="63"/>
      <c r="C420" s="67"/>
      <c r="D420" s="67"/>
      <c r="E420" s="67"/>
    </row>
    <row r="421" spans="1:5" ht="24.75" thickBot="1" x14ac:dyDescent="0.3">
      <c r="A421" s="60" t="s">
        <v>3</v>
      </c>
      <c r="B421" s="63"/>
      <c r="C421" s="67"/>
      <c r="D421" s="67"/>
      <c r="E421" s="67"/>
    </row>
    <row r="422" spans="1:5" ht="36.75" thickBot="1" x14ac:dyDescent="0.3">
      <c r="A422" s="62" t="s">
        <v>56</v>
      </c>
      <c r="B422" s="63"/>
      <c r="C422" s="67"/>
      <c r="D422" s="67"/>
      <c r="E422" s="67"/>
    </row>
    <row r="423" spans="1:5" ht="36.75" thickBot="1" x14ac:dyDescent="0.3">
      <c r="A423" s="62" t="s">
        <v>57</v>
      </c>
      <c r="B423" s="63"/>
      <c r="C423" s="67"/>
      <c r="D423" s="67"/>
      <c r="E423" s="67"/>
    </row>
    <row r="424" spans="1:5" ht="24.75" thickBot="1" x14ac:dyDescent="0.3">
      <c r="A424" s="76" t="s">
        <v>64</v>
      </c>
      <c r="B424" s="79">
        <f>B421+B415+B418+B412+B409+B406+B403</f>
        <v>0</v>
      </c>
      <c r="C424" s="79">
        <f t="shared" ref="C424:E424" si="31">C421+C415+C418+C412+C409+C406+C403</f>
        <v>0</v>
      </c>
      <c r="D424" s="79">
        <f t="shared" si="31"/>
        <v>0</v>
      </c>
      <c r="E424" s="79">
        <f t="shared" si="31"/>
        <v>0</v>
      </c>
    </row>
    <row r="425" spans="1:5" x14ac:dyDescent="0.25">
      <c r="A425" s="473" t="s">
        <v>273</v>
      </c>
      <c r="B425" s="476"/>
      <c r="C425" s="477"/>
      <c r="D425" s="477"/>
      <c r="E425" s="478"/>
    </row>
    <row r="426" spans="1:5" x14ac:dyDescent="0.25">
      <c r="A426" s="474"/>
      <c r="B426" s="479"/>
      <c r="C426" s="480"/>
      <c r="D426" s="480"/>
      <c r="E426" s="481"/>
    </row>
    <row r="427" spans="1:5" ht="15.75" thickBot="1" x14ac:dyDescent="0.3">
      <c r="A427" s="475"/>
      <c r="B427" s="482"/>
      <c r="C427" s="483"/>
      <c r="D427" s="483"/>
      <c r="E427" s="484"/>
    </row>
    <row r="428" spans="1:5" ht="15.75" thickBot="1" x14ac:dyDescent="0.3">
      <c r="A428" s="69" t="s">
        <v>62</v>
      </c>
      <c r="B428" s="70">
        <f>IF(B424-B395=0,0,"Error")</f>
        <v>0</v>
      </c>
      <c r="C428" s="70">
        <f>IF(C424-C395=0,0,"Error")</f>
        <v>0</v>
      </c>
      <c r="D428" s="70">
        <f>IF(D424-D395=0,0,"Error")</f>
        <v>0</v>
      </c>
      <c r="E428" s="70">
        <f>IF(E424-E395=0,0,"Error")</f>
        <v>0</v>
      </c>
    </row>
    <row r="429" spans="1:5" ht="15.75" thickBot="1" x14ac:dyDescent="0.3">
      <c r="A429" s="485" t="s">
        <v>66</v>
      </c>
      <c r="B429" s="486"/>
      <c r="C429" s="486"/>
      <c r="D429" s="486"/>
      <c r="E429" s="487"/>
    </row>
    <row r="430" spans="1:5" ht="15.75" thickBot="1" x14ac:dyDescent="0.3">
      <c r="A430" s="485" t="s">
        <v>67</v>
      </c>
      <c r="B430" s="486"/>
      <c r="C430" s="486"/>
      <c r="D430" s="486"/>
      <c r="E430" s="487"/>
    </row>
    <row r="431" spans="1:5" ht="15.75" thickBot="1" x14ac:dyDescent="0.3">
      <c r="A431" s="71" t="s">
        <v>40</v>
      </c>
      <c r="B431" s="488" t="s">
        <v>291</v>
      </c>
      <c r="C431" s="489"/>
      <c r="D431" s="489"/>
      <c r="E431" s="490"/>
    </row>
    <row r="432" spans="1:5" ht="15.75" thickBot="1" x14ac:dyDescent="0.3">
      <c r="A432" s="55" t="s">
        <v>39</v>
      </c>
      <c r="B432" s="497" t="s">
        <v>293</v>
      </c>
      <c r="C432" s="498"/>
      <c r="D432" s="498"/>
      <c r="E432" s="499"/>
    </row>
    <row r="433" spans="1:9" ht="15.75" thickBot="1" x14ac:dyDescent="0.3">
      <c r="A433" s="52" t="s">
        <v>10</v>
      </c>
      <c r="B433" s="453" t="s">
        <v>293</v>
      </c>
      <c r="C433" s="454"/>
      <c r="D433" s="454"/>
      <c r="E433" s="455"/>
    </row>
    <row r="434" spans="1:9" ht="15.75" thickBot="1" x14ac:dyDescent="0.3">
      <c r="A434" s="52" t="s">
        <v>15</v>
      </c>
      <c r="B434" s="491" t="s">
        <v>293</v>
      </c>
      <c r="C434" s="492"/>
      <c r="D434" s="492"/>
      <c r="E434" s="493"/>
    </row>
    <row r="435" spans="1:9" x14ac:dyDescent="0.25">
      <c r="A435" s="471"/>
      <c r="B435" s="48">
        <v>2018</v>
      </c>
      <c r="C435" s="48">
        <v>2019</v>
      </c>
      <c r="D435" s="48">
        <v>2020</v>
      </c>
      <c r="E435" s="48">
        <v>2021</v>
      </c>
    </row>
    <row r="436" spans="1:9" ht="15.75" thickBot="1" x14ac:dyDescent="0.3">
      <c r="A436" s="472"/>
      <c r="B436" s="49" t="s">
        <v>6</v>
      </c>
      <c r="C436" s="49" t="s">
        <v>7</v>
      </c>
      <c r="D436" s="49" t="s">
        <v>7</v>
      </c>
      <c r="E436" s="49" t="s">
        <v>7</v>
      </c>
    </row>
    <row r="437" spans="1:9" ht="15.75" thickBot="1" x14ac:dyDescent="0.3">
      <c r="A437" s="52" t="s">
        <v>9</v>
      </c>
      <c r="B437" s="56"/>
      <c r="C437" s="56"/>
      <c r="D437" s="56"/>
      <c r="E437" s="56"/>
    </row>
    <row r="438" spans="1:9" ht="15.75" thickBot="1" x14ac:dyDescent="0.3">
      <c r="A438" s="52" t="s">
        <v>16</v>
      </c>
      <c r="B438" s="56"/>
      <c r="C438" s="56"/>
      <c r="D438" s="56"/>
      <c r="E438" s="56"/>
    </row>
    <row r="439" spans="1:9" ht="15.75" thickBot="1" x14ac:dyDescent="0.3">
      <c r="A439" s="52" t="s">
        <v>26</v>
      </c>
      <c r="B439" s="56" t="e">
        <f>B438/B437</f>
        <v>#DIV/0!</v>
      </c>
      <c r="C439" s="56" t="e">
        <f t="shared" ref="C439:E439" si="32">C438/C437</f>
        <v>#DIV/0!</v>
      </c>
      <c r="D439" s="56" t="e">
        <f t="shared" si="32"/>
        <v>#DIV/0!</v>
      </c>
      <c r="E439" s="56" t="e">
        <f t="shared" si="32"/>
        <v>#DIV/0!</v>
      </c>
    </row>
    <row r="440" spans="1:9" ht="15.75" thickBot="1" x14ac:dyDescent="0.3">
      <c r="A440" s="52" t="s">
        <v>17</v>
      </c>
      <c r="B440" s="57" t="s">
        <v>23</v>
      </c>
      <c r="C440" s="58" t="e">
        <f>C437/B437-1</f>
        <v>#DIV/0!</v>
      </c>
      <c r="D440" s="58" t="e">
        <f t="shared" ref="D440:E442" si="33">D437/C437-1</f>
        <v>#DIV/0!</v>
      </c>
      <c r="E440" s="58" t="e">
        <f t="shared" si="33"/>
        <v>#DIV/0!</v>
      </c>
      <c r="G440" s="59"/>
      <c r="H440" s="59"/>
      <c r="I440" s="59"/>
    </row>
    <row r="441" spans="1:9" ht="15.75" thickBot="1" x14ac:dyDescent="0.3">
      <c r="A441" s="52" t="s">
        <v>18</v>
      </c>
      <c r="B441" s="57" t="s">
        <v>23</v>
      </c>
      <c r="C441" s="58" t="e">
        <f>C438/B438-1</f>
        <v>#DIV/0!</v>
      </c>
      <c r="D441" s="58" t="e">
        <f t="shared" si="33"/>
        <v>#DIV/0!</v>
      </c>
      <c r="E441" s="58" t="e">
        <f t="shared" si="33"/>
        <v>#DIV/0!</v>
      </c>
    </row>
    <row r="442" spans="1:9" ht="15.75" thickBot="1" x14ac:dyDescent="0.3">
      <c r="A442" s="52" t="s">
        <v>19</v>
      </c>
      <c r="B442" s="57" t="s">
        <v>23</v>
      </c>
      <c r="C442" s="58" t="e">
        <f>C439/B439-1</f>
        <v>#DIV/0!</v>
      </c>
      <c r="D442" s="58" t="e">
        <f t="shared" si="33"/>
        <v>#DIV/0!</v>
      </c>
      <c r="E442" s="58" t="e">
        <f t="shared" si="33"/>
        <v>#DIV/0!</v>
      </c>
    </row>
    <row r="443" spans="1:9" ht="15.75" thickBot="1" x14ac:dyDescent="0.3">
      <c r="A443" s="494" t="s">
        <v>237</v>
      </c>
      <c r="B443" s="495"/>
      <c r="C443" s="495"/>
      <c r="D443" s="495"/>
      <c r="E443" s="496"/>
    </row>
    <row r="444" spans="1:9" x14ac:dyDescent="0.25">
      <c r="A444" s="471"/>
      <c r="B444" s="48">
        <v>2018</v>
      </c>
      <c r="C444" s="48">
        <v>2019</v>
      </c>
      <c r="D444" s="48">
        <v>2020</v>
      </c>
      <c r="E444" s="48">
        <v>2021</v>
      </c>
    </row>
    <row r="445" spans="1:9" ht="15.75" thickBot="1" x14ac:dyDescent="0.3">
      <c r="A445" s="472"/>
      <c r="B445" s="49" t="s">
        <v>6</v>
      </c>
      <c r="C445" s="49" t="s">
        <v>7</v>
      </c>
      <c r="D445" s="49" t="s">
        <v>7</v>
      </c>
      <c r="E445" s="49" t="s">
        <v>7</v>
      </c>
    </row>
    <row r="446" spans="1:9" ht="15.75" thickBot="1" x14ac:dyDescent="0.3">
      <c r="A446" s="60" t="s">
        <v>70</v>
      </c>
      <c r="B446" s="67"/>
      <c r="C446" s="67"/>
      <c r="D446" s="67"/>
      <c r="E446" s="67"/>
    </row>
    <row r="447" spans="1:9" ht="15.75" thickBot="1" x14ac:dyDescent="0.3">
      <c r="A447" s="60" t="s">
        <v>71</v>
      </c>
      <c r="B447" s="63"/>
      <c r="C447" s="67"/>
      <c r="D447" s="67"/>
      <c r="E447" s="67"/>
    </row>
    <row r="448" spans="1:9" ht="15.75" thickBot="1" x14ac:dyDescent="0.3">
      <c r="A448" s="68" t="s">
        <v>61</v>
      </c>
      <c r="B448" s="63">
        <f>B447+B446</f>
        <v>0</v>
      </c>
      <c r="C448" s="63">
        <f t="shared" ref="C448:E448" si="34">C447+C446</f>
        <v>0</v>
      </c>
      <c r="D448" s="63">
        <f t="shared" si="34"/>
        <v>0</v>
      </c>
      <c r="E448" s="63">
        <f t="shared" si="34"/>
        <v>0</v>
      </c>
    </row>
    <row r="449" spans="1:9" x14ac:dyDescent="0.25">
      <c r="A449" s="473" t="s">
        <v>68</v>
      </c>
      <c r="B449" s="476"/>
      <c r="C449" s="477"/>
      <c r="D449" s="477"/>
      <c r="E449" s="478"/>
    </row>
    <row r="450" spans="1:9" x14ac:dyDescent="0.25">
      <c r="A450" s="474"/>
      <c r="B450" s="479"/>
      <c r="C450" s="480"/>
      <c r="D450" s="480"/>
      <c r="E450" s="481"/>
    </row>
    <row r="451" spans="1:9" ht="15.75" thickBot="1" x14ac:dyDescent="0.3">
      <c r="A451" s="475"/>
      <c r="B451" s="482"/>
      <c r="C451" s="483"/>
      <c r="D451" s="483"/>
      <c r="E451" s="484"/>
    </row>
    <row r="452" spans="1:9" ht="15.75" thickBot="1" x14ac:dyDescent="0.3">
      <c r="A452" s="71" t="s">
        <v>40</v>
      </c>
      <c r="B452" s="488" t="s">
        <v>291</v>
      </c>
      <c r="C452" s="489"/>
      <c r="D452" s="489"/>
      <c r="E452" s="490"/>
    </row>
    <row r="453" spans="1:9" ht="23.25" thickBot="1" x14ac:dyDescent="0.3">
      <c r="A453" s="55" t="s">
        <v>292</v>
      </c>
      <c r="B453" s="497" t="s">
        <v>293</v>
      </c>
      <c r="C453" s="498"/>
      <c r="D453" s="498"/>
      <c r="E453" s="499"/>
    </row>
    <row r="454" spans="1:9" ht="15.75" thickBot="1" x14ac:dyDescent="0.3">
      <c r="A454" s="52" t="s">
        <v>10</v>
      </c>
      <c r="B454" s="453" t="s">
        <v>293</v>
      </c>
      <c r="C454" s="454"/>
      <c r="D454" s="454"/>
      <c r="E454" s="455"/>
    </row>
    <row r="455" spans="1:9" ht="15.75" thickBot="1" x14ac:dyDescent="0.3">
      <c r="A455" s="52" t="s">
        <v>15</v>
      </c>
      <c r="B455" s="491" t="s">
        <v>293</v>
      </c>
      <c r="C455" s="492"/>
      <c r="D455" s="492"/>
      <c r="E455" s="493"/>
    </row>
    <row r="456" spans="1:9" x14ac:dyDescent="0.25">
      <c r="A456" s="471"/>
      <c r="B456" s="48">
        <v>2018</v>
      </c>
      <c r="C456" s="48">
        <v>2019</v>
      </c>
      <c r="D456" s="48">
        <v>2020</v>
      </c>
      <c r="E456" s="48">
        <v>2021</v>
      </c>
    </row>
    <row r="457" spans="1:9" ht="15.75" thickBot="1" x14ac:dyDescent="0.3">
      <c r="A457" s="472"/>
      <c r="B457" s="49" t="s">
        <v>6</v>
      </c>
      <c r="C457" s="49" t="s">
        <v>7</v>
      </c>
      <c r="D457" s="49" t="s">
        <v>7</v>
      </c>
      <c r="E457" s="49" t="s">
        <v>7</v>
      </c>
    </row>
    <row r="458" spans="1:9" ht="15.75" thickBot="1" x14ac:dyDescent="0.3">
      <c r="A458" s="52" t="s">
        <v>9</v>
      </c>
      <c r="B458" s="56"/>
      <c r="C458" s="56"/>
      <c r="D458" s="56"/>
      <c r="E458" s="56"/>
    </row>
    <row r="459" spans="1:9" ht="15.75" thickBot="1" x14ac:dyDescent="0.3">
      <c r="A459" s="52" t="s">
        <v>16</v>
      </c>
      <c r="B459" s="56"/>
      <c r="C459" s="56"/>
      <c r="D459" s="56"/>
      <c r="E459" s="56"/>
    </row>
    <row r="460" spans="1:9" ht="15.75" thickBot="1" x14ac:dyDescent="0.3">
      <c r="A460" s="52" t="s">
        <v>26</v>
      </c>
      <c r="B460" s="56" t="e">
        <f>B459/B458</f>
        <v>#DIV/0!</v>
      </c>
      <c r="C460" s="56" t="e">
        <f t="shared" ref="C460:E460" si="35">C459/C458</f>
        <v>#DIV/0!</v>
      </c>
      <c r="D460" s="56" t="e">
        <f t="shared" si="35"/>
        <v>#DIV/0!</v>
      </c>
      <c r="E460" s="56" t="e">
        <f t="shared" si="35"/>
        <v>#DIV/0!</v>
      </c>
    </row>
    <row r="461" spans="1:9" ht="15.75" thickBot="1" x14ac:dyDescent="0.3">
      <c r="A461" s="52" t="s">
        <v>17</v>
      </c>
      <c r="B461" s="57" t="s">
        <v>23</v>
      </c>
      <c r="C461" s="58" t="e">
        <f>C458/B458-1</f>
        <v>#DIV/0!</v>
      </c>
      <c r="D461" s="58" t="e">
        <f t="shared" ref="D461:E463" si="36">D458/C458-1</f>
        <v>#DIV/0!</v>
      </c>
      <c r="E461" s="58" t="e">
        <f t="shared" si="36"/>
        <v>#DIV/0!</v>
      </c>
      <c r="G461" s="59"/>
      <c r="H461" s="59"/>
      <c r="I461" s="59"/>
    </row>
    <row r="462" spans="1:9" ht="15.75" thickBot="1" x14ac:dyDescent="0.3">
      <c r="A462" s="52" t="s">
        <v>18</v>
      </c>
      <c r="B462" s="57" t="s">
        <v>23</v>
      </c>
      <c r="C462" s="58" t="e">
        <f>C459/B459-1</f>
        <v>#DIV/0!</v>
      </c>
      <c r="D462" s="58" t="e">
        <f t="shared" si="36"/>
        <v>#DIV/0!</v>
      </c>
      <c r="E462" s="58" t="e">
        <f t="shared" si="36"/>
        <v>#DIV/0!</v>
      </c>
    </row>
    <row r="463" spans="1:9" ht="15.75" thickBot="1" x14ac:dyDescent="0.3">
      <c r="A463" s="52" t="s">
        <v>19</v>
      </c>
      <c r="B463" s="57" t="s">
        <v>23</v>
      </c>
      <c r="C463" s="58" t="e">
        <f>C460/B460-1</f>
        <v>#DIV/0!</v>
      </c>
      <c r="D463" s="58" t="e">
        <f t="shared" si="36"/>
        <v>#DIV/0!</v>
      </c>
      <c r="E463" s="58" t="e">
        <f t="shared" si="36"/>
        <v>#DIV/0!</v>
      </c>
    </row>
    <row r="464" spans="1:9" ht="15.75" thickBot="1" x14ac:dyDescent="0.3">
      <c r="A464" s="494" t="s">
        <v>294</v>
      </c>
      <c r="B464" s="495"/>
      <c r="C464" s="495"/>
      <c r="D464" s="495"/>
      <c r="E464" s="496"/>
    </row>
    <row r="465" spans="1:5" x14ac:dyDescent="0.25">
      <c r="A465" s="471"/>
      <c r="B465" s="48">
        <v>2018</v>
      </c>
      <c r="C465" s="48">
        <v>2019</v>
      </c>
      <c r="D465" s="48">
        <v>2020</v>
      </c>
      <c r="E465" s="48">
        <v>2021</v>
      </c>
    </row>
    <row r="466" spans="1:5" ht="15.75" thickBot="1" x14ac:dyDescent="0.3">
      <c r="A466" s="472"/>
      <c r="B466" s="49" t="s">
        <v>6</v>
      </c>
      <c r="C466" s="49" t="s">
        <v>7</v>
      </c>
      <c r="D466" s="49" t="s">
        <v>7</v>
      </c>
      <c r="E466" s="49" t="s">
        <v>7</v>
      </c>
    </row>
    <row r="467" spans="1:5" ht="15.75" thickBot="1" x14ac:dyDescent="0.3">
      <c r="A467" s="60" t="s">
        <v>70</v>
      </c>
      <c r="B467" s="67"/>
      <c r="C467" s="67"/>
      <c r="D467" s="67"/>
      <c r="E467" s="67"/>
    </row>
    <row r="468" spans="1:5" ht="15.75" thickBot="1" x14ac:dyDescent="0.3">
      <c r="A468" s="60" t="s">
        <v>71</v>
      </c>
      <c r="B468" s="63"/>
      <c r="C468" s="67"/>
      <c r="D468" s="67"/>
      <c r="E468" s="67"/>
    </row>
    <row r="469" spans="1:5" ht="15.75" thickBot="1" x14ac:dyDescent="0.3">
      <c r="A469" s="68" t="s">
        <v>63</v>
      </c>
      <c r="B469" s="63">
        <f>B468+B467</f>
        <v>0</v>
      </c>
      <c r="C469" s="63">
        <f t="shared" ref="C469:E469" si="37">C468+C467</f>
        <v>0</v>
      </c>
      <c r="D469" s="63">
        <f t="shared" si="37"/>
        <v>0</v>
      </c>
      <c r="E469" s="63">
        <f t="shared" si="37"/>
        <v>0</v>
      </c>
    </row>
    <row r="470" spans="1:5" x14ac:dyDescent="0.25">
      <c r="A470" s="473" t="s">
        <v>69</v>
      </c>
      <c r="B470" s="476"/>
      <c r="C470" s="477"/>
      <c r="D470" s="477"/>
      <c r="E470" s="478"/>
    </row>
    <row r="471" spans="1:5" x14ac:dyDescent="0.25">
      <c r="A471" s="474"/>
      <c r="B471" s="479"/>
      <c r="C471" s="480"/>
      <c r="D471" s="480"/>
      <c r="E471" s="481"/>
    </row>
    <row r="472" spans="1:5" ht="15.75" thickBot="1" x14ac:dyDescent="0.3">
      <c r="A472" s="475"/>
      <c r="B472" s="482"/>
      <c r="C472" s="483"/>
      <c r="D472" s="483"/>
      <c r="E472" s="484"/>
    </row>
    <row r="473" spans="1:5" ht="15.75" thickBot="1" x14ac:dyDescent="0.3">
      <c r="A473" s="485" t="s">
        <v>66</v>
      </c>
      <c r="B473" s="486"/>
      <c r="C473" s="486"/>
      <c r="D473" s="486"/>
      <c r="E473" s="487"/>
    </row>
    <row r="474" spans="1:5" ht="15.75" thickBot="1" x14ac:dyDescent="0.3">
      <c r="A474" s="485" t="s">
        <v>72</v>
      </c>
      <c r="B474" s="486"/>
      <c r="C474" s="486"/>
      <c r="D474" s="486"/>
      <c r="E474" s="487"/>
    </row>
    <row r="475" spans="1:5" ht="15.75" thickBot="1" x14ac:dyDescent="0.3">
      <c r="A475" s="71" t="s">
        <v>40</v>
      </c>
      <c r="B475" s="488" t="s">
        <v>291</v>
      </c>
      <c r="C475" s="489"/>
      <c r="D475" s="489"/>
      <c r="E475" s="490"/>
    </row>
    <row r="476" spans="1:5" ht="15.75" thickBot="1" x14ac:dyDescent="0.3">
      <c r="A476" s="55" t="s">
        <v>39</v>
      </c>
      <c r="B476" s="497" t="s">
        <v>293</v>
      </c>
      <c r="C476" s="498"/>
      <c r="D476" s="498"/>
      <c r="E476" s="499"/>
    </row>
    <row r="477" spans="1:5" ht="15.75" thickBot="1" x14ac:dyDescent="0.3">
      <c r="A477" s="52" t="s">
        <v>10</v>
      </c>
      <c r="B477" s="453" t="s">
        <v>293</v>
      </c>
      <c r="C477" s="454"/>
      <c r="D477" s="454"/>
      <c r="E477" s="455"/>
    </row>
    <row r="478" spans="1:5" ht="15.75" thickBot="1" x14ac:dyDescent="0.3">
      <c r="A478" s="52" t="s">
        <v>15</v>
      </c>
      <c r="B478" s="491" t="s">
        <v>293</v>
      </c>
      <c r="C478" s="492"/>
      <c r="D478" s="492"/>
      <c r="E478" s="493"/>
    </row>
    <row r="479" spans="1:5" x14ac:dyDescent="0.25">
      <c r="A479" s="471"/>
      <c r="B479" s="48">
        <v>2018</v>
      </c>
      <c r="C479" s="48">
        <v>2019</v>
      </c>
      <c r="D479" s="48">
        <v>2020</v>
      </c>
      <c r="E479" s="48">
        <v>2021</v>
      </c>
    </row>
    <row r="480" spans="1:5" ht="15.75" thickBot="1" x14ac:dyDescent="0.3">
      <c r="A480" s="472"/>
      <c r="B480" s="49" t="s">
        <v>6</v>
      </c>
      <c r="C480" s="49" t="s">
        <v>7</v>
      </c>
      <c r="D480" s="49" t="s">
        <v>7</v>
      </c>
      <c r="E480" s="49" t="s">
        <v>7</v>
      </c>
    </row>
    <row r="481" spans="1:9" ht="15.75" thickBot="1" x14ac:dyDescent="0.3">
      <c r="A481" s="52" t="s">
        <v>9</v>
      </c>
      <c r="B481" s="56"/>
      <c r="C481" s="56"/>
      <c r="D481" s="56"/>
      <c r="E481" s="56"/>
    </row>
    <row r="482" spans="1:9" ht="15.75" thickBot="1" x14ac:dyDescent="0.3">
      <c r="A482" s="52" t="s">
        <v>16</v>
      </c>
      <c r="B482" s="56"/>
      <c r="C482" s="56"/>
      <c r="D482" s="56"/>
      <c r="E482" s="56"/>
    </row>
    <row r="483" spans="1:9" ht="15.75" thickBot="1" x14ac:dyDescent="0.3">
      <c r="A483" s="52" t="s">
        <v>26</v>
      </c>
      <c r="B483" s="56" t="e">
        <f>B482/B481</f>
        <v>#DIV/0!</v>
      </c>
      <c r="C483" s="56" t="e">
        <f t="shared" ref="C483:E483" si="38">C482/C481</f>
        <v>#DIV/0!</v>
      </c>
      <c r="D483" s="56" t="e">
        <f t="shared" si="38"/>
        <v>#DIV/0!</v>
      </c>
      <c r="E483" s="56" t="e">
        <f t="shared" si="38"/>
        <v>#DIV/0!</v>
      </c>
    </row>
    <row r="484" spans="1:9" ht="15.75" thickBot="1" x14ac:dyDescent="0.3">
      <c r="A484" s="52" t="s">
        <v>17</v>
      </c>
      <c r="B484" s="57" t="s">
        <v>23</v>
      </c>
      <c r="C484" s="58" t="e">
        <f>C481/B481-1</f>
        <v>#DIV/0!</v>
      </c>
      <c r="D484" s="58" t="e">
        <f t="shared" ref="D484:E486" si="39">D481/C481-1</f>
        <v>#DIV/0!</v>
      </c>
      <c r="E484" s="58" t="e">
        <f t="shared" si="39"/>
        <v>#DIV/0!</v>
      </c>
      <c r="G484" s="59"/>
      <c r="H484" s="59"/>
      <c r="I484" s="59"/>
    </row>
    <row r="485" spans="1:9" ht="15.75" thickBot="1" x14ac:dyDescent="0.3">
      <c r="A485" s="52" t="s">
        <v>18</v>
      </c>
      <c r="B485" s="57" t="s">
        <v>23</v>
      </c>
      <c r="C485" s="58" t="e">
        <f>C482/B482-1</f>
        <v>#DIV/0!</v>
      </c>
      <c r="D485" s="58" t="e">
        <f t="shared" si="39"/>
        <v>#DIV/0!</v>
      </c>
      <c r="E485" s="58" t="e">
        <f t="shared" si="39"/>
        <v>#DIV/0!</v>
      </c>
    </row>
    <row r="486" spans="1:9" ht="15.75" thickBot="1" x14ac:dyDescent="0.3">
      <c r="A486" s="52" t="s">
        <v>19</v>
      </c>
      <c r="B486" s="57" t="s">
        <v>23</v>
      </c>
      <c r="C486" s="58" t="e">
        <f>C483/B483-1</f>
        <v>#DIV/0!</v>
      </c>
      <c r="D486" s="58" t="e">
        <f t="shared" si="39"/>
        <v>#DIV/0!</v>
      </c>
      <c r="E486" s="58" t="e">
        <f t="shared" si="39"/>
        <v>#DIV/0!</v>
      </c>
    </row>
    <row r="487" spans="1:9" ht="15.75" thickBot="1" x14ac:dyDescent="0.3">
      <c r="A487" s="494" t="s">
        <v>237</v>
      </c>
      <c r="B487" s="495"/>
      <c r="C487" s="495"/>
      <c r="D487" s="495"/>
      <c r="E487" s="496"/>
    </row>
    <row r="488" spans="1:9" x14ac:dyDescent="0.25">
      <c r="A488" s="471"/>
      <c r="B488" s="48">
        <v>2018</v>
      </c>
      <c r="C488" s="48">
        <v>2019</v>
      </c>
      <c r="D488" s="48">
        <v>2020</v>
      </c>
      <c r="E488" s="48">
        <v>2021</v>
      </c>
    </row>
    <row r="489" spans="1:9" ht="15.75" thickBot="1" x14ac:dyDescent="0.3">
      <c r="A489" s="472"/>
      <c r="B489" s="49" t="s">
        <v>6</v>
      </c>
      <c r="C489" s="49" t="s">
        <v>7</v>
      </c>
      <c r="D489" s="49" t="s">
        <v>7</v>
      </c>
      <c r="E489" s="49" t="s">
        <v>7</v>
      </c>
    </row>
    <row r="490" spans="1:9" ht="15.75" thickBot="1" x14ac:dyDescent="0.3">
      <c r="A490" s="60" t="s">
        <v>70</v>
      </c>
      <c r="B490" s="67"/>
      <c r="C490" s="67"/>
      <c r="D490" s="67"/>
      <c r="E490" s="67"/>
    </row>
    <row r="491" spans="1:9" ht="15.75" thickBot="1" x14ac:dyDescent="0.3">
      <c r="A491" s="60" t="s">
        <v>71</v>
      </c>
      <c r="B491" s="63"/>
      <c r="C491" s="67"/>
      <c r="D491" s="67"/>
      <c r="E491" s="67"/>
    </row>
    <row r="492" spans="1:9" ht="15.75" thickBot="1" x14ac:dyDescent="0.3">
      <c r="A492" s="68" t="s">
        <v>61</v>
      </c>
      <c r="B492" s="63">
        <f>B491+B490</f>
        <v>0</v>
      </c>
      <c r="C492" s="63">
        <f t="shared" ref="C492:E492" si="40">C491+C490</f>
        <v>0</v>
      </c>
      <c r="D492" s="63">
        <f t="shared" si="40"/>
        <v>0</v>
      </c>
      <c r="E492" s="63">
        <f t="shared" si="40"/>
        <v>0</v>
      </c>
    </row>
    <row r="493" spans="1:9" x14ac:dyDescent="0.25">
      <c r="A493" s="473" t="s">
        <v>68</v>
      </c>
      <c r="B493" s="476"/>
      <c r="C493" s="477"/>
      <c r="D493" s="477"/>
      <c r="E493" s="478"/>
    </row>
    <row r="494" spans="1:9" x14ac:dyDescent="0.25">
      <c r="A494" s="474"/>
      <c r="B494" s="479"/>
      <c r="C494" s="480"/>
      <c r="D494" s="480"/>
      <c r="E494" s="481"/>
    </row>
    <row r="495" spans="1:9" ht="15.75" thickBot="1" x14ac:dyDescent="0.3">
      <c r="A495" s="475"/>
      <c r="B495" s="482"/>
      <c r="C495" s="483"/>
      <c r="D495" s="483"/>
      <c r="E495" s="484"/>
    </row>
    <row r="496" spans="1:9" ht="15.75" thickBot="1" x14ac:dyDescent="0.3">
      <c r="A496" s="71" t="s">
        <v>40</v>
      </c>
      <c r="B496" s="488" t="s">
        <v>291</v>
      </c>
      <c r="C496" s="489"/>
      <c r="D496" s="489"/>
      <c r="E496" s="490"/>
    </row>
    <row r="497" spans="1:9" ht="23.25" thickBot="1" x14ac:dyDescent="0.3">
      <c r="A497" s="55" t="s">
        <v>292</v>
      </c>
      <c r="B497" s="497" t="s">
        <v>293</v>
      </c>
      <c r="C497" s="498"/>
      <c r="D497" s="498"/>
      <c r="E497" s="499"/>
    </row>
    <row r="498" spans="1:9" ht="15.75" thickBot="1" x14ac:dyDescent="0.3">
      <c r="A498" s="52" t="s">
        <v>10</v>
      </c>
      <c r="B498" s="453" t="s">
        <v>293</v>
      </c>
      <c r="C498" s="454"/>
      <c r="D498" s="454"/>
      <c r="E498" s="455"/>
    </row>
    <row r="499" spans="1:9" ht="15.75" thickBot="1" x14ac:dyDescent="0.3">
      <c r="A499" s="52" t="s">
        <v>15</v>
      </c>
      <c r="B499" s="491" t="s">
        <v>293</v>
      </c>
      <c r="C499" s="492"/>
      <c r="D499" s="492"/>
      <c r="E499" s="493"/>
    </row>
    <row r="500" spans="1:9" x14ac:dyDescent="0.25">
      <c r="A500" s="471"/>
      <c r="B500" s="48">
        <v>2018</v>
      </c>
      <c r="C500" s="48">
        <v>2019</v>
      </c>
      <c r="D500" s="48">
        <v>2020</v>
      </c>
      <c r="E500" s="48">
        <v>2021</v>
      </c>
    </row>
    <row r="501" spans="1:9" ht="15.75" thickBot="1" x14ac:dyDescent="0.3">
      <c r="A501" s="472"/>
      <c r="B501" s="49" t="s">
        <v>6</v>
      </c>
      <c r="C501" s="49" t="s">
        <v>7</v>
      </c>
      <c r="D501" s="49" t="s">
        <v>7</v>
      </c>
      <c r="E501" s="49" t="s">
        <v>7</v>
      </c>
    </row>
    <row r="502" spans="1:9" ht="15.75" thickBot="1" x14ac:dyDescent="0.3">
      <c r="A502" s="52" t="s">
        <v>9</v>
      </c>
      <c r="B502" s="56"/>
      <c r="C502" s="56"/>
      <c r="D502" s="56"/>
      <c r="E502" s="56"/>
    </row>
    <row r="503" spans="1:9" ht="15.75" thickBot="1" x14ac:dyDescent="0.3">
      <c r="A503" s="52" t="s">
        <v>16</v>
      </c>
      <c r="B503" s="56"/>
      <c r="C503" s="56"/>
      <c r="D503" s="56"/>
      <c r="E503" s="56"/>
    </row>
    <row r="504" spans="1:9" ht="15.75" thickBot="1" x14ac:dyDescent="0.3">
      <c r="A504" s="52" t="s">
        <v>26</v>
      </c>
      <c r="B504" s="56" t="e">
        <f>B503/B502</f>
        <v>#DIV/0!</v>
      </c>
      <c r="C504" s="56" t="e">
        <f t="shared" ref="C504:E504" si="41">C503/C502</f>
        <v>#DIV/0!</v>
      </c>
      <c r="D504" s="56" t="e">
        <f t="shared" si="41"/>
        <v>#DIV/0!</v>
      </c>
      <c r="E504" s="56" t="e">
        <f t="shared" si="41"/>
        <v>#DIV/0!</v>
      </c>
    </row>
    <row r="505" spans="1:9" ht="15.75" thickBot="1" x14ac:dyDescent="0.3">
      <c r="A505" s="52" t="s">
        <v>17</v>
      </c>
      <c r="B505" s="57" t="s">
        <v>23</v>
      </c>
      <c r="C505" s="58" t="e">
        <f>C502/B502-1</f>
        <v>#DIV/0!</v>
      </c>
      <c r="D505" s="58" t="e">
        <f t="shared" ref="D505:E507" si="42">D502/C502-1</f>
        <v>#DIV/0!</v>
      </c>
      <c r="E505" s="58" t="e">
        <f t="shared" si="42"/>
        <v>#DIV/0!</v>
      </c>
      <c r="G505" s="59"/>
      <c r="H505" s="59"/>
      <c r="I505" s="59"/>
    </row>
    <row r="506" spans="1:9" ht="15.75" thickBot="1" x14ac:dyDescent="0.3">
      <c r="A506" s="52" t="s">
        <v>18</v>
      </c>
      <c r="B506" s="57" t="s">
        <v>23</v>
      </c>
      <c r="C506" s="58" t="e">
        <f>C503/B503-1</f>
        <v>#DIV/0!</v>
      </c>
      <c r="D506" s="58" t="e">
        <f t="shared" si="42"/>
        <v>#DIV/0!</v>
      </c>
      <c r="E506" s="58" t="e">
        <f t="shared" si="42"/>
        <v>#DIV/0!</v>
      </c>
    </row>
    <row r="507" spans="1:9" ht="15.75" thickBot="1" x14ac:dyDescent="0.3">
      <c r="A507" s="52" t="s">
        <v>19</v>
      </c>
      <c r="B507" s="57" t="s">
        <v>23</v>
      </c>
      <c r="C507" s="58" t="e">
        <f>C504/B504-1</f>
        <v>#DIV/0!</v>
      </c>
      <c r="D507" s="58" t="e">
        <f t="shared" si="42"/>
        <v>#DIV/0!</v>
      </c>
      <c r="E507" s="58" t="e">
        <f t="shared" si="42"/>
        <v>#DIV/0!</v>
      </c>
    </row>
    <row r="508" spans="1:9" ht="15.75" thickBot="1" x14ac:dyDescent="0.3">
      <c r="A508" s="494" t="s">
        <v>294</v>
      </c>
      <c r="B508" s="495"/>
      <c r="C508" s="495"/>
      <c r="D508" s="495"/>
      <c r="E508" s="496"/>
    </row>
    <row r="509" spans="1:9" x14ac:dyDescent="0.25">
      <c r="A509" s="471"/>
      <c r="B509" s="48">
        <v>2018</v>
      </c>
      <c r="C509" s="48">
        <v>2019</v>
      </c>
      <c r="D509" s="48">
        <v>2020</v>
      </c>
      <c r="E509" s="48">
        <v>2021</v>
      </c>
    </row>
    <row r="510" spans="1:9" ht="15.75" thickBot="1" x14ac:dyDescent="0.3">
      <c r="A510" s="472"/>
      <c r="B510" s="49" t="s">
        <v>6</v>
      </c>
      <c r="C510" s="49" t="s">
        <v>7</v>
      </c>
      <c r="D510" s="49" t="s">
        <v>7</v>
      </c>
      <c r="E510" s="49" t="s">
        <v>7</v>
      </c>
    </row>
    <row r="511" spans="1:9" ht="15.75" thickBot="1" x14ac:dyDescent="0.3">
      <c r="A511" s="60" t="s">
        <v>70</v>
      </c>
      <c r="B511" s="67"/>
      <c r="C511" s="67"/>
      <c r="D511" s="67"/>
      <c r="E511" s="67"/>
    </row>
    <row r="512" spans="1:9" ht="15.75" thickBot="1" x14ac:dyDescent="0.3">
      <c r="A512" s="60" t="s">
        <v>71</v>
      </c>
      <c r="B512" s="63"/>
      <c r="C512" s="67"/>
      <c r="D512" s="67"/>
      <c r="E512" s="67"/>
    </row>
    <row r="513" spans="1:6" ht="15.75" thickBot="1" x14ac:dyDescent="0.3">
      <c r="A513" s="68" t="s">
        <v>63</v>
      </c>
      <c r="B513" s="63">
        <f>B512+B511</f>
        <v>0</v>
      </c>
      <c r="C513" s="63">
        <f t="shared" ref="C513:E513" si="43">C512+C511</f>
        <v>0</v>
      </c>
      <c r="D513" s="63">
        <f t="shared" si="43"/>
        <v>0</v>
      </c>
      <c r="E513" s="63">
        <f t="shared" si="43"/>
        <v>0</v>
      </c>
    </row>
    <row r="514" spans="1:6" x14ac:dyDescent="0.25">
      <c r="A514" s="473" t="s">
        <v>69</v>
      </c>
      <c r="B514" s="476"/>
      <c r="C514" s="477"/>
      <c r="D514" s="477"/>
      <c r="E514" s="478"/>
    </row>
    <row r="515" spans="1:6" x14ac:dyDescent="0.25">
      <c r="A515" s="474"/>
      <c r="B515" s="479"/>
      <c r="C515" s="480"/>
      <c r="D515" s="480"/>
      <c r="E515" s="481"/>
    </row>
    <row r="516" spans="1:6" ht="15.75" thickBot="1" x14ac:dyDescent="0.3">
      <c r="A516" s="475"/>
      <c r="B516" s="482"/>
      <c r="C516" s="483"/>
      <c r="D516" s="483"/>
      <c r="E516" s="484"/>
    </row>
    <row r="517" spans="1:6" ht="15.75" thickBot="1" x14ac:dyDescent="0.3">
      <c r="A517" s="80"/>
      <c r="B517" s="81"/>
      <c r="C517" s="81"/>
      <c r="D517" s="81"/>
      <c r="E517" s="81"/>
    </row>
    <row r="518" spans="1:6" ht="36.75" thickBot="1" x14ac:dyDescent="0.3">
      <c r="A518" s="53" t="s">
        <v>76</v>
      </c>
      <c r="B518" s="82">
        <f>B503+B482+B459+B438+B395+B353+B324+B303+B97+B76+B192+B33+B118+B145+B233+B260</f>
        <v>72300</v>
      </c>
      <c r="C518" s="82">
        <f t="shared" ref="C518:E518" si="44">C503+C482+C459+C438+C395+C353+C324+C303+C97+C76+C192+C33+C118+C145+C233+C260</f>
        <v>67400</v>
      </c>
      <c r="D518" s="82">
        <f t="shared" si="44"/>
        <v>70400</v>
      </c>
      <c r="E518" s="82">
        <f t="shared" si="44"/>
        <v>70400</v>
      </c>
    </row>
    <row r="519" spans="1:6" ht="36.75" thickBot="1" x14ac:dyDescent="0.3">
      <c r="A519" s="53" t="s">
        <v>77</v>
      </c>
      <c r="B519" s="82">
        <f>B521+B523+B525+B527+B529+B531+B533+B535+B537</f>
        <v>72300</v>
      </c>
      <c r="C519" s="82">
        <f>C521+C523+C525+C527+C529+C531+C533+C535+C537</f>
        <v>67400</v>
      </c>
      <c r="D519" s="82">
        <f>D521+D523+D525+D527+D529+D531+D533+D535+D537</f>
        <v>70400</v>
      </c>
      <c r="E519" s="82">
        <f>E521+E523+E525+E527+E529+E531+E533+E535+E537</f>
        <v>70400</v>
      </c>
    </row>
    <row r="520" spans="1:6" ht="24.75" thickBot="1" x14ac:dyDescent="0.3">
      <c r="A520" s="83" t="s">
        <v>27</v>
      </c>
      <c r="B520" s="84"/>
      <c r="C520" s="85">
        <f>C519/B519-1</f>
        <v>-6.777316735822958E-2</v>
      </c>
      <c r="D520" s="85">
        <f t="shared" ref="D520:E520" si="45">D519/C519-1</f>
        <v>4.4510385756676651E-2</v>
      </c>
      <c r="E520" s="85">
        <f t="shared" si="45"/>
        <v>0</v>
      </c>
    </row>
    <row r="521" spans="1:6" ht="15.75" thickBot="1" x14ac:dyDescent="0.3">
      <c r="A521" s="60" t="s">
        <v>0</v>
      </c>
      <c r="B521" s="67">
        <f>B403+B363+B200+B41+B153+B268</f>
        <v>29159</v>
      </c>
      <c r="C521" s="67">
        <f t="shared" ref="C521:E521" si="46">C403+C363+C200+C41+C153+C268</f>
        <v>29393</v>
      </c>
      <c r="D521" s="67">
        <f t="shared" si="46"/>
        <v>29393</v>
      </c>
      <c r="E521" s="67">
        <f t="shared" si="46"/>
        <v>29393</v>
      </c>
      <c r="F521" s="59"/>
    </row>
    <row r="522" spans="1:6" ht="15.75" thickBot="1" x14ac:dyDescent="0.3">
      <c r="A522" s="62" t="s">
        <v>28</v>
      </c>
      <c r="B522" s="63"/>
      <c r="C522" s="65">
        <f>C521/B521-1</f>
        <v>8.0249665626392908E-3</v>
      </c>
      <c r="D522" s="65">
        <f t="shared" ref="D522:E522" si="47">D521/C521-1</f>
        <v>0</v>
      </c>
      <c r="E522" s="65">
        <f t="shared" si="47"/>
        <v>0</v>
      </c>
    </row>
    <row r="523" spans="1:6" ht="24.75" thickBot="1" x14ac:dyDescent="0.3">
      <c r="A523" s="60" t="s">
        <v>41</v>
      </c>
      <c r="B523" s="67">
        <f>B406+B366+B203+B44+B156+B271</f>
        <v>5141</v>
      </c>
      <c r="C523" s="67">
        <f t="shared" ref="C523:E523" si="48">C406+C366+C203+C44+C156+C271</f>
        <v>4907</v>
      </c>
      <c r="D523" s="67">
        <f t="shared" si="48"/>
        <v>4907</v>
      </c>
      <c r="E523" s="67">
        <f t="shared" si="48"/>
        <v>4907</v>
      </c>
    </row>
    <row r="524" spans="1:6" ht="24.75" thickBot="1" x14ac:dyDescent="0.3">
      <c r="A524" s="62" t="s">
        <v>42</v>
      </c>
      <c r="B524" s="63"/>
      <c r="C524" s="65">
        <f>C523/B523-1</f>
        <v>-4.5516436490955048E-2</v>
      </c>
      <c r="D524" s="65">
        <f t="shared" ref="D524:E524" si="49">D523/C523-1</f>
        <v>0</v>
      </c>
      <c r="E524" s="65">
        <f t="shared" si="49"/>
        <v>0</v>
      </c>
    </row>
    <row r="525" spans="1:6" ht="15.75" thickBot="1" x14ac:dyDescent="0.3">
      <c r="A525" s="60" t="s">
        <v>1</v>
      </c>
      <c r="B525" s="67">
        <f>B409+B369+B206+B47+B159+B274</f>
        <v>23000</v>
      </c>
      <c r="C525" s="67">
        <f t="shared" ref="C525:E525" si="50">C409+C369+C206+C47+C159+C274</f>
        <v>23100</v>
      </c>
      <c r="D525" s="67">
        <f t="shared" si="50"/>
        <v>23100</v>
      </c>
      <c r="E525" s="67">
        <f t="shared" si="50"/>
        <v>23100</v>
      </c>
    </row>
    <row r="526" spans="1:6" ht="24.75" thickBot="1" x14ac:dyDescent="0.3">
      <c r="A526" s="62" t="s">
        <v>29</v>
      </c>
      <c r="B526" s="63"/>
      <c r="C526" s="65">
        <f>C525/B525-1</f>
        <v>4.3478260869564966E-3</v>
      </c>
      <c r="D526" s="65">
        <f t="shared" ref="D526:E526" si="51">D525/C525-1</f>
        <v>0</v>
      </c>
      <c r="E526" s="65">
        <f t="shared" si="51"/>
        <v>0</v>
      </c>
    </row>
    <row r="527" spans="1:6" ht="15.75" thickBot="1" x14ac:dyDescent="0.3">
      <c r="A527" s="60" t="s">
        <v>2</v>
      </c>
      <c r="B527" s="67">
        <f>B412+B372+B209+B50</f>
        <v>0</v>
      </c>
      <c r="C527" s="67">
        <f>C412+C372+C209+C50</f>
        <v>0</v>
      </c>
      <c r="D527" s="67">
        <f>D412+D372+D209+D50</f>
        <v>0</v>
      </c>
      <c r="E527" s="67">
        <f>E412+E372+E209+E50</f>
        <v>0</v>
      </c>
    </row>
    <row r="528" spans="1:6" ht="15.75" thickBot="1" x14ac:dyDescent="0.3">
      <c r="A528" s="62" t="s">
        <v>30</v>
      </c>
      <c r="B528" s="63"/>
      <c r="C528" s="65"/>
      <c r="D528" s="65"/>
      <c r="E528" s="65"/>
    </row>
    <row r="529" spans="1:5" ht="15.75" thickBot="1" x14ac:dyDescent="0.3">
      <c r="A529" s="60" t="s">
        <v>31</v>
      </c>
      <c r="B529" s="67">
        <f>B415+B375+B212+B53</f>
        <v>0</v>
      </c>
      <c r="C529" s="67">
        <f>C415+C375+C212+C53</f>
        <v>0</v>
      </c>
      <c r="D529" s="67">
        <f>D415+D375+D212+D53</f>
        <v>0</v>
      </c>
      <c r="E529" s="67">
        <f>E415+E375+E212+E53</f>
        <v>0</v>
      </c>
    </row>
    <row r="530" spans="1:5" ht="24.75" thickBot="1" x14ac:dyDescent="0.3">
      <c r="A530" s="62" t="s">
        <v>32</v>
      </c>
      <c r="B530" s="63"/>
      <c r="C530" s="65"/>
      <c r="D530" s="65"/>
      <c r="E530" s="65"/>
    </row>
    <row r="531" spans="1:5" ht="15.75" thickBot="1" x14ac:dyDescent="0.3">
      <c r="A531" s="60" t="s">
        <v>33</v>
      </c>
      <c r="B531" s="67">
        <f>B418+B378+B215+B56</f>
        <v>0</v>
      </c>
      <c r="C531" s="67">
        <f>C418+C378+C215+C56</f>
        <v>0</v>
      </c>
      <c r="D531" s="67">
        <f>D418+D378+D215+D56</f>
        <v>0</v>
      </c>
      <c r="E531" s="67">
        <f>E418+E378+E215+E56</f>
        <v>0</v>
      </c>
    </row>
    <row r="532" spans="1:5" ht="24.75" thickBot="1" x14ac:dyDescent="0.3">
      <c r="A532" s="62" t="s">
        <v>34</v>
      </c>
      <c r="B532" s="63"/>
      <c r="C532" s="65"/>
      <c r="D532" s="65"/>
      <c r="E532" s="65"/>
    </row>
    <row r="533" spans="1:5" ht="24.75" thickBot="1" x14ac:dyDescent="0.3">
      <c r="A533" s="60" t="s">
        <v>3</v>
      </c>
      <c r="B533" s="67">
        <f>B421+B381+B218+B59</f>
        <v>0</v>
      </c>
      <c r="C533" s="67">
        <f>C421+C381+C218+C59</f>
        <v>0</v>
      </c>
      <c r="D533" s="67">
        <f>D421+D381+D218+D59</f>
        <v>0</v>
      </c>
      <c r="E533" s="67">
        <f>E421+E381+E218+E59</f>
        <v>0</v>
      </c>
    </row>
    <row r="534" spans="1:5" ht="24.75" thickBot="1" x14ac:dyDescent="0.3">
      <c r="A534" s="62" t="s">
        <v>35</v>
      </c>
      <c r="B534" s="63"/>
      <c r="C534" s="65"/>
      <c r="D534" s="65"/>
      <c r="E534" s="65"/>
    </row>
    <row r="535" spans="1:5" ht="15.75" thickBot="1" x14ac:dyDescent="0.3">
      <c r="A535" s="60" t="s">
        <v>20</v>
      </c>
      <c r="B535" s="67">
        <f>B84+B105+B311+B332+B446+B467+B490+B511</f>
        <v>14000</v>
      </c>
      <c r="C535" s="67">
        <f>C84+C105+C311+C332+C446+C467+C490+C511</f>
        <v>10000</v>
      </c>
      <c r="D535" s="67">
        <f>D84+D105+D311+D332+D446+D467+D490+D511</f>
        <v>0</v>
      </c>
      <c r="E535" s="67">
        <f>E84+E105+E311+E332+E446+E467+E490+E511</f>
        <v>0</v>
      </c>
    </row>
    <row r="536" spans="1:5" ht="24.75" thickBot="1" x14ac:dyDescent="0.3">
      <c r="A536" s="62" t="s">
        <v>36</v>
      </c>
      <c r="B536" s="63"/>
      <c r="C536" s="65">
        <f>C535/B535-1</f>
        <v>-0.2857142857142857</v>
      </c>
      <c r="D536" s="65">
        <f t="shared" ref="D536:E536" si="52">D535/C535-1</f>
        <v>-1</v>
      </c>
      <c r="E536" s="65" t="e">
        <f t="shared" si="52"/>
        <v>#DIV/0!</v>
      </c>
    </row>
    <row r="537" spans="1:5" ht="15.75" thickBot="1" x14ac:dyDescent="0.3">
      <c r="A537" s="60" t="s">
        <v>21</v>
      </c>
      <c r="B537" s="67">
        <f>B85+B106+B312+B333+B447+B468+B491+B512+B127+B242</f>
        <v>1000</v>
      </c>
      <c r="C537" s="67">
        <f t="shared" ref="C537:E537" si="53">C85+C106+C312+C333+C447+C468+C491+C512+C127+C242</f>
        <v>0</v>
      </c>
      <c r="D537" s="67">
        <f t="shared" si="53"/>
        <v>13000</v>
      </c>
      <c r="E537" s="67">
        <f t="shared" si="53"/>
        <v>13000</v>
      </c>
    </row>
    <row r="538" spans="1:5" ht="24.75" thickBot="1" x14ac:dyDescent="0.3">
      <c r="A538" s="62" t="s">
        <v>37</v>
      </c>
      <c r="B538" s="63"/>
      <c r="C538" s="65">
        <f>C537/B537-1</f>
        <v>-1</v>
      </c>
      <c r="D538" s="65" t="e">
        <f t="shared" ref="D538:E538" si="54">D537/C537-1</f>
        <v>#DIV/0!</v>
      </c>
      <c r="E538" s="65">
        <f t="shared" si="54"/>
        <v>0</v>
      </c>
    </row>
    <row r="539" spans="1:5" x14ac:dyDescent="0.25">
      <c r="A539" s="516" t="s">
        <v>299</v>
      </c>
      <c r="B539" s="519"/>
      <c r="C539" s="519"/>
      <c r="D539" s="519"/>
      <c r="E539" s="520"/>
    </row>
    <row r="540" spans="1:5" x14ac:dyDescent="0.25">
      <c r="A540" s="517"/>
      <c r="B540" s="521"/>
      <c r="C540" s="521"/>
      <c r="D540" s="521"/>
      <c r="E540" s="522"/>
    </row>
    <row r="541" spans="1:5" ht="15.75" thickBot="1" x14ac:dyDescent="0.3">
      <c r="A541" s="518"/>
      <c r="B541" s="523"/>
      <c r="C541" s="523"/>
      <c r="D541" s="523"/>
      <c r="E541" s="524"/>
    </row>
    <row r="542" spans="1:5" ht="15.75" thickBot="1" x14ac:dyDescent="0.3">
      <c r="A542" s="69" t="s">
        <v>62</v>
      </c>
      <c r="B542" s="70">
        <f>IF(B519-B518=0,0,"Error")</f>
        <v>0</v>
      </c>
      <c r="C542" s="70">
        <f t="shared" ref="C542:E542" si="55">IF(C519-C518=0,0,"Error")</f>
        <v>0</v>
      </c>
      <c r="D542" s="70">
        <f t="shared" si="55"/>
        <v>0</v>
      </c>
      <c r="E542" s="70">
        <f t="shared" si="55"/>
        <v>0</v>
      </c>
    </row>
    <row r="543" spans="1:5" ht="36.75" thickBot="1" x14ac:dyDescent="0.3">
      <c r="A543" s="86" t="s">
        <v>47</v>
      </c>
      <c r="B543" s="67">
        <v>35</v>
      </c>
      <c r="C543" s="67">
        <v>35</v>
      </c>
      <c r="D543" s="67">
        <v>35</v>
      </c>
      <c r="E543" s="67">
        <v>35</v>
      </c>
    </row>
    <row r="544" spans="1:5" ht="36.75" thickBot="1" x14ac:dyDescent="0.3">
      <c r="A544" s="86" t="s">
        <v>58</v>
      </c>
      <c r="B544" s="67">
        <v>0</v>
      </c>
      <c r="C544" s="67">
        <v>0</v>
      </c>
      <c r="D544" s="67">
        <v>0</v>
      </c>
      <c r="E544" s="67">
        <v>0</v>
      </c>
    </row>
  </sheetData>
  <mergeCells count="179">
    <mergeCell ref="A514:A516"/>
    <mergeCell ref="B514:E516"/>
    <mergeCell ref="A539:A541"/>
    <mergeCell ref="B539:E541"/>
    <mergeCell ref="B497:E497"/>
    <mergeCell ref="B498:E498"/>
    <mergeCell ref="B499:E499"/>
    <mergeCell ref="A500:A501"/>
    <mergeCell ref="A508:E508"/>
    <mergeCell ref="A509:A510"/>
    <mergeCell ref="A479:A480"/>
    <mergeCell ref="A487:E487"/>
    <mergeCell ref="A488:A489"/>
    <mergeCell ref="A493:A495"/>
    <mergeCell ref="B493:E495"/>
    <mergeCell ref="B496:E496"/>
    <mergeCell ref="A473:E473"/>
    <mergeCell ref="A474:E474"/>
    <mergeCell ref="B475:E475"/>
    <mergeCell ref="B476:E476"/>
    <mergeCell ref="B477:E477"/>
    <mergeCell ref="B478:E478"/>
    <mergeCell ref="B455:E455"/>
    <mergeCell ref="A456:A457"/>
    <mergeCell ref="A464:E464"/>
    <mergeCell ref="A465:A466"/>
    <mergeCell ref="A470:A472"/>
    <mergeCell ref="B470:E472"/>
    <mergeCell ref="A444:A445"/>
    <mergeCell ref="A449:A451"/>
    <mergeCell ref="B449:E451"/>
    <mergeCell ref="B452:E452"/>
    <mergeCell ref="B453:E453"/>
    <mergeCell ref="B454:E454"/>
    <mergeCell ref="B431:E431"/>
    <mergeCell ref="B432:E432"/>
    <mergeCell ref="B433:E433"/>
    <mergeCell ref="B434:E434"/>
    <mergeCell ref="A435:A436"/>
    <mergeCell ref="A443:E443"/>
    <mergeCell ref="A400:E400"/>
    <mergeCell ref="A401:A402"/>
    <mergeCell ref="A425:A427"/>
    <mergeCell ref="B425:E427"/>
    <mergeCell ref="A429:E429"/>
    <mergeCell ref="A430:E430"/>
    <mergeCell ref="A385:A387"/>
    <mergeCell ref="B385:E387"/>
    <mergeCell ref="B389:E389"/>
    <mergeCell ref="B390:E390"/>
    <mergeCell ref="B391:E391"/>
    <mergeCell ref="A392:A393"/>
    <mergeCell ref="B348:E348"/>
    <mergeCell ref="B349:E349"/>
    <mergeCell ref="A350:A351"/>
    <mergeCell ref="A358:A359"/>
    <mergeCell ref="A360:E360"/>
    <mergeCell ref="A361:A362"/>
    <mergeCell ref="B338:E338"/>
    <mergeCell ref="A339:E339"/>
    <mergeCell ref="A343:E343"/>
    <mergeCell ref="A344:E344"/>
    <mergeCell ref="A345:A346"/>
    <mergeCell ref="B347:E347"/>
    <mergeCell ref="B319:E319"/>
    <mergeCell ref="B320:E320"/>
    <mergeCell ref="A321:A322"/>
    <mergeCell ref="A329:E329"/>
    <mergeCell ref="A330:A331"/>
    <mergeCell ref="A335:A337"/>
    <mergeCell ref="B335:E337"/>
    <mergeCell ref="A308:E308"/>
    <mergeCell ref="A309:A310"/>
    <mergeCell ref="A314:A316"/>
    <mergeCell ref="B314:E316"/>
    <mergeCell ref="B317:E317"/>
    <mergeCell ref="B318:E318"/>
    <mergeCell ref="A295:E295"/>
    <mergeCell ref="B296:E296"/>
    <mergeCell ref="B297:E297"/>
    <mergeCell ref="B298:E298"/>
    <mergeCell ref="B299:E299"/>
    <mergeCell ref="A300:A301"/>
    <mergeCell ref="A258:A259"/>
    <mergeCell ref="A265:E265"/>
    <mergeCell ref="A266:A267"/>
    <mergeCell ref="A290:A292"/>
    <mergeCell ref="B290:E292"/>
    <mergeCell ref="A294:E294"/>
    <mergeCell ref="A248:E248"/>
    <mergeCell ref="A252:E252"/>
    <mergeCell ref="A253:E253"/>
    <mergeCell ref="B254:E254"/>
    <mergeCell ref="B255:E255"/>
    <mergeCell ref="B256:E256"/>
    <mergeCell ref="A230:A231"/>
    <mergeCell ref="A238:E238"/>
    <mergeCell ref="A239:A240"/>
    <mergeCell ref="A244:A246"/>
    <mergeCell ref="B244:E246"/>
    <mergeCell ref="B247:E247"/>
    <mergeCell ref="A222:A224"/>
    <mergeCell ref="B222:E224"/>
    <mergeCell ref="B226:E226"/>
    <mergeCell ref="B227:E227"/>
    <mergeCell ref="B228:E228"/>
    <mergeCell ref="B229:E229"/>
    <mergeCell ref="B186:E186"/>
    <mergeCell ref="B187:E187"/>
    <mergeCell ref="B188:E188"/>
    <mergeCell ref="A190:A191"/>
    <mergeCell ref="A197:E197"/>
    <mergeCell ref="A198:A199"/>
    <mergeCell ref="A175:A177"/>
    <mergeCell ref="B175:E177"/>
    <mergeCell ref="B179:E179"/>
    <mergeCell ref="A180:E180"/>
    <mergeCell ref="A184:E184"/>
    <mergeCell ref="A185:E185"/>
    <mergeCell ref="B139:E139"/>
    <mergeCell ref="B140:E140"/>
    <mergeCell ref="B141:E141"/>
    <mergeCell ref="A143:A144"/>
    <mergeCell ref="A150:E150"/>
    <mergeCell ref="A151:A152"/>
    <mergeCell ref="A129:A131"/>
    <mergeCell ref="B129:E131"/>
    <mergeCell ref="B132:E132"/>
    <mergeCell ref="A133:E133"/>
    <mergeCell ref="A137:E137"/>
    <mergeCell ref="A138:E138"/>
    <mergeCell ref="B112:E112"/>
    <mergeCell ref="B113:E113"/>
    <mergeCell ref="B114:E114"/>
    <mergeCell ref="A115:A116"/>
    <mergeCell ref="A123:E123"/>
    <mergeCell ref="A124:A125"/>
    <mergeCell ref="A94:A95"/>
    <mergeCell ref="A102:E102"/>
    <mergeCell ref="A103:A104"/>
    <mergeCell ref="A108:A110"/>
    <mergeCell ref="B108:E110"/>
    <mergeCell ref="B111:E111"/>
    <mergeCell ref="A87:A89"/>
    <mergeCell ref="B87:E89"/>
    <mergeCell ref="B90:E90"/>
    <mergeCell ref="B91:E91"/>
    <mergeCell ref="B92:E92"/>
    <mergeCell ref="B93:E93"/>
    <mergeCell ref="B70:E70"/>
    <mergeCell ref="B71:E71"/>
    <mergeCell ref="B72:E72"/>
    <mergeCell ref="A73:A74"/>
    <mergeCell ref="A81:E81"/>
    <mergeCell ref="A82:A83"/>
    <mergeCell ref="A39:A40"/>
    <mergeCell ref="A63:A65"/>
    <mergeCell ref="B63:E65"/>
    <mergeCell ref="A67:E67"/>
    <mergeCell ref="A68:E68"/>
    <mergeCell ref="B69:E69"/>
    <mergeCell ref="A26:E26"/>
    <mergeCell ref="B27:E27"/>
    <mergeCell ref="B28:E28"/>
    <mergeCell ref="B29:E29"/>
    <mergeCell ref="A30:A31"/>
    <mergeCell ref="A38:E38"/>
    <mergeCell ref="A10:E12"/>
    <mergeCell ref="B13:E13"/>
    <mergeCell ref="A14:A15"/>
    <mergeCell ref="B20:E20"/>
    <mergeCell ref="A21:E21"/>
    <mergeCell ref="A25:E25"/>
    <mergeCell ref="A3:F3"/>
    <mergeCell ref="A4:E4"/>
    <mergeCell ref="B6:E6"/>
    <mergeCell ref="B7:E7"/>
    <mergeCell ref="B8:E8"/>
    <mergeCell ref="A9:E9"/>
  </mergeCells>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22"/>
  <sheetViews>
    <sheetView view="pageBreakPreview" topLeftCell="A306" zoomScale="60" zoomScaleNormal="100" workbookViewId="0">
      <selection activeCell="A323" sqref="A323:XFD329"/>
    </sheetView>
  </sheetViews>
  <sheetFormatPr defaultRowHeight="15" x14ac:dyDescent="0.25"/>
  <cols>
    <col min="1" max="1" width="21.140625" customWidth="1"/>
    <col min="2" max="2" width="12.5703125" customWidth="1"/>
    <col min="3" max="3" width="19.140625" customWidth="1"/>
    <col min="4" max="4" width="16.42578125" customWidth="1"/>
    <col min="5" max="5" width="22.140625" customWidth="1"/>
  </cols>
  <sheetData>
    <row r="3" spans="1:6" ht="15.75" thickBot="1" x14ac:dyDescent="0.3">
      <c r="A3" s="87"/>
      <c r="B3" s="87"/>
      <c r="C3" s="87"/>
      <c r="D3" s="87"/>
      <c r="E3" s="87"/>
      <c r="F3" s="87"/>
    </row>
    <row r="4" spans="1:6" ht="15.75" thickBot="1" x14ac:dyDescent="0.3">
      <c r="A4" s="544" t="s">
        <v>199</v>
      </c>
      <c r="B4" s="544"/>
      <c r="C4" s="544"/>
      <c r="D4" s="544"/>
      <c r="E4" s="544"/>
      <c r="F4" s="87"/>
    </row>
    <row r="5" spans="1:6" ht="15.75" thickBot="1" x14ac:dyDescent="0.3">
      <c r="A5" s="545" t="s">
        <v>300</v>
      </c>
      <c r="B5" s="545"/>
      <c r="C5" s="545"/>
      <c r="D5" s="545"/>
      <c r="E5" s="545"/>
      <c r="F5" s="87"/>
    </row>
    <row r="6" spans="1:6" ht="15.75" thickBot="1" x14ac:dyDescent="0.3">
      <c r="A6" s="87"/>
      <c r="B6" s="87"/>
      <c r="C6" s="87"/>
      <c r="D6" s="87"/>
      <c r="E6" s="87"/>
      <c r="F6" s="87"/>
    </row>
    <row r="7" spans="1:6" ht="24.75" thickBot="1" x14ac:dyDescent="0.3">
      <c r="A7" s="88" t="s">
        <v>22</v>
      </c>
      <c r="B7" s="541" t="s">
        <v>301</v>
      </c>
      <c r="C7" s="542"/>
      <c r="D7" s="542"/>
      <c r="E7" s="543"/>
      <c r="F7" s="87"/>
    </row>
    <row r="8" spans="1:6" ht="15.75" thickBot="1" x14ac:dyDescent="0.3">
      <c r="A8" s="88" t="s">
        <v>4</v>
      </c>
      <c r="B8" s="546" t="s">
        <v>302</v>
      </c>
      <c r="C8" s="547"/>
      <c r="D8" s="547"/>
      <c r="E8" s="548"/>
      <c r="F8" s="87"/>
    </row>
    <row r="9" spans="1:6" ht="24.75" thickBot="1" x14ac:dyDescent="0.3">
      <c r="A9" s="88" t="s">
        <v>38</v>
      </c>
      <c r="B9" s="549" t="s">
        <v>5</v>
      </c>
      <c r="C9" s="550"/>
      <c r="D9" s="550"/>
      <c r="E9" s="551"/>
      <c r="F9" s="87"/>
    </row>
    <row r="10" spans="1:6" ht="15.75" thickBot="1" x14ac:dyDescent="0.3">
      <c r="A10" s="541" t="s">
        <v>8</v>
      </c>
      <c r="B10" s="542"/>
      <c r="C10" s="542"/>
      <c r="D10" s="542"/>
      <c r="E10" s="543"/>
      <c r="F10" s="87"/>
    </row>
    <row r="11" spans="1:6" x14ac:dyDescent="0.25">
      <c r="A11" s="525" t="s">
        <v>303</v>
      </c>
      <c r="B11" s="526"/>
      <c r="C11" s="526"/>
      <c r="D11" s="526"/>
      <c r="E11" s="527"/>
      <c r="F11" s="87"/>
    </row>
    <row r="12" spans="1:6" ht="42" customHeight="1" thickBot="1" x14ac:dyDescent="0.3">
      <c r="A12" s="528"/>
      <c r="B12" s="529"/>
      <c r="C12" s="529"/>
      <c r="D12" s="529"/>
      <c r="E12" s="530"/>
      <c r="F12" s="87"/>
    </row>
    <row r="13" spans="1:6" ht="25.5" thickBot="1" x14ac:dyDescent="0.3">
      <c r="A13" s="89" t="s">
        <v>11</v>
      </c>
      <c r="B13" s="531" t="s">
        <v>304</v>
      </c>
      <c r="C13" s="532"/>
      <c r="D13" s="532"/>
      <c r="E13" s="533"/>
      <c r="F13" s="87"/>
    </row>
    <row r="14" spans="1:6" x14ac:dyDescent="0.25">
      <c r="A14" s="534" t="s">
        <v>305</v>
      </c>
      <c r="B14" s="90">
        <v>2018</v>
      </c>
      <c r="C14" s="90">
        <v>2019</v>
      </c>
      <c r="D14" s="90">
        <v>2020</v>
      </c>
      <c r="E14" s="90">
        <v>2021</v>
      </c>
      <c r="F14" s="87"/>
    </row>
    <row r="15" spans="1:6" ht="15.75" thickBot="1" x14ac:dyDescent="0.3">
      <c r="A15" s="535"/>
      <c r="B15" s="91" t="s">
        <v>6</v>
      </c>
      <c r="C15" s="91" t="s">
        <v>7</v>
      </c>
      <c r="D15" s="91" t="s">
        <v>7</v>
      </c>
      <c r="E15" s="91" t="s">
        <v>7</v>
      </c>
      <c r="F15" s="87"/>
    </row>
    <row r="16" spans="1:6" ht="36.75" thickBot="1" x14ac:dyDescent="0.3">
      <c r="A16" s="92" t="s">
        <v>306</v>
      </c>
      <c r="B16" s="93">
        <v>0.68</v>
      </c>
      <c r="C16" s="93">
        <v>0.96</v>
      </c>
      <c r="D16" s="93">
        <v>0.98</v>
      </c>
      <c r="E16" s="93">
        <v>0.9</v>
      </c>
      <c r="F16" s="87"/>
    </row>
    <row r="17" spans="1:6" ht="24.75" thickBot="1" x14ac:dyDescent="0.3">
      <c r="A17" s="94" t="s">
        <v>307</v>
      </c>
      <c r="B17" s="95">
        <f>B162</f>
        <v>0.48</v>
      </c>
      <c r="C17" s="95">
        <f t="shared" ref="C17:E17" si="0">C162</f>
        <v>0.32</v>
      </c>
      <c r="D17" s="95">
        <f t="shared" si="0"/>
        <v>0.12</v>
      </c>
      <c r="E17" s="95">
        <f t="shared" si="0"/>
        <v>0.08</v>
      </c>
      <c r="F17" s="87"/>
    </row>
    <row r="18" spans="1:6" ht="24.75" thickBot="1" x14ac:dyDescent="0.3">
      <c r="A18" s="96" t="s">
        <v>308</v>
      </c>
      <c r="B18" s="97">
        <v>0.25</v>
      </c>
      <c r="C18" s="97">
        <v>0.25</v>
      </c>
      <c r="D18" s="97">
        <v>0.25</v>
      </c>
      <c r="E18" s="97">
        <v>0.25</v>
      </c>
      <c r="F18" s="87"/>
    </row>
    <row r="19" spans="1:6" ht="24.75" thickBot="1" x14ac:dyDescent="0.3">
      <c r="A19" s="98" t="s">
        <v>13</v>
      </c>
      <c r="B19" s="536" t="s">
        <v>309</v>
      </c>
      <c r="C19" s="537"/>
      <c r="D19" s="537"/>
      <c r="E19" s="537"/>
      <c r="F19" s="87"/>
    </row>
    <row r="20" spans="1:6" ht="15.75" thickBot="1" x14ac:dyDescent="0.3">
      <c r="A20" s="538" t="s">
        <v>310</v>
      </c>
      <c r="B20" s="539"/>
      <c r="C20" s="539"/>
      <c r="D20" s="539"/>
      <c r="E20" s="540"/>
      <c r="F20" s="87"/>
    </row>
    <row r="21" spans="1:6" ht="36.75" thickBot="1" x14ac:dyDescent="0.3">
      <c r="A21" s="92" t="s">
        <v>311</v>
      </c>
      <c r="B21" s="99">
        <v>0.3</v>
      </c>
      <c r="C21" s="99">
        <v>0.22</v>
      </c>
      <c r="D21" s="99">
        <v>7.0000000000000007E-2</v>
      </c>
      <c r="E21" s="99">
        <v>7.0000000000000007E-2</v>
      </c>
      <c r="F21" s="87"/>
    </row>
    <row r="22" spans="1:6" ht="36.75" thickBot="1" x14ac:dyDescent="0.3">
      <c r="A22" s="100" t="s">
        <v>306</v>
      </c>
      <c r="B22" s="99">
        <v>0.68</v>
      </c>
      <c r="C22" s="99">
        <v>0.96</v>
      </c>
      <c r="D22" s="99">
        <v>0.98</v>
      </c>
      <c r="E22" s="99">
        <v>0.9</v>
      </c>
      <c r="F22" s="87"/>
    </row>
    <row r="23" spans="1:6" ht="24.75" thickBot="1" x14ac:dyDescent="0.3">
      <c r="A23" s="100" t="s">
        <v>232</v>
      </c>
      <c r="B23" s="99" t="s">
        <v>233</v>
      </c>
      <c r="C23" s="99" t="s">
        <v>231</v>
      </c>
      <c r="D23" s="99" t="s">
        <v>231</v>
      </c>
      <c r="E23" s="99" t="s">
        <v>231</v>
      </c>
      <c r="F23" s="87"/>
    </row>
    <row r="24" spans="1:6" ht="15.75" thickBot="1" x14ac:dyDescent="0.3">
      <c r="A24" s="541" t="s">
        <v>59</v>
      </c>
      <c r="B24" s="542"/>
      <c r="C24" s="542"/>
      <c r="D24" s="542"/>
      <c r="E24" s="543"/>
      <c r="F24" s="87"/>
    </row>
    <row r="25" spans="1:6" ht="24.75" customHeight="1" thickBot="1" x14ac:dyDescent="0.3">
      <c r="A25" s="559" t="s">
        <v>312</v>
      </c>
      <c r="B25" s="560"/>
      <c r="C25" s="560"/>
      <c r="D25" s="560"/>
      <c r="E25" s="561"/>
      <c r="F25" s="87"/>
    </row>
    <row r="26" spans="1:6" ht="33" customHeight="1" thickBot="1" x14ac:dyDescent="0.3">
      <c r="A26" s="101" t="s">
        <v>39</v>
      </c>
      <c r="B26" s="531" t="s">
        <v>314</v>
      </c>
      <c r="C26" s="532"/>
      <c r="D26" s="532"/>
      <c r="E26" s="533"/>
      <c r="F26" s="87"/>
    </row>
    <row r="27" spans="1:6" ht="46.5" customHeight="1" thickBot="1" x14ac:dyDescent="0.3">
      <c r="A27" s="102" t="s">
        <v>10</v>
      </c>
      <c r="B27" s="531" t="s">
        <v>315</v>
      </c>
      <c r="C27" s="532"/>
      <c r="D27" s="532"/>
      <c r="E27" s="533"/>
      <c r="F27" s="87"/>
    </row>
    <row r="28" spans="1:6" ht="15.75" thickBot="1" x14ac:dyDescent="0.3">
      <c r="A28" s="103" t="s">
        <v>15</v>
      </c>
      <c r="B28" s="562" t="s">
        <v>316</v>
      </c>
      <c r="C28" s="563"/>
      <c r="D28" s="563"/>
      <c r="E28" s="564"/>
      <c r="F28" s="87"/>
    </row>
    <row r="29" spans="1:6" x14ac:dyDescent="0.25">
      <c r="A29" s="534"/>
      <c r="B29" s="104">
        <v>2018</v>
      </c>
      <c r="C29" s="104">
        <v>2019</v>
      </c>
      <c r="D29" s="104">
        <v>2020</v>
      </c>
      <c r="E29" s="104">
        <v>2021</v>
      </c>
      <c r="F29" s="87"/>
    </row>
    <row r="30" spans="1:6" ht="15.75" thickBot="1" x14ac:dyDescent="0.3">
      <c r="A30" s="535"/>
      <c r="B30" s="105" t="s">
        <v>6</v>
      </c>
      <c r="C30" s="105" t="s">
        <v>7</v>
      </c>
      <c r="D30" s="105" t="s">
        <v>7</v>
      </c>
      <c r="E30" s="105" t="s">
        <v>7</v>
      </c>
      <c r="F30" s="87"/>
    </row>
    <row r="31" spans="1:6" ht="15.75" thickBot="1" x14ac:dyDescent="0.3">
      <c r="A31" s="100" t="s">
        <v>9</v>
      </c>
      <c r="B31" s="106">
        <v>8000</v>
      </c>
      <c r="C31" s="106">
        <v>6000</v>
      </c>
      <c r="D31" s="106">
        <v>2000</v>
      </c>
      <c r="E31" s="106">
        <v>2000</v>
      </c>
      <c r="F31" s="87"/>
    </row>
    <row r="32" spans="1:6" ht="15.75" thickBot="1" x14ac:dyDescent="0.3">
      <c r="A32" s="100" t="s">
        <v>16</v>
      </c>
      <c r="B32" s="106">
        <v>55917</v>
      </c>
      <c r="C32" s="106">
        <v>55917</v>
      </c>
      <c r="D32" s="106">
        <v>55917</v>
      </c>
      <c r="E32" s="106">
        <v>55917</v>
      </c>
      <c r="F32" s="87"/>
    </row>
    <row r="33" spans="1:6" ht="15.75" thickBot="1" x14ac:dyDescent="0.3">
      <c r="A33" s="100" t="s">
        <v>26</v>
      </c>
      <c r="B33" s="106">
        <f>B32/B31</f>
        <v>6.9896250000000002</v>
      </c>
      <c r="C33" s="106">
        <f t="shared" ref="C33:E33" si="1">C32/C31</f>
        <v>9.3194999999999997</v>
      </c>
      <c r="D33" s="106">
        <f t="shared" si="1"/>
        <v>27.958500000000001</v>
      </c>
      <c r="E33" s="106">
        <f t="shared" si="1"/>
        <v>27.958500000000001</v>
      </c>
      <c r="F33" s="87"/>
    </row>
    <row r="34" spans="1:6" ht="15.75" thickBot="1" x14ac:dyDescent="0.3">
      <c r="A34" s="100" t="s">
        <v>17</v>
      </c>
      <c r="B34" s="107" t="s">
        <v>23</v>
      </c>
      <c r="C34" s="108">
        <f>C31/B31-1</f>
        <v>-0.25</v>
      </c>
      <c r="D34" s="108">
        <f t="shared" ref="D34:E36" si="2">D31/C31-1</f>
        <v>-0.66666666666666674</v>
      </c>
      <c r="E34" s="108">
        <f t="shared" si="2"/>
        <v>0</v>
      </c>
      <c r="F34" s="87"/>
    </row>
    <row r="35" spans="1:6" ht="24.75" thickBot="1" x14ac:dyDescent="0.3">
      <c r="A35" s="100" t="s">
        <v>18</v>
      </c>
      <c r="B35" s="107" t="s">
        <v>23</v>
      </c>
      <c r="C35" s="108">
        <f>C32/B32-1</f>
        <v>0</v>
      </c>
      <c r="D35" s="108">
        <f t="shared" si="2"/>
        <v>0</v>
      </c>
      <c r="E35" s="108">
        <f t="shared" si="2"/>
        <v>0</v>
      </c>
      <c r="F35" s="87"/>
    </row>
    <row r="36" spans="1:6" ht="24.75" thickBot="1" x14ac:dyDescent="0.3">
      <c r="A36" s="100" t="s">
        <v>19</v>
      </c>
      <c r="B36" s="107" t="s">
        <v>23</v>
      </c>
      <c r="C36" s="108">
        <f>C33/B33-1</f>
        <v>0.33333333333333326</v>
      </c>
      <c r="D36" s="108">
        <f t="shared" si="2"/>
        <v>2</v>
      </c>
      <c r="E36" s="108">
        <f t="shared" si="2"/>
        <v>0</v>
      </c>
      <c r="F36" s="87"/>
    </row>
    <row r="37" spans="1:6" ht="15.75" thickBot="1" x14ac:dyDescent="0.3">
      <c r="A37" s="549" t="s">
        <v>90</v>
      </c>
      <c r="B37" s="550"/>
      <c r="C37" s="550"/>
      <c r="D37" s="550"/>
      <c r="E37" s="551"/>
      <c r="F37" s="87"/>
    </row>
    <row r="38" spans="1:6" x14ac:dyDescent="0.25">
      <c r="A38" s="534"/>
      <c r="B38" s="104">
        <v>2018</v>
      </c>
      <c r="C38" s="104">
        <v>2019</v>
      </c>
      <c r="D38" s="104">
        <v>2020</v>
      </c>
      <c r="E38" s="104">
        <v>2021</v>
      </c>
      <c r="F38" s="87"/>
    </row>
    <row r="39" spans="1:6" ht="15.75" thickBot="1" x14ac:dyDescent="0.3">
      <c r="A39" s="535"/>
      <c r="B39" s="105" t="s">
        <v>6</v>
      </c>
      <c r="C39" s="105" t="s">
        <v>7</v>
      </c>
      <c r="D39" s="105" t="s">
        <v>7</v>
      </c>
      <c r="E39" s="105" t="s">
        <v>7</v>
      </c>
      <c r="F39" s="87"/>
    </row>
    <row r="40" spans="1:6" ht="15.75" thickBot="1" x14ac:dyDescent="0.3">
      <c r="A40" s="109" t="s">
        <v>0</v>
      </c>
      <c r="B40" s="110">
        <v>35414</v>
      </c>
      <c r="C40" s="110">
        <v>35414</v>
      </c>
      <c r="D40" s="110">
        <v>35414</v>
      </c>
      <c r="E40" s="110">
        <v>35414</v>
      </c>
      <c r="F40" s="87"/>
    </row>
    <row r="41" spans="1:6" ht="24.75" thickBot="1" x14ac:dyDescent="0.3">
      <c r="A41" s="109" t="s">
        <v>41</v>
      </c>
      <c r="B41" s="110">
        <v>6006</v>
      </c>
      <c r="C41" s="110">
        <v>6006</v>
      </c>
      <c r="D41" s="110">
        <v>6006</v>
      </c>
      <c r="E41" s="110">
        <v>6006</v>
      </c>
      <c r="F41" s="87"/>
    </row>
    <row r="42" spans="1:6" ht="15.75" thickBot="1" x14ac:dyDescent="0.3">
      <c r="A42" s="109" t="s">
        <v>1</v>
      </c>
      <c r="B42" s="110">
        <v>14497</v>
      </c>
      <c r="C42" s="110">
        <v>14497</v>
      </c>
      <c r="D42" s="110">
        <v>14497</v>
      </c>
      <c r="E42" s="110">
        <v>14497</v>
      </c>
      <c r="F42" s="87"/>
    </row>
    <row r="43" spans="1:6" ht="15.75" thickBot="1" x14ac:dyDescent="0.3">
      <c r="A43" s="109" t="s">
        <v>2</v>
      </c>
      <c r="B43" s="110">
        <v>0</v>
      </c>
      <c r="C43" s="110">
        <v>0</v>
      </c>
      <c r="D43" s="110">
        <v>0</v>
      </c>
      <c r="E43" s="110">
        <v>0</v>
      </c>
      <c r="F43" s="87"/>
    </row>
    <row r="44" spans="1:6" ht="24.75" thickBot="1" x14ac:dyDescent="0.3">
      <c r="A44" s="109" t="s">
        <v>31</v>
      </c>
      <c r="B44" s="110">
        <v>0</v>
      </c>
      <c r="C44" s="110">
        <v>0</v>
      </c>
      <c r="D44" s="110">
        <v>0</v>
      </c>
      <c r="E44" s="110">
        <v>0</v>
      </c>
      <c r="F44" s="87"/>
    </row>
    <row r="45" spans="1:6" ht="15.75" thickBot="1" x14ac:dyDescent="0.3">
      <c r="A45" s="109" t="s">
        <v>33</v>
      </c>
      <c r="B45" s="110">
        <v>0</v>
      </c>
      <c r="C45" s="110">
        <v>0</v>
      </c>
      <c r="D45" s="110">
        <v>0</v>
      </c>
      <c r="E45" s="110">
        <v>0</v>
      </c>
      <c r="F45" s="87"/>
    </row>
    <row r="46" spans="1:6" ht="24.75" thickBot="1" x14ac:dyDescent="0.3">
      <c r="A46" s="109" t="s">
        <v>3</v>
      </c>
      <c r="B46" s="110">
        <v>0</v>
      </c>
      <c r="C46" s="110">
        <v>0</v>
      </c>
      <c r="D46" s="110">
        <v>0</v>
      </c>
      <c r="E46" s="110">
        <v>0</v>
      </c>
      <c r="F46" s="87"/>
    </row>
    <row r="47" spans="1:6" ht="24.75" thickBot="1" x14ac:dyDescent="0.3">
      <c r="A47" s="111" t="s">
        <v>61</v>
      </c>
      <c r="B47" s="110">
        <f>B46+B45+B44+B43+B42+B41+B40</f>
        <v>55917</v>
      </c>
      <c r="C47" s="110">
        <f>C46+C45+C44+C43+C42+C41+C40</f>
        <v>55917</v>
      </c>
      <c r="D47" s="110">
        <f>D46+D45+D44+D43+D42+D41+D40</f>
        <v>55917</v>
      </c>
      <c r="E47" s="110">
        <f>E46+E45+E44+E43+E42+E41+E40</f>
        <v>55917</v>
      </c>
      <c r="F47" s="87"/>
    </row>
    <row r="48" spans="1:6" ht="15.75" thickBot="1" x14ac:dyDescent="0.3">
      <c r="A48" s="112" t="s">
        <v>62</v>
      </c>
      <c r="B48" s="113">
        <f>IF(B47-B32=0,0,"Error")</f>
        <v>0</v>
      </c>
      <c r="C48" s="113">
        <f>IF(C47-C32=0,0,"Error")</f>
        <v>0</v>
      </c>
      <c r="D48" s="113">
        <f>IF(D47-D32=0,0,"Error")</f>
        <v>0</v>
      </c>
      <c r="E48" s="113">
        <f>IF(E47-E32=0,0,"Error")</f>
        <v>0</v>
      </c>
      <c r="F48" s="87"/>
    </row>
    <row r="49" spans="1:6" ht="15.75" thickBot="1" x14ac:dyDescent="0.3">
      <c r="A49" s="552" t="s">
        <v>392</v>
      </c>
      <c r="B49" s="542"/>
      <c r="C49" s="542"/>
      <c r="D49" s="542"/>
      <c r="E49" s="543"/>
      <c r="F49" s="87"/>
    </row>
    <row r="50" spans="1:6" ht="15.75" thickBot="1" x14ac:dyDescent="0.3">
      <c r="A50" s="541" t="s">
        <v>67</v>
      </c>
      <c r="B50" s="542"/>
      <c r="C50" s="542"/>
      <c r="D50" s="542"/>
      <c r="E50" s="543"/>
      <c r="F50" s="87"/>
    </row>
    <row r="51" spans="1:6" ht="24.75" thickBot="1" x14ac:dyDescent="0.3">
      <c r="A51" s="100" t="s">
        <v>318</v>
      </c>
      <c r="B51" s="553" t="s">
        <v>319</v>
      </c>
      <c r="C51" s="554"/>
      <c r="D51" s="554"/>
      <c r="E51" s="555"/>
      <c r="F51" s="87"/>
    </row>
    <row r="52" spans="1:6" ht="15.75" thickBot="1" x14ac:dyDescent="0.3">
      <c r="A52" s="114" t="s">
        <v>313</v>
      </c>
      <c r="B52" s="556" t="s">
        <v>320</v>
      </c>
      <c r="C52" s="557"/>
      <c r="D52" s="557"/>
      <c r="E52" s="558"/>
      <c r="F52" s="87"/>
    </row>
    <row r="53" spans="1:6" ht="15.75" thickBot="1" x14ac:dyDescent="0.3">
      <c r="A53" s="100" t="s">
        <v>10</v>
      </c>
      <c r="B53" s="556" t="s">
        <v>321</v>
      </c>
      <c r="C53" s="557"/>
      <c r="D53" s="557"/>
      <c r="E53" s="558"/>
      <c r="F53" s="87"/>
    </row>
    <row r="54" spans="1:6" ht="15.75" thickBot="1" x14ac:dyDescent="0.3">
      <c r="A54" s="100" t="s">
        <v>15</v>
      </c>
      <c r="B54" s="556" t="s">
        <v>236</v>
      </c>
      <c r="C54" s="557"/>
      <c r="D54" s="557"/>
      <c r="E54" s="558"/>
      <c r="F54" s="87"/>
    </row>
    <row r="55" spans="1:6" x14ac:dyDescent="0.25">
      <c r="A55" s="534"/>
      <c r="B55" s="104">
        <v>2018</v>
      </c>
      <c r="C55" s="104">
        <v>2019</v>
      </c>
      <c r="D55" s="104">
        <v>2020</v>
      </c>
      <c r="E55" s="104">
        <v>2021</v>
      </c>
      <c r="F55" s="87"/>
    </row>
    <row r="56" spans="1:6" ht="15.75" thickBot="1" x14ac:dyDescent="0.3">
      <c r="A56" s="535"/>
      <c r="B56" s="105" t="s">
        <v>6</v>
      </c>
      <c r="C56" s="105" t="s">
        <v>7</v>
      </c>
      <c r="D56" s="105" t="s">
        <v>7</v>
      </c>
      <c r="E56" s="105" t="s">
        <v>7</v>
      </c>
      <c r="F56" s="87"/>
    </row>
    <row r="57" spans="1:6" ht="15.75" thickBot="1" x14ac:dyDescent="0.3">
      <c r="A57" s="100" t="s">
        <v>9</v>
      </c>
      <c r="B57" s="106">
        <v>200</v>
      </c>
      <c r="C57" s="106">
        <v>1</v>
      </c>
      <c r="D57" s="106">
        <v>4</v>
      </c>
      <c r="E57" s="106">
        <v>4</v>
      </c>
      <c r="F57" s="87"/>
    </row>
    <row r="58" spans="1:6" ht="15.75" thickBot="1" x14ac:dyDescent="0.3">
      <c r="A58" s="100" t="s">
        <v>16</v>
      </c>
      <c r="B58" s="106">
        <v>9540</v>
      </c>
      <c r="C58" s="106">
        <v>1000</v>
      </c>
      <c r="D58" s="106">
        <v>5000</v>
      </c>
      <c r="E58" s="106">
        <v>5000</v>
      </c>
      <c r="F58" s="87"/>
    </row>
    <row r="59" spans="1:6" ht="15.75" thickBot="1" x14ac:dyDescent="0.3">
      <c r="A59" s="100" t="s">
        <v>26</v>
      </c>
      <c r="B59" s="106">
        <f>B58/B57</f>
        <v>47.7</v>
      </c>
      <c r="C59" s="106">
        <f t="shared" ref="C59:E59" si="3">C58/C57</f>
        <v>1000</v>
      </c>
      <c r="D59" s="106">
        <f t="shared" si="3"/>
        <v>1250</v>
      </c>
      <c r="E59" s="106">
        <f t="shared" si="3"/>
        <v>1250</v>
      </c>
      <c r="F59" s="87"/>
    </row>
    <row r="60" spans="1:6" ht="15.75" thickBot="1" x14ac:dyDescent="0.3">
      <c r="A60" s="100" t="s">
        <v>17</v>
      </c>
      <c r="B60" s="107" t="s">
        <v>23</v>
      </c>
      <c r="C60" s="108">
        <f>C57/B57-1</f>
        <v>-0.995</v>
      </c>
      <c r="D60" s="108">
        <f t="shared" ref="D60:E62" si="4">D57/C57-1</f>
        <v>3</v>
      </c>
      <c r="E60" s="108">
        <f t="shared" si="4"/>
        <v>0</v>
      </c>
      <c r="F60" s="87"/>
    </row>
    <row r="61" spans="1:6" ht="24.75" thickBot="1" x14ac:dyDescent="0.3">
      <c r="A61" s="100" t="s">
        <v>18</v>
      </c>
      <c r="B61" s="107" t="s">
        <v>23</v>
      </c>
      <c r="C61" s="108">
        <f>C58/B58-1</f>
        <v>-0.89517819706498947</v>
      </c>
      <c r="D61" s="108">
        <f t="shared" si="4"/>
        <v>4</v>
      </c>
      <c r="E61" s="108">
        <f t="shared" si="4"/>
        <v>0</v>
      </c>
      <c r="F61" s="87"/>
    </row>
    <row r="62" spans="1:6" ht="24.75" thickBot="1" x14ac:dyDescent="0.3">
      <c r="A62" s="100" t="s">
        <v>19</v>
      </c>
      <c r="B62" s="107" t="s">
        <v>23</v>
      </c>
      <c r="C62" s="108">
        <f>C59/B59-1</f>
        <v>19.964360587002094</v>
      </c>
      <c r="D62" s="108">
        <f t="shared" si="4"/>
        <v>0.25</v>
      </c>
      <c r="E62" s="108">
        <f t="shared" si="4"/>
        <v>0</v>
      </c>
      <c r="F62" s="87"/>
    </row>
    <row r="63" spans="1:6" ht="15.75" thickBot="1" x14ac:dyDescent="0.3">
      <c r="A63" s="549" t="s">
        <v>317</v>
      </c>
      <c r="B63" s="550"/>
      <c r="C63" s="550"/>
      <c r="D63" s="550"/>
      <c r="E63" s="551"/>
      <c r="F63" s="87"/>
    </row>
    <row r="64" spans="1:6" x14ac:dyDescent="0.25">
      <c r="A64" s="534"/>
      <c r="B64" s="104">
        <v>2018</v>
      </c>
      <c r="C64" s="104">
        <v>2019</v>
      </c>
      <c r="D64" s="104">
        <v>2020</v>
      </c>
      <c r="E64" s="104">
        <v>2021</v>
      </c>
      <c r="F64" s="87"/>
    </row>
    <row r="65" spans="1:6" ht="15.75" thickBot="1" x14ac:dyDescent="0.3">
      <c r="A65" s="535"/>
      <c r="B65" s="105" t="s">
        <v>6</v>
      </c>
      <c r="C65" s="105" t="s">
        <v>7</v>
      </c>
      <c r="D65" s="105" t="s">
        <v>7</v>
      </c>
      <c r="E65" s="105" t="s">
        <v>7</v>
      </c>
      <c r="F65" s="87"/>
    </row>
    <row r="66" spans="1:6" ht="24.75" thickBot="1" x14ac:dyDescent="0.3">
      <c r="A66" s="115" t="s">
        <v>70</v>
      </c>
      <c r="B66" s="116">
        <v>0</v>
      </c>
      <c r="C66" s="116">
        <v>0</v>
      </c>
      <c r="D66" s="116">
        <v>0</v>
      </c>
      <c r="E66" s="116">
        <v>0</v>
      </c>
      <c r="F66" s="87"/>
    </row>
    <row r="67" spans="1:6" ht="15.75" thickBot="1" x14ac:dyDescent="0.3">
      <c r="A67" s="117" t="s">
        <v>71</v>
      </c>
      <c r="B67" s="118">
        <v>9540</v>
      </c>
      <c r="C67" s="118">
        <v>1000</v>
      </c>
      <c r="D67" s="119">
        <v>5000</v>
      </c>
      <c r="E67" s="120">
        <v>5000</v>
      </c>
      <c r="F67" s="87"/>
    </row>
    <row r="68" spans="1:6" ht="24.75" thickBot="1" x14ac:dyDescent="0.3">
      <c r="A68" s="121" t="s">
        <v>322</v>
      </c>
      <c r="B68" s="122">
        <f>B67+B66</f>
        <v>9540</v>
      </c>
      <c r="C68" s="123">
        <f>C67+C66</f>
        <v>1000</v>
      </c>
      <c r="D68" s="124">
        <f>D67+D66</f>
        <v>5000</v>
      </c>
      <c r="E68" s="125">
        <f>E67+E66</f>
        <v>5000</v>
      </c>
      <c r="F68" s="87"/>
    </row>
    <row r="69" spans="1:6" ht="15.75" thickBot="1" x14ac:dyDescent="0.3">
      <c r="A69" s="126" t="s">
        <v>62</v>
      </c>
      <c r="B69" s="113">
        <f>B68-B58</f>
        <v>0</v>
      </c>
      <c r="C69" s="113">
        <f t="shared" ref="C69:E69" si="5">C68-C58</f>
        <v>0</v>
      </c>
      <c r="D69" s="113">
        <f t="shared" si="5"/>
        <v>0</v>
      </c>
      <c r="E69" s="113">
        <f t="shared" si="5"/>
        <v>0</v>
      </c>
      <c r="F69" s="87"/>
    </row>
    <row r="70" spans="1:6" ht="15.75" thickBot="1" x14ac:dyDescent="0.3">
      <c r="A70" s="101" t="s">
        <v>323</v>
      </c>
      <c r="B70" s="541" t="s">
        <v>324</v>
      </c>
      <c r="C70" s="542"/>
      <c r="D70" s="542"/>
      <c r="E70" s="543"/>
      <c r="F70" s="87"/>
    </row>
    <row r="71" spans="1:6" ht="15.75" thickBot="1" x14ac:dyDescent="0.3">
      <c r="A71" s="100" t="s">
        <v>10</v>
      </c>
      <c r="B71" s="538" t="s">
        <v>325</v>
      </c>
      <c r="C71" s="565"/>
      <c r="D71" s="565"/>
      <c r="E71" s="566"/>
      <c r="F71" s="87"/>
    </row>
    <row r="72" spans="1:6" ht="15.75" thickBot="1" x14ac:dyDescent="0.3">
      <c r="A72" s="100" t="s">
        <v>15</v>
      </c>
      <c r="B72" s="556" t="s">
        <v>316</v>
      </c>
      <c r="C72" s="557"/>
      <c r="D72" s="557"/>
      <c r="E72" s="558"/>
      <c r="F72" s="87"/>
    </row>
    <row r="73" spans="1:6" ht="15.75" thickBot="1" x14ac:dyDescent="0.3">
      <c r="A73" s="100" t="s">
        <v>9</v>
      </c>
      <c r="B73" s="106">
        <v>1000</v>
      </c>
      <c r="C73" s="106">
        <v>1000</v>
      </c>
      <c r="D73" s="106">
        <v>1000</v>
      </c>
      <c r="E73" s="106">
        <v>1000</v>
      </c>
      <c r="F73" s="87"/>
    </row>
    <row r="74" spans="1:6" x14ac:dyDescent="0.25">
      <c r="A74" s="534"/>
      <c r="B74" s="104">
        <v>2018</v>
      </c>
      <c r="C74" s="104">
        <v>2019</v>
      </c>
      <c r="D74" s="104">
        <v>2020</v>
      </c>
      <c r="E74" s="104">
        <v>2021</v>
      </c>
      <c r="F74" s="87"/>
    </row>
    <row r="75" spans="1:6" ht="15.75" thickBot="1" x14ac:dyDescent="0.3">
      <c r="A75" s="535"/>
      <c r="B75" s="105" t="s">
        <v>6</v>
      </c>
      <c r="C75" s="105" t="s">
        <v>7</v>
      </c>
      <c r="D75" s="105" t="s">
        <v>7</v>
      </c>
      <c r="E75" s="105" t="s">
        <v>7</v>
      </c>
      <c r="F75" s="87"/>
    </row>
    <row r="76" spans="1:6" ht="15.75" thickBot="1" x14ac:dyDescent="0.3">
      <c r="A76" s="100" t="s">
        <v>16</v>
      </c>
      <c r="B76" s="106">
        <v>69396</v>
      </c>
      <c r="C76" s="106">
        <v>70296</v>
      </c>
      <c r="D76" s="106">
        <v>70296</v>
      </c>
      <c r="E76" s="106">
        <v>70296</v>
      </c>
      <c r="F76" s="87"/>
    </row>
    <row r="77" spans="1:6" ht="15.75" thickBot="1" x14ac:dyDescent="0.3">
      <c r="A77" s="100" t="s">
        <v>26</v>
      </c>
      <c r="B77" s="106">
        <f>B76/B73</f>
        <v>69.396000000000001</v>
      </c>
      <c r="C77" s="106">
        <f>C76/C73</f>
        <v>70.296000000000006</v>
      </c>
      <c r="D77" s="106">
        <f>D76/D73</f>
        <v>70.296000000000006</v>
      </c>
      <c r="E77" s="106">
        <f>E76/E73</f>
        <v>70.296000000000006</v>
      </c>
      <c r="F77" s="87"/>
    </row>
    <row r="78" spans="1:6" ht="15.75" thickBot="1" x14ac:dyDescent="0.3">
      <c r="A78" s="100" t="s">
        <v>17</v>
      </c>
      <c r="B78" s="107"/>
      <c r="C78" s="108">
        <f>C73/B73-1</f>
        <v>0</v>
      </c>
      <c r="D78" s="108">
        <f>D73/C73-1</f>
        <v>0</v>
      </c>
      <c r="E78" s="108">
        <f>E73/D73-1</f>
        <v>0</v>
      </c>
      <c r="F78" s="87"/>
    </row>
    <row r="79" spans="1:6" ht="24.75" thickBot="1" x14ac:dyDescent="0.3">
      <c r="A79" s="100" t="s">
        <v>18</v>
      </c>
      <c r="B79" s="107"/>
      <c r="C79" s="108">
        <f>C76/B76-1</f>
        <v>1.296904720733183E-2</v>
      </c>
      <c r="D79" s="108">
        <f t="shared" ref="D79:E80" si="6">D76/C76-1</f>
        <v>0</v>
      </c>
      <c r="E79" s="108">
        <f t="shared" si="6"/>
        <v>0</v>
      </c>
      <c r="F79" s="87"/>
    </row>
    <row r="80" spans="1:6" ht="24.75" thickBot="1" x14ac:dyDescent="0.3">
      <c r="A80" s="100" t="s">
        <v>19</v>
      </c>
      <c r="B80" s="107"/>
      <c r="C80" s="108">
        <f>C77/B77-1</f>
        <v>1.296904720733183E-2</v>
      </c>
      <c r="D80" s="108">
        <f t="shared" si="6"/>
        <v>0</v>
      </c>
      <c r="E80" s="108">
        <f t="shared" si="6"/>
        <v>0</v>
      </c>
      <c r="F80" s="87"/>
    </row>
    <row r="81" spans="1:6" ht="15.75" thickBot="1" x14ac:dyDescent="0.3">
      <c r="A81" s="549" t="s">
        <v>326</v>
      </c>
      <c r="B81" s="550"/>
      <c r="C81" s="550"/>
      <c r="D81" s="550"/>
      <c r="E81" s="551"/>
      <c r="F81" s="87"/>
    </row>
    <row r="82" spans="1:6" x14ac:dyDescent="0.25">
      <c r="A82" s="534"/>
      <c r="B82" s="104">
        <v>2018</v>
      </c>
      <c r="C82" s="104">
        <v>2019</v>
      </c>
      <c r="D82" s="104">
        <v>2020</v>
      </c>
      <c r="E82" s="104">
        <v>2021</v>
      </c>
      <c r="F82" s="87"/>
    </row>
    <row r="83" spans="1:6" ht="15.75" thickBot="1" x14ac:dyDescent="0.3">
      <c r="A83" s="535"/>
      <c r="B83" s="105" t="s">
        <v>6</v>
      </c>
      <c r="C83" s="105" t="s">
        <v>7</v>
      </c>
      <c r="D83" s="105" t="s">
        <v>7</v>
      </c>
      <c r="E83" s="105" t="s">
        <v>7</v>
      </c>
      <c r="F83" s="87"/>
    </row>
    <row r="84" spans="1:6" ht="15.75" thickBot="1" x14ac:dyDescent="0.3">
      <c r="A84" s="109" t="s">
        <v>0</v>
      </c>
      <c r="B84" s="110">
        <v>43633</v>
      </c>
      <c r="C84" s="110">
        <v>44521</v>
      </c>
      <c r="D84" s="110">
        <v>44521</v>
      </c>
      <c r="E84" s="110">
        <v>44521</v>
      </c>
      <c r="F84" s="87"/>
    </row>
    <row r="85" spans="1:6" ht="24.75" thickBot="1" x14ac:dyDescent="0.3">
      <c r="A85" s="109" t="s">
        <v>41</v>
      </c>
      <c r="B85" s="110">
        <v>7438</v>
      </c>
      <c r="C85" s="110">
        <v>7550</v>
      </c>
      <c r="D85" s="110">
        <v>7550</v>
      </c>
      <c r="E85" s="110">
        <v>7550</v>
      </c>
      <c r="F85" s="87"/>
    </row>
    <row r="86" spans="1:6" ht="15.75" thickBot="1" x14ac:dyDescent="0.3">
      <c r="A86" s="109" t="s">
        <v>1</v>
      </c>
      <c r="B86" s="110">
        <v>18225</v>
      </c>
      <c r="C86" s="110">
        <v>18225</v>
      </c>
      <c r="D86" s="110">
        <v>18225</v>
      </c>
      <c r="E86" s="110">
        <v>18225</v>
      </c>
      <c r="F86" s="87"/>
    </row>
    <row r="87" spans="1:6" ht="15.75" thickBot="1" x14ac:dyDescent="0.3">
      <c r="A87" s="109" t="s">
        <v>2</v>
      </c>
      <c r="B87" s="110">
        <v>0</v>
      </c>
      <c r="C87" s="110">
        <v>0</v>
      </c>
      <c r="D87" s="110">
        <v>0</v>
      </c>
      <c r="E87" s="110">
        <v>0</v>
      </c>
      <c r="F87" s="87"/>
    </row>
    <row r="88" spans="1:6" ht="24.75" thickBot="1" x14ac:dyDescent="0.3">
      <c r="A88" s="109" t="s">
        <v>31</v>
      </c>
      <c r="B88" s="110">
        <v>0</v>
      </c>
      <c r="C88" s="110">
        <v>0</v>
      </c>
      <c r="D88" s="110">
        <v>0</v>
      </c>
      <c r="E88" s="110">
        <v>0</v>
      </c>
      <c r="F88" s="87"/>
    </row>
    <row r="89" spans="1:6" ht="15.75" thickBot="1" x14ac:dyDescent="0.3">
      <c r="A89" s="109" t="s">
        <v>33</v>
      </c>
      <c r="B89" s="110">
        <v>0</v>
      </c>
      <c r="C89" s="110">
        <v>0</v>
      </c>
      <c r="D89" s="110">
        <v>0</v>
      </c>
      <c r="E89" s="110">
        <v>0</v>
      </c>
      <c r="F89" s="87"/>
    </row>
    <row r="90" spans="1:6" ht="24.75" thickBot="1" x14ac:dyDescent="0.3">
      <c r="A90" s="109" t="s">
        <v>3</v>
      </c>
      <c r="B90" s="110">
        <v>100</v>
      </c>
      <c r="C90" s="110">
        <v>0</v>
      </c>
      <c r="D90" s="110">
        <v>0</v>
      </c>
      <c r="E90" s="110">
        <v>0</v>
      </c>
      <c r="F90" s="87"/>
    </row>
    <row r="91" spans="1:6" ht="24.75" thickBot="1" x14ac:dyDescent="0.3">
      <c r="A91" s="127" t="s">
        <v>327</v>
      </c>
      <c r="B91" s="110">
        <f>B90+B89+B88+B87+B86+B85+B84</f>
        <v>69396</v>
      </c>
      <c r="C91" s="110">
        <f>C90+C89+C88+C87+C86+C85+C84</f>
        <v>70296</v>
      </c>
      <c r="D91" s="110">
        <f>D90+D89+D88+D87+D86+D85+D84</f>
        <v>70296</v>
      </c>
      <c r="E91" s="110">
        <f>E90+E89+E88+E87+E86+E85+E84</f>
        <v>70296</v>
      </c>
      <c r="F91" s="87"/>
    </row>
    <row r="92" spans="1:6" ht="15.75" thickBot="1" x14ac:dyDescent="0.3">
      <c r="A92" s="126" t="s">
        <v>62</v>
      </c>
      <c r="B92" s="113">
        <f>IF(B91-B76=0,0,"Error")</f>
        <v>0</v>
      </c>
      <c r="C92" s="113">
        <f>IF(C91-C76=0,0,"Error")</f>
        <v>0</v>
      </c>
      <c r="D92" s="113">
        <f>IF(D91-D76=0,0,"Error")</f>
        <v>0</v>
      </c>
      <c r="E92" s="113">
        <f>IF(E91-E76=0,0,"Error")</f>
        <v>0</v>
      </c>
      <c r="F92" s="87"/>
    </row>
    <row r="93" spans="1:6" ht="15.75" thickBot="1" x14ac:dyDescent="0.3">
      <c r="A93" s="541" t="s">
        <v>328</v>
      </c>
      <c r="B93" s="542"/>
      <c r="C93" s="542"/>
      <c r="D93" s="542"/>
      <c r="E93" s="543"/>
      <c r="F93" s="87"/>
    </row>
    <row r="94" spans="1:6" ht="15.75" thickBot="1" x14ac:dyDescent="0.3">
      <c r="A94" s="541" t="s">
        <v>67</v>
      </c>
      <c r="B94" s="542"/>
      <c r="C94" s="542"/>
      <c r="D94" s="542"/>
      <c r="E94" s="543"/>
      <c r="F94" s="87"/>
    </row>
    <row r="95" spans="1:6" ht="24.75" thickBot="1" x14ac:dyDescent="0.3">
      <c r="A95" s="100" t="s">
        <v>329</v>
      </c>
      <c r="B95" s="567" t="s">
        <v>330</v>
      </c>
      <c r="C95" s="568"/>
      <c r="D95" s="568"/>
      <c r="E95" s="569"/>
      <c r="F95" s="87"/>
    </row>
    <row r="96" spans="1:6" ht="15.75" thickBot="1" x14ac:dyDescent="0.3">
      <c r="A96" s="114" t="s">
        <v>323</v>
      </c>
      <c r="B96" s="556" t="s">
        <v>331</v>
      </c>
      <c r="C96" s="557"/>
      <c r="D96" s="557"/>
      <c r="E96" s="558"/>
      <c r="F96" s="87"/>
    </row>
    <row r="97" spans="1:6" ht="15.75" thickBot="1" x14ac:dyDescent="0.3">
      <c r="A97" s="100" t="s">
        <v>10</v>
      </c>
      <c r="B97" s="556" t="s">
        <v>332</v>
      </c>
      <c r="C97" s="557"/>
      <c r="D97" s="557"/>
      <c r="E97" s="558"/>
      <c r="F97" s="87"/>
    </row>
    <row r="98" spans="1:6" ht="15.75" thickBot="1" x14ac:dyDescent="0.3">
      <c r="A98" s="100" t="s">
        <v>15</v>
      </c>
      <c r="B98" s="556" t="s">
        <v>236</v>
      </c>
      <c r="C98" s="557"/>
      <c r="D98" s="557"/>
      <c r="E98" s="558"/>
      <c r="F98" s="87"/>
    </row>
    <row r="99" spans="1:6" x14ac:dyDescent="0.25">
      <c r="A99" s="534"/>
      <c r="B99" s="104">
        <v>2018</v>
      </c>
      <c r="C99" s="104">
        <v>2019</v>
      </c>
      <c r="D99" s="104">
        <v>2020</v>
      </c>
      <c r="E99" s="104">
        <v>2021</v>
      </c>
      <c r="F99" s="87"/>
    </row>
    <row r="100" spans="1:6" ht="15.75" thickBot="1" x14ac:dyDescent="0.3">
      <c r="A100" s="535"/>
      <c r="B100" s="105" t="s">
        <v>6</v>
      </c>
      <c r="C100" s="105" t="s">
        <v>7</v>
      </c>
      <c r="D100" s="105" t="s">
        <v>7</v>
      </c>
      <c r="E100" s="105" t="s">
        <v>7</v>
      </c>
      <c r="F100" s="87"/>
    </row>
    <row r="101" spans="1:6" ht="15.75" thickBot="1" x14ac:dyDescent="0.3">
      <c r="A101" s="100" t="s">
        <v>9</v>
      </c>
      <c r="B101" s="106">
        <v>25</v>
      </c>
      <c r="C101" s="106">
        <v>0</v>
      </c>
      <c r="D101" s="106">
        <v>0</v>
      </c>
      <c r="E101" s="106">
        <v>0</v>
      </c>
      <c r="F101" s="87"/>
    </row>
    <row r="102" spans="1:6" ht="15.75" thickBot="1" x14ac:dyDescent="0.3">
      <c r="A102" s="100" t="s">
        <v>16</v>
      </c>
      <c r="B102" s="106">
        <v>960</v>
      </c>
      <c r="C102" s="106">
        <v>0</v>
      </c>
      <c r="D102" s="106">
        <v>0</v>
      </c>
      <c r="E102" s="106">
        <v>0</v>
      </c>
      <c r="F102" s="87"/>
    </row>
    <row r="103" spans="1:6" ht="15.75" thickBot="1" x14ac:dyDescent="0.3">
      <c r="A103" s="100" t="s">
        <v>26</v>
      </c>
      <c r="B103" s="106">
        <f>B102/B101</f>
        <v>38.4</v>
      </c>
      <c r="C103" s="106"/>
      <c r="D103" s="106"/>
      <c r="E103" s="106"/>
      <c r="F103" s="87"/>
    </row>
    <row r="104" spans="1:6" ht="15.75" thickBot="1" x14ac:dyDescent="0.3">
      <c r="A104" s="100" t="s">
        <v>17</v>
      </c>
      <c r="B104" s="107" t="s">
        <v>23</v>
      </c>
      <c r="C104" s="108">
        <f>C101/B101-1</f>
        <v>-1</v>
      </c>
      <c r="D104" s="108"/>
      <c r="E104" s="108"/>
      <c r="F104" s="87"/>
    </row>
    <row r="105" spans="1:6" ht="24.75" thickBot="1" x14ac:dyDescent="0.3">
      <c r="A105" s="100" t="s">
        <v>18</v>
      </c>
      <c r="B105" s="107" t="s">
        <v>23</v>
      </c>
      <c r="C105" s="108">
        <f>C102/B102-1</f>
        <v>-1</v>
      </c>
      <c r="D105" s="108"/>
      <c r="E105" s="108"/>
      <c r="F105" s="87"/>
    </row>
    <row r="106" spans="1:6" ht="24.75" thickBot="1" x14ac:dyDescent="0.3">
      <c r="A106" s="100" t="s">
        <v>19</v>
      </c>
      <c r="B106" s="107" t="s">
        <v>23</v>
      </c>
      <c r="C106" s="108">
        <f>C103/B103-1</f>
        <v>-1</v>
      </c>
      <c r="D106" s="108"/>
      <c r="E106" s="108"/>
      <c r="F106" s="87"/>
    </row>
    <row r="107" spans="1:6" ht="15.75" thickBot="1" x14ac:dyDescent="0.3">
      <c r="A107" s="549" t="s">
        <v>333</v>
      </c>
      <c r="B107" s="550"/>
      <c r="C107" s="550"/>
      <c r="D107" s="550"/>
      <c r="E107" s="551"/>
      <c r="F107" s="87"/>
    </row>
    <row r="108" spans="1:6" x14ac:dyDescent="0.25">
      <c r="A108" s="534"/>
      <c r="B108" s="104">
        <v>2018</v>
      </c>
      <c r="C108" s="104">
        <v>2019</v>
      </c>
      <c r="D108" s="104">
        <v>2020</v>
      </c>
      <c r="E108" s="104">
        <v>2021</v>
      </c>
      <c r="F108" s="87"/>
    </row>
    <row r="109" spans="1:6" ht="15.75" thickBot="1" x14ac:dyDescent="0.3">
      <c r="A109" s="535"/>
      <c r="B109" s="105" t="s">
        <v>6</v>
      </c>
      <c r="C109" s="105" t="s">
        <v>7</v>
      </c>
      <c r="D109" s="105" t="s">
        <v>7</v>
      </c>
      <c r="E109" s="105" t="s">
        <v>7</v>
      </c>
      <c r="F109" s="87"/>
    </row>
    <row r="110" spans="1:6" ht="24.75" thickBot="1" x14ac:dyDescent="0.3">
      <c r="A110" s="109" t="s">
        <v>70</v>
      </c>
      <c r="B110" s="110">
        <v>0</v>
      </c>
      <c r="C110" s="110">
        <v>0</v>
      </c>
      <c r="D110" s="110">
        <v>0</v>
      </c>
      <c r="E110" s="110">
        <v>0</v>
      </c>
      <c r="F110" s="87"/>
    </row>
    <row r="111" spans="1:6" ht="15.75" thickBot="1" x14ac:dyDescent="0.3">
      <c r="A111" s="115" t="s">
        <v>71</v>
      </c>
      <c r="B111" s="116">
        <v>960</v>
      </c>
      <c r="C111" s="116">
        <v>0</v>
      </c>
      <c r="D111" s="116">
        <v>0</v>
      </c>
      <c r="E111" s="116">
        <v>0</v>
      </c>
      <c r="F111" s="87"/>
    </row>
    <row r="112" spans="1:6" ht="24.75" thickBot="1" x14ac:dyDescent="0.3">
      <c r="A112" s="128" t="s">
        <v>327</v>
      </c>
      <c r="B112" s="122">
        <f>B111+B110</f>
        <v>960</v>
      </c>
      <c r="C112" s="122">
        <f t="shared" ref="C112:E112" si="7">C111+C110</f>
        <v>0</v>
      </c>
      <c r="D112" s="122">
        <f t="shared" si="7"/>
        <v>0</v>
      </c>
      <c r="E112" s="123">
        <f t="shared" si="7"/>
        <v>0</v>
      </c>
      <c r="F112" s="87"/>
    </row>
    <row r="113" spans="1:6" ht="15.75" thickBot="1" x14ac:dyDescent="0.3">
      <c r="A113" s="126" t="s">
        <v>62</v>
      </c>
      <c r="B113" s="113">
        <f>B112-B102</f>
        <v>0</v>
      </c>
      <c r="C113" s="113">
        <f t="shared" ref="C113:E113" si="8">C112-C102</f>
        <v>0</v>
      </c>
      <c r="D113" s="113">
        <f t="shared" si="8"/>
        <v>0</v>
      </c>
      <c r="E113" s="113">
        <f t="shared" si="8"/>
        <v>0</v>
      </c>
      <c r="F113" s="87"/>
    </row>
    <row r="114" spans="1:6" ht="15.75" thickBot="1" x14ac:dyDescent="0.3">
      <c r="A114" s="126" t="s">
        <v>334</v>
      </c>
      <c r="B114" s="552" t="s">
        <v>335</v>
      </c>
      <c r="C114" s="542"/>
      <c r="D114" s="542"/>
      <c r="E114" s="543"/>
      <c r="F114" s="87"/>
    </row>
    <row r="115" spans="1:6" ht="37.5" customHeight="1" thickBot="1" x14ac:dyDescent="0.3">
      <c r="A115" s="100" t="s">
        <v>10</v>
      </c>
      <c r="B115" s="538" t="s">
        <v>336</v>
      </c>
      <c r="C115" s="565"/>
      <c r="D115" s="565"/>
      <c r="E115" s="566"/>
      <c r="F115" s="87"/>
    </row>
    <row r="116" spans="1:6" ht="15.75" thickBot="1" x14ac:dyDescent="0.3">
      <c r="A116" s="100" t="s">
        <v>15</v>
      </c>
      <c r="B116" s="556" t="s">
        <v>316</v>
      </c>
      <c r="C116" s="557"/>
      <c r="D116" s="557"/>
      <c r="E116" s="558"/>
      <c r="F116" s="87"/>
    </row>
    <row r="117" spans="1:6" ht="15.75" thickBot="1" x14ac:dyDescent="0.3">
      <c r="A117" s="100" t="s">
        <v>9</v>
      </c>
      <c r="B117" s="106">
        <v>500</v>
      </c>
      <c r="C117" s="106">
        <v>600</v>
      </c>
      <c r="D117" s="106">
        <v>700</v>
      </c>
      <c r="E117" s="106">
        <v>800</v>
      </c>
      <c r="F117" s="87"/>
    </row>
    <row r="118" spans="1:6" x14ac:dyDescent="0.25">
      <c r="A118" s="534"/>
      <c r="B118" s="104">
        <v>2018</v>
      </c>
      <c r="C118" s="104">
        <v>2019</v>
      </c>
      <c r="D118" s="104">
        <v>2020</v>
      </c>
      <c r="E118" s="104">
        <v>2021</v>
      </c>
      <c r="F118" s="87"/>
    </row>
    <row r="119" spans="1:6" ht="15.75" thickBot="1" x14ac:dyDescent="0.3">
      <c r="A119" s="535"/>
      <c r="B119" s="105" t="s">
        <v>6</v>
      </c>
      <c r="C119" s="105" t="s">
        <v>7</v>
      </c>
      <c r="D119" s="105" t="s">
        <v>7</v>
      </c>
      <c r="E119" s="105" t="s">
        <v>7</v>
      </c>
      <c r="F119" s="87"/>
    </row>
    <row r="120" spans="1:6" ht="15.75" thickBot="1" x14ac:dyDescent="0.3">
      <c r="A120" s="100" t="s">
        <v>16</v>
      </c>
      <c r="B120" s="106">
        <v>2538343</v>
      </c>
      <c r="C120" s="106">
        <v>4042343</v>
      </c>
      <c r="D120" s="106">
        <v>4542343</v>
      </c>
      <c r="E120" s="106">
        <v>4542343</v>
      </c>
      <c r="F120" s="87"/>
    </row>
    <row r="121" spans="1:6" ht="15.75" thickBot="1" x14ac:dyDescent="0.3">
      <c r="A121" s="100" t="s">
        <v>26</v>
      </c>
      <c r="B121" s="106">
        <f>B120/B117</f>
        <v>5076.6859999999997</v>
      </c>
      <c r="C121" s="106">
        <f>C120/C117</f>
        <v>6737.2383333333337</v>
      </c>
      <c r="D121" s="106">
        <f>D120/D117</f>
        <v>6489.0614285714282</v>
      </c>
      <c r="E121" s="106">
        <f>E120/E117</f>
        <v>5677.92875</v>
      </c>
      <c r="F121" s="87"/>
    </row>
    <row r="122" spans="1:6" ht="15.75" thickBot="1" x14ac:dyDescent="0.3">
      <c r="A122" s="100" t="s">
        <v>17</v>
      </c>
      <c r="B122" s="107"/>
      <c r="C122" s="108">
        <f>C117/B117-1</f>
        <v>0.19999999999999996</v>
      </c>
      <c r="D122" s="108">
        <f>D117/C117-1</f>
        <v>0.16666666666666674</v>
      </c>
      <c r="E122" s="108">
        <f>E117/D117-1</f>
        <v>0.14285714285714279</v>
      </c>
      <c r="F122" s="87"/>
    </row>
    <row r="123" spans="1:6" ht="24.75" thickBot="1" x14ac:dyDescent="0.3">
      <c r="A123" s="100" t="s">
        <v>18</v>
      </c>
      <c r="B123" s="107"/>
      <c r="C123" s="108">
        <f>C120/B120-1</f>
        <v>0.59251251702390095</v>
      </c>
      <c r="D123" s="108">
        <f t="shared" ref="D123:E124" si="9">D120/C120-1</f>
        <v>0.12369064178868538</v>
      </c>
      <c r="E123" s="108">
        <f t="shared" si="9"/>
        <v>0</v>
      </c>
      <c r="F123" s="87"/>
    </row>
    <row r="124" spans="1:6" ht="24.75" thickBot="1" x14ac:dyDescent="0.3">
      <c r="A124" s="100" t="s">
        <v>19</v>
      </c>
      <c r="B124" s="107"/>
      <c r="C124" s="108">
        <f>C121/B121-1</f>
        <v>0.32709376418658431</v>
      </c>
      <c r="D124" s="108">
        <f t="shared" si="9"/>
        <v>-3.6836592752555464E-2</v>
      </c>
      <c r="E124" s="108">
        <f t="shared" si="9"/>
        <v>-0.125</v>
      </c>
      <c r="F124" s="87"/>
    </row>
    <row r="125" spans="1:6" ht="15.75" thickBot="1" x14ac:dyDescent="0.3">
      <c r="A125" s="549" t="s">
        <v>337</v>
      </c>
      <c r="B125" s="550"/>
      <c r="C125" s="550"/>
      <c r="D125" s="550"/>
      <c r="E125" s="551"/>
      <c r="F125" s="87"/>
    </row>
    <row r="126" spans="1:6" x14ac:dyDescent="0.25">
      <c r="A126" s="534"/>
      <c r="B126" s="104">
        <v>2018</v>
      </c>
      <c r="C126" s="104">
        <v>2019</v>
      </c>
      <c r="D126" s="104">
        <v>2020</v>
      </c>
      <c r="E126" s="104">
        <v>2021</v>
      </c>
      <c r="F126" s="87"/>
    </row>
    <row r="127" spans="1:6" ht="15.75" thickBot="1" x14ac:dyDescent="0.3">
      <c r="A127" s="535"/>
      <c r="B127" s="105" t="s">
        <v>6</v>
      </c>
      <c r="C127" s="105" t="s">
        <v>7</v>
      </c>
      <c r="D127" s="105" t="s">
        <v>7</v>
      </c>
      <c r="E127" s="105" t="s">
        <v>7</v>
      </c>
      <c r="F127" s="87"/>
    </row>
    <row r="128" spans="1:6" ht="15.75" thickBot="1" x14ac:dyDescent="0.3">
      <c r="A128" s="109" t="s">
        <v>0</v>
      </c>
      <c r="B128" s="129">
        <v>24284</v>
      </c>
      <c r="C128" s="129">
        <v>24284</v>
      </c>
      <c r="D128" s="129">
        <v>24284</v>
      </c>
      <c r="E128" s="129">
        <v>24284</v>
      </c>
      <c r="F128" s="87"/>
    </row>
    <row r="129" spans="1:6" ht="24.75" thickBot="1" x14ac:dyDescent="0.3">
      <c r="A129" s="109" t="s">
        <v>41</v>
      </c>
      <c r="B129" s="129">
        <v>4118</v>
      </c>
      <c r="C129" s="129">
        <v>4118</v>
      </c>
      <c r="D129" s="129">
        <v>4118</v>
      </c>
      <c r="E129" s="129">
        <v>4118</v>
      </c>
      <c r="F129" s="87"/>
    </row>
    <row r="130" spans="1:6" ht="15.75" thickBot="1" x14ac:dyDescent="0.3">
      <c r="A130" s="109" t="s">
        <v>1</v>
      </c>
      <c r="B130" s="129">
        <v>9941</v>
      </c>
      <c r="C130" s="129">
        <v>9941</v>
      </c>
      <c r="D130" s="129">
        <v>9941</v>
      </c>
      <c r="E130" s="129">
        <v>9941</v>
      </c>
      <c r="F130" s="87"/>
    </row>
    <row r="131" spans="1:6" ht="15.75" thickBot="1" x14ac:dyDescent="0.3">
      <c r="A131" s="109" t="s">
        <v>2</v>
      </c>
      <c r="B131" s="110"/>
      <c r="C131" s="110"/>
      <c r="D131" s="110"/>
      <c r="E131" s="110"/>
      <c r="F131" s="87"/>
    </row>
    <row r="132" spans="1:6" ht="24.75" thickBot="1" x14ac:dyDescent="0.3">
      <c r="A132" s="109" t="s">
        <v>31</v>
      </c>
      <c r="B132" s="110">
        <v>2500000</v>
      </c>
      <c r="C132" s="110">
        <v>4004000</v>
      </c>
      <c r="D132" s="110">
        <v>4504000</v>
      </c>
      <c r="E132" s="110">
        <v>4504000</v>
      </c>
      <c r="F132" s="87"/>
    </row>
    <row r="133" spans="1:6" ht="15.75" thickBot="1" x14ac:dyDescent="0.3">
      <c r="A133" s="109" t="s">
        <v>33</v>
      </c>
      <c r="B133" s="110"/>
      <c r="C133" s="110"/>
      <c r="D133" s="110"/>
      <c r="E133" s="110"/>
      <c r="F133" s="87"/>
    </row>
    <row r="134" spans="1:6" ht="24.75" thickBot="1" x14ac:dyDescent="0.3">
      <c r="A134" s="115" t="s">
        <v>3</v>
      </c>
      <c r="B134" s="110"/>
      <c r="C134" s="110"/>
      <c r="D134" s="110"/>
      <c r="E134" s="110"/>
      <c r="F134" s="87"/>
    </row>
    <row r="135" spans="1:6" ht="24.75" thickBot="1" x14ac:dyDescent="0.3">
      <c r="A135" s="130" t="s">
        <v>338</v>
      </c>
      <c r="B135" s="110">
        <f>B134+B133+B132+B131+B130+B129+B128</f>
        <v>2538343</v>
      </c>
      <c r="C135" s="110">
        <f>C134+C133+C132+C131+C130+C129+C128</f>
        <v>4042343</v>
      </c>
      <c r="D135" s="110">
        <f>D134+D133+D132+D131+D130+D129+D128</f>
        <v>4542343</v>
      </c>
      <c r="E135" s="110">
        <f>E134+E133+E132+E131+E130+E129+E128</f>
        <v>4542343</v>
      </c>
      <c r="F135" s="87"/>
    </row>
    <row r="136" spans="1:6" ht="15.75" thickBot="1" x14ac:dyDescent="0.3">
      <c r="A136" s="131" t="s">
        <v>62</v>
      </c>
      <c r="B136" s="113">
        <v>0</v>
      </c>
      <c r="C136" s="113">
        <f>IF(C135-C120=0,0,"Error")</f>
        <v>0</v>
      </c>
      <c r="D136" s="113">
        <f>IF(D135-D120=0,0,"Error")</f>
        <v>0</v>
      </c>
      <c r="E136" s="113">
        <f>IF(E135-E120=0,0,"Error")</f>
        <v>0</v>
      </c>
      <c r="F136" s="87"/>
    </row>
    <row r="137" spans="1:6" ht="15.75" thickBot="1" x14ac:dyDescent="0.3">
      <c r="A137" s="92" t="s">
        <v>339</v>
      </c>
      <c r="B137" s="541" t="s">
        <v>340</v>
      </c>
      <c r="C137" s="542"/>
      <c r="D137" s="542"/>
      <c r="E137" s="543"/>
      <c r="F137" s="87"/>
    </row>
    <row r="138" spans="1:6" ht="15.75" thickBot="1" x14ac:dyDescent="0.3">
      <c r="A138" s="100" t="s">
        <v>10</v>
      </c>
      <c r="B138" s="538" t="s">
        <v>341</v>
      </c>
      <c r="C138" s="565"/>
      <c r="D138" s="565"/>
      <c r="E138" s="566"/>
      <c r="F138" s="87"/>
    </row>
    <row r="139" spans="1:6" ht="15.75" thickBot="1" x14ac:dyDescent="0.3">
      <c r="A139" s="100" t="s">
        <v>15</v>
      </c>
      <c r="B139" s="556" t="s">
        <v>316</v>
      </c>
      <c r="C139" s="557"/>
      <c r="D139" s="557"/>
      <c r="E139" s="558"/>
      <c r="F139" s="87"/>
    </row>
    <row r="140" spans="1:6" ht="15.75" thickBot="1" x14ac:dyDescent="0.3">
      <c r="A140" s="100" t="s">
        <v>9</v>
      </c>
      <c r="B140" s="106">
        <v>500</v>
      </c>
      <c r="C140" s="106">
        <v>510</v>
      </c>
      <c r="D140" s="106">
        <v>520</v>
      </c>
      <c r="E140" s="106">
        <v>530</v>
      </c>
      <c r="F140" s="87"/>
    </row>
    <row r="141" spans="1:6" x14ac:dyDescent="0.25">
      <c r="A141" s="534"/>
      <c r="B141" s="104">
        <v>2018</v>
      </c>
      <c r="C141" s="104">
        <v>2019</v>
      </c>
      <c r="D141" s="104">
        <v>2020</v>
      </c>
      <c r="E141" s="104">
        <v>2021</v>
      </c>
      <c r="F141" s="87"/>
    </row>
    <row r="142" spans="1:6" ht="15.75" thickBot="1" x14ac:dyDescent="0.3">
      <c r="A142" s="535"/>
      <c r="B142" s="105" t="s">
        <v>6</v>
      </c>
      <c r="C142" s="105" t="s">
        <v>7</v>
      </c>
      <c r="D142" s="105" t="s">
        <v>7</v>
      </c>
      <c r="E142" s="105" t="s">
        <v>7</v>
      </c>
      <c r="F142" s="87"/>
    </row>
    <row r="143" spans="1:6" ht="15.75" thickBot="1" x14ac:dyDescent="0.3">
      <c r="A143" s="100" t="s">
        <v>16</v>
      </c>
      <c r="B143" s="106">
        <v>15976</v>
      </c>
      <c r="C143" s="106">
        <v>15976</v>
      </c>
      <c r="D143" s="106">
        <v>15976</v>
      </c>
      <c r="E143" s="106">
        <v>15976</v>
      </c>
      <c r="F143" s="87"/>
    </row>
    <row r="144" spans="1:6" ht="15.75" thickBot="1" x14ac:dyDescent="0.3">
      <c r="A144" s="100" t="s">
        <v>26</v>
      </c>
      <c r="B144" s="106">
        <f>B143/B140</f>
        <v>31.952000000000002</v>
      </c>
      <c r="C144" s="106">
        <f>C143/C140</f>
        <v>31.32549019607843</v>
      </c>
      <c r="D144" s="106">
        <f>D143/D140</f>
        <v>30.723076923076924</v>
      </c>
      <c r="E144" s="106">
        <f>E143/E140</f>
        <v>30.143396226415096</v>
      </c>
      <c r="F144" s="87"/>
    </row>
    <row r="145" spans="1:6" ht="15.75" thickBot="1" x14ac:dyDescent="0.3">
      <c r="A145" s="100" t="s">
        <v>17</v>
      </c>
      <c r="B145" s="107"/>
      <c r="C145" s="108">
        <f>C140/B140-1</f>
        <v>2.0000000000000018E-2</v>
      </c>
      <c r="D145" s="108">
        <f>D140/C140-1</f>
        <v>1.9607843137254832E-2</v>
      </c>
      <c r="E145" s="108">
        <f>E140/D140-1</f>
        <v>1.9230769230769162E-2</v>
      </c>
      <c r="F145" s="87"/>
    </row>
    <row r="146" spans="1:6" ht="24.75" thickBot="1" x14ac:dyDescent="0.3">
      <c r="A146" s="100" t="s">
        <v>18</v>
      </c>
      <c r="B146" s="107"/>
      <c r="C146" s="108">
        <f>C143/B143-1</f>
        <v>0</v>
      </c>
      <c r="D146" s="108">
        <f t="shared" ref="D146:E147" si="10">D143/C143-1</f>
        <v>0</v>
      </c>
      <c r="E146" s="108">
        <f t="shared" si="10"/>
        <v>0</v>
      </c>
      <c r="F146" s="87"/>
    </row>
    <row r="147" spans="1:6" ht="24.75" thickBot="1" x14ac:dyDescent="0.3">
      <c r="A147" s="100" t="s">
        <v>19</v>
      </c>
      <c r="B147" s="107"/>
      <c r="C147" s="108">
        <f>C144/B144-1</f>
        <v>-1.9607843137254943E-2</v>
      </c>
      <c r="D147" s="108">
        <f t="shared" si="10"/>
        <v>-1.9230769230769162E-2</v>
      </c>
      <c r="E147" s="108">
        <f t="shared" si="10"/>
        <v>-1.8867924528301883E-2</v>
      </c>
      <c r="F147" s="87"/>
    </row>
    <row r="148" spans="1:6" ht="15.75" thickBot="1" x14ac:dyDescent="0.3">
      <c r="A148" s="549" t="s">
        <v>342</v>
      </c>
      <c r="B148" s="550"/>
      <c r="C148" s="550"/>
      <c r="D148" s="550"/>
      <c r="E148" s="551"/>
      <c r="F148" s="87"/>
    </row>
    <row r="149" spans="1:6" x14ac:dyDescent="0.25">
      <c r="A149" s="534"/>
      <c r="B149" s="104">
        <v>2018</v>
      </c>
      <c r="C149" s="104">
        <v>2019</v>
      </c>
      <c r="D149" s="104">
        <v>2020</v>
      </c>
      <c r="E149" s="104">
        <v>2021</v>
      </c>
      <c r="F149" s="87"/>
    </row>
    <row r="150" spans="1:6" ht="15.75" thickBot="1" x14ac:dyDescent="0.3">
      <c r="A150" s="535"/>
      <c r="B150" s="105" t="s">
        <v>6</v>
      </c>
      <c r="C150" s="105" t="s">
        <v>7</v>
      </c>
      <c r="D150" s="105" t="s">
        <v>7</v>
      </c>
      <c r="E150" s="105" t="s">
        <v>7</v>
      </c>
      <c r="F150" s="87"/>
    </row>
    <row r="151" spans="1:6" ht="15.75" thickBot="1" x14ac:dyDescent="0.3">
      <c r="A151" s="109" t="s">
        <v>0</v>
      </c>
      <c r="B151" s="110">
        <v>10118</v>
      </c>
      <c r="C151" s="110">
        <v>10118</v>
      </c>
      <c r="D151" s="110">
        <v>10118</v>
      </c>
      <c r="E151" s="110">
        <v>10118</v>
      </c>
      <c r="F151" s="87"/>
    </row>
    <row r="152" spans="1:6" ht="24.75" thickBot="1" x14ac:dyDescent="0.3">
      <c r="A152" s="109" t="s">
        <v>41</v>
      </c>
      <c r="B152" s="110">
        <v>1716</v>
      </c>
      <c r="C152" s="110">
        <v>1716</v>
      </c>
      <c r="D152" s="110">
        <v>1716</v>
      </c>
      <c r="E152" s="110">
        <v>1716</v>
      </c>
      <c r="F152" s="87"/>
    </row>
    <row r="153" spans="1:6" ht="15.75" thickBot="1" x14ac:dyDescent="0.3">
      <c r="A153" s="109" t="s">
        <v>1</v>
      </c>
      <c r="B153" s="110">
        <v>4142</v>
      </c>
      <c r="C153" s="110">
        <v>4142</v>
      </c>
      <c r="D153" s="110">
        <v>4142</v>
      </c>
      <c r="E153" s="110">
        <v>4142</v>
      </c>
      <c r="F153" s="87"/>
    </row>
    <row r="154" spans="1:6" ht="15.75" thickBot="1" x14ac:dyDescent="0.3">
      <c r="A154" s="109" t="s">
        <v>2</v>
      </c>
      <c r="B154" s="110"/>
      <c r="C154" s="110"/>
      <c r="D154" s="110"/>
      <c r="E154" s="110"/>
      <c r="F154" s="87"/>
    </row>
    <row r="155" spans="1:6" ht="24.75" thickBot="1" x14ac:dyDescent="0.3">
      <c r="A155" s="109" t="s">
        <v>31</v>
      </c>
      <c r="B155" s="110"/>
      <c r="C155" s="110"/>
      <c r="D155" s="110"/>
      <c r="E155" s="110"/>
      <c r="F155" s="87"/>
    </row>
    <row r="156" spans="1:6" ht="15.75" thickBot="1" x14ac:dyDescent="0.3">
      <c r="A156" s="109" t="s">
        <v>33</v>
      </c>
      <c r="B156" s="110"/>
      <c r="C156" s="110"/>
      <c r="D156" s="110"/>
      <c r="E156" s="110"/>
      <c r="F156" s="87"/>
    </row>
    <row r="157" spans="1:6" ht="24.75" thickBot="1" x14ac:dyDescent="0.3">
      <c r="A157" s="109" t="s">
        <v>3</v>
      </c>
      <c r="B157" s="110"/>
      <c r="C157" s="110"/>
      <c r="D157" s="110"/>
      <c r="E157" s="110"/>
      <c r="F157" s="87"/>
    </row>
    <row r="158" spans="1:6" ht="24.75" thickBot="1" x14ac:dyDescent="0.3">
      <c r="A158" s="132" t="s">
        <v>343</v>
      </c>
      <c r="B158" s="133">
        <f>B157+B156+B155+B154+B153+B152+B151</f>
        <v>15976</v>
      </c>
      <c r="C158" s="110">
        <f>C157+C156+C155+C154+C153+C152+C151</f>
        <v>15976</v>
      </c>
      <c r="D158" s="110">
        <f>D157+D156+D155+D154+D153+D152+D151</f>
        <v>15976</v>
      </c>
      <c r="E158" s="110">
        <f>E157+E156+E155+E154+E153+E152+E151</f>
        <v>15976</v>
      </c>
      <c r="F158" s="87"/>
    </row>
    <row r="159" spans="1:6" ht="15.75" thickBot="1" x14ac:dyDescent="0.3">
      <c r="A159" s="126" t="s">
        <v>62</v>
      </c>
      <c r="B159" s="113">
        <f>IF(B158-B143=0,0,"Error")</f>
        <v>0</v>
      </c>
      <c r="C159" s="113">
        <f t="shared" ref="C159:E159" si="11">IF(C158-C143=0,0,"Error")</f>
        <v>0</v>
      </c>
      <c r="D159" s="113">
        <f t="shared" si="11"/>
        <v>0</v>
      </c>
      <c r="E159" s="113">
        <f t="shared" si="11"/>
        <v>0</v>
      </c>
      <c r="F159" s="87"/>
    </row>
    <row r="160" spans="1:6" ht="24.75" thickBot="1" x14ac:dyDescent="0.3">
      <c r="A160" s="126" t="s">
        <v>24</v>
      </c>
      <c r="B160" s="538" t="s">
        <v>344</v>
      </c>
      <c r="C160" s="565"/>
      <c r="D160" s="565"/>
      <c r="E160" s="570"/>
      <c r="F160" s="87"/>
    </row>
    <row r="161" spans="1:6" ht="15.75" thickBot="1" x14ac:dyDescent="0.3">
      <c r="A161" s="538" t="s">
        <v>345</v>
      </c>
      <c r="B161" s="565"/>
      <c r="C161" s="565"/>
      <c r="D161" s="565"/>
      <c r="E161" s="566"/>
      <c r="F161" s="87"/>
    </row>
    <row r="162" spans="1:6" ht="45.75" thickBot="1" x14ac:dyDescent="0.3">
      <c r="A162" s="134" t="s">
        <v>346</v>
      </c>
      <c r="B162" s="99">
        <v>0.48</v>
      </c>
      <c r="C162" s="99">
        <v>0.32</v>
      </c>
      <c r="D162" s="99">
        <v>0.12</v>
      </c>
      <c r="E162" s="99">
        <v>0.08</v>
      </c>
      <c r="F162" s="87"/>
    </row>
    <row r="163" spans="1:6" ht="15.75" thickBot="1" x14ac:dyDescent="0.3">
      <c r="A163" s="541" t="s">
        <v>347</v>
      </c>
      <c r="B163" s="542"/>
      <c r="C163" s="542"/>
      <c r="D163" s="542"/>
      <c r="E163" s="543"/>
      <c r="F163" s="87"/>
    </row>
    <row r="164" spans="1:6" ht="15.75" thickBot="1" x14ac:dyDescent="0.3">
      <c r="A164" s="135" t="s">
        <v>348</v>
      </c>
      <c r="B164" s="571" t="s">
        <v>349</v>
      </c>
      <c r="C164" s="560"/>
      <c r="D164" s="560"/>
      <c r="E164" s="572"/>
      <c r="F164" s="87"/>
    </row>
    <row r="165" spans="1:6" ht="15.75" thickBot="1" x14ac:dyDescent="0.3">
      <c r="A165" s="136" t="s">
        <v>10</v>
      </c>
      <c r="B165" s="573" t="s">
        <v>350</v>
      </c>
      <c r="C165" s="574"/>
      <c r="D165" s="574"/>
      <c r="E165" s="575"/>
      <c r="F165" s="87"/>
    </row>
    <row r="166" spans="1:6" ht="15.75" thickBot="1" x14ac:dyDescent="0.3">
      <c r="A166" s="100" t="s">
        <v>15</v>
      </c>
      <c r="B166" s="576" t="s">
        <v>316</v>
      </c>
      <c r="C166" s="577"/>
      <c r="D166" s="577"/>
      <c r="E166" s="578"/>
      <c r="F166" s="87"/>
    </row>
    <row r="167" spans="1:6" ht="15.75" thickBot="1" x14ac:dyDescent="0.3">
      <c r="A167" s="100" t="s">
        <v>9</v>
      </c>
      <c r="B167" s="106">
        <v>6000</v>
      </c>
      <c r="C167" s="106">
        <v>4000</v>
      </c>
      <c r="D167" s="106">
        <v>1500</v>
      </c>
      <c r="E167" s="106">
        <v>1000</v>
      </c>
      <c r="F167" s="87"/>
    </row>
    <row r="168" spans="1:6" x14ac:dyDescent="0.25">
      <c r="A168" s="534"/>
      <c r="B168" s="104">
        <v>2018</v>
      </c>
      <c r="C168" s="104">
        <v>2019</v>
      </c>
      <c r="D168" s="104">
        <v>2020</v>
      </c>
      <c r="E168" s="104">
        <v>2021</v>
      </c>
      <c r="F168" s="87"/>
    </row>
    <row r="169" spans="1:6" ht="15.75" thickBot="1" x14ac:dyDescent="0.3">
      <c r="A169" s="535"/>
      <c r="B169" s="105" t="s">
        <v>6</v>
      </c>
      <c r="C169" s="105" t="s">
        <v>7</v>
      </c>
      <c r="D169" s="105" t="s">
        <v>7</v>
      </c>
      <c r="E169" s="105" t="s">
        <v>7</v>
      </c>
      <c r="F169" s="87"/>
    </row>
    <row r="170" spans="1:6" ht="15.75" thickBot="1" x14ac:dyDescent="0.3">
      <c r="A170" s="100" t="s">
        <v>16</v>
      </c>
      <c r="B170" s="106">
        <v>89468</v>
      </c>
      <c r="C170" s="106">
        <v>89468</v>
      </c>
      <c r="D170" s="106">
        <v>89468</v>
      </c>
      <c r="E170" s="106">
        <v>89468</v>
      </c>
      <c r="F170" s="87"/>
    </row>
    <row r="171" spans="1:6" ht="15.75" thickBot="1" x14ac:dyDescent="0.3">
      <c r="A171" s="100" t="s">
        <v>26</v>
      </c>
      <c r="B171" s="106">
        <f>B170/B167</f>
        <v>14.911333333333333</v>
      </c>
      <c r="C171" s="106">
        <f>C170/C167</f>
        <v>22.367000000000001</v>
      </c>
      <c r="D171" s="106">
        <f>D170/D167</f>
        <v>59.645333333333333</v>
      </c>
      <c r="E171" s="106">
        <f>E170/E167</f>
        <v>89.468000000000004</v>
      </c>
      <c r="F171" s="87"/>
    </row>
    <row r="172" spans="1:6" ht="15.75" thickBot="1" x14ac:dyDescent="0.3">
      <c r="A172" s="100" t="s">
        <v>17</v>
      </c>
      <c r="B172" s="107"/>
      <c r="C172" s="108">
        <f>C167/B167-1</f>
        <v>-0.33333333333333337</v>
      </c>
      <c r="D172" s="108">
        <f>D167/C167-1</f>
        <v>-0.625</v>
      </c>
      <c r="E172" s="108">
        <f>E167/D167-1</f>
        <v>-0.33333333333333337</v>
      </c>
      <c r="F172" s="87"/>
    </row>
    <row r="173" spans="1:6" ht="24.75" thickBot="1" x14ac:dyDescent="0.3">
      <c r="A173" s="100" t="s">
        <v>18</v>
      </c>
      <c r="B173" s="107"/>
      <c r="C173" s="108">
        <f>C170/B170-1</f>
        <v>0</v>
      </c>
      <c r="D173" s="108">
        <f t="shared" ref="D173:E174" si="12">D170/C170-1</f>
        <v>0</v>
      </c>
      <c r="E173" s="108">
        <f t="shared" si="12"/>
        <v>0</v>
      </c>
      <c r="F173" s="87"/>
    </row>
    <row r="174" spans="1:6" ht="24.75" thickBot="1" x14ac:dyDescent="0.3">
      <c r="A174" s="100" t="s">
        <v>19</v>
      </c>
      <c r="B174" s="107"/>
      <c r="C174" s="108">
        <f>C171/B171-1</f>
        <v>0.5</v>
      </c>
      <c r="D174" s="108">
        <f t="shared" si="12"/>
        <v>1.6666666666666665</v>
      </c>
      <c r="E174" s="108">
        <f t="shared" si="12"/>
        <v>0.5</v>
      </c>
      <c r="F174" s="87"/>
    </row>
    <row r="175" spans="1:6" ht="15.75" thickBot="1" x14ac:dyDescent="0.3">
      <c r="A175" s="549" t="s">
        <v>351</v>
      </c>
      <c r="B175" s="550"/>
      <c r="C175" s="550"/>
      <c r="D175" s="550"/>
      <c r="E175" s="551"/>
      <c r="F175" s="87"/>
    </row>
    <row r="176" spans="1:6" x14ac:dyDescent="0.25">
      <c r="A176" s="534"/>
      <c r="B176" s="104">
        <v>2018</v>
      </c>
      <c r="C176" s="104">
        <v>2019</v>
      </c>
      <c r="D176" s="104">
        <v>2020</v>
      </c>
      <c r="E176" s="104">
        <v>2021</v>
      </c>
      <c r="F176" s="87"/>
    </row>
    <row r="177" spans="1:6" ht="15.75" thickBot="1" x14ac:dyDescent="0.3">
      <c r="A177" s="535"/>
      <c r="B177" s="105" t="s">
        <v>6</v>
      </c>
      <c r="C177" s="105" t="s">
        <v>7</v>
      </c>
      <c r="D177" s="105" t="s">
        <v>7</v>
      </c>
      <c r="E177" s="105" t="s">
        <v>7</v>
      </c>
      <c r="F177" s="87"/>
    </row>
    <row r="178" spans="1:6" ht="15.75" thickBot="1" x14ac:dyDescent="0.3">
      <c r="A178" s="109" t="s">
        <v>0</v>
      </c>
      <c r="B178" s="110">
        <v>56663</v>
      </c>
      <c r="C178" s="110">
        <v>56663</v>
      </c>
      <c r="D178" s="110">
        <v>56663</v>
      </c>
      <c r="E178" s="110">
        <v>56663</v>
      </c>
      <c r="F178" s="87"/>
    </row>
    <row r="179" spans="1:6" ht="24.75" thickBot="1" x14ac:dyDescent="0.3">
      <c r="A179" s="109" t="s">
        <v>41</v>
      </c>
      <c r="B179" s="110">
        <v>9610</v>
      </c>
      <c r="C179" s="110">
        <v>9610</v>
      </c>
      <c r="D179" s="110">
        <v>9610</v>
      </c>
      <c r="E179" s="110">
        <v>9610</v>
      </c>
      <c r="F179" s="87"/>
    </row>
    <row r="180" spans="1:6" ht="15.75" thickBot="1" x14ac:dyDescent="0.3">
      <c r="A180" s="109" t="s">
        <v>1</v>
      </c>
      <c r="B180" s="110">
        <v>23195</v>
      </c>
      <c r="C180" s="110">
        <v>23195</v>
      </c>
      <c r="D180" s="110">
        <v>23195</v>
      </c>
      <c r="E180" s="110">
        <v>23195</v>
      </c>
      <c r="F180" s="87"/>
    </row>
    <row r="181" spans="1:6" ht="15.75" thickBot="1" x14ac:dyDescent="0.3">
      <c r="A181" s="109" t="s">
        <v>2</v>
      </c>
      <c r="B181" s="110"/>
      <c r="C181" s="110"/>
      <c r="D181" s="110"/>
      <c r="E181" s="110"/>
      <c r="F181" s="87"/>
    </row>
    <row r="182" spans="1:6" ht="24.75" thickBot="1" x14ac:dyDescent="0.3">
      <c r="A182" s="109" t="s">
        <v>31</v>
      </c>
      <c r="B182" s="110"/>
      <c r="C182" s="110"/>
      <c r="D182" s="110"/>
      <c r="E182" s="110"/>
      <c r="F182" s="87"/>
    </row>
    <row r="183" spans="1:6" ht="15.75" thickBot="1" x14ac:dyDescent="0.3">
      <c r="A183" s="109" t="s">
        <v>33</v>
      </c>
      <c r="B183" s="110"/>
      <c r="C183" s="110"/>
      <c r="D183" s="110"/>
      <c r="E183" s="110"/>
      <c r="F183" s="87"/>
    </row>
    <row r="184" spans="1:6" ht="24.75" thickBot="1" x14ac:dyDescent="0.3">
      <c r="A184" s="109" t="s">
        <v>3</v>
      </c>
      <c r="B184" s="110"/>
      <c r="C184" s="110"/>
      <c r="D184" s="110"/>
      <c r="E184" s="110"/>
      <c r="F184" s="87"/>
    </row>
    <row r="185" spans="1:6" ht="24.75" thickBot="1" x14ac:dyDescent="0.3">
      <c r="A185" s="137" t="s">
        <v>352</v>
      </c>
      <c r="B185" s="110">
        <f>B184+B183+B182+B181+B180+B179+B178</f>
        <v>89468</v>
      </c>
      <c r="C185" s="110">
        <f>C184+C183+C182+C181+C180+C179+C178</f>
        <v>89468</v>
      </c>
      <c r="D185" s="110">
        <f>D184+D183+D182+D181+D180+D179+D178</f>
        <v>89468</v>
      </c>
      <c r="E185" s="110">
        <f>E184+E183+E182+E181+E180+E179+E178</f>
        <v>89468</v>
      </c>
      <c r="F185" s="87"/>
    </row>
    <row r="186" spans="1:6" ht="15.75" thickBot="1" x14ac:dyDescent="0.3">
      <c r="A186" s="126" t="s">
        <v>62</v>
      </c>
      <c r="B186" s="113">
        <f>IF(B185-B170=0,0,"Error")</f>
        <v>0</v>
      </c>
      <c r="C186" s="113">
        <f>IF(C185-C170=0,0,"Error")</f>
        <v>0</v>
      </c>
      <c r="D186" s="113">
        <f>IF(D185-D170=0,0,"Error")</f>
        <v>0</v>
      </c>
      <c r="E186" s="138">
        <f>IF(E185-E170=0,0,"Error")</f>
        <v>0</v>
      </c>
      <c r="F186" s="87"/>
    </row>
    <row r="187" spans="1:6" ht="24.75" thickBot="1" x14ac:dyDescent="0.3">
      <c r="A187" s="126" t="s">
        <v>353</v>
      </c>
      <c r="B187" s="538" t="s">
        <v>354</v>
      </c>
      <c r="C187" s="565"/>
      <c r="D187" s="565"/>
      <c r="E187" s="566"/>
      <c r="F187" s="87"/>
    </row>
    <row r="188" spans="1:6" ht="15.75" thickBot="1" x14ac:dyDescent="0.3">
      <c r="A188" s="538" t="s">
        <v>355</v>
      </c>
      <c r="B188" s="565"/>
      <c r="C188" s="565"/>
      <c r="D188" s="565"/>
      <c r="E188" s="566"/>
      <c r="F188" s="87"/>
    </row>
    <row r="189" spans="1:6" ht="48.75" thickBot="1" x14ac:dyDescent="0.3">
      <c r="A189" s="92" t="s">
        <v>356</v>
      </c>
      <c r="B189" s="99">
        <v>0.25</v>
      </c>
      <c r="C189" s="99">
        <v>0.25</v>
      </c>
      <c r="D189" s="99">
        <v>0.25</v>
      </c>
      <c r="E189" s="99">
        <v>0.25</v>
      </c>
      <c r="F189" s="87"/>
    </row>
    <row r="190" spans="1:6" ht="15.75" thickBot="1" x14ac:dyDescent="0.3">
      <c r="A190" s="541" t="s">
        <v>357</v>
      </c>
      <c r="B190" s="542"/>
      <c r="C190" s="542"/>
      <c r="D190" s="542"/>
      <c r="E190" s="543"/>
      <c r="F190" s="87"/>
    </row>
    <row r="191" spans="1:6" ht="15.75" thickBot="1" x14ac:dyDescent="0.3">
      <c r="A191" s="541" t="s">
        <v>73</v>
      </c>
      <c r="B191" s="542"/>
      <c r="C191" s="542"/>
      <c r="D191" s="542"/>
      <c r="E191" s="543"/>
      <c r="F191" s="87"/>
    </row>
    <row r="192" spans="1:6" ht="15.75" thickBot="1" x14ac:dyDescent="0.3">
      <c r="A192" s="114" t="s">
        <v>358</v>
      </c>
      <c r="B192" s="556" t="s">
        <v>359</v>
      </c>
      <c r="C192" s="557"/>
      <c r="D192" s="557"/>
      <c r="E192" s="558"/>
      <c r="F192" s="87"/>
    </row>
    <row r="193" spans="1:6" ht="15.75" thickBot="1" x14ac:dyDescent="0.3">
      <c r="A193" s="100" t="s">
        <v>10</v>
      </c>
      <c r="B193" s="538" t="s">
        <v>354</v>
      </c>
      <c r="C193" s="565"/>
      <c r="D193" s="565"/>
      <c r="E193" s="566"/>
      <c r="F193" s="87"/>
    </row>
    <row r="194" spans="1:6" ht="15.75" thickBot="1" x14ac:dyDescent="0.3">
      <c r="A194" s="100" t="s">
        <v>15</v>
      </c>
      <c r="B194" s="556" t="s">
        <v>360</v>
      </c>
      <c r="C194" s="557"/>
      <c r="D194" s="557"/>
      <c r="E194" s="558"/>
      <c r="F194" s="87"/>
    </row>
    <row r="195" spans="1:6" x14ac:dyDescent="0.25">
      <c r="A195" s="534"/>
      <c r="B195" s="104">
        <v>2018</v>
      </c>
      <c r="C195" s="104">
        <v>2019</v>
      </c>
      <c r="D195" s="104">
        <v>2020</v>
      </c>
      <c r="E195" s="104">
        <v>2021</v>
      </c>
      <c r="F195" s="87"/>
    </row>
    <row r="196" spans="1:6" ht="15.75" thickBot="1" x14ac:dyDescent="0.3">
      <c r="A196" s="535"/>
      <c r="B196" s="105" t="s">
        <v>6</v>
      </c>
      <c r="C196" s="105" t="s">
        <v>7</v>
      </c>
      <c r="D196" s="105" t="s">
        <v>7</v>
      </c>
      <c r="E196" s="105" t="s">
        <v>7</v>
      </c>
      <c r="F196" s="87"/>
    </row>
    <row r="197" spans="1:6" ht="15.75" thickBot="1" x14ac:dyDescent="0.3">
      <c r="A197" s="100" t="s">
        <v>9</v>
      </c>
      <c r="B197" s="106">
        <v>25000</v>
      </c>
      <c r="C197" s="106">
        <v>25000</v>
      </c>
      <c r="D197" s="106">
        <v>25000</v>
      </c>
      <c r="E197" s="106">
        <v>25000</v>
      </c>
      <c r="F197" s="87"/>
    </row>
    <row r="198" spans="1:6" ht="15.75" thickBot="1" x14ac:dyDescent="0.3">
      <c r="A198" s="100" t="s">
        <v>16</v>
      </c>
      <c r="B198" s="106">
        <v>586000</v>
      </c>
      <c r="C198" s="106">
        <v>586000</v>
      </c>
      <c r="D198" s="106">
        <v>586000</v>
      </c>
      <c r="E198" s="106">
        <v>586000</v>
      </c>
      <c r="F198" s="87"/>
    </row>
    <row r="199" spans="1:6" ht="15.75" thickBot="1" x14ac:dyDescent="0.3">
      <c r="A199" s="100" t="s">
        <v>26</v>
      </c>
      <c r="B199" s="106">
        <f>B198/B197</f>
        <v>23.44</v>
      </c>
      <c r="C199" s="106">
        <f t="shared" ref="C199:E199" si="13">C198/C197</f>
        <v>23.44</v>
      </c>
      <c r="D199" s="106">
        <f t="shared" si="13"/>
        <v>23.44</v>
      </c>
      <c r="E199" s="106">
        <f t="shared" si="13"/>
        <v>23.44</v>
      </c>
      <c r="F199" s="87"/>
    </row>
    <row r="200" spans="1:6" ht="15.75" thickBot="1" x14ac:dyDescent="0.3">
      <c r="A200" s="100" t="s">
        <v>17</v>
      </c>
      <c r="B200" s="107" t="s">
        <v>23</v>
      </c>
      <c r="C200" s="108">
        <f>C197/B197-1</f>
        <v>0</v>
      </c>
      <c r="D200" s="108">
        <f t="shared" ref="D200:E202" si="14">D197/C197-1</f>
        <v>0</v>
      </c>
      <c r="E200" s="108">
        <f t="shared" si="14"/>
        <v>0</v>
      </c>
      <c r="F200" s="87"/>
    </row>
    <row r="201" spans="1:6" ht="24.75" thickBot="1" x14ac:dyDescent="0.3">
      <c r="A201" s="100" t="s">
        <v>18</v>
      </c>
      <c r="B201" s="107" t="s">
        <v>23</v>
      </c>
      <c r="C201" s="108">
        <f>C198/B198-1</f>
        <v>0</v>
      </c>
      <c r="D201" s="108">
        <f t="shared" si="14"/>
        <v>0</v>
      </c>
      <c r="E201" s="108">
        <f t="shared" si="14"/>
        <v>0</v>
      </c>
      <c r="F201" s="87"/>
    </row>
    <row r="202" spans="1:6" ht="24.75" thickBot="1" x14ac:dyDescent="0.3">
      <c r="A202" s="100" t="s">
        <v>19</v>
      </c>
      <c r="B202" s="107" t="s">
        <v>23</v>
      </c>
      <c r="C202" s="108">
        <f>C199/B199-1</f>
        <v>0</v>
      </c>
      <c r="D202" s="108">
        <f t="shared" si="14"/>
        <v>0</v>
      </c>
      <c r="E202" s="108">
        <f t="shared" si="14"/>
        <v>0</v>
      </c>
      <c r="F202" s="87"/>
    </row>
    <row r="203" spans="1:6" ht="15.75" thickBot="1" x14ac:dyDescent="0.3">
      <c r="A203" s="549" t="s">
        <v>361</v>
      </c>
      <c r="B203" s="550"/>
      <c r="C203" s="550"/>
      <c r="D203" s="550"/>
      <c r="E203" s="551"/>
      <c r="F203" s="87"/>
    </row>
    <row r="204" spans="1:6" x14ac:dyDescent="0.25">
      <c r="A204" s="534"/>
      <c r="B204" s="104">
        <v>2018</v>
      </c>
      <c r="C204" s="104">
        <v>2019</v>
      </c>
      <c r="D204" s="104">
        <v>2020</v>
      </c>
      <c r="E204" s="104">
        <v>2021</v>
      </c>
      <c r="F204" s="87"/>
    </row>
    <row r="205" spans="1:6" ht="15.75" thickBot="1" x14ac:dyDescent="0.3">
      <c r="A205" s="535"/>
      <c r="B205" s="105" t="s">
        <v>6</v>
      </c>
      <c r="C205" s="105" t="s">
        <v>7</v>
      </c>
      <c r="D205" s="105" t="s">
        <v>7</v>
      </c>
      <c r="E205" s="105" t="s">
        <v>7</v>
      </c>
      <c r="F205" s="87"/>
    </row>
    <row r="206" spans="1:6" ht="15.75" thickBot="1" x14ac:dyDescent="0.3">
      <c r="A206" s="109" t="s">
        <v>0</v>
      </c>
      <c r="B206" s="110">
        <v>294437</v>
      </c>
      <c r="C206" s="110">
        <v>287900</v>
      </c>
      <c r="D206" s="110">
        <v>287900</v>
      </c>
      <c r="E206" s="110">
        <v>287900</v>
      </c>
      <c r="F206" s="87"/>
    </row>
    <row r="207" spans="1:6" ht="36.75" thickBot="1" x14ac:dyDescent="0.3">
      <c r="A207" s="139" t="s">
        <v>43</v>
      </c>
      <c r="B207" s="140"/>
      <c r="C207" s="141"/>
      <c r="D207" s="141"/>
      <c r="E207" s="141"/>
      <c r="F207" s="87"/>
    </row>
    <row r="208" spans="1:6" ht="36.75" thickBot="1" x14ac:dyDescent="0.3">
      <c r="A208" s="139" t="s">
        <v>362</v>
      </c>
      <c r="B208" s="140"/>
      <c r="C208" s="142"/>
      <c r="D208" s="142"/>
      <c r="E208" s="142"/>
      <c r="F208" s="87"/>
    </row>
    <row r="209" spans="1:6" ht="24.75" thickBot="1" x14ac:dyDescent="0.3">
      <c r="A209" s="109" t="s">
        <v>41</v>
      </c>
      <c r="B209" s="110">
        <v>41563</v>
      </c>
      <c r="C209" s="110">
        <v>48100</v>
      </c>
      <c r="D209" s="110">
        <v>48100</v>
      </c>
      <c r="E209" s="110">
        <v>48100</v>
      </c>
      <c r="F209" s="87"/>
    </row>
    <row r="210" spans="1:6" ht="48.75" thickBot="1" x14ac:dyDescent="0.3">
      <c r="A210" s="139" t="s">
        <v>45</v>
      </c>
      <c r="B210" s="140"/>
      <c r="C210" s="110"/>
      <c r="D210" s="110"/>
      <c r="E210" s="110"/>
      <c r="F210" s="87"/>
    </row>
    <row r="211" spans="1:6" ht="48.75" thickBot="1" x14ac:dyDescent="0.3">
      <c r="A211" s="139" t="s">
        <v>363</v>
      </c>
      <c r="B211" s="140"/>
      <c r="C211" s="110"/>
      <c r="D211" s="110"/>
      <c r="E211" s="110"/>
      <c r="F211" s="87"/>
    </row>
    <row r="212" spans="1:6" ht="15.75" thickBot="1" x14ac:dyDescent="0.3">
      <c r="A212" s="109" t="s">
        <v>1</v>
      </c>
      <c r="B212" s="140">
        <v>250000</v>
      </c>
      <c r="C212" s="140">
        <v>250000</v>
      </c>
      <c r="D212" s="140">
        <v>250000</v>
      </c>
      <c r="E212" s="140">
        <v>250000</v>
      </c>
      <c r="F212" s="87"/>
    </row>
    <row r="213" spans="1:6" ht="48.75" thickBot="1" x14ac:dyDescent="0.3">
      <c r="A213" s="139" t="s">
        <v>48</v>
      </c>
      <c r="B213" s="140"/>
      <c r="C213" s="110"/>
      <c r="D213" s="110"/>
      <c r="E213" s="110"/>
      <c r="F213" s="87"/>
    </row>
    <row r="214" spans="1:6" ht="48.75" thickBot="1" x14ac:dyDescent="0.3">
      <c r="A214" s="139" t="s">
        <v>364</v>
      </c>
      <c r="B214" s="140"/>
      <c r="C214" s="110"/>
      <c r="D214" s="110"/>
      <c r="E214" s="110"/>
      <c r="F214" s="87"/>
    </row>
    <row r="215" spans="1:6" ht="15.75" thickBot="1" x14ac:dyDescent="0.3">
      <c r="A215" s="109" t="s">
        <v>2</v>
      </c>
      <c r="B215" s="140"/>
      <c r="C215" s="110"/>
      <c r="D215" s="110"/>
      <c r="E215" s="110"/>
      <c r="F215" s="87"/>
    </row>
    <row r="216" spans="1:6" ht="48.75" thickBot="1" x14ac:dyDescent="0.3">
      <c r="A216" s="139" t="s">
        <v>50</v>
      </c>
      <c r="B216" s="140"/>
      <c r="C216" s="110"/>
      <c r="D216" s="110"/>
      <c r="E216" s="110"/>
      <c r="F216" s="87"/>
    </row>
    <row r="217" spans="1:6" ht="48.75" thickBot="1" x14ac:dyDescent="0.3">
      <c r="A217" s="139" t="s">
        <v>365</v>
      </c>
      <c r="B217" s="140"/>
      <c r="C217" s="110"/>
      <c r="D217" s="110"/>
      <c r="E217" s="110"/>
      <c r="F217" s="87"/>
    </row>
    <row r="218" spans="1:6" ht="24.75" thickBot="1" x14ac:dyDescent="0.3">
      <c r="A218" s="109" t="s">
        <v>31</v>
      </c>
      <c r="B218" s="140"/>
      <c r="C218" s="110"/>
      <c r="D218" s="110"/>
      <c r="E218" s="110"/>
      <c r="F218" s="87"/>
    </row>
    <row r="219" spans="1:6" ht="48.75" thickBot="1" x14ac:dyDescent="0.3">
      <c r="A219" s="139" t="s">
        <v>52</v>
      </c>
      <c r="B219" s="140"/>
      <c r="C219" s="110"/>
      <c r="D219" s="110"/>
      <c r="E219" s="110"/>
      <c r="F219" s="87"/>
    </row>
    <row r="220" spans="1:6" ht="48.75" thickBot="1" x14ac:dyDescent="0.3">
      <c r="A220" s="139" t="s">
        <v>366</v>
      </c>
      <c r="B220" s="140"/>
      <c r="C220" s="110"/>
      <c r="D220" s="110"/>
      <c r="E220" s="110"/>
      <c r="F220" s="87"/>
    </row>
    <row r="221" spans="1:6" ht="15.75" thickBot="1" x14ac:dyDescent="0.3">
      <c r="A221" s="109" t="s">
        <v>33</v>
      </c>
      <c r="B221" s="140"/>
      <c r="C221" s="110"/>
      <c r="D221" s="110"/>
      <c r="E221" s="110"/>
      <c r="F221" s="87"/>
    </row>
    <row r="222" spans="1:6" ht="48.75" thickBot="1" x14ac:dyDescent="0.3">
      <c r="A222" s="139" t="s">
        <v>54</v>
      </c>
      <c r="B222" s="140"/>
      <c r="C222" s="110"/>
      <c r="D222" s="110"/>
      <c r="E222" s="110"/>
      <c r="F222" s="87"/>
    </row>
    <row r="223" spans="1:6" ht="48.75" thickBot="1" x14ac:dyDescent="0.3">
      <c r="A223" s="139" t="s">
        <v>367</v>
      </c>
      <c r="B223" s="140"/>
      <c r="C223" s="110"/>
      <c r="D223" s="110"/>
      <c r="E223" s="110"/>
      <c r="F223" s="87"/>
    </row>
    <row r="224" spans="1:6" ht="24.75" thickBot="1" x14ac:dyDescent="0.3">
      <c r="A224" s="109" t="s">
        <v>3</v>
      </c>
      <c r="B224" s="140"/>
      <c r="C224" s="110"/>
      <c r="D224" s="110"/>
      <c r="E224" s="110"/>
      <c r="F224" s="87"/>
    </row>
    <row r="225" spans="1:6" ht="48.75" thickBot="1" x14ac:dyDescent="0.3">
      <c r="A225" s="139" t="s">
        <v>56</v>
      </c>
      <c r="B225" s="140"/>
      <c r="C225" s="110"/>
      <c r="D225" s="110"/>
      <c r="E225" s="110"/>
      <c r="F225" s="87"/>
    </row>
    <row r="226" spans="1:6" ht="48.75" thickBot="1" x14ac:dyDescent="0.3">
      <c r="A226" s="139" t="s">
        <v>368</v>
      </c>
      <c r="B226" s="140"/>
      <c r="C226" s="110"/>
      <c r="D226" s="110"/>
      <c r="E226" s="110"/>
      <c r="F226" s="87"/>
    </row>
    <row r="227" spans="1:6" ht="24.75" thickBot="1" x14ac:dyDescent="0.3">
      <c r="A227" s="111" t="s">
        <v>369</v>
      </c>
      <c r="B227" s="140">
        <f t="shared" ref="B227:E227" si="15">B224+B221+B218+B215+B212+B209+B206</f>
        <v>586000</v>
      </c>
      <c r="C227" s="140">
        <f t="shared" si="15"/>
        <v>586000</v>
      </c>
      <c r="D227" s="140">
        <f t="shared" si="15"/>
        <v>586000</v>
      </c>
      <c r="E227" s="140">
        <f t="shared" si="15"/>
        <v>586000</v>
      </c>
      <c r="F227" s="87"/>
    </row>
    <row r="228" spans="1:6" x14ac:dyDescent="0.25">
      <c r="A228" s="579" t="s">
        <v>370</v>
      </c>
      <c r="B228" s="582"/>
      <c r="C228" s="583"/>
      <c r="D228" s="583"/>
      <c r="E228" s="584"/>
      <c r="F228" s="87"/>
    </row>
    <row r="229" spans="1:6" x14ac:dyDescent="0.25">
      <c r="A229" s="580"/>
      <c r="B229" s="585"/>
      <c r="C229" s="586"/>
      <c r="D229" s="586"/>
      <c r="E229" s="587"/>
      <c r="F229" s="87"/>
    </row>
    <row r="230" spans="1:6" ht="15.75" thickBot="1" x14ac:dyDescent="0.3">
      <c r="A230" s="581"/>
      <c r="B230" s="588"/>
      <c r="C230" s="589"/>
      <c r="D230" s="589"/>
      <c r="E230" s="590"/>
      <c r="F230" s="87"/>
    </row>
    <row r="231" spans="1:6" ht="15.75" thickBot="1" x14ac:dyDescent="0.3">
      <c r="A231" s="541" t="s">
        <v>371</v>
      </c>
      <c r="B231" s="542"/>
      <c r="C231" s="542"/>
      <c r="D231" s="542"/>
      <c r="E231" s="543"/>
      <c r="F231" s="87"/>
    </row>
    <row r="232" spans="1:6" ht="15.75" thickBot="1" x14ac:dyDescent="0.3">
      <c r="A232" s="541" t="s">
        <v>67</v>
      </c>
      <c r="B232" s="542"/>
      <c r="C232" s="542"/>
      <c r="D232" s="542"/>
      <c r="E232" s="543"/>
      <c r="F232" s="87"/>
    </row>
    <row r="233" spans="1:6" ht="24.75" thickBot="1" x14ac:dyDescent="0.3">
      <c r="A233" s="100" t="s">
        <v>75</v>
      </c>
      <c r="B233" s="553" t="s">
        <v>291</v>
      </c>
      <c r="C233" s="554"/>
      <c r="D233" s="554"/>
      <c r="E233" s="555"/>
      <c r="F233" s="87"/>
    </row>
    <row r="234" spans="1:6" ht="15.75" thickBot="1" x14ac:dyDescent="0.3">
      <c r="A234" s="114" t="s">
        <v>372</v>
      </c>
      <c r="B234" s="556" t="s">
        <v>373</v>
      </c>
      <c r="C234" s="557"/>
      <c r="D234" s="557"/>
      <c r="E234" s="558"/>
      <c r="F234" s="87"/>
    </row>
    <row r="235" spans="1:6" ht="15.75" thickBot="1" x14ac:dyDescent="0.3">
      <c r="A235" s="100" t="s">
        <v>10</v>
      </c>
      <c r="B235" s="538" t="s">
        <v>374</v>
      </c>
      <c r="C235" s="565"/>
      <c r="D235" s="565"/>
      <c r="E235" s="566"/>
      <c r="F235" s="87"/>
    </row>
    <row r="236" spans="1:6" ht="15.75" thickBot="1" x14ac:dyDescent="0.3">
      <c r="A236" s="100" t="s">
        <v>15</v>
      </c>
      <c r="B236" s="556" t="s">
        <v>375</v>
      </c>
      <c r="C236" s="557"/>
      <c r="D236" s="557"/>
      <c r="E236" s="558"/>
      <c r="F236" s="87"/>
    </row>
    <row r="237" spans="1:6" x14ac:dyDescent="0.25">
      <c r="A237" s="534"/>
      <c r="B237" s="104">
        <v>2018</v>
      </c>
      <c r="C237" s="104">
        <v>2019</v>
      </c>
      <c r="D237" s="104">
        <v>2020</v>
      </c>
      <c r="E237" s="104">
        <v>2021</v>
      </c>
      <c r="F237" s="87"/>
    </row>
    <row r="238" spans="1:6" ht="15.75" thickBot="1" x14ac:dyDescent="0.3">
      <c r="A238" s="535"/>
      <c r="B238" s="105" t="s">
        <v>6</v>
      </c>
      <c r="C238" s="105" t="s">
        <v>7</v>
      </c>
      <c r="D238" s="105" t="s">
        <v>7</v>
      </c>
      <c r="E238" s="105" t="s">
        <v>7</v>
      </c>
      <c r="F238" s="87"/>
    </row>
    <row r="239" spans="1:6" ht="15.75" thickBot="1" x14ac:dyDescent="0.3">
      <c r="A239" s="100" t="s">
        <v>9</v>
      </c>
      <c r="B239" s="106">
        <v>81</v>
      </c>
      <c r="C239" s="106">
        <v>305</v>
      </c>
      <c r="D239" s="106">
        <v>300</v>
      </c>
      <c r="E239" s="106">
        <v>300</v>
      </c>
      <c r="F239" s="87"/>
    </row>
    <row r="240" spans="1:6" ht="15.75" thickBot="1" x14ac:dyDescent="0.3">
      <c r="A240" s="100" t="s">
        <v>16</v>
      </c>
      <c r="B240" s="106">
        <v>13442</v>
      </c>
      <c r="C240" s="106">
        <v>38080</v>
      </c>
      <c r="D240" s="106">
        <v>36000</v>
      </c>
      <c r="E240" s="106">
        <v>36000</v>
      </c>
      <c r="F240" s="87"/>
    </row>
    <row r="241" spans="1:6" ht="15.75" thickBot="1" x14ac:dyDescent="0.3">
      <c r="A241" s="100" t="s">
        <v>26</v>
      </c>
      <c r="B241" s="106">
        <f>B240/B239</f>
        <v>165.95061728395061</v>
      </c>
      <c r="C241" s="106">
        <f t="shared" ref="C241:E241" si="16">C240/C239</f>
        <v>124.85245901639344</v>
      </c>
      <c r="D241" s="106">
        <f t="shared" si="16"/>
        <v>120</v>
      </c>
      <c r="E241" s="106">
        <f t="shared" si="16"/>
        <v>120</v>
      </c>
      <c r="F241" s="87"/>
    </row>
    <row r="242" spans="1:6" ht="15.75" thickBot="1" x14ac:dyDescent="0.3">
      <c r="A242" s="100" t="s">
        <v>17</v>
      </c>
      <c r="B242" s="107" t="s">
        <v>23</v>
      </c>
      <c r="C242" s="108">
        <f>C239/B239-1</f>
        <v>2.7654320987654319</v>
      </c>
      <c r="D242" s="108">
        <f t="shared" ref="D242:E244" si="17">D239/C239-1</f>
        <v>-1.6393442622950838E-2</v>
      </c>
      <c r="E242" s="108">
        <f t="shared" si="17"/>
        <v>0</v>
      </c>
      <c r="F242" s="87"/>
    </row>
    <row r="243" spans="1:6" ht="24.75" thickBot="1" x14ac:dyDescent="0.3">
      <c r="A243" s="100" t="s">
        <v>18</v>
      </c>
      <c r="B243" s="107" t="s">
        <v>23</v>
      </c>
      <c r="C243" s="108">
        <f>C240/B240-1</f>
        <v>1.8329117690819818</v>
      </c>
      <c r="D243" s="108">
        <f t="shared" si="17"/>
        <v>-5.4621848739495826E-2</v>
      </c>
      <c r="E243" s="108">
        <f t="shared" si="17"/>
        <v>0</v>
      </c>
      <c r="F243" s="87"/>
    </row>
    <row r="244" spans="1:6" ht="24.75" thickBot="1" x14ac:dyDescent="0.3">
      <c r="A244" s="100" t="s">
        <v>19</v>
      </c>
      <c r="B244" s="107" t="s">
        <v>23</v>
      </c>
      <c r="C244" s="108">
        <f>C241/B241-1</f>
        <v>-0.24765294001429328</v>
      </c>
      <c r="D244" s="108">
        <f t="shared" si="17"/>
        <v>-3.8865546218487368E-2</v>
      </c>
      <c r="E244" s="108">
        <f t="shared" si="17"/>
        <v>0</v>
      </c>
      <c r="F244" s="87"/>
    </row>
    <row r="245" spans="1:6" ht="15.75" thickBot="1" x14ac:dyDescent="0.3">
      <c r="A245" s="549" t="s">
        <v>376</v>
      </c>
      <c r="B245" s="550"/>
      <c r="C245" s="550"/>
      <c r="D245" s="550"/>
      <c r="E245" s="551"/>
      <c r="F245" s="87"/>
    </row>
    <row r="246" spans="1:6" x14ac:dyDescent="0.25">
      <c r="A246" s="534"/>
      <c r="B246" s="104">
        <v>2018</v>
      </c>
      <c r="C246" s="104">
        <v>2019</v>
      </c>
      <c r="D246" s="104">
        <v>2020</v>
      </c>
      <c r="E246" s="104">
        <v>2021</v>
      </c>
      <c r="F246" s="87"/>
    </row>
    <row r="247" spans="1:6" ht="15.75" thickBot="1" x14ac:dyDescent="0.3">
      <c r="A247" s="535"/>
      <c r="B247" s="105" t="s">
        <v>6</v>
      </c>
      <c r="C247" s="105" t="s">
        <v>7</v>
      </c>
      <c r="D247" s="105" t="s">
        <v>7</v>
      </c>
      <c r="E247" s="105" t="s">
        <v>7</v>
      </c>
      <c r="F247" s="87"/>
    </row>
    <row r="248" spans="1:6" ht="24.75" thickBot="1" x14ac:dyDescent="0.3">
      <c r="A248" s="109" t="s">
        <v>70</v>
      </c>
      <c r="B248" s="110"/>
      <c r="C248" s="110"/>
      <c r="D248" s="110"/>
      <c r="E248" s="110"/>
      <c r="F248" s="87"/>
    </row>
    <row r="249" spans="1:6" ht="15.75" thickBot="1" x14ac:dyDescent="0.3">
      <c r="A249" s="109" t="s">
        <v>71</v>
      </c>
      <c r="B249" s="110">
        <f>B240</f>
        <v>13442</v>
      </c>
      <c r="C249" s="110">
        <v>38080</v>
      </c>
      <c r="D249" s="110">
        <v>36000</v>
      </c>
      <c r="E249" s="110">
        <v>36000</v>
      </c>
      <c r="F249" s="87"/>
    </row>
    <row r="250" spans="1:6" ht="24.75" thickBot="1" x14ac:dyDescent="0.3">
      <c r="A250" s="111" t="s">
        <v>377</v>
      </c>
      <c r="B250" s="110">
        <f>B249+B248</f>
        <v>13442</v>
      </c>
      <c r="C250" s="110">
        <f t="shared" ref="C250:E250" si="18">C249+C248</f>
        <v>38080</v>
      </c>
      <c r="D250" s="110">
        <f t="shared" si="18"/>
        <v>36000</v>
      </c>
      <c r="E250" s="110">
        <f t="shared" si="18"/>
        <v>36000</v>
      </c>
      <c r="F250" s="87"/>
    </row>
    <row r="251" spans="1:6" x14ac:dyDescent="0.25">
      <c r="A251" s="579" t="s">
        <v>378</v>
      </c>
      <c r="B251" s="582"/>
      <c r="C251" s="583"/>
      <c r="D251" s="583"/>
      <c r="E251" s="584"/>
      <c r="F251" s="87"/>
    </row>
    <row r="252" spans="1:6" x14ac:dyDescent="0.25">
      <c r="A252" s="580"/>
      <c r="B252" s="585"/>
      <c r="C252" s="586"/>
      <c r="D252" s="586"/>
      <c r="E252" s="587"/>
      <c r="F252" s="87"/>
    </row>
    <row r="253" spans="1:6" ht="15.75" thickBot="1" x14ac:dyDescent="0.3">
      <c r="A253" s="581"/>
      <c r="B253" s="588"/>
      <c r="C253" s="589"/>
      <c r="D253" s="589"/>
      <c r="E253" s="590"/>
      <c r="F253" s="87"/>
    </row>
    <row r="254" spans="1:6" ht="15.75" thickBot="1" x14ac:dyDescent="0.3">
      <c r="A254" s="541" t="s">
        <v>67</v>
      </c>
      <c r="B254" s="542"/>
      <c r="C254" s="542"/>
      <c r="D254" s="542"/>
      <c r="E254" s="543"/>
      <c r="F254" s="87"/>
    </row>
    <row r="255" spans="1:6" ht="24.75" thickBot="1" x14ac:dyDescent="0.3">
      <c r="A255" s="100" t="s">
        <v>75</v>
      </c>
      <c r="B255" s="553" t="s">
        <v>291</v>
      </c>
      <c r="C255" s="554"/>
      <c r="D255" s="554"/>
      <c r="E255" s="555"/>
      <c r="F255" s="87"/>
    </row>
    <row r="256" spans="1:6" ht="15.75" thickBot="1" x14ac:dyDescent="0.3">
      <c r="A256" s="114" t="s">
        <v>379</v>
      </c>
      <c r="B256" s="556" t="s">
        <v>380</v>
      </c>
      <c r="C256" s="557"/>
      <c r="D256" s="557"/>
      <c r="E256" s="558"/>
      <c r="F256" s="87"/>
    </row>
    <row r="257" spans="1:6" ht="15.75" thickBot="1" x14ac:dyDescent="0.3">
      <c r="A257" s="100" t="s">
        <v>10</v>
      </c>
      <c r="B257" s="556" t="s">
        <v>380</v>
      </c>
      <c r="C257" s="557"/>
      <c r="D257" s="557"/>
      <c r="E257" s="558"/>
      <c r="F257" s="87"/>
    </row>
    <row r="258" spans="1:6" ht="15.75" thickBot="1" x14ac:dyDescent="0.3">
      <c r="A258" s="100" t="s">
        <v>15</v>
      </c>
      <c r="B258" s="556" t="s">
        <v>381</v>
      </c>
      <c r="C258" s="557"/>
      <c r="D258" s="557"/>
      <c r="E258" s="558"/>
      <c r="F258" s="87"/>
    </row>
    <row r="259" spans="1:6" x14ac:dyDescent="0.25">
      <c r="A259" s="534"/>
      <c r="B259" s="104">
        <v>2018</v>
      </c>
      <c r="C259" s="104">
        <v>2019</v>
      </c>
      <c r="D259" s="104">
        <v>2020</v>
      </c>
      <c r="E259" s="104">
        <v>2021</v>
      </c>
      <c r="F259" s="87"/>
    </row>
    <row r="260" spans="1:6" ht="15.75" thickBot="1" x14ac:dyDescent="0.3">
      <c r="A260" s="535"/>
      <c r="B260" s="105" t="s">
        <v>6</v>
      </c>
      <c r="C260" s="105" t="s">
        <v>7</v>
      </c>
      <c r="D260" s="105" t="s">
        <v>7</v>
      </c>
      <c r="E260" s="105" t="s">
        <v>7</v>
      </c>
      <c r="F260" s="87"/>
    </row>
    <row r="261" spans="1:6" ht="15.75" thickBot="1" x14ac:dyDescent="0.3">
      <c r="A261" s="100" t="s">
        <v>9</v>
      </c>
      <c r="B261" s="106">
        <v>0</v>
      </c>
      <c r="C261" s="106">
        <v>0</v>
      </c>
      <c r="D261" s="106">
        <v>0</v>
      </c>
      <c r="E261" s="106">
        <v>0</v>
      </c>
      <c r="F261" s="87"/>
    </row>
    <row r="262" spans="1:6" ht="15.75" thickBot="1" x14ac:dyDescent="0.3">
      <c r="A262" s="100" t="s">
        <v>16</v>
      </c>
      <c r="B262" s="106">
        <v>0</v>
      </c>
      <c r="C262" s="106">
        <v>0</v>
      </c>
      <c r="D262" s="106">
        <v>0</v>
      </c>
      <c r="E262" s="106">
        <v>0</v>
      </c>
      <c r="F262" s="87"/>
    </row>
    <row r="263" spans="1:6" ht="15.75" thickBot="1" x14ac:dyDescent="0.3">
      <c r="A263" s="100" t="s">
        <v>26</v>
      </c>
      <c r="B263" s="106">
        <v>0</v>
      </c>
      <c r="C263" s="106" t="e">
        <f t="shared" ref="C263:E263" si="19">C262/C261</f>
        <v>#DIV/0!</v>
      </c>
      <c r="D263" s="106" t="e">
        <f t="shared" si="19"/>
        <v>#DIV/0!</v>
      </c>
      <c r="E263" s="106" t="e">
        <f t="shared" si="19"/>
        <v>#DIV/0!</v>
      </c>
      <c r="F263" s="87"/>
    </row>
    <row r="264" spans="1:6" ht="15.75" thickBot="1" x14ac:dyDescent="0.3">
      <c r="A264" s="100" t="s">
        <v>17</v>
      </c>
      <c r="B264" s="107" t="s">
        <v>23</v>
      </c>
      <c r="C264" s="108" t="e">
        <f>C261/B261-1</f>
        <v>#DIV/0!</v>
      </c>
      <c r="D264" s="108" t="e">
        <f t="shared" ref="D264:E266" si="20">D261/C261-1</f>
        <v>#DIV/0!</v>
      </c>
      <c r="E264" s="108" t="e">
        <f t="shared" si="20"/>
        <v>#DIV/0!</v>
      </c>
      <c r="F264" s="87"/>
    </row>
    <row r="265" spans="1:6" ht="24.75" thickBot="1" x14ac:dyDescent="0.3">
      <c r="A265" s="100" t="s">
        <v>18</v>
      </c>
      <c r="B265" s="107" t="s">
        <v>23</v>
      </c>
      <c r="C265" s="108" t="e">
        <f>C262/B262-1</f>
        <v>#DIV/0!</v>
      </c>
      <c r="D265" s="108" t="e">
        <f t="shared" si="20"/>
        <v>#DIV/0!</v>
      </c>
      <c r="E265" s="108" t="e">
        <f t="shared" si="20"/>
        <v>#DIV/0!</v>
      </c>
      <c r="F265" s="87"/>
    </row>
    <row r="266" spans="1:6" ht="24.75" thickBot="1" x14ac:dyDescent="0.3">
      <c r="A266" s="100" t="s">
        <v>19</v>
      </c>
      <c r="B266" s="107" t="s">
        <v>23</v>
      </c>
      <c r="C266" s="108" t="e">
        <f>C263/B263-1</f>
        <v>#DIV/0!</v>
      </c>
      <c r="D266" s="108" t="e">
        <f t="shared" si="20"/>
        <v>#DIV/0!</v>
      </c>
      <c r="E266" s="108" t="e">
        <f t="shared" si="20"/>
        <v>#DIV/0!</v>
      </c>
      <c r="F266" s="87"/>
    </row>
    <row r="267" spans="1:6" ht="15.75" thickBot="1" x14ac:dyDescent="0.3">
      <c r="A267" s="549" t="s">
        <v>382</v>
      </c>
      <c r="B267" s="550"/>
      <c r="C267" s="550"/>
      <c r="D267" s="550"/>
      <c r="E267" s="551"/>
      <c r="F267" s="87"/>
    </row>
    <row r="268" spans="1:6" x14ac:dyDescent="0.25">
      <c r="A268" s="534"/>
      <c r="B268" s="104">
        <v>2018</v>
      </c>
      <c r="C268" s="104">
        <v>2019</v>
      </c>
      <c r="D268" s="104">
        <v>2020</v>
      </c>
      <c r="E268" s="104">
        <v>2021</v>
      </c>
      <c r="F268" s="87"/>
    </row>
    <row r="269" spans="1:6" ht="15.75" thickBot="1" x14ac:dyDescent="0.3">
      <c r="A269" s="535"/>
      <c r="B269" s="105" t="s">
        <v>6</v>
      </c>
      <c r="C269" s="105" t="s">
        <v>7</v>
      </c>
      <c r="D269" s="105" t="s">
        <v>7</v>
      </c>
      <c r="E269" s="105" t="s">
        <v>7</v>
      </c>
      <c r="F269" s="87"/>
    </row>
    <row r="270" spans="1:6" ht="24.75" thickBot="1" x14ac:dyDescent="0.3">
      <c r="A270" s="109" t="s">
        <v>70</v>
      </c>
      <c r="B270" s="110"/>
      <c r="C270" s="110"/>
      <c r="D270" s="110"/>
      <c r="E270" s="110"/>
      <c r="F270" s="87"/>
    </row>
    <row r="271" spans="1:6" ht="15.75" thickBot="1" x14ac:dyDescent="0.3">
      <c r="A271" s="109" t="s">
        <v>71</v>
      </c>
      <c r="B271" s="140">
        <f>B262</f>
        <v>0</v>
      </c>
      <c r="C271" s="110">
        <v>0</v>
      </c>
      <c r="D271" s="110">
        <v>0</v>
      </c>
      <c r="E271" s="110">
        <v>0</v>
      </c>
      <c r="F271" s="87"/>
    </row>
    <row r="272" spans="1:6" ht="24.75" thickBot="1" x14ac:dyDescent="0.3">
      <c r="A272" s="111" t="s">
        <v>383</v>
      </c>
      <c r="B272" s="140">
        <f>B271+B270</f>
        <v>0</v>
      </c>
      <c r="C272" s="140">
        <f t="shared" ref="C272:E272" si="21">C271+C270</f>
        <v>0</v>
      </c>
      <c r="D272" s="140">
        <f t="shared" si="21"/>
        <v>0</v>
      </c>
      <c r="E272" s="140">
        <f t="shared" si="21"/>
        <v>0</v>
      </c>
      <c r="F272" s="87"/>
    </row>
    <row r="273" spans="1:6" x14ac:dyDescent="0.25">
      <c r="A273" s="579" t="s">
        <v>384</v>
      </c>
      <c r="B273" s="582"/>
      <c r="C273" s="583"/>
      <c r="D273" s="583"/>
      <c r="E273" s="584"/>
      <c r="F273" s="87"/>
    </row>
    <row r="274" spans="1:6" x14ac:dyDescent="0.25">
      <c r="A274" s="580"/>
      <c r="B274" s="585"/>
      <c r="C274" s="586"/>
      <c r="D274" s="586"/>
      <c r="E274" s="587"/>
      <c r="F274" s="87"/>
    </row>
    <row r="275" spans="1:6" ht="15.75" thickBot="1" x14ac:dyDescent="0.3">
      <c r="A275" s="581"/>
      <c r="B275" s="588"/>
      <c r="C275" s="589"/>
      <c r="D275" s="589"/>
      <c r="E275" s="590"/>
      <c r="F275" s="87"/>
    </row>
    <row r="276" spans="1:6" ht="24.75" thickBot="1" x14ac:dyDescent="0.3">
      <c r="A276" s="100" t="s">
        <v>40</v>
      </c>
      <c r="B276" s="553" t="s">
        <v>291</v>
      </c>
      <c r="C276" s="554"/>
      <c r="D276" s="554"/>
      <c r="E276" s="555"/>
      <c r="F276" s="87"/>
    </row>
    <row r="277" spans="1:6" ht="15.75" thickBot="1" x14ac:dyDescent="0.3">
      <c r="A277" s="114" t="s">
        <v>385</v>
      </c>
      <c r="B277" s="538" t="s">
        <v>386</v>
      </c>
      <c r="C277" s="565"/>
      <c r="D277" s="565"/>
      <c r="E277" s="566"/>
      <c r="F277" s="87"/>
    </row>
    <row r="278" spans="1:6" ht="15.75" thickBot="1" x14ac:dyDescent="0.3">
      <c r="A278" s="100" t="s">
        <v>10</v>
      </c>
      <c r="B278" s="538" t="s">
        <v>386</v>
      </c>
      <c r="C278" s="565"/>
      <c r="D278" s="565"/>
      <c r="E278" s="566"/>
      <c r="F278" s="87"/>
    </row>
    <row r="279" spans="1:6" ht="15.75" thickBot="1" x14ac:dyDescent="0.3">
      <c r="A279" s="100" t="s">
        <v>15</v>
      </c>
      <c r="B279" s="556" t="s">
        <v>387</v>
      </c>
      <c r="C279" s="557"/>
      <c r="D279" s="557"/>
      <c r="E279" s="558"/>
      <c r="F279" s="87"/>
    </row>
    <row r="280" spans="1:6" x14ac:dyDescent="0.25">
      <c r="A280" s="534"/>
      <c r="B280" s="104">
        <v>2018</v>
      </c>
      <c r="C280" s="104">
        <v>2019</v>
      </c>
      <c r="D280" s="104">
        <v>2020</v>
      </c>
      <c r="E280" s="104">
        <v>2021</v>
      </c>
      <c r="F280" s="87"/>
    </row>
    <row r="281" spans="1:6" ht="15.75" thickBot="1" x14ac:dyDescent="0.3">
      <c r="A281" s="535"/>
      <c r="B281" s="105" t="s">
        <v>6</v>
      </c>
      <c r="C281" s="105" t="s">
        <v>7</v>
      </c>
      <c r="D281" s="105" t="s">
        <v>7</v>
      </c>
      <c r="E281" s="105" t="s">
        <v>7</v>
      </c>
      <c r="F281" s="87"/>
    </row>
    <row r="282" spans="1:6" ht="15.75" thickBot="1" x14ac:dyDescent="0.3">
      <c r="A282" s="100" t="s">
        <v>9</v>
      </c>
      <c r="B282" s="106">
        <v>0</v>
      </c>
      <c r="C282" s="106">
        <v>0</v>
      </c>
      <c r="D282" s="106">
        <v>0</v>
      </c>
      <c r="E282" s="106">
        <v>0</v>
      </c>
      <c r="F282" s="87"/>
    </row>
    <row r="283" spans="1:6" ht="15.75" thickBot="1" x14ac:dyDescent="0.3">
      <c r="A283" s="100" t="s">
        <v>16</v>
      </c>
      <c r="B283" s="106"/>
      <c r="C283" s="106">
        <v>0</v>
      </c>
      <c r="D283" s="106">
        <v>0</v>
      </c>
      <c r="E283" s="106">
        <v>0</v>
      </c>
      <c r="F283" s="87"/>
    </row>
    <row r="284" spans="1:6" ht="15.75" thickBot="1" x14ac:dyDescent="0.3">
      <c r="A284" s="100" t="s">
        <v>26</v>
      </c>
      <c r="B284" s="106" t="e">
        <f>B283/B282</f>
        <v>#DIV/0!</v>
      </c>
      <c r="C284" s="106" t="e">
        <f t="shared" ref="C284:E284" si="22">C283/C282</f>
        <v>#DIV/0!</v>
      </c>
      <c r="D284" s="106" t="e">
        <f t="shared" si="22"/>
        <v>#DIV/0!</v>
      </c>
      <c r="E284" s="106" t="e">
        <f t="shared" si="22"/>
        <v>#DIV/0!</v>
      </c>
      <c r="F284" s="87"/>
    </row>
    <row r="285" spans="1:6" ht="15.75" thickBot="1" x14ac:dyDescent="0.3">
      <c r="A285" s="100" t="s">
        <v>17</v>
      </c>
      <c r="B285" s="107" t="s">
        <v>23</v>
      </c>
      <c r="C285" s="108" t="e">
        <f>C282/B282-1</f>
        <v>#DIV/0!</v>
      </c>
      <c r="D285" s="108" t="e">
        <f t="shared" ref="D285:E287" si="23">D282/C282-1</f>
        <v>#DIV/0!</v>
      </c>
      <c r="E285" s="108" t="e">
        <f t="shared" si="23"/>
        <v>#DIV/0!</v>
      </c>
      <c r="F285" s="87"/>
    </row>
    <row r="286" spans="1:6" ht="24.75" thickBot="1" x14ac:dyDescent="0.3">
      <c r="A286" s="100" t="s">
        <v>18</v>
      </c>
      <c r="B286" s="107" t="s">
        <v>23</v>
      </c>
      <c r="C286" s="108" t="e">
        <f>C283/B283-1</f>
        <v>#DIV/0!</v>
      </c>
      <c r="D286" s="108" t="e">
        <f t="shared" si="23"/>
        <v>#DIV/0!</v>
      </c>
      <c r="E286" s="108" t="e">
        <f t="shared" si="23"/>
        <v>#DIV/0!</v>
      </c>
      <c r="F286" s="87"/>
    </row>
    <row r="287" spans="1:6" ht="24.75" thickBot="1" x14ac:dyDescent="0.3">
      <c r="A287" s="100" t="s">
        <v>19</v>
      </c>
      <c r="B287" s="107" t="s">
        <v>23</v>
      </c>
      <c r="C287" s="108" t="e">
        <f>C284/B284-1</f>
        <v>#DIV/0!</v>
      </c>
      <c r="D287" s="108" t="e">
        <f t="shared" si="23"/>
        <v>#DIV/0!</v>
      </c>
      <c r="E287" s="108" t="e">
        <f t="shared" si="23"/>
        <v>#DIV/0!</v>
      </c>
      <c r="F287" s="87"/>
    </row>
    <row r="288" spans="1:6" ht="15.75" thickBot="1" x14ac:dyDescent="0.3">
      <c r="A288" s="549" t="s">
        <v>388</v>
      </c>
      <c r="B288" s="550"/>
      <c r="C288" s="550"/>
      <c r="D288" s="550"/>
      <c r="E288" s="551"/>
      <c r="F288" s="87"/>
    </row>
    <row r="289" spans="1:6" x14ac:dyDescent="0.25">
      <c r="A289" s="534"/>
      <c r="B289" s="104">
        <v>2018</v>
      </c>
      <c r="C289" s="104">
        <v>2019</v>
      </c>
      <c r="D289" s="104">
        <v>2020</v>
      </c>
      <c r="E289" s="104">
        <v>2021</v>
      </c>
      <c r="F289" s="87"/>
    </row>
    <row r="290" spans="1:6" ht="15.75" thickBot="1" x14ac:dyDescent="0.3">
      <c r="A290" s="535"/>
      <c r="B290" s="105" t="s">
        <v>6</v>
      </c>
      <c r="C290" s="105" t="s">
        <v>7</v>
      </c>
      <c r="D290" s="105" t="s">
        <v>7</v>
      </c>
      <c r="E290" s="105" t="s">
        <v>7</v>
      </c>
      <c r="F290" s="87"/>
    </row>
    <row r="291" spans="1:6" ht="24.75" thickBot="1" x14ac:dyDescent="0.3">
      <c r="A291" s="109" t="s">
        <v>70</v>
      </c>
      <c r="B291" s="110"/>
      <c r="C291" s="110"/>
      <c r="D291" s="110"/>
      <c r="E291" s="110"/>
      <c r="F291" s="87"/>
    </row>
    <row r="292" spans="1:6" ht="15.75" thickBot="1" x14ac:dyDescent="0.3">
      <c r="A292" s="109" t="s">
        <v>71</v>
      </c>
      <c r="B292" s="140">
        <v>0</v>
      </c>
      <c r="C292" s="110">
        <v>0</v>
      </c>
      <c r="D292" s="110">
        <v>0</v>
      </c>
      <c r="E292" s="110">
        <v>0</v>
      </c>
      <c r="F292" s="87"/>
    </row>
    <row r="293" spans="1:6" ht="24.75" thickBot="1" x14ac:dyDescent="0.3">
      <c r="A293" s="111" t="s">
        <v>389</v>
      </c>
      <c r="B293" s="140">
        <f>B292+B291</f>
        <v>0</v>
      </c>
      <c r="C293" s="140">
        <f>C292+C291</f>
        <v>0</v>
      </c>
      <c r="D293" s="140">
        <f t="shared" ref="D293:E293" si="24">D292+D291</f>
        <v>0</v>
      </c>
      <c r="E293" s="140">
        <f t="shared" si="24"/>
        <v>0</v>
      </c>
      <c r="F293" s="87"/>
    </row>
    <row r="294" spans="1:6" x14ac:dyDescent="0.25">
      <c r="A294" s="579" t="s">
        <v>390</v>
      </c>
      <c r="B294" s="582"/>
      <c r="C294" s="583"/>
      <c r="D294" s="583"/>
      <c r="E294" s="584"/>
      <c r="F294" s="87"/>
    </row>
    <row r="295" spans="1:6" x14ac:dyDescent="0.25">
      <c r="A295" s="580"/>
      <c r="B295" s="585"/>
      <c r="C295" s="586"/>
      <c r="D295" s="586"/>
      <c r="E295" s="587"/>
      <c r="F295" s="87"/>
    </row>
    <row r="296" spans="1:6" ht="15.75" thickBot="1" x14ac:dyDescent="0.3">
      <c r="A296" s="581"/>
      <c r="B296" s="588"/>
      <c r="C296" s="589"/>
      <c r="D296" s="589"/>
      <c r="E296" s="590"/>
      <c r="F296" s="87"/>
    </row>
    <row r="297" spans="1:6" ht="15.75" thickBot="1" x14ac:dyDescent="0.3">
      <c r="A297" s="143"/>
      <c r="B297" s="144"/>
      <c r="C297" s="144"/>
      <c r="D297" s="144"/>
      <c r="E297" s="144"/>
      <c r="F297" s="87"/>
    </row>
    <row r="298" spans="1:6" ht="36.75" thickBot="1" x14ac:dyDescent="0.3">
      <c r="A298" s="145" t="s">
        <v>76</v>
      </c>
      <c r="B298" s="144">
        <f>B283+B262+B240+B198+B170+B143+B120+B102+B76+B58+B32</f>
        <v>3379042</v>
      </c>
      <c r="C298" s="144">
        <f t="shared" ref="C298:E298" si="25">C283+C262+C240+C198+C170+C143+C120+C102+C76+C58+C32</f>
        <v>4899080</v>
      </c>
      <c r="D298" s="144">
        <f t="shared" si="25"/>
        <v>5401000</v>
      </c>
      <c r="E298" s="144">
        <f t="shared" si="25"/>
        <v>5401000</v>
      </c>
      <c r="F298" s="87"/>
    </row>
    <row r="299" spans="1:6" ht="36.75" thickBot="1" x14ac:dyDescent="0.3">
      <c r="A299" s="145" t="s">
        <v>77</v>
      </c>
      <c r="B299" s="144">
        <f>B301+B303+B305+B307+B309+B311+B313+B315+B317+B319</f>
        <v>3379042</v>
      </c>
      <c r="C299" s="144">
        <f>C301+C303+C305+C307+C309+C311+C313+C315+C317+C319</f>
        <v>4899080</v>
      </c>
      <c r="D299" s="144">
        <f t="shared" ref="D299:E299" si="26">D301+D303+D305+D307+D309+D311+D313+D315+D317+D319</f>
        <v>5401000</v>
      </c>
      <c r="E299" s="144">
        <f t="shared" si="26"/>
        <v>5401000</v>
      </c>
      <c r="F299" s="87"/>
    </row>
    <row r="300" spans="1:6" ht="36.75" thickBot="1" x14ac:dyDescent="0.3">
      <c r="A300" s="83" t="s">
        <v>27</v>
      </c>
      <c r="B300" s="144"/>
      <c r="C300" s="146">
        <f>C299/B299-1</f>
        <v>0.4498428844625193</v>
      </c>
      <c r="D300" s="146">
        <f t="shared" ref="D300:E300" si="27">D299/C299-1</f>
        <v>0.10245188892608414</v>
      </c>
      <c r="E300" s="146">
        <f t="shared" si="27"/>
        <v>0</v>
      </c>
      <c r="F300" s="87"/>
    </row>
    <row r="301" spans="1:6" ht="15.75" thickBot="1" x14ac:dyDescent="0.3">
      <c r="A301" s="147" t="s">
        <v>0</v>
      </c>
      <c r="B301" s="148">
        <f>B206+B178+B151+B128+B84+B40</f>
        <v>464549</v>
      </c>
      <c r="C301" s="148">
        <f>C206+C178+C151+C128+C84+C40</f>
        <v>458900</v>
      </c>
      <c r="D301" s="148">
        <f>D206+D178+D151+D128+D84+D40</f>
        <v>458900</v>
      </c>
      <c r="E301" s="148">
        <f>E206+E178+E151+E128+E84+E40</f>
        <v>458900</v>
      </c>
      <c r="F301" s="87"/>
    </row>
    <row r="302" spans="1:6" ht="15.75" thickBot="1" x14ac:dyDescent="0.3">
      <c r="A302" s="149" t="s">
        <v>28</v>
      </c>
      <c r="B302" s="148"/>
      <c r="C302" s="150">
        <f>C301/B301-1</f>
        <v>-1.2160181164957873E-2</v>
      </c>
      <c r="D302" s="150">
        <f t="shared" ref="D302:E302" si="28">D301/C301-1</f>
        <v>0</v>
      </c>
      <c r="E302" s="150">
        <f t="shared" si="28"/>
        <v>0</v>
      </c>
      <c r="F302" s="87"/>
    </row>
    <row r="303" spans="1:6" ht="24.75" thickBot="1" x14ac:dyDescent="0.3">
      <c r="A303" s="147" t="s">
        <v>41</v>
      </c>
      <c r="B303" s="148">
        <f>B209+B179+B152+B129+B85+B41</f>
        <v>70451</v>
      </c>
      <c r="C303" s="148">
        <f>C209+C179+C152+C129+C85+C41</f>
        <v>77100</v>
      </c>
      <c r="D303" s="148">
        <f>D209+D179+D152+D129+D85+D41</f>
        <v>77100</v>
      </c>
      <c r="E303" s="148">
        <f>E209+E179+E152+E129+E85+E41</f>
        <v>77100</v>
      </c>
      <c r="F303" s="87"/>
    </row>
    <row r="304" spans="1:6" ht="24.75" thickBot="1" x14ac:dyDescent="0.3">
      <c r="A304" s="149" t="s">
        <v>42</v>
      </c>
      <c r="B304" s="148"/>
      <c r="C304" s="150">
        <f>C303/B303-1</f>
        <v>9.4377652552838143E-2</v>
      </c>
      <c r="D304" s="150">
        <f t="shared" ref="D304:E304" si="29">D303/C303-1</f>
        <v>0</v>
      </c>
      <c r="E304" s="150">
        <f t="shared" si="29"/>
        <v>0</v>
      </c>
      <c r="F304" s="87"/>
    </row>
    <row r="305" spans="1:6" ht="15.75" thickBot="1" x14ac:dyDescent="0.3">
      <c r="A305" s="147" t="s">
        <v>1</v>
      </c>
      <c r="B305" s="148">
        <f>B212+B180+B153+B130+B86+B42</f>
        <v>320000</v>
      </c>
      <c r="C305" s="148">
        <f>C212+C180+C153+C130+C86+C42</f>
        <v>320000</v>
      </c>
      <c r="D305" s="148">
        <f>D212+D180+D153+D130+D86+D42</f>
        <v>320000</v>
      </c>
      <c r="E305" s="148">
        <f>E212+E180+E153+E130+E86+E42</f>
        <v>320000</v>
      </c>
      <c r="F305" s="87"/>
    </row>
    <row r="306" spans="1:6" ht="24.75" thickBot="1" x14ac:dyDescent="0.3">
      <c r="A306" s="149" t="s">
        <v>29</v>
      </c>
      <c r="B306" s="148"/>
      <c r="C306" s="150">
        <f>C305/B305-1</f>
        <v>0</v>
      </c>
      <c r="D306" s="150">
        <f t="shared" ref="D306:E306" si="30">D305/C305-1</f>
        <v>0</v>
      </c>
      <c r="E306" s="150">
        <f t="shared" si="30"/>
        <v>0</v>
      </c>
      <c r="F306" s="87"/>
    </row>
    <row r="307" spans="1:6" ht="15.75" thickBot="1" x14ac:dyDescent="0.3">
      <c r="A307" s="147" t="s">
        <v>2</v>
      </c>
      <c r="B307" s="148">
        <f>B215+B181+B154+B131+B87+B43</f>
        <v>0</v>
      </c>
      <c r="C307" s="148">
        <f>C215+C181+C154+C131+C87+C43</f>
        <v>0</v>
      </c>
      <c r="D307" s="148">
        <f>D215+D181+D154+D131+D87+D43</f>
        <v>0</v>
      </c>
      <c r="E307" s="148">
        <f>E215+E181+E154+E131+E87+E43</f>
        <v>0</v>
      </c>
      <c r="F307" s="87"/>
    </row>
    <row r="308" spans="1:6" ht="24.75" thickBot="1" x14ac:dyDescent="0.3">
      <c r="A308" s="149" t="s">
        <v>30</v>
      </c>
      <c r="B308" s="148"/>
      <c r="C308" s="150"/>
      <c r="D308" s="150"/>
      <c r="E308" s="150"/>
      <c r="F308" s="87"/>
    </row>
    <row r="309" spans="1:6" ht="24.75" thickBot="1" x14ac:dyDescent="0.3">
      <c r="A309" s="147" t="s">
        <v>31</v>
      </c>
      <c r="B309" s="148">
        <f>B218+B182+B155+B132+B88+B44</f>
        <v>2500000</v>
      </c>
      <c r="C309" s="148">
        <f>C218+C182+C155+C132+C88+C44</f>
        <v>4004000</v>
      </c>
      <c r="D309" s="148">
        <f>D218+D182+D155+D132+D88+D44</f>
        <v>4504000</v>
      </c>
      <c r="E309" s="148">
        <f>E218+E182+E155+E132+E88+E44</f>
        <v>4504000</v>
      </c>
      <c r="F309" s="87"/>
    </row>
    <row r="310" spans="1:6" ht="24.75" thickBot="1" x14ac:dyDescent="0.3">
      <c r="A310" s="149" t="s">
        <v>32</v>
      </c>
      <c r="B310" s="148"/>
      <c r="C310" s="150">
        <f>C309/B309-1</f>
        <v>0.60159999999999991</v>
      </c>
      <c r="D310" s="150">
        <f t="shared" ref="D310:E310" si="31">D309/C309-1</f>
        <v>0.12487512487512498</v>
      </c>
      <c r="E310" s="150">
        <f t="shared" si="31"/>
        <v>0</v>
      </c>
      <c r="F310" s="87"/>
    </row>
    <row r="311" spans="1:6" ht="15.75" thickBot="1" x14ac:dyDescent="0.3">
      <c r="A311" s="151" t="s">
        <v>33</v>
      </c>
      <c r="B311" s="148">
        <f>B45+B89+B133+B156+B183</f>
        <v>0</v>
      </c>
      <c r="C311" s="148">
        <f>C45+C89+C133+C156+C183</f>
        <v>0</v>
      </c>
      <c r="D311" s="148">
        <f>D45+D89+D133+D156+D183</f>
        <v>0</v>
      </c>
      <c r="E311" s="148">
        <f>E45+E89+E133+E156+E183</f>
        <v>0</v>
      </c>
      <c r="F311" s="87"/>
    </row>
    <row r="312" spans="1:6" ht="24.75" thickBot="1" x14ac:dyDescent="0.3">
      <c r="A312" s="152" t="s">
        <v>34</v>
      </c>
      <c r="B312" s="153"/>
      <c r="C312" s="150"/>
      <c r="D312" s="154"/>
      <c r="E312" s="155"/>
      <c r="F312" s="87"/>
    </row>
    <row r="313" spans="1:6" ht="24.75" thickBot="1" x14ac:dyDescent="0.3">
      <c r="A313" s="147" t="s">
        <v>3</v>
      </c>
      <c r="B313" s="156">
        <f>B224+B184+B157+B134+B90+B46</f>
        <v>100</v>
      </c>
      <c r="C313" s="156">
        <f>C224+C184+C157+C134+C90+C46</f>
        <v>0</v>
      </c>
      <c r="D313" s="156">
        <f>D224+D184+D157+D134+D90+D46</f>
        <v>0</v>
      </c>
      <c r="E313" s="156">
        <f>E224+E184+E157+E134+E90+E46</f>
        <v>0</v>
      </c>
      <c r="F313" s="87"/>
    </row>
    <row r="314" spans="1:6" ht="36.75" thickBot="1" x14ac:dyDescent="0.3">
      <c r="A314" s="157" t="s">
        <v>35</v>
      </c>
      <c r="B314" s="158"/>
      <c r="C314" s="159">
        <f>C313/B313-1</f>
        <v>-1</v>
      </c>
      <c r="D314" s="159"/>
      <c r="E314" s="159"/>
      <c r="F314" s="87"/>
    </row>
    <row r="315" spans="1:6" ht="24.75" thickBot="1" x14ac:dyDescent="0.3">
      <c r="A315" s="147" t="s">
        <v>20</v>
      </c>
      <c r="B315" s="148">
        <f>B66+B110</f>
        <v>0</v>
      </c>
      <c r="C315" s="148">
        <f>C66+C110</f>
        <v>0</v>
      </c>
      <c r="D315" s="148">
        <f>D66+D110</f>
        <v>0</v>
      </c>
      <c r="E315" s="148">
        <f>E66+E110</f>
        <v>0</v>
      </c>
      <c r="F315" s="87"/>
    </row>
    <row r="316" spans="1:6" ht="24.75" thickBot="1" x14ac:dyDescent="0.3">
      <c r="A316" s="149" t="s">
        <v>36</v>
      </c>
      <c r="B316" s="148"/>
      <c r="C316" s="150"/>
      <c r="D316" s="150"/>
      <c r="E316" s="150"/>
      <c r="F316" s="87"/>
    </row>
    <row r="317" spans="1:6" ht="15.75" thickBot="1" x14ac:dyDescent="0.3">
      <c r="A317" s="147" t="s">
        <v>21</v>
      </c>
      <c r="B317" s="148">
        <f>B292+B271+B249+B111+B67</f>
        <v>23942</v>
      </c>
      <c r="C317" s="148">
        <f t="shared" ref="C317:E317" si="32">C292+C271+C249+C111+C67</f>
        <v>39080</v>
      </c>
      <c r="D317" s="148">
        <f t="shared" si="32"/>
        <v>41000</v>
      </c>
      <c r="E317" s="148">
        <f t="shared" si="32"/>
        <v>41000</v>
      </c>
      <c r="F317" s="87"/>
    </row>
    <row r="318" spans="1:6" ht="24.75" thickBot="1" x14ac:dyDescent="0.3">
      <c r="A318" s="149" t="s">
        <v>37</v>
      </c>
      <c r="B318" s="148"/>
      <c r="C318" s="150">
        <f>C317/B317-1</f>
        <v>0.63227800517918298</v>
      </c>
      <c r="D318" s="150">
        <f t="shared" ref="D318:E318" si="33">D317/C317-1</f>
        <v>4.912998976458538E-2</v>
      </c>
      <c r="E318" s="150">
        <f t="shared" si="33"/>
        <v>0</v>
      </c>
      <c r="F318" s="87"/>
    </row>
    <row r="319" spans="1:6" ht="15.75" thickBot="1" x14ac:dyDescent="0.3">
      <c r="A319" s="147" t="s">
        <v>391</v>
      </c>
      <c r="B319" s="148">
        <v>0</v>
      </c>
      <c r="C319" s="148">
        <v>0</v>
      </c>
      <c r="D319" s="148">
        <v>0</v>
      </c>
      <c r="E319" s="148">
        <v>0</v>
      </c>
      <c r="F319" s="87"/>
    </row>
    <row r="320" spans="1:6" ht="15.75" thickBot="1" x14ac:dyDescent="0.3">
      <c r="A320" s="143" t="s">
        <v>62</v>
      </c>
      <c r="B320" s="144">
        <f>B298-B299</f>
        <v>0</v>
      </c>
      <c r="C320" s="144">
        <f t="shared" ref="C320:E320" si="34">IF(C299-C298=0,0,"Error")</f>
        <v>0</v>
      </c>
      <c r="D320" s="144">
        <f t="shared" si="34"/>
        <v>0</v>
      </c>
      <c r="E320" s="144">
        <f t="shared" si="34"/>
        <v>0</v>
      </c>
      <c r="F320" s="87"/>
    </row>
    <row r="321" spans="1:6" ht="36.75" thickBot="1" x14ac:dyDescent="0.3">
      <c r="A321" s="160" t="s">
        <v>47</v>
      </c>
      <c r="B321" s="148">
        <v>483</v>
      </c>
      <c r="C321" s="148">
        <v>483</v>
      </c>
      <c r="D321" s="148">
        <v>483</v>
      </c>
      <c r="E321" s="148">
        <v>483</v>
      </c>
      <c r="F321" s="87"/>
    </row>
    <row r="322" spans="1:6" ht="36.75" thickBot="1" x14ac:dyDescent="0.3">
      <c r="A322" s="160" t="s">
        <v>58</v>
      </c>
      <c r="B322" s="148">
        <v>610</v>
      </c>
      <c r="C322" s="148">
        <v>610</v>
      </c>
      <c r="D322" s="148">
        <v>610</v>
      </c>
      <c r="E322" s="148">
        <v>610</v>
      </c>
      <c r="F322" s="87"/>
    </row>
  </sheetData>
  <mergeCells count="106">
    <mergeCell ref="A289:A290"/>
    <mergeCell ref="A294:A296"/>
    <mergeCell ref="B294:E296"/>
    <mergeCell ref="B276:E276"/>
    <mergeCell ref="B277:E277"/>
    <mergeCell ref="B278:E278"/>
    <mergeCell ref="B279:E279"/>
    <mergeCell ref="A280:A281"/>
    <mergeCell ref="A288:E288"/>
    <mergeCell ref="B257:E257"/>
    <mergeCell ref="B258:E258"/>
    <mergeCell ref="A259:A260"/>
    <mergeCell ref="A267:E267"/>
    <mergeCell ref="A268:A269"/>
    <mergeCell ref="A273:A275"/>
    <mergeCell ref="B273:E275"/>
    <mergeCell ref="A246:A247"/>
    <mergeCell ref="A251:A253"/>
    <mergeCell ref="B251:E253"/>
    <mergeCell ref="A254:E254"/>
    <mergeCell ref="B255:E255"/>
    <mergeCell ref="B256:E256"/>
    <mergeCell ref="B233:E233"/>
    <mergeCell ref="B234:E234"/>
    <mergeCell ref="B235:E235"/>
    <mergeCell ref="B236:E236"/>
    <mergeCell ref="A237:A238"/>
    <mergeCell ref="A245:E245"/>
    <mergeCell ref="A203:E203"/>
    <mergeCell ref="A204:A205"/>
    <mergeCell ref="A228:A230"/>
    <mergeCell ref="B228:E230"/>
    <mergeCell ref="A231:E231"/>
    <mergeCell ref="A232:E232"/>
    <mergeCell ref="A190:E190"/>
    <mergeCell ref="A191:E191"/>
    <mergeCell ref="B192:E192"/>
    <mergeCell ref="B193:E193"/>
    <mergeCell ref="B194:E194"/>
    <mergeCell ref="A195:A196"/>
    <mergeCell ref="B166:E166"/>
    <mergeCell ref="A168:A169"/>
    <mergeCell ref="A175:E175"/>
    <mergeCell ref="A176:A177"/>
    <mergeCell ref="B187:E187"/>
    <mergeCell ref="A188:E188"/>
    <mergeCell ref="A149:A150"/>
    <mergeCell ref="B160:E160"/>
    <mergeCell ref="A161:E161"/>
    <mergeCell ref="A163:E163"/>
    <mergeCell ref="B164:E164"/>
    <mergeCell ref="B165:E165"/>
    <mergeCell ref="A126:A127"/>
    <mergeCell ref="B137:E137"/>
    <mergeCell ref="B138:E138"/>
    <mergeCell ref="B139:E139"/>
    <mergeCell ref="A141:A142"/>
    <mergeCell ref="A148:E148"/>
    <mergeCell ref="A108:A109"/>
    <mergeCell ref="B114:E114"/>
    <mergeCell ref="B115:E115"/>
    <mergeCell ref="B116:E116"/>
    <mergeCell ref="A118:A119"/>
    <mergeCell ref="A125:E125"/>
    <mergeCell ref="B95:E95"/>
    <mergeCell ref="B96:E96"/>
    <mergeCell ref="B97:E97"/>
    <mergeCell ref="B98:E98"/>
    <mergeCell ref="A99:A100"/>
    <mergeCell ref="A107:E107"/>
    <mergeCell ref="B72:E72"/>
    <mergeCell ref="A74:A75"/>
    <mergeCell ref="A81:E81"/>
    <mergeCell ref="A82:A83"/>
    <mergeCell ref="A93:E93"/>
    <mergeCell ref="A94:E94"/>
    <mergeCell ref="B54:E54"/>
    <mergeCell ref="A55:A56"/>
    <mergeCell ref="A63:E63"/>
    <mergeCell ref="A64:A65"/>
    <mergeCell ref="B70:E70"/>
    <mergeCell ref="B71:E71"/>
    <mergeCell ref="A38:A39"/>
    <mergeCell ref="A49:E49"/>
    <mergeCell ref="A50:E50"/>
    <mergeCell ref="B51:E51"/>
    <mergeCell ref="B52:E52"/>
    <mergeCell ref="B53:E53"/>
    <mergeCell ref="A25:E25"/>
    <mergeCell ref="B26:E26"/>
    <mergeCell ref="B27:E27"/>
    <mergeCell ref="B28:E28"/>
    <mergeCell ref="A29:A30"/>
    <mergeCell ref="A37:E37"/>
    <mergeCell ref="A11:E12"/>
    <mergeCell ref="B13:E13"/>
    <mergeCell ref="A14:A15"/>
    <mergeCell ref="B19:E19"/>
    <mergeCell ref="A20:E20"/>
    <mergeCell ref="A24:E24"/>
    <mergeCell ref="A4:E4"/>
    <mergeCell ref="A5:E5"/>
    <mergeCell ref="B7:E7"/>
    <mergeCell ref="B8:E8"/>
    <mergeCell ref="B9:E9"/>
    <mergeCell ref="A10:E10"/>
  </mergeCells>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G468"/>
  <sheetViews>
    <sheetView view="pageBreakPreview" topLeftCell="A448" zoomScale="60" zoomScaleNormal="100" workbookViewId="0">
      <selection activeCell="J13" sqref="J13"/>
    </sheetView>
  </sheetViews>
  <sheetFormatPr defaultRowHeight="15.75" x14ac:dyDescent="0.25"/>
  <cols>
    <col min="1" max="1" width="37.42578125" style="299" customWidth="1"/>
    <col min="2" max="2" width="19.28515625" style="299" customWidth="1"/>
    <col min="3" max="3" width="16.85546875" style="299" customWidth="1"/>
    <col min="4" max="4" width="14.5703125" style="299" customWidth="1"/>
    <col min="5" max="5" width="18.7109375" style="299" customWidth="1"/>
    <col min="6" max="6" width="9.140625" style="299"/>
    <col min="7" max="7" width="21.7109375" style="299" customWidth="1"/>
    <col min="8" max="16384" width="9.140625" style="299"/>
  </cols>
  <sheetData>
    <row r="4" spans="1:7" x14ac:dyDescent="0.25">
      <c r="A4" s="603"/>
      <c r="B4" s="603"/>
      <c r="C4" s="603"/>
      <c r="D4" s="603"/>
      <c r="E4" s="603"/>
      <c r="G4" s="300"/>
    </row>
    <row r="5" spans="1:7" x14ac:dyDescent="0.25">
      <c r="A5" s="603" t="s">
        <v>393</v>
      </c>
      <c r="B5" s="603"/>
      <c r="C5" s="603"/>
      <c r="D5" s="603"/>
      <c r="E5" s="603"/>
      <c r="G5" s="300"/>
    </row>
    <row r="6" spans="1:7" ht="16.5" thickBot="1" x14ac:dyDescent="0.3"/>
    <row r="7" spans="1:7" ht="16.5" thickBot="1" x14ac:dyDescent="0.3">
      <c r="A7" s="301" t="s">
        <v>22</v>
      </c>
      <c r="B7" s="604" t="s">
        <v>394</v>
      </c>
      <c r="C7" s="604"/>
      <c r="D7" s="604"/>
      <c r="E7" s="604"/>
    </row>
    <row r="8" spans="1:7" ht="16.5" thickBot="1" x14ac:dyDescent="0.3">
      <c r="A8" s="301" t="s">
        <v>4</v>
      </c>
      <c r="B8" s="605" t="s">
        <v>395</v>
      </c>
      <c r="C8" s="606"/>
      <c r="D8" s="606"/>
      <c r="E8" s="607"/>
    </row>
    <row r="9" spans="1:7" ht="16.5" thickBot="1" x14ac:dyDescent="0.3">
      <c r="A9" s="301" t="s">
        <v>38</v>
      </c>
      <c r="B9" s="596" t="s">
        <v>5</v>
      </c>
      <c r="C9" s="597"/>
      <c r="D9" s="597"/>
      <c r="E9" s="598"/>
    </row>
    <row r="10" spans="1:7" ht="16.5" thickBot="1" x14ac:dyDescent="0.3">
      <c r="A10" s="608" t="s">
        <v>8</v>
      </c>
      <c r="B10" s="609"/>
      <c r="C10" s="609"/>
      <c r="D10" s="609"/>
      <c r="E10" s="610"/>
    </row>
    <row r="11" spans="1:7" ht="57" customHeight="1" thickBot="1" x14ac:dyDescent="0.3">
      <c r="A11" s="611" t="s">
        <v>396</v>
      </c>
      <c r="B11" s="612"/>
      <c r="C11" s="612"/>
      <c r="D11" s="612"/>
      <c r="E11" s="613"/>
    </row>
    <row r="12" spans="1:7" ht="16.5" thickBot="1" x14ac:dyDescent="0.3">
      <c r="A12" s="302" t="s">
        <v>11</v>
      </c>
      <c r="B12" s="591" t="s">
        <v>397</v>
      </c>
      <c r="C12" s="592"/>
      <c r="D12" s="592"/>
      <c r="E12" s="593"/>
    </row>
    <row r="13" spans="1:7" x14ac:dyDescent="0.25">
      <c r="A13" s="594" t="s">
        <v>12</v>
      </c>
      <c r="B13" s="303">
        <v>2018</v>
      </c>
      <c r="C13" s="303">
        <v>2019</v>
      </c>
      <c r="D13" s="303">
        <v>2020</v>
      </c>
      <c r="E13" s="303">
        <v>2021</v>
      </c>
    </row>
    <row r="14" spans="1:7" ht="16.5" thickBot="1" x14ac:dyDescent="0.3">
      <c r="A14" s="595"/>
      <c r="B14" s="283" t="s">
        <v>6</v>
      </c>
      <c r="C14" s="283" t="s">
        <v>7</v>
      </c>
      <c r="D14" s="283" t="s">
        <v>7</v>
      </c>
      <c r="E14" s="283" t="s">
        <v>7</v>
      </c>
    </row>
    <row r="15" spans="1:7" ht="16.5" thickBot="1" x14ac:dyDescent="0.3">
      <c r="A15" s="281" t="s">
        <v>398</v>
      </c>
      <c r="B15" s="282">
        <v>0.42</v>
      </c>
      <c r="C15" s="283" t="s">
        <v>399</v>
      </c>
      <c r="D15" s="283" t="s">
        <v>399</v>
      </c>
      <c r="E15" s="283" t="s">
        <v>399</v>
      </c>
    </row>
    <row r="16" spans="1:7" ht="16.5" thickBot="1" x14ac:dyDescent="0.3">
      <c r="A16" s="281" t="s">
        <v>400</v>
      </c>
      <c r="B16" s="282">
        <v>0.11</v>
      </c>
      <c r="C16" s="283" t="s">
        <v>401</v>
      </c>
      <c r="D16" s="283" t="s">
        <v>401</v>
      </c>
      <c r="E16" s="283" t="s">
        <v>401</v>
      </c>
    </row>
    <row r="17" spans="1:7" ht="16.5" thickBot="1" x14ac:dyDescent="0.3">
      <c r="A17" s="281" t="s">
        <v>402</v>
      </c>
      <c r="B17" s="282">
        <v>5.5999999999999999E-3</v>
      </c>
      <c r="C17" s="283" t="s">
        <v>401</v>
      </c>
      <c r="D17" s="283" t="s">
        <v>401</v>
      </c>
      <c r="E17" s="283" t="s">
        <v>401</v>
      </c>
    </row>
    <row r="18" spans="1:7" ht="16.5" thickBot="1" x14ac:dyDescent="0.3">
      <c r="A18" s="281" t="s">
        <v>403</v>
      </c>
      <c r="B18" s="280">
        <v>0.1</v>
      </c>
      <c r="C18" s="283" t="s">
        <v>399</v>
      </c>
      <c r="D18" s="283" t="s">
        <v>399</v>
      </c>
      <c r="E18" s="283" t="s">
        <v>399</v>
      </c>
    </row>
    <row r="19" spans="1:7" ht="32.25" thickBot="1" x14ac:dyDescent="0.3">
      <c r="A19" s="281" t="s">
        <v>232</v>
      </c>
      <c r="B19" s="280" t="s">
        <v>233</v>
      </c>
      <c r="C19" s="280" t="s">
        <v>231</v>
      </c>
      <c r="D19" s="280" t="s">
        <v>231</v>
      </c>
      <c r="E19" s="280" t="s">
        <v>231</v>
      </c>
    </row>
    <row r="20" spans="1:7" ht="16.5" thickBot="1" x14ac:dyDescent="0.3">
      <c r="A20" s="304" t="s">
        <v>13</v>
      </c>
      <c r="B20" s="596" t="s">
        <v>404</v>
      </c>
      <c r="C20" s="597"/>
      <c r="D20" s="597"/>
      <c r="E20" s="598"/>
    </row>
    <row r="21" spans="1:7" ht="16.5" thickBot="1" x14ac:dyDescent="0.3">
      <c r="A21" s="596" t="s">
        <v>14</v>
      </c>
      <c r="B21" s="597"/>
      <c r="C21" s="597"/>
      <c r="D21" s="597"/>
      <c r="E21" s="598"/>
    </row>
    <row r="22" spans="1:7" ht="32.25" thickBot="1" x14ac:dyDescent="0.3">
      <c r="A22" s="305" t="s">
        <v>405</v>
      </c>
      <c r="B22" s="280" t="s">
        <v>406</v>
      </c>
      <c r="C22" s="280" t="s">
        <v>407</v>
      </c>
      <c r="D22" s="280" t="s">
        <v>407</v>
      </c>
      <c r="E22" s="280" t="s">
        <v>407</v>
      </c>
    </row>
    <row r="23" spans="1:7" ht="32.25" thickBot="1" x14ac:dyDescent="0.3">
      <c r="A23" s="305" t="s">
        <v>408</v>
      </c>
      <c r="B23" s="280" t="s">
        <v>409</v>
      </c>
      <c r="C23" s="280" t="s">
        <v>409</v>
      </c>
      <c r="D23" s="280" t="s">
        <v>409</v>
      </c>
      <c r="E23" s="280" t="s">
        <v>409</v>
      </c>
      <c r="F23" s="306"/>
      <c r="G23" s="306"/>
    </row>
    <row r="24" spans="1:7" ht="32.25" thickBot="1" x14ac:dyDescent="0.3">
      <c r="A24" s="305" t="s">
        <v>410</v>
      </c>
      <c r="B24" s="280">
        <v>0.02</v>
      </c>
      <c r="C24" s="280">
        <v>0.02</v>
      </c>
      <c r="D24" s="280">
        <v>0.02</v>
      </c>
      <c r="E24" s="280">
        <v>0.02</v>
      </c>
    </row>
    <row r="25" spans="1:7" ht="32.25" thickBot="1" x14ac:dyDescent="0.3">
      <c r="A25" s="305" t="s">
        <v>411</v>
      </c>
      <c r="B25" s="280">
        <v>0.02</v>
      </c>
      <c r="C25" s="280">
        <v>0.02</v>
      </c>
      <c r="D25" s="280">
        <v>0.02</v>
      </c>
      <c r="E25" s="280">
        <v>0.02</v>
      </c>
    </row>
    <row r="26" spans="1:7" ht="16.5" thickBot="1" x14ac:dyDescent="0.3">
      <c r="A26" s="305" t="s">
        <v>412</v>
      </c>
      <c r="B26" s="280">
        <v>0</v>
      </c>
      <c r="C26" s="280">
        <v>0</v>
      </c>
      <c r="D26" s="280">
        <v>0</v>
      </c>
      <c r="E26" s="280">
        <v>0</v>
      </c>
    </row>
    <row r="27" spans="1:7" ht="16.5" thickBot="1" x14ac:dyDescent="0.3">
      <c r="A27" s="305" t="s">
        <v>413</v>
      </c>
      <c r="B27" s="280">
        <v>0</v>
      </c>
      <c r="C27" s="280">
        <v>0</v>
      </c>
      <c r="D27" s="280">
        <v>0</v>
      </c>
      <c r="E27" s="280">
        <v>0</v>
      </c>
      <c r="F27" s="306"/>
      <c r="G27" s="306"/>
    </row>
    <row r="28" spans="1:7" ht="16.5" thickBot="1" x14ac:dyDescent="0.3">
      <c r="A28" s="305" t="s">
        <v>414</v>
      </c>
      <c r="B28" s="280">
        <v>0</v>
      </c>
      <c r="C28" s="280">
        <v>0</v>
      </c>
      <c r="D28" s="280">
        <v>0</v>
      </c>
      <c r="E28" s="280">
        <v>0</v>
      </c>
      <c r="F28" s="307"/>
      <c r="G28" s="307"/>
    </row>
    <row r="29" spans="1:7" ht="32.25" thickBot="1" x14ac:dyDescent="0.3">
      <c r="A29" s="298" t="s">
        <v>415</v>
      </c>
      <c r="B29" s="280">
        <v>0.01</v>
      </c>
      <c r="C29" s="280" t="s">
        <v>399</v>
      </c>
      <c r="D29" s="280" t="s">
        <v>399</v>
      </c>
      <c r="E29" s="280" t="s">
        <v>399</v>
      </c>
      <c r="F29" s="307"/>
      <c r="G29" s="307"/>
    </row>
    <row r="30" spans="1:7" ht="32.25" thickBot="1" x14ac:dyDescent="0.3">
      <c r="A30" s="281" t="s">
        <v>416</v>
      </c>
      <c r="B30" s="282" t="s">
        <v>417</v>
      </c>
      <c r="C30" s="282" t="s">
        <v>417</v>
      </c>
      <c r="D30" s="282" t="s">
        <v>417</v>
      </c>
      <c r="E30" s="282" t="s">
        <v>417</v>
      </c>
    </row>
    <row r="31" spans="1:7" ht="16.5" thickBot="1" x14ac:dyDescent="0.3">
      <c r="A31" s="305" t="s">
        <v>418</v>
      </c>
      <c r="B31" s="280">
        <v>0.8</v>
      </c>
      <c r="C31" s="280" t="s">
        <v>399</v>
      </c>
      <c r="D31" s="280" t="s">
        <v>399</v>
      </c>
      <c r="E31" s="280" t="s">
        <v>399</v>
      </c>
    </row>
    <row r="32" spans="1:7" ht="16.5" thickBot="1" x14ac:dyDescent="0.3">
      <c r="A32" s="305" t="s">
        <v>419</v>
      </c>
      <c r="B32" s="284">
        <v>0.22</v>
      </c>
      <c r="C32" s="280" t="s">
        <v>399</v>
      </c>
      <c r="D32" s="280" t="s">
        <v>399</v>
      </c>
      <c r="E32" s="280" t="s">
        <v>399</v>
      </c>
    </row>
    <row r="33" spans="1:5" ht="16.5" thickBot="1" x14ac:dyDescent="0.3">
      <c r="A33" s="298" t="s">
        <v>420</v>
      </c>
      <c r="B33" s="285">
        <v>7.0000000000000007E-2</v>
      </c>
      <c r="C33" s="280" t="s">
        <v>399</v>
      </c>
      <c r="D33" s="280" t="s">
        <v>399</v>
      </c>
      <c r="E33" s="280" t="s">
        <v>399</v>
      </c>
    </row>
    <row r="34" spans="1:5" ht="16.5" thickBot="1" x14ac:dyDescent="0.3">
      <c r="A34" s="298" t="s">
        <v>421</v>
      </c>
      <c r="B34" s="286">
        <v>220</v>
      </c>
      <c r="C34" s="280" t="s">
        <v>399</v>
      </c>
      <c r="D34" s="280" t="s">
        <v>399</v>
      </c>
      <c r="E34" s="280" t="s">
        <v>399</v>
      </c>
    </row>
    <row r="35" spans="1:5" ht="16.5" thickBot="1" x14ac:dyDescent="0.3">
      <c r="A35" s="599" t="s">
        <v>59</v>
      </c>
      <c r="B35" s="600"/>
      <c r="C35" s="601"/>
      <c r="D35" s="601"/>
      <c r="E35" s="602"/>
    </row>
    <row r="36" spans="1:5" ht="16.5" thickBot="1" x14ac:dyDescent="0.3">
      <c r="A36" s="599" t="s">
        <v>73</v>
      </c>
      <c r="B36" s="601"/>
      <c r="C36" s="601"/>
      <c r="D36" s="601"/>
      <c r="E36" s="602"/>
    </row>
    <row r="37" spans="1:5" ht="16.5" thickBot="1" x14ac:dyDescent="0.3">
      <c r="A37" s="287" t="s">
        <v>39</v>
      </c>
      <c r="B37" s="596" t="s">
        <v>422</v>
      </c>
      <c r="C37" s="597"/>
      <c r="D37" s="597"/>
      <c r="E37" s="598"/>
    </row>
    <row r="38" spans="1:5" ht="16.5" thickBot="1" x14ac:dyDescent="0.3">
      <c r="A38" s="281" t="s">
        <v>10</v>
      </c>
      <c r="B38" s="596" t="s">
        <v>423</v>
      </c>
      <c r="C38" s="597"/>
      <c r="D38" s="597"/>
      <c r="E38" s="598"/>
    </row>
    <row r="39" spans="1:5" ht="16.5" thickBot="1" x14ac:dyDescent="0.3">
      <c r="A39" s="281" t="s">
        <v>15</v>
      </c>
      <c r="B39" s="626" t="s">
        <v>424</v>
      </c>
      <c r="C39" s="627"/>
      <c r="D39" s="627"/>
      <c r="E39" s="628"/>
    </row>
    <row r="40" spans="1:5" x14ac:dyDescent="0.25">
      <c r="A40" s="594"/>
      <c r="B40" s="291">
        <v>2018</v>
      </c>
      <c r="C40" s="291">
        <v>2019</v>
      </c>
      <c r="D40" s="291">
        <v>2020</v>
      </c>
      <c r="E40" s="291">
        <v>2021</v>
      </c>
    </row>
    <row r="41" spans="1:5" ht="16.5" thickBot="1" x14ac:dyDescent="0.3">
      <c r="A41" s="595"/>
      <c r="B41" s="292" t="s">
        <v>6</v>
      </c>
      <c r="C41" s="292" t="s">
        <v>7</v>
      </c>
      <c r="D41" s="292" t="s">
        <v>7</v>
      </c>
      <c r="E41" s="292" t="s">
        <v>7</v>
      </c>
    </row>
    <row r="42" spans="1:5" ht="16.5" thickBot="1" x14ac:dyDescent="0.3">
      <c r="A42" s="281" t="s">
        <v>9</v>
      </c>
      <c r="B42" s="293">
        <v>5094</v>
      </c>
      <c r="C42" s="293">
        <v>5094</v>
      </c>
      <c r="D42" s="293">
        <v>5094</v>
      </c>
      <c r="E42" s="293">
        <v>5094</v>
      </c>
    </row>
    <row r="43" spans="1:5" ht="16.5" thickBot="1" x14ac:dyDescent="0.3">
      <c r="A43" s="281" t="s">
        <v>16</v>
      </c>
      <c r="B43" s="293">
        <f>B72</f>
        <v>4399545.784</v>
      </c>
      <c r="C43" s="293">
        <f t="shared" ref="C43:E43" si="0">C72</f>
        <v>4473712.0140000004</v>
      </c>
      <c r="D43" s="293">
        <f t="shared" si="0"/>
        <v>4473712.0140000004</v>
      </c>
      <c r="E43" s="293">
        <f t="shared" si="0"/>
        <v>4473712.0140000004</v>
      </c>
    </row>
    <row r="44" spans="1:5" ht="16.5" thickBot="1" x14ac:dyDescent="0.3">
      <c r="A44" s="281" t="s">
        <v>26</v>
      </c>
      <c r="B44" s="293">
        <f>B43/B42</f>
        <v>863.67212092658031</v>
      </c>
      <c r="C44" s="293">
        <f>C43/C42</f>
        <v>878.23164782096592</v>
      </c>
      <c r="D44" s="293">
        <f>D43/D42</f>
        <v>878.23164782096592</v>
      </c>
      <c r="E44" s="293">
        <f>E43/E42</f>
        <v>878.23164782096592</v>
      </c>
    </row>
    <row r="45" spans="1:5" ht="16.5" thickBot="1" x14ac:dyDescent="0.3">
      <c r="A45" s="281" t="s">
        <v>17</v>
      </c>
      <c r="B45" s="296" t="s">
        <v>23</v>
      </c>
      <c r="C45" s="297">
        <f>C42/B42-1</f>
        <v>0</v>
      </c>
      <c r="D45" s="297">
        <f>D42/C42-1</f>
        <v>0</v>
      </c>
      <c r="E45" s="297">
        <f>E42/D42-1</f>
        <v>0</v>
      </c>
    </row>
    <row r="46" spans="1:5" ht="16.5" thickBot="1" x14ac:dyDescent="0.3">
      <c r="A46" s="281" t="s">
        <v>18</v>
      </c>
      <c r="B46" s="296" t="s">
        <v>23</v>
      </c>
      <c r="C46" s="297">
        <f>C43/B43-1</f>
        <v>1.6857701599497732E-2</v>
      </c>
      <c r="D46" s="297">
        <f>D43/C43-1</f>
        <v>0</v>
      </c>
      <c r="E46" s="297">
        <f t="shared" ref="E46:E47" si="1">E43/D43-1</f>
        <v>0</v>
      </c>
    </row>
    <row r="47" spans="1:5" ht="16.5" thickBot="1" x14ac:dyDescent="0.3">
      <c r="A47" s="281" t="s">
        <v>19</v>
      </c>
      <c r="B47" s="296" t="s">
        <v>23</v>
      </c>
      <c r="C47" s="297">
        <f>C44/B44-1</f>
        <v>1.6857701599497732E-2</v>
      </c>
      <c r="D47" s="297">
        <f>D44/C44-1</f>
        <v>0</v>
      </c>
      <c r="E47" s="297">
        <f t="shared" si="1"/>
        <v>0</v>
      </c>
    </row>
    <row r="48" spans="1:5" ht="16.5" thickBot="1" x14ac:dyDescent="0.3">
      <c r="A48" s="629" t="s">
        <v>90</v>
      </c>
      <c r="B48" s="630"/>
      <c r="C48" s="630"/>
      <c r="D48" s="630"/>
      <c r="E48" s="631"/>
    </row>
    <row r="49" spans="1:5" x14ac:dyDescent="0.25">
      <c r="A49" s="594"/>
      <c r="B49" s="291">
        <v>2018</v>
      </c>
      <c r="C49" s="291">
        <v>2019</v>
      </c>
      <c r="D49" s="291">
        <v>2020</v>
      </c>
      <c r="E49" s="291">
        <v>2021</v>
      </c>
    </row>
    <row r="50" spans="1:5" ht="16.5" thickBot="1" x14ac:dyDescent="0.3">
      <c r="A50" s="595"/>
      <c r="B50" s="292" t="s">
        <v>6</v>
      </c>
      <c r="C50" s="292" t="s">
        <v>7</v>
      </c>
      <c r="D50" s="292" t="s">
        <v>7</v>
      </c>
      <c r="E50" s="292" t="s">
        <v>7</v>
      </c>
    </row>
    <row r="51" spans="1:5" ht="16.5" thickBot="1" x14ac:dyDescent="0.3">
      <c r="A51" s="308" t="s">
        <v>0</v>
      </c>
      <c r="B51" s="288">
        <f>2096460+670029+2863</f>
        <v>2769352</v>
      </c>
      <c r="C51" s="288">
        <f>2096460+601320+2863+154399</f>
        <v>2855042</v>
      </c>
      <c r="D51" s="288">
        <f t="shared" ref="D51:E51" si="2">2096460+601320+2863+154399</f>
        <v>2855042</v>
      </c>
      <c r="E51" s="288">
        <f t="shared" si="2"/>
        <v>2855042</v>
      </c>
    </row>
    <row r="52" spans="1:5" ht="32.25" thickBot="1" x14ac:dyDescent="0.3">
      <c r="A52" s="309" t="s">
        <v>43</v>
      </c>
      <c r="B52" s="289"/>
      <c r="C52" s="290"/>
      <c r="D52" s="290"/>
      <c r="E52" s="290"/>
    </row>
    <row r="53" spans="1:5" ht="32.25" thickBot="1" x14ac:dyDescent="0.3">
      <c r="A53" s="309" t="s">
        <v>425</v>
      </c>
      <c r="B53" s="289"/>
      <c r="C53" s="290"/>
      <c r="D53" s="290"/>
      <c r="E53" s="290"/>
    </row>
    <row r="54" spans="1:5" ht="32.25" thickBot="1" x14ac:dyDescent="0.3">
      <c r="A54" s="308" t="s">
        <v>41</v>
      </c>
      <c r="B54" s="288">
        <f>B51*16.7%</f>
        <v>462481.78399999993</v>
      </c>
      <c r="C54" s="288">
        <f t="shared" ref="C54:D54" si="3">C51*16.7%</f>
        <v>476792.01399999997</v>
      </c>
      <c r="D54" s="288">
        <f t="shared" si="3"/>
        <v>476792.01399999997</v>
      </c>
      <c r="E54" s="288">
        <f>E51*16.7%</f>
        <v>476792.01399999997</v>
      </c>
    </row>
    <row r="55" spans="1:5" ht="48" thickBot="1" x14ac:dyDescent="0.3">
      <c r="A55" s="309" t="s">
        <v>45</v>
      </c>
      <c r="B55" s="289"/>
      <c r="C55" s="310"/>
      <c r="D55" s="310"/>
      <c r="E55" s="310"/>
    </row>
    <row r="56" spans="1:5" ht="48" thickBot="1" x14ac:dyDescent="0.3">
      <c r="A56" s="309" t="s">
        <v>426</v>
      </c>
      <c r="B56" s="289"/>
      <c r="C56" s="310"/>
      <c r="D56" s="310"/>
      <c r="E56" s="310"/>
    </row>
    <row r="57" spans="1:5" ht="16.5" thickBot="1" x14ac:dyDescent="0.3">
      <c r="A57" s="308" t="s">
        <v>1</v>
      </c>
      <c r="B57" s="289">
        <f>1147311+20401</f>
        <v>1167712</v>
      </c>
      <c r="C57" s="289">
        <f>1167562-25684</f>
        <v>1141878</v>
      </c>
      <c r="D57" s="289">
        <f t="shared" ref="D57:E57" si="4">1167562-25684</f>
        <v>1141878</v>
      </c>
      <c r="E57" s="289">
        <f t="shared" si="4"/>
        <v>1141878</v>
      </c>
    </row>
    <row r="58" spans="1:5" ht="48" thickBot="1" x14ac:dyDescent="0.3">
      <c r="A58" s="309" t="s">
        <v>427</v>
      </c>
      <c r="B58" s="289"/>
      <c r="C58" s="310"/>
      <c r="D58" s="310"/>
      <c r="E58" s="310"/>
    </row>
    <row r="59" spans="1:5" ht="48" thickBot="1" x14ac:dyDescent="0.3">
      <c r="A59" s="309" t="s">
        <v>428</v>
      </c>
      <c r="B59" s="289"/>
      <c r="C59" s="310"/>
      <c r="D59" s="310"/>
      <c r="E59" s="310"/>
    </row>
    <row r="60" spans="1:5" ht="16.5" thickBot="1" x14ac:dyDescent="0.3">
      <c r="A60" s="308" t="s">
        <v>2</v>
      </c>
      <c r="B60" s="289">
        <v>0</v>
      </c>
      <c r="C60" s="288">
        <v>0</v>
      </c>
      <c r="D60" s="288">
        <v>0</v>
      </c>
      <c r="E60" s="288">
        <v>0</v>
      </c>
    </row>
    <row r="61" spans="1:5" ht="48" thickBot="1" x14ac:dyDescent="0.3">
      <c r="A61" s="309" t="s">
        <v>50</v>
      </c>
      <c r="B61" s="289"/>
      <c r="C61" s="288"/>
      <c r="D61" s="288"/>
      <c r="E61" s="288"/>
    </row>
    <row r="62" spans="1:5" ht="48" thickBot="1" x14ac:dyDescent="0.3">
      <c r="A62" s="309" t="s">
        <v>429</v>
      </c>
      <c r="B62" s="289"/>
      <c r="C62" s="288"/>
      <c r="D62" s="288"/>
      <c r="E62" s="288"/>
    </row>
    <row r="63" spans="1:5" ht="16.5" thickBot="1" x14ac:dyDescent="0.3">
      <c r="A63" s="308" t="s">
        <v>31</v>
      </c>
      <c r="B63" s="289">
        <v>0</v>
      </c>
      <c r="C63" s="288"/>
      <c r="D63" s="288"/>
      <c r="E63" s="288"/>
    </row>
    <row r="64" spans="1:5" ht="43.5" customHeight="1" thickBot="1" x14ac:dyDescent="0.3">
      <c r="A64" s="309" t="s">
        <v>52</v>
      </c>
      <c r="B64" s="289"/>
      <c r="C64" s="288"/>
      <c r="D64" s="288"/>
      <c r="E64" s="288"/>
    </row>
    <row r="65" spans="1:5" ht="51" customHeight="1" thickBot="1" x14ac:dyDescent="0.3">
      <c r="A65" s="309" t="s">
        <v>430</v>
      </c>
      <c r="B65" s="289"/>
      <c r="C65" s="288"/>
      <c r="D65" s="288"/>
      <c r="E65" s="288"/>
    </row>
    <row r="66" spans="1:5" ht="35.25" customHeight="1" thickBot="1" x14ac:dyDescent="0.3">
      <c r="A66" s="308" t="s">
        <v>33</v>
      </c>
      <c r="B66" s="289">
        <v>0</v>
      </c>
      <c r="C66" s="288"/>
      <c r="D66" s="288"/>
      <c r="E66" s="288"/>
    </row>
    <row r="67" spans="1:5" ht="48" thickBot="1" x14ac:dyDescent="0.3">
      <c r="A67" s="309" t="s">
        <v>54</v>
      </c>
      <c r="B67" s="289"/>
      <c r="C67" s="288"/>
      <c r="D67" s="288"/>
      <c r="E67" s="288"/>
    </row>
    <row r="68" spans="1:5" ht="48" thickBot="1" x14ac:dyDescent="0.3">
      <c r="A68" s="309" t="s">
        <v>431</v>
      </c>
      <c r="B68" s="289"/>
      <c r="C68" s="288"/>
      <c r="D68" s="288"/>
      <c r="E68" s="288"/>
    </row>
    <row r="69" spans="1:5" ht="41.25" customHeight="1" thickBot="1" x14ac:dyDescent="0.3">
      <c r="A69" s="308" t="s">
        <v>3</v>
      </c>
      <c r="B69" s="289">
        <v>0</v>
      </c>
      <c r="C69" s="288"/>
      <c r="D69" s="288"/>
      <c r="E69" s="288"/>
    </row>
    <row r="70" spans="1:5" ht="59.25" customHeight="1" thickBot="1" x14ac:dyDescent="0.3">
      <c r="A70" s="309" t="s">
        <v>56</v>
      </c>
      <c r="B70" s="289"/>
      <c r="C70" s="288"/>
      <c r="D70" s="288"/>
      <c r="E70" s="288"/>
    </row>
    <row r="71" spans="1:5" ht="47.25" customHeight="1" thickBot="1" x14ac:dyDescent="0.3">
      <c r="A71" s="309" t="s">
        <v>432</v>
      </c>
      <c r="B71" s="289"/>
      <c r="C71" s="288"/>
      <c r="D71" s="288"/>
      <c r="E71" s="288"/>
    </row>
    <row r="72" spans="1:5" ht="34.5" customHeight="1" thickBot="1" x14ac:dyDescent="0.3">
      <c r="A72" s="311" t="s">
        <v>61</v>
      </c>
      <c r="B72" s="289">
        <f>B69+B66+B63+B60+B57+B54+B51</f>
        <v>4399545.784</v>
      </c>
      <c r="C72" s="289">
        <f t="shared" ref="C72:E72" si="5">C69+C66+C63+C60+C57+C54+C51</f>
        <v>4473712.0140000004</v>
      </c>
      <c r="D72" s="289">
        <f t="shared" si="5"/>
        <v>4473712.0140000004</v>
      </c>
      <c r="E72" s="289">
        <f t="shared" si="5"/>
        <v>4473712.0140000004</v>
      </c>
    </row>
    <row r="73" spans="1:5" x14ac:dyDescent="0.25">
      <c r="A73" s="614" t="s">
        <v>433</v>
      </c>
      <c r="B73" s="617"/>
      <c r="C73" s="618"/>
      <c r="D73" s="618"/>
      <c r="E73" s="619"/>
    </row>
    <row r="74" spans="1:5" x14ac:dyDescent="0.25">
      <c r="A74" s="615"/>
      <c r="B74" s="620"/>
      <c r="C74" s="621"/>
      <c r="D74" s="621"/>
      <c r="E74" s="622"/>
    </row>
    <row r="75" spans="1:5" ht="16.5" thickBot="1" x14ac:dyDescent="0.3">
      <c r="A75" s="616"/>
      <c r="B75" s="623"/>
      <c r="C75" s="624"/>
      <c r="D75" s="624"/>
      <c r="E75" s="625"/>
    </row>
    <row r="76" spans="1:5" ht="16.5" thickBot="1" x14ac:dyDescent="0.3">
      <c r="A76" s="304" t="s">
        <v>62</v>
      </c>
      <c r="B76" s="312">
        <f>IF(B72-B43=0,0,"Error")</f>
        <v>0</v>
      </c>
      <c r="C76" s="312">
        <f>IF(C72-C43=0,0,"Error")</f>
        <v>0</v>
      </c>
      <c r="D76" s="312">
        <f>IF(D72-D43=0,0,"Error")</f>
        <v>0</v>
      </c>
      <c r="E76" s="312">
        <f>IF(E72-E43=0,0,"Error")</f>
        <v>0</v>
      </c>
    </row>
    <row r="77" spans="1:5" ht="16.5" thickBot="1" x14ac:dyDescent="0.3">
      <c r="A77" s="305" t="s">
        <v>627</v>
      </c>
      <c r="B77" s="596" t="s">
        <v>434</v>
      </c>
      <c r="C77" s="597"/>
      <c r="D77" s="597"/>
      <c r="E77" s="598"/>
    </row>
    <row r="78" spans="1:5" ht="16.5" thickBot="1" x14ac:dyDescent="0.3">
      <c r="A78" s="281" t="s">
        <v>10</v>
      </c>
      <c r="B78" s="596" t="s">
        <v>435</v>
      </c>
      <c r="C78" s="597"/>
      <c r="D78" s="597"/>
      <c r="E78" s="598"/>
    </row>
    <row r="79" spans="1:5" ht="16.5" thickBot="1" x14ac:dyDescent="0.3">
      <c r="A79" s="281" t="s">
        <v>15</v>
      </c>
      <c r="B79" s="626" t="s">
        <v>436</v>
      </c>
      <c r="C79" s="627"/>
      <c r="D79" s="627"/>
      <c r="E79" s="628"/>
    </row>
    <row r="80" spans="1:5" x14ac:dyDescent="0.25">
      <c r="A80" s="594"/>
      <c r="B80" s="291">
        <v>2018</v>
      </c>
      <c r="C80" s="291">
        <v>2019</v>
      </c>
      <c r="D80" s="291">
        <v>2020</v>
      </c>
      <c r="E80" s="291">
        <v>2021</v>
      </c>
    </row>
    <row r="81" spans="1:7" ht="16.5" thickBot="1" x14ac:dyDescent="0.3">
      <c r="A81" s="595"/>
      <c r="B81" s="292" t="s">
        <v>6</v>
      </c>
      <c r="C81" s="292" t="s">
        <v>7</v>
      </c>
      <c r="D81" s="292" t="s">
        <v>7</v>
      </c>
      <c r="E81" s="292" t="s">
        <v>7</v>
      </c>
    </row>
    <row r="82" spans="1:7" ht="16.5" thickBot="1" x14ac:dyDescent="0.3">
      <c r="A82" s="281" t="s">
        <v>9</v>
      </c>
      <c r="B82" s="292">
        <v>96</v>
      </c>
      <c r="C82" s="292">
        <v>96</v>
      </c>
      <c r="D82" s="292">
        <v>96</v>
      </c>
      <c r="E82" s="292">
        <v>96</v>
      </c>
    </row>
    <row r="83" spans="1:7" ht="16.5" thickBot="1" x14ac:dyDescent="0.3">
      <c r="A83" s="281" t="s">
        <v>16</v>
      </c>
      <c r="B83" s="293">
        <f>B91+B94+B97</f>
        <v>94431.43</v>
      </c>
      <c r="C83" s="293">
        <f t="shared" ref="C83:E83" si="6">C91+C94+C97</f>
        <v>94431.43</v>
      </c>
      <c r="D83" s="293">
        <f t="shared" si="6"/>
        <v>94431.43</v>
      </c>
      <c r="E83" s="293">
        <f t="shared" si="6"/>
        <v>94431.43</v>
      </c>
    </row>
    <row r="84" spans="1:7" ht="16.5" thickBot="1" x14ac:dyDescent="0.3">
      <c r="A84" s="281" t="s">
        <v>26</v>
      </c>
      <c r="B84" s="293">
        <f>B83/B82</f>
        <v>983.66072916666656</v>
      </c>
      <c r="C84" s="293">
        <f t="shared" ref="C84:E84" si="7">C83/C82</f>
        <v>983.66072916666656</v>
      </c>
      <c r="D84" s="293">
        <f t="shared" si="7"/>
        <v>983.66072916666656</v>
      </c>
      <c r="E84" s="293">
        <f t="shared" si="7"/>
        <v>983.66072916666656</v>
      </c>
      <c r="F84" s="294"/>
      <c r="G84" s="295"/>
    </row>
    <row r="85" spans="1:7" ht="16.5" thickBot="1" x14ac:dyDescent="0.3">
      <c r="A85" s="281" t="s">
        <v>17</v>
      </c>
      <c r="B85" s="296"/>
      <c r="C85" s="297">
        <f t="shared" ref="C85:E87" si="8">C82/B82-1</f>
        <v>0</v>
      </c>
      <c r="D85" s="297">
        <f t="shared" si="8"/>
        <v>0</v>
      </c>
      <c r="E85" s="297">
        <f t="shared" si="8"/>
        <v>0</v>
      </c>
    </row>
    <row r="86" spans="1:7" ht="16.5" thickBot="1" x14ac:dyDescent="0.3">
      <c r="A86" s="281" t="s">
        <v>18</v>
      </c>
      <c r="B86" s="296"/>
      <c r="C86" s="297">
        <f t="shared" si="8"/>
        <v>0</v>
      </c>
      <c r="D86" s="297">
        <f t="shared" si="8"/>
        <v>0</v>
      </c>
      <c r="E86" s="297">
        <f t="shared" si="8"/>
        <v>0</v>
      </c>
    </row>
    <row r="87" spans="1:7" ht="16.5" thickBot="1" x14ac:dyDescent="0.3">
      <c r="A87" s="281" t="s">
        <v>19</v>
      </c>
      <c r="B87" s="296"/>
      <c r="C87" s="297">
        <f t="shared" si="8"/>
        <v>0</v>
      </c>
      <c r="D87" s="297">
        <f t="shared" si="8"/>
        <v>0</v>
      </c>
      <c r="E87" s="297">
        <f t="shared" si="8"/>
        <v>0</v>
      </c>
    </row>
    <row r="88" spans="1:7" ht="16.5" thickBot="1" x14ac:dyDescent="0.3">
      <c r="A88" s="629" t="s">
        <v>91</v>
      </c>
      <c r="B88" s="630"/>
      <c r="C88" s="630"/>
      <c r="D88" s="630"/>
      <c r="E88" s="631"/>
    </row>
    <row r="89" spans="1:7" x14ac:dyDescent="0.25">
      <c r="A89" s="594"/>
      <c r="B89" s="291">
        <v>2018</v>
      </c>
      <c r="C89" s="291">
        <v>2019</v>
      </c>
      <c r="D89" s="291">
        <v>2020</v>
      </c>
      <c r="E89" s="291">
        <v>2021</v>
      </c>
    </row>
    <row r="90" spans="1:7" ht="16.5" thickBot="1" x14ac:dyDescent="0.3">
      <c r="A90" s="595"/>
      <c r="B90" s="292" t="s">
        <v>6</v>
      </c>
      <c r="C90" s="292" t="s">
        <v>7</v>
      </c>
      <c r="D90" s="292" t="s">
        <v>7</v>
      </c>
      <c r="E90" s="292" t="s">
        <v>7</v>
      </c>
    </row>
    <row r="91" spans="1:7" ht="16.5" thickBot="1" x14ac:dyDescent="0.3">
      <c r="A91" s="308" t="s">
        <v>0</v>
      </c>
      <c r="B91" s="288">
        <f>72290</f>
        <v>72290</v>
      </c>
      <c r="C91" s="288">
        <f t="shared" ref="C91:E91" si="9">72290</f>
        <v>72290</v>
      </c>
      <c r="D91" s="288">
        <f t="shared" si="9"/>
        <v>72290</v>
      </c>
      <c r="E91" s="288">
        <f t="shared" si="9"/>
        <v>72290</v>
      </c>
    </row>
    <row r="92" spans="1:7" ht="32.25" thickBot="1" x14ac:dyDescent="0.3">
      <c r="A92" s="309" t="s">
        <v>43</v>
      </c>
      <c r="B92" s="289"/>
      <c r="C92" s="313">
        <f>(C84-B84)/C84</f>
        <v>0</v>
      </c>
      <c r="D92" s="313">
        <f t="shared" ref="D92:E92" si="10">(D84-C84)/D84</f>
        <v>0</v>
      </c>
      <c r="E92" s="313">
        <f t="shared" si="10"/>
        <v>0</v>
      </c>
    </row>
    <row r="93" spans="1:7" ht="32.25" thickBot="1" x14ac:dyDescent="0.3">
      <c r="A93" s="309" t="s">
        <v>44</v>
      </c>
      <c r="B93" s="289"/>
      <c r="C93" s="313">
        <f>(C82-B82)/C82</f>
        <v>0</v>
      </c>
      <c r="D93" s="313">
        <f t="shared" ref="D93:E93" si="11">(D82-C82)/D82</f>
        <v>0</v>
      </c>
      <c r="E93" s="313">
        <f t="shared" si="11"/>
        <v>0</v>
      </c>
    </row>
    <row r="94" spans="1:7" ht="32.25" thickBot="1" x14ac:dyDescent="0.3">
      <c r="A94" s="308" t="s">
        <v>41</v>
      </c>
      <c r="B94" s="288">
        <f>B91*16.7%</f>
        <v>12072.429999999998</v>
      </c>
      <c r="C94" s="288">
        <f t="shared" ref="C94:E94" si="12">C91*16.7%</f>
        <v>12072.429999999998</v>
      </c>
      <c r="D94" s="288">
        <f t="shared" si="12"/>
        <v>12072.429999999998</v>
      </c>
      <c r="E94" s="288">
        <f t="shared" si="12"/>
        <v>12072.429999999998</v>
      </c>
    </row>
    <row r="95" spans="1:7" ht="48" thickBot="1" x14ac:dyDescent="0.3">
      <c r="A95" s="309" t="s">
        <v>45</v>
      </c>
      <c r="B95" s="289"/>
      <c r="C95" s="314">
        <f>(C84-B84)/C84</f>
        <v>0</v>
      </c>
      <c r="D95" s="314">
        <f>(D84-C84)/D84</f>
        <v>0</v>
      </c>
      <c r="E95" s="314">
        <f>(E84-D84)/E84</f>
        <v>0</v>
      </c>
    </row>
    <row r="96" spans="1:7" ht="48" thickBot="1" x14ac:dyDescent="0.3">
      <c r="A96" s="309" t="s">
        <v>46</v>
      </c>
      <c r="B96" s="289"/>
      <c r="C96" s="314">
        <f>(C82-B82)/C82</f>
        <v>0</v>
      </c>
      <c r="D96" s="314">
        <f t="shared" ref="D96:E96" si="13">(D82-C82)/D82</f>
        <v>0</v>
      </c>
      <c r="E96" s="314">
        <f t="shared" si="13"/>
        <v>0</v>
      </c>
    </row>
    <row r="97" spans="1:5" ht="16.5" thickBot="1" x14ac:dyDescent="0.3">
      <c r="A97" s="308" t="s">
        <v>1</v>
      </c>
      <c r="B97" s="293">
        <f>10069</f>
        <v>10069</v>
      </c>
      <c r="C97" s="293">
        <f>10069</f>
        <v>10069</v>
      </c>
      <c r="D97" s="293">
        <f>10069</f>
        <v>10069</v>
      </c>
      <c r="E97" s="293">
        <f>10069</f>
        <v>10069</v>
      </c>
    </row>
    <row r="98" spans="1:5" ht="48" thickBot="1" x14ac:dyDescent="0.3">
      <c r="A98" s="309" t="s">
        <v>48</v>
      </c>
      <c r="B98" s="289"/>
      <c r="C98" s="314">
        <f>(C84-B84)/C84</f>
        <v>0</v>
      </c>
      <c r="D98" s="314">
        <f t="shared" ref="D98:E98" si="14">(D84-C84)/D84</f>
        <v>0</v>
      </c>
      <c r="E98" s="314">
        <f t="shared" si="14"/>
        <v>0</v>
      </c>
    </row>
    <row r="99" spans="1:5" ht="48" thickBot="1" x14ac:dyDescent="0.3">
      <c r="A99" s="309" t="s">
        <v>49</v>
      </c>
      <c r="B99" s="289"/>
      <c r="C99" s="314">
        <f>(C82-B82)/C82</f>
        <v>0</v>
      </c>
      <c r="D99" s="314">
        <f t="shared" ref="D99:E99" si="15">(D82-C82)/D82</f>
        <v>0</v>
      </c>
      <c r="E99" s="314">
        <f t="shared" si="15"/>
        <v>0</v>
      </c>
    </row>
    <row r="100" spans="1:5" ht="16.5" thickBot="1" x14ac:dyDescent="0.3">
      <c r="A100" s="308" t="s">
        <v>2</v>
      </c>
      <c r="B100" s="289"/>
      <c r="C100" s="288"/>
      <c r="D100" s="288"/>
      <c r="E100" s="288"/>
    </row>
    <row r="101" spans="1:5" ht="48" thickBot="1" x14ac:dyDescent="0.3">
      <c r="A101" s="309" t="s">
        <v>50</v>
      </c>
      <c r="B101" s="289"/>
      <c r="C101" s="288"/>
      <c r="D101" s="288"/>
      <c r="E101" s="288"/>
    </row>
    <row r="102" spans="1:5" ht="48" thickBot="1" x14ac:dyDescent="0.3">
      <c r="A102" s="309" t="s">
        <v>51</v>
      </c>
      <c r="B102" s="289"/>
      <c r="C102" s="288"/>
      <c r="D102" s="288"/>
      <c r="E102" s="288"/>
    </row>
    <row r="103" spans="1:5" ht="16.5" thickBot="1" x14ac:dyDescent="0.3">
      <c r="A103" s="308" t="s">
        <v>31</v>
      </c>
      <c r="B103" s="289"/>
      <c r="C103" s="288"/>
      <c r="D103" s="288"/>
      <c r="E103" s="288"/>
    </row>
    <row r="104" spans="1:5" ht="48" thickBot="1" x14ac:dyDescent="0.3">
      <c r="A104" s="309" t="s">
        <v>52</v>
      </c>
      <c r="B104" s="289"/>
      <c r="C104" s="288"/>
      <c r="D104" s="288"/>
      <c r="E104" s="288"/>
    </row>
    <row r="105" spans="1:5" ht="64.5" customHeight="1" thickBot="1" x14ac:dyDescent="0.3">
      <c r="A105" s="309" t="s">
        <v>53</v>
      </c>
      <c r="B105" s="289"/>
      <c r="C105" s="288"/>
      <c r="D105" s="288"/>
      <c r="E105" s="288"/>
    </row>
    <row r="106" spans="1:5" ht="47.25" customHeight="1" thickBot="1" x14ac:dyDescent="0.3">
      <c r="A106" s="308" t="s">
        <v>33</v>
      </c>
      <c r="B106" s="289"/>
      <c r="C106" s="288"/>
      <c r="D106" s="288"/>
      <c r="E106" s="288"/>
    </row>
    <row r="107" spans="1:5" ht="48" thickBot="1" x14ac:dyDescent="0.3">
      <c r="A107" s="309" t="s">
        <v>54</v>
      </c>
      <c r="B107" s="289"/>
      <c r="C107" s="288"/>
      <c r="D107" s="288"/>
      <c r="E107" s="288"/>
    </row>
    <row r="108" spans="1:5" ht="48" thickBot="1" x14ac:dyDescent="0.3">
      <c r="A108" s="309" t="s">
        <v>55</v>
      </c>
      <c r="B108" s="289"/>
      <c r="C108" s="288"/>
      <c r="D108" s="288"/>
      <c r="E108" s="288"/>
    </row>
    <row r="109" spans="1:5" ht="16.5" thickBot="1" x14ac:dyDescent="0.3">
      <c r="A109" s="308" t="s">
        <v>3</v>
      </c>
      <c r="B109" s="289"/>
      <c r="C109" s="288"/>
      <c r="D109" s="288"/>
      <c r="E109" s="288"/>
    </row>
    <row r="110" spans="1:5" ht="48" thickBot="1" x14ac:dyDescent="0.3">
      <c r="A110" s="309" t="s">
        <v>56</v>
      </c>
      <c r="B110" s="289"/>
      <c r="C110" s="288"/>
      <c r="D110" s="288"/>
      <c r="E110" s="288"/>
    </row>
    <row r="111" spans="1:5" ht="48" thickBot="1" x14ac:dyDescent="0.3">
      <c r="A111" s="309" t="s">
        <v>57</v>
      </c>
      <c r="B111" s="289"/>
      <c r="C111" s="288"/>
      <c r="D111" s="288"/>
      <c r="E111" s="288"/>
    </row>
    <row r="112" spans="1:5" ht="16.5" thickBot="1" x14ac:dyDescent="0.3">
      <c r="A112" s="315" t="s">
        <v>78</v>
      </c>
      <c r="B112" s="289">
        <f>B91+B94+B97+B100+B103+B106+B109</f>
        <v>94431.43</v>
      </c>
      <c r="C112" s="289">
        <f t="shared" ref="C112:E112" si="16">C109+C106+C103+C100+C97+C94+C91</f>
        <v>94431.43</v>
      </c>
      <c r="D112" s="289">
        <f t="shared" si="16"/>
        <v>94431.43</v>
      </c>
      <c r="E112" s="289">
        <f t="shared" si="16"/>
        <v>94431.43</v>
      </c>
    </row>
    <row r="113" spans="1:5" x14ac:dyDescent="0.25">
      <c r="A113" s="614" t="s">
        <v>297</v>
      </c>
      <c r="B113" s="632"/>
      <c r="C113" s="633"/>
      <c r="D113" s="633"/>
      <c r="E113" s="634"/>
    </row>
    <row r="114" spans="1:5" x14ac:dyDescent="0.25">
      <c r="A114" s="615"/>
      <c r="B114" s="635"/>
      <c r="C114" s="636"/>
      <c r="D114" s="636"/>
      <c r="E114" s="637"/>
    </row>
    <row r="115" spans="1:5" ht="16.5" thickBot="1" x14ac:dyDescent="0.3">
      <c r="A115" s="616"/>
      <c r="B115" s="638"/>
      <c r="C115" s="639"/>
      <c r="D115" s="639"/>
      <c r="E115" s="640"/>
    </row>
    <row r="116" spans="1:5" ht="16.5" thickBot="1" x14ac:dyDescent="0.3">
      <c r="A116" s="304" t="s">
        <v>62</v>
      </c>
      <c r="B116" s="312">
        <f>IF(B112-B83=0,0,"Error")</f>
        <v>0</v>
      </c>
      <c r="C116" s="312">
        <f>IF(C112-C83=0,0,"Error")</f>
        <v>0</v>
      </c>
      <c r="D116" s="312">
        <f>IF(D112-D83=0,0,"Error")</f>
        <v>0</v>
      </c>
      <c r="E116" s="312">
        <f>IF(E112-E83=0,0,"Error")</f>
        <v>0</v>
      </c>
    </row>
    <row r="117" spans="1:5" ht="16.5" thickBot="1" x14ac:dyDescent="0.3">
      <c r="A117" s="305" t="s">
        <v>628</v>
      </c>
      <c r="B117" s="596" t="s">
        <v>437</v>
      </c>
      <c r="C117" s="597"/>
      <c r="D117" s="597"/>
      <c r="E117" s="597"/>
    </row>
    <row r="118" spans="1:5" ht="16.5" thickBot="1" x14ac:dyDescent="0.3">
      <c r="A118" s="281" t="s">
        <v>10</v>
      </c>
      <c r="B118" s="596" t="s">
        <v>438</v>
      </c>
      <c r="C118" s="597"/>
      <c r="D118" s="597"/>
      <c r="E118" s="598"/>
    </row>
    <row r="119" spans="1:5" ht="16.5" thickBot="1" x14ac:dyDescent="0.3">
      <c r="A119" s="281" t="s">
        <v>15</v>
      </c>
      <c r="B119" s="626" t="s">
        <v>439</v>
      </c>
      <c r="C119" s="627"/>
      <c r="D119" s="627"/>
      <c r="E119" s="628"/>
    </row>
    <row r="120" spans="1:5" x14ac:dyDescent="0.25">
      <c r="A120" s="594"/>
      <c r="B120" s="291">
        <v>2018</v>
      </c>
      <c r="C120" s="291">
        <v>2019</v>
      </c>
      <c r="D120" s="291">
        <v>2020</v>
      </c>
      <c r="E120" s="291">
        <v>2021</v>
      </c>
    </row>
    <row r="121" spans="1:5" ht="16.5" thickBot="1" x14ac:dyDescent="0.3">
      <c r="A121" s="595"/>
      <c r="B121" s="292" t="s">
        <v>6</v>
      </c>
      <c r="C121" s="292" t="s">
        <v>7</v>
      </c>
      <c r="D121" s="292" t="s">
        <v>7</v>
      </c>
      <c r="E121" s="292" t="s">
        <v>7</v>
      </c>
    </row>
    <row r="122" spans="1:5" ht="16.5" thickBot="1" x14ac:dyDescent="0.3">
      <c r="A122" s="281" t="s">
        <v>9</v>
      </c>
      <c r="B122" s="292">
        <v>34</v>
      </c>
      <c r="C122" s="292">
        <v>34</v>
      </c>
      <c r="D122" s="292">
        <v>34</v>
      </c>
      <c r="E122" s="292">
        <v>34</v>
      </c>
    </row>
    <row r="123" spans="1:5" ht="16.5" thickBot="1" x14ac:dyDescent="0.3">
      <c r="A123" s="281" t="s">
        <v>16</v>
      </c>
      <c r="B123" s="293">
        <f>B131+B134+B137</f>
        <v>74538.014999999999</v>
      </c>
      <c r="C123" s="293">
        <f t="shared" ref="C123:E123" si="17">C131+C134+C137</f>
        <v>74538.014999999999</v>
      </c>
      <c r="D123" s="293">
        <f t="shared" si="17"/>
        <v>74538.014999999999</v>
      </c>
      <c r="E123" s="293">
        <f t="shared" si="17"/>
        <v>74538.014999999999</v>
      </c>
    </row>
    <row r="124" spans="1:5" ht="16.5" thickBot="1" x14ac:dyDescent="0.3">
      <c r="A124" s="281" t="s">
        <v>26</v>
      </c>
      <c r="B124" s="293">
        <f>B123/B122</f>
        <v>2192.2945588235293</v>
      </c>
      <c r="C124" s="293">
        <f t="shared" ref="C124:E124" si="18">C123/C122</f>
        <v>2192.2945588235293</v>
      </c>
      <c r="D124" s="293">
        <f t="shared" si="18"/>
        <v>2192.2945588235293</v>
      </c>
      <c r="E124" s="293">
        <f t="shared" si="18"/>
        <v>2192.2945588235293</v>
      </c>
    </row>
    <row r="125" spans="1:5" ht="16.5" thickBot="1" x14ac:dyDescent="0.3">
      <c r="A125" s="281" t="s">
        <v>17</v>
      </c>
      <c r="B125" s="296"/>
      <c r="C125" s="297">
        <f t="shared" ref="C125:E127" si="19">C122/B122-1</f>
        <v>0</v>
      </c>
      <c r="D125" s="297">
        <f t="shared" si="19"/>
        <v>0</v>
      </c>
      <c r="E125" s="297">
        <f t="shared" si="19"/>
        <v>0</v>
      </c>
    </row>
    <row r="126" spans="1:5" ht="16.5" thickBot="1" x14ac:dyDescent="0.3">
      <c r="A126" s="281" t="s">
        <v>18</v>
      </c>
      <c r="B126" s="296"/>
      <c r="C126" s="297">
        <f t="shared" si="19"/>
        <v>0</v>
      </c>
      <c r="D126" s="297">
        <f t="shared" si="19"/>
        <v>0</v>
      </c>
      <c r="E126" s="297">
        <f t="shared" si="19"/>
        <v>0</v>
      </c>
    </row>
    <row r="127" spans="1:5" ht="16.5" thickBot="1" x14ac:dyDescent="0.3">
      <c r="A127" s="281" t="s">
        <v>19</v>
      </c>
      <c r="B127" s="296"/>
      <c r="C127" s="297">
        <f t="shared" si="19"/>
        <v>0</v>
      </c>
      <c r="D127" s="297">
        <f t="shared" si="19"/>
        <v>0</v>
      </c>
      <c r="E127" s="297">
        <f t="shared" si="19"/>
        <v>0</v>
      </c>
    </row>
    <row r="128" spans="1:5" ht="16.5" thickBot="1" x14ac:dyDescent="0.3">
      <c r="A128" s="629" t="s">
        <v>92</v>
      </c>
      <c r="B128" s="630"/>
      <c r="C128" s="630"/>
      <c r="D128" s="630"/>
      <c r="E128" s="631"/>
    </row>
    <row r="129" spans="1:5" x14ac:dyDescent="0.25">
      <c r="A129" s="594"/>
      <c r="B129" s="291">
        <v>2018</v>
      </c>
      <c r="C129" s="291">
        <v>2019</v>
      </c>
      <c r="D129" s="291">
        <v>2020</v>
      </c>
      <c r="E129" s="291">
        <v>2021</v>
      </c>
    </row>
    <row r="130" spans="1:5" ht="16.5" thickBot="1" x14ac:dyDescent="0.3">
      <c r="A130" s="595"/>
      <c r="B130" s="292" t="s">
        <v>6</v>
      </c>
      <c r="C130" s="292" t="s">
        <v>7</v>
      </c>
      <c r="D130" s="292" t="s">
        <v>7</v>
      </c>
      <c r="E130" s="292" t="s">
        <v>7</v>
      </c>
    </row>
    <row r="131" spans="1:5" ht="16.5" thickBot="1" x14ac:dyDescent="0.3">
      <c r="A131" s="308" t="s">
        <v>0</v>
      </c>
      <c r="B131" s="288">
        <v>56545</v>
      </c>
      <c r="C131" s="288">
        <v>56545</v>
      </c>
      <c r="D131" s="288">
        <v>56545</v>
      </c>
      <c r="E131" s="288">
        <v>56545</v>
      </c>
    </row>
    <row r="132" spans="1:5" ht="32.25" thickBot="1" x14ac:dyDescent="0.3">
      <c r="A132" s="309" t="s">
        <v>43</v>
      </c>
      <c r="B132" s="289"/>
      <c r="C132" s="313"/>
      <c r="D132" s="313"/>
      <c r="E132" s="313"/>
    </row>
    <row r="133" spans="1:5" ht="32.25" thickBot="1" x14ac:dyDescent="0.3">
      <c r="A133" s="309" t="s">
        <v>44</v>
      </c>
      <c r="B133" s="289"/>
      <c r="C133" s="313"/>
      <c r="D133" s="313"/>
      <c r="E133" s="313"/>
    </row>
    <row r="134" spans="1:5" ht="32.25" thickBot="1" x14ac:dyDescent="0.3">
      <c r="A134" s="308" t="s">
        <v>41</v>
      </c>
      <c r="B134" s="288">
        <f>B131*16.7%</f>
        <v>9443.0149999999994</v>
      </c>
      <c r="C134" s="288">
        <f t="shared" ref="C134:E134" si="20">C131*16.7%</f>
        <v>9443.0149999999994</v>
      </c>
      <c r="D134" s="288">
        <f t="shared" si="20"/>
        <v>9443.0149999999994</v>
      </c>
      <c r="E134" s="288">
        <f t="shared" si="20"/>
        <v>9443.0149999999994</v>
      </c>
    </row>
    <row r="135" spans="1:5" ht="54" customHeight="1" thickBot="1" x14ac:dyDescent="0.3">
      <c r="A135" s="309" t="s">
        <v>45</v>
      </c>
      <c r="B135" s="289"/>
      <c r="C135" s="288"/>
      <c r="D135" s="288"/>
      <c r="E135" s="288"/>
    </row>
    <row r="136" spans="1:5" ht="48" customHeight="1" thickBot="1" x14ac:dyDescent="0.3">
      <c r="A136" s="309" t="s">
        <v>46</v>
      </c>
      <c r="B136" s="289"/>
      <c r="C136" s="288"/>
      <c r="D136" s="288"/>
      <c r="E136" s="288"/>
    </row>
    <row r="137" spans="1:5" ht="16.5" thickBot="1" x14ac:dyDescent="0.3">
      <c r="A137" s="308" t="s">
        <v>1</v>
      </c>
      <c r="B137" s="289">
        <f>2880+5670</f>
        <v>8550</v>
      </c>
      <c r="C137" s="289">
        <f t="shared" ref="C137:E137" si="21">2880+5670</f>
        <v>8550</v>
      </c>
      <c r="D137" s="289">
        <f t="shared" si="21"/>
        <v>8550</v>
      </c>
      <c r="E137" s="289">
        <f t="shared" si="21"/>
        <v>8550</v>
      </c>
    </row>
    <row r="138" spans="1:5" ht="48" thickBot="1" x14ac:dyDescent="0.3">
      <c r="A138" s="309" t="s">
        <v>48</v>
      </c>
      <c r="B138" s="289"/>
      <c r="C138" s="288"/>
      <c r="D138" s="288"/>
      <c r="E138" s="288"/>
    </row>
    <row r="139" spans="1:5" ht="48" thickBot="1" x14ac:dyDescent="0.3">
      <c r="A139" s="309" t="s">
        <v>49</v>
      </c>
      <c r="B139" s="289"/>
      <c r="C139" s="288"/>
      <c r="D139" s="288"/>
      <c r="E139" s="288"/>
    </row>
    <row r="140" spans="1:5" ht="16.5" thickBot="1" x14ac:dyDescent="0.3">
      <c r="A140" s="308" t="s">
        <v>2</v>
      </c>
      <c r="B140" s="289"/>
      <c r="C140" s="288"/>
      <c r="D140" s="288"/>
      <c r="E140" s="288"/>
    </row>
    <row r="141" spans="1:5" ht="48" thickBot="1" x14ac:dyDescent="0.3">
      <c r="A141" s="309" t="s">
        <v>50</v>
      </c>
      <c r="B141" s="289"/>
      <c r="C141" s="288"/>
      <c r="D141" s="288"/>
      <c r="E141" s="288"/>
    </row>
    <row r="142" spans="1:5" ht="48" thickBot="1" x14ac:dyDescent="0.3">
      <c r="A142" s="309" t="s">
        <v>51</v>
      </c>
      <c r="B142" s="289"/>
      <c r="C142" s="288"/>
      <c r="D142" s="288"/>
      <c r="E142" s="288"/>
    </row>
    <row r="143" spans="1:5" ht="16.5" thickBot="1" x14ac:dyDescent="0.3">
      <c r="A143" s="308" t="s">
        <v>31</v>
      </c>
      <c r="B143" s="289"/>
      <c r="C143" s="288"/>
      <c r="D143" s="288"/>
      <c r="E143" s="288"/>
    </row>
    <row r="144" spans="1:5" ht="48" thickBot="1" x14ac:dyDescent="0.3">
      <c r="A144" s="309" t="s">
        <v>52</v>
      </c>
      <c r="B144" s="289"/>
      <c r="C144" s="288"/>
      <c r="D144" s="288"/>
      <c r="E144" s="288"/>
    </row>
    <row r="145" spans="1:5" ht="48" thickBot="1" x14ac:dyDescent="0.3">
      <c r="A145" s="309" t="s">
        <v>53</v>
      </c>
      <c r="B145" s="289"/>
      <c r="C145" s="288"/>
      <c r="D145" s="288"/>
      <c r="E145" s="288"/>
    </row>
    <row r="146" spans="1:5" ht="16.5" thickBot="1" x14ac:dyDescent="0.3">
      <c r="A146" s="308" t="s">
        <v>33</v>
      </c>
      <c r="B146" s="289"/>
      <c r="C146" s="288"/>
      <c r="D146" s="288"/>
      <c r="E146" s="288"/>
    </row>
    <row r="147" spans="1:5" ht="48" thickBot="1" x14ac:dyDescent="0.3">
      <c r="A147" s="309" t="s">
        <v>54</v>
      </c>
      <c r="B147" s="289"/>
      <c r="C147" s="288"/>
      <c r="D147" s="288"/>
      <c r="E147" s="288"/>
    </row>
    <row r="148" spans="1:5" ht="48" thickBot="1" x14ac:dyDescent="0.3">
      <c r="A148" s="309" t="s">
        <v>55</v>
      </c>
      <c r="B148" s="289"/>
      <c r="C148" s="288"/>
      <c r="D148" s="288"/>
      <c r="E148" s="288"/>
    </row>
    <row r="149" spans="1:5" ht="16.5" thickBot="1" x14ac:dyDescent="0.3">
      <c r="A149" s="308" t="s">
        <v>3</v>
      </c>
      <c r="B149" s="289"/>
      <c r="C149" s="288"/>
      <c r="D149" s="288"/>
      <c r="E149" s="288"/>
    </row>
    <row r="150" spans="1:5" ht="48" thickBot="1" x14ac:dyDescent="0.3">
      <c r="A150" s="309" t="s">
        <v>56</v>
      </c>
      <c r="B150" s="289"/>
      <c r="C150" s="288"/>
      <c r="D150" s="288"/>
      <c r="E150" s="288"/>
    </row>
    <row r="151" spans="1:5" ht="48" thickBot="1" x14ac:dyDescent="0.3">
      <c r="A151" s="309" t="s">
        <v>57</v>
      </c>
      <c r="B151" s="289"/>
      <c r="C151" s="288"/>
      <c r="D151" s="288"/>
      <c r="E151" s="288"/>
    </row>
    <row r="152" spans="1:5" ht="16.5" thickBot="1" x14ac:dyDescent="0.3">
      <c r="A152" s="315" t="s">
        <v>81</v>
      </c>
      <c r="B152" s="289">
        <f>B131+B134+B137+B140+B143+B146+B149</f>
        <v>74538.014999999999</v>
      </c>
      <c r="C152" s="289">
        <f t="shared" ref="C152:E152" si="22">C131+C134+C137+C140+C143+C146+C149</f>
        <v>74538.014999999999</v>
      </c>
      <c r="D152" s="289">
        <f t="shared" si="22"/>
        <v>74538.014999999999</v>
      </c>
      <c r="E152" s="289">
        <f t="shared" si="22"/>
        <v>74538.014999999999</v>
      </c>
    </row>
    <row r="153" spans="1:5" x14ac:dyDescent="0.25">
      <c r="A153" s="614" t="s">
        <v>273</v>
      </c>
      <c r="B153" s="632"/>
      <c r="C153" s="633"/>
      <c r="D153" s="633"/>
      <c r="E153" s="634"/>
    </row>
    <row r="154" spans="1:5" x14ac:dyDescent="0.25">
      <c r="A154" s="615"/>
      <c r="B154" s="635"/>
      <c r="C154" s="636"/>
      <c r="D154" s="636"/>
      <c r="E154" s="637"/>
    </row>
    <row r="155" spans="1:5" ht="16.5" thickBot="1" x14ac:dyDescent="0.3">
      <c r="A155" s="616"/>
      <c r="B155" s="638"/>
      <c r="C155" s="639"/>
      <c r="D155" s="639"/>
      <c r="E155" s="640"/>
    </row>
    <row r="156" spans="1:5" ht="16.5" thickBot="1" x14ac:dyDescent="0.3">
      <c r="A156" s="304" t="s">
        <v>62</v>
      </c>
      <c r="B156" s="312">
        <f>IF(B152-B123=0,0,"Error")</f>
        <v>0</v>
      </c>
      <c r="C156" s="312">
        <f>IF(C152-C123=0,0,"Error")</f>
        <v>0</v>
      </c>
      <c r="D156" s="312">
        <f>IF(D152-D123=0,0,"Error")</f>
        <v>0</v>
      </c>
      <c r="E156" s="312">
        <f>IF(E152-E123=0,0,"Error")</f>
        <v>0</v>
      </c>
    </row>
    <row r="157" spans="1:5" ht="16.5" thickBot="1" x14ac:dyDescent="0.3">
      <c r="A157" s="304" t="s">
        <v>82</v>
      </c>
      <c r="B157" s="596" t="s">
        <v>440</v>
      </c>
      <c r="C157" s="597"/>
      <c r="D157" s="597"/>
      <c r="E157" s="597"/>
    </row>
    <row r="158" spans="1:5" ht="16.5" thickBot="1" x14ac:dyDescent="0.3">
      <c r="A158" s="281" t="s">
        <v>10</v>
      </c>
      <c r="B158" s="596" t="s">
        <v>441</v>
      </c>
      <c r="C158" s="597"/>
      <c r="D158" s="597"/>
      <c r="E158" s="598"/>
    </row>
    <row r="159" spans="1:5" ht="16.5" thickBot="1" x14ac:dyDescent="0.3">
      <c r="A159" s="281" t="s">
        <v>15</v>
      </c>
      <c r="B159" s="626" t="s">
        <v>442</v>
      </c>
      <c r="C159" s="627"/>
      <c r="D159" s="627"/>
      <c r="E159" s="628"/>
    </row>
    <row r="160" spans="1:5" x14ac:dyDescent="0.25">
      <c r="A160" s="594"/>
      <c r="B160" s="291">
        <v>2018</v>
      </c>
      <c r="C160" s="291">
        <v>2019</v>
      </c>
      <c r="D160" s="291">
        <v>2020</v>
      </c>
      <c r="E160" s="291">
        <v>2021</v>
      </c>
    </row>
    <row r="161" spans="1:7" ht="16.5" thickBot="1" x14ac:dyDescent="0.3">
      <c r="A161" s="595"/>
      <c r="B161" s="292" t="s">
        <v>6</v>
      </c>
      <c r="C161" s="292" t="s">
        <v>7</v>
      </c>
      <c r="D161" s="292" t="s">
        <v>7</v>
      </c>
      <c r="E161" s="292" t="s">
        <v>7</v>
      </c>
    </row>
    <row r="162" spans="1:7" ht="16.5" thickBot="1" x14ac:dyDescent="0.3">
      <c r="A162" s="281" t="s">
        <v>9</v>
      </c>
      <c r="B162" s="292">
        <f>263+117+226</f>
        <v>606</v>
      </c>
      <c r="C162" s="292">
        <f t="shared" ref="C162:E162" si="23">263+117+226</f>
        <v>606</v>
      </c>
      <c r="D162" s="292">
        <f t="shared" si="23"/>
        <v>606</v>
      </c>
      <c r="E162" s="292">
        <f t="shared" si="23"/>
        <v>606</v>
      </c>
    </row>
    <row r="163" spans="1:7" ht="16.5" thickBot="1" x14ac:dyDescent="0.3">
      <c r="A163" s="281" t="s">
        <v>16</v>
      </c>
      <c r="B163" s="293">
        <f>B171+B174+B177</f>
        <v>598949.19999999995</v>
      </c>
      <c r="C163" s="293">
        <f t="shared" ref="C163:E163" si="24">C171+C174+C177</f>
        <v>598949.19999999995</v>
      </c>
      <c r="D163" s="293">
        <f t="shared" si="24"/>
        <v>598949.19999999995</v>
      </c>
      <c r="E163" s="293">
        <f t="shared" si="24"/>
        <v>598949.19999999995</v>
      </c>
    </row>
    <row r="164" spans="1:7" ht="16.5" thickBot="1" x14ac:dyDescent="0.3">
      <c r="A164" s="281" t="s">
        <v>26</v>
      </c>
      <c r="B164" s="293">
        <f>B163/B162</f>
        <v>988.36501650165008</v>
      </c>
      <c r="C164" s="293">
        <f t="shared" ref="C164:E164" si="25">C163/C162</f>
        <v>988.36501650165008</v>
      </c>
      <c r="D164" s="293">
        <f t="shared" si="25"/>
        <v>988.36501650165008</v>
      </c>
      <c r="E164" s="293">
        <f t="shared" si="25"/>
        <v>988.36501650165008</v>
      </c>
      <c r="F164" s="294"/>
      <c r="G164" s="295"/>
    </row>
    <row r="165" spans="1:7" ht="16.5" thickBot="1" x14ac:dyDescent="0.3">
      <c r="A165" s="281" t="s">
        <v>17</v>
      </c>
      <c r="B165" s="296"/>
      <c r="C165" s="297">
        <f t="shared" ref="C165:E167" si="26">C162/B162-1</f>
        <v>0</v>
      </c>
      <c r="D165" s="297">
        <f t="shared" si="26"/>
        <v>0</v>
      </c>
      <c r="E165" s="297">
        <f t="shared" si="26"/>
        <v>0</v>
      </c>
    </row>
    <row r="166" spans="1:7" ht="16.5" thickBot="1" x14ac:dyDescent="0.3">
      <c r="A166" s="281" t="s">
        <v>18</v>
      </c>
      <c r="B166" s="296"/>
      <c r="C166" s="297">
        <f t="shared" si="26"/>
        <v>0</v>
      </c>
      <c r="D166" s="297">
        <f t="shared" si="26"/>
        <v>0</v>
      </c>
      <c r="E166" s="297">
        <f t="shared" si="26"/>
        <v>0</v>
      </c>
    </row>
    <row r="167" spans="1:7" ht="16.5" thickBot="1" x14ac:dyDescent="0.3">
      <c r="A167" s="281" t="s">
        <v>19</v>
      </c>
      <c r="B167" s="296"/>
      <c r="C167" s="297">
        <f t="shared" si="26"/>
        <v>0</v>
      </c>
      <c r="D167" s="297">
        <f t="shared" si="26"/>
        <v>0</v>
      </c>
      <c r="E167" s="297">
        <f t="shared" si="26"/>
        <v>0</v>
      </c>
    </row>
    <row r="168" spans="1:7" ht="16.5" thickBot="1" x14ac:dyDescent="0.3">
      <c r="A168" s="629" t="s">
        <v>93</v>
      </c>
      <c r="B168" s="630"/>
      <c r="C168" s="630"/>
      <c r="D168" s="630"/>
      <c r="E168" s="631"/>
    </row>
    <row r="169" spans="1:7" x14ac:dyDescent="0.25">
      <c r="A169" s="594"/>
      <c r="B169" s="291">
        <v>2018</v>
      </c>
      <c r="C169" s="291">
        <v>2019</v>
      </c>
      <c r="D169" s="291">
        <v>2020</v>
      </c>
      <c r="E169" s="291">
        <v>2021</v>
      </c>
    </row>
    <row r="170" spans="1:7" ht="16.5" thickBot="1" x14ac:dyDescent="0.3">
      <c r="A170" s="595"/>
      <c r="B170" s="292" t="s">
        <v>6</v>
      </c>
      <c r="C170" s="292" t="s">
        <v>7</v>
      </c>
      <c r="D170" s="292" t="s">
        <v>7</v>
      </c>
      <c r="E170" s="292" t="s">
        <v>7</v>
      </c>
    </row>
    <row r="171" spans="1:7" ht="16.5" thickBot="1" x14ac:dyDescent="0.3">
      <c r="A171" s="308" t="s">
        <v>0</v>
      </c>
      <c r="B171" s="288">
        <v>290600</v>
      </c>
      <c r="C171" s="288">
        <v>290600</v>
      </c>
      <c r="D171" s="288">
        <v>290600</v>
      </c>
      <c r="E171" s="288">
        <v>290600</v>
      </c>
    </row>
    <row r="172" spans="1:7" ht="32.25" thickBot="1" x14ac:dyDescent="0.3">
      <c r="A172" s="309" t="s">
        <v>43</v>
      </c>
      <c r="B172" s="289"/>
      <c r="C172" s="313"/>
      <c r="D172" s="313"/>
      <c r="E172" s="313"/>
    </row>
    <row r="173" spans="1:7" ht="32.25" thickBot="1" x14ac:dyDescent="0.3">
      <c r="A173" s="309" t="s">
        <v>44</v>
      </c>
      <c r="B173" s="289"/>
      <c r="C173" s="313"/>
      <c r="D173" s="313"/>
      <c r="E173" s="313"/>
    </row>
    <row r="174" spans="1:7" ht="32.25" thickBot="1" x14ac:dyDescent="0.3">
      <c r="A174" s="308" t="s">
        <v>41</v>
      </c>
      <c r="B174" s="288">
        <f>B171*16.7%</f>
        <v>48530.2</v>
      </c>
      <c r="C174" s="288">
        <f t="shared" ref="C174:E174" si="27">C171*16.7%</f>
        <v>48530.2</v>
      </c>
      <c r="D174" s="288">
        <f t="shared" si="27"/>
        <v>48530.2</v>
      </c>
      <c r="E174" s="288">
        <f t="shared" si="27"/>
        <v>48530.2</v>
      </c>
    </row>
    <row r="175" spans="1:7" ht="48" thickBot="1" x14ac:dyDescent="0.3">
      <c r="A175" s="309" t="s">
        <v>45</v>
      </c>
      <c r="B175" s="289"/>
      <c r="C175" s="288"/>
      <c r="D175" s="288"/>
      <c r="E175" s="288"/>
    </row>
    <row r="176" spans="1:7" ht="48" thickBot="1" x14ac:dyDescent="0.3">
      <c r="A176" s="309" t="s">
        <v>46</v>
      </c>
      <c r="B176" s="289"/>
      <c r="C176" s="288"/>
      <c r="D176" s="288"/>
      <c r="E176" s="288"/>
    </row>
    <row r="177" spans="1:5" ht="16.5" thickBot="1" x14ac:dyDescent="0.3">
      <c r="A177" s="308" t="s">
        <v>1</v>
      </c>
      <c r="B177" s="289">
        <f>38350+192700+10470+18299</f>
        <v>259819</v>
      </c>
      <c r="C177" s="289">
        <f t="shared" ref="C177:E177" si="28">38350+192700+10470+18299</f>
        <v>259819</v>
      </c>
      <c r="D177" s="289">
        <f t="shared" si="28"/>
        <v>259819</v>
      </c>
      <c r="E177" s="289">
        <f t="shared" si="28"/>
        <v>259819</v>
      </c>
    </row>
    <row r="178" spans="1:5" ht="48" thickBot="1" x14ac:dyDescent="0.3">
      <c r="A178" s="309" t="s">
        <v>48</v>
      </c>
      <c r="B178" s="289"/>
      <c r="C178" s="288"/>
      <c r="D178" s="288"/>
      <c r="E178" s="288"/>
    </row>
    <row r="179" spans="1:5" ht="48" thickBot="1" x14ac:dyDescent="0.3">
      <c r="A179" s="309" t="s">
        <v>49</v>
      </c>
      <c r="B179" s="289"/>
      <c r="C179" s="288"/>
      <c r="D179" s="288"/>
      <c r="E179" s="288"/>
    </row>
    <row r="180" spans="1:5" ht="16.5" thickBot="1" x14ac:dyDescent="0.3">
      <c r="A180" s="308" t="s">
        <v>2</v>
      </c>
      <c r="B180" s="289"/>
      <c r="C180" s="288"/>
      <c r="D180" s="288"/>
      <c r="E180" s="288"/>
    </row>
    <row r="181" spans="1:5" ht="48" thickBot="1" x14ac:dyDescent="0.3">
      <c r="A181" s="309" t="s">
        <v>50</v>
      </c>
      <c r="B181" s="289"/>
      <c r="C181" s="288"/>
      <c r="D181" s="288"/>
      <c r="E181" s="288"/>
    </row>
    <row r="182" spans="1:5" ht="48" thickBot="1" x14ac:dyDescent="0.3">
      <c r="A182" s="309" t="s">
        <v>51</v>
      </c>
      <c r="B182" s="289"/>
      <c r="C182" s="288"/>
      <c r="D182" s="288"/>
      <c r="E182" s="288"/>
    </row>
    <row r="183" spans="1:5" ht="16.5" thickBot="1" x14ac:dyDescent="0.3">
      <c r="A183" s="308" t="s">
        <v>31</v>
      </c>
      <c r="B183" s="289"/>
      <c r="C183" s="288"/>
      <c r="D183" s="288"/>
      <c r="E183" s="288"/>
    </row>
    <row r="184" spans="1:5" ht="48" thickBot="1" x14ac:dyDescent="0.3">
      <c r="A184" s="309" t="s">
        <v>52</v>
      </c>
      <c r="B184" s="289"/>
      <c r="C184" s="288"/>
      <c r="D184" s="288"/>
      <c r="E184" s="288"/>
    </row>
    <row r="185" spans="1:5" ht="48" thickBot="1" x14ac:dyDescent="0.3">
      <c r="A185" s="309" t="s">
        <v>53</v>
      </c>
      <c r="B185" s="289"/>
      <c r="C185" s="288"/>
      <c r="D185" s="288"/>
      <c r="E185" s="288"/>
    </row>
    <row r="186" spans="1:5" ht="16.5" thickBot="1" x14ac:dyDescent="0.3">
      <c r="A186" s="308" t="s">
        <v>33</v>
      </c>
      <c r="B186" s="289"/>
      <c r="C186" s="288"/>
      <c r="D186" s="288"/>
      <c r="E186" s="288"/>
    </row>
    <row r="187" spans="1:5" ht="48" thickBot="1" x14ac:dyDescent="0.3">
      <c r="A187" s="309" t="s">
        <v>54</v>
      </c>
      <c r="B187" s="289"/>
      <c r="C187" s="288"/>
      <c r="D187" s="288"/>
      <c r="E187" s="288"/>
    </row>
    <row r="188" spans="1:5" ht="48" thickBot="1" x14ac:dyDescent="0.3">
      <c r="A188" s="309" t="s">
        <v>55</v>
      </c>
      <c r="B188" s="289"/>
      <c r="C188" s="288"/>
      <c r="D188" s="288"/>
      <c r="E188" s="288"/>
    </row>
    <row r="189" spans="1:5" ht="16.5" thickBot="1" x14ac:dyDescent="0.3">
      <c r="A189" s="308" t="s">
        <v>3</v>
      </c>
      <c r="B189" s="289"/>
      <c r="C189" s="288"/>
      <c r="D189" s="288"/>
      <c r="E189" s="288"/>
    </row>
    <row r="190" spans="1:5" ht="48" thickBot="1" x14ac:dyDescent="0.3">
      <c r="A190" s="309" t="s">
        <v>56</v>
      </c>
      <c r="B190" s="289"/>
      <c r="C190" s="288"/>
      <c r="D190" s="288"/>
      <c r="E190" s="288"/>
    </row>
    <row r="191" spans="1:5" ht="48" thickBot="1" x14ac:dyDescent="0.3">
      <c r="A191" s="309" t="s">
        <v>57</v>
      </c>
      <c r="B191" s="289"/>
      <c r="C191" s="288"/>
      <c r="D191" s="288"/>
      <c r="E191" s="288"/>
    </row>
    <row r="192" spans="1:5" ht="16.5" thickBot="1" x14ac:dyDescent="0.3">
      <c r="A192" s="315" t="s">
        <v>83</v>
      </c>
      <c r="B192" s="289">
        <f>B171+B174+B177+B180+B183+B186+B189</f>
        <v>598949.19999999995</v>
      </c>
      <c r="C192" s="289">
        <f t="shared" ref="C192:E192" si="29">C171+C174+C177+C180+C183+C186+C189</f>
        <v>598949.19999999995</v>
      </c>
      <c r="D192" s="289">
        <f t="shared" si="29"/>
        <v>598949.19999999995</v>
      </c>
      <c r="E192" s="289">
        <f t="shared" si="29"/>
        <v>598949.19999999995</v>
      </c>
    </row>
    <row r="193" spans="1:5" x14ac:dyDescent="0.25">
      <c r="A193" s="614" t="s">
        <v>273</v>
      </c>
      <c r="B193" s="632"/>
      <c r="C193" s="633"/>
      <c r="D193" s="633"/>
      <c r="E193" s="634"/>
    </row>
    <row r="194" spans="1:5" x14ac:dyDescent="0.25">
      <c r="A194" s="615"/>
      <c r="B194" s="635"/>
      <c r="C194" s="636"/>
      <c r="D194" s="636"/>
      <c r="E194" s="637"/>
    </row>
    <row r="195" spans="1:5" ht="16.5" thickBot="1" x14ac:dyDescent="0.3">
      <c r="A195" s="616"/>
      <c r="B195" s="638"/>
      <c r="C195" s="639"/>
      <c r="D195" s="639"/>
      <c r="E195" s="640"/>
    </row>
    <row r="196" spans="1:5" ht="16.5" thickBot="1" x14ac:dyDescent="0.3">
      <c r="A196" s="304" t="s">
        <v>62</v>
      </c>
      <c r="B196" s="312">
        <f>IF(B192-B163=0,0,"Error")</f>
        <v>0</v>
      </c>
      <c r="C196" s="312">
        <f>IF(C192-C163=0,0,"Error")</f>
        <v>0</v>
      </c>
      <c r="D196" s="312">
        <f>IF(D192-D163=0,0,"Error")</f>
        <v>0</v>
      </c>
      <c r="E196" s="312">
        <f>IF(E192-E163=0,0,"Error")</f>
        <v>0</v>
      </c>
    </row>
    <row r="197" spans="1:5" ht="16.5" thickBot="1" x14ac:dyDescent="0.3">
      <c r="A197" s="287" t="s">
        <v>261</v>
      </c>
      <c r="B197" s="596" t="s">
        <v>443</v>
      </c>
      <c r="C197" s="597"/>
      <c r="D197" s="597"/>
      <c r="E197" s="598"/>
    </row>
    <row r="198" spans="1:5" ht="16.5" thickBot="1" x14ac:dyDescent="0.3">
      <c r="A198" s="281" t="s">
        <v>10</v>
      </c>
      <c r="B198" s="596" t="s">
        <v>444</v>
      </c>
      <c r="C198" s="597"/>
      <c r="D198" s="597"/>
      <c r="E198" s="598"/>
    </row>
    <row r="199" spans="1:5" ht="16.5" thickBot="1" x14ac:dyDescent="0.3">
      <c r="A199" s="281" t="s">
        <v>15</v>
      </c>
      <c r="B199" s="626" t="s">
        <v>445</v>
      </c>
      <c r="C199" s="627"/>
      <c r="D199" s="627"/>
      <c r="E199" s="628"/>
    </row>
    <row r="200" spans="1:5" x14ac:dyDescent="0.25">
      <c r="A200" s="594"/>
      <c r="B200" s="291">
        <v>2018</v>
      </c>
      <c r="C200" s="291">
        <v>2019</v>
      </c>
      <c r="D200" s="291">
        <v>2020</v>
      </c>
      <c r="E200" s="291">
        <v>2021</v>
      </c>
    </row>
    <row r="201" spans="1:5" ht="16.5" thickBot="1" x14ac:dyDescent="0.3">
      <c r="A201" s="595"/>
      <c r="B201" s="292" t="s">
        <v>6</v>
      </c>
      <c r="C201" s="292" t="s">
        <v>7</v>
      </c>
      <c r="D201" s="292" t="s">
        <v>7</v>
      </c>
      <c r="E201" s="292" t="s">
        <v>7</v>
      </c>
    </row>
    <row r="202" spans="1:5" ht="16.5" thickBot="1" x14ac:dyDescent="0.3">
      <c r="A202" s="281" t="s">
        <v>446</v>
      </c>
      <c r="B202" s="293">
        <v>886</v>
      </c>
      <c r="C202" s="293">
        <v>1000</v>
      </c>
      <c r="D202" s="293">
        <v>1000</v>
      </c>
      <c r="E202" s="293">
        <v>1000</v>
      </c>
    </row>
    <row r="203" spans="1:5" ht="16.5" thickBot="1" x14ac:dyDescent="0.3">
      <c r="A203" s="281" t="s">
        <v>16</v>
      </c>
      <c r="B203" s="293">
        <f>B232</f>
        <v>3699.29</v>
      </c>
      <c r="C203" s="293">
        <f t="shared" ref="C203:E203" si="30">C232</f>
        <v>49349.29</v>
      </c>
      <c r="D203" s="293">
        <f t="shared" si="30"/>
        <v>49349.29</v>
      </c>
      <c r="E203" s="293">
        <f t="shared" si="30"/>
        <v>49349.29</v>
      </c>
    </row>
    <row r="204" spans="1:5" ht="16.5" thickBot="1" x14ac:dyDescent="0.3">
      <c r="A204" s="281" t="s">
        <v>26</v>
      </c>
      <c r="B204" s="293">
        <f>B203/B202</f>
        <v>4.1752708803611736</v>
      </c>
      <c r="C204" s="293">
        <f>C203/C202</f>
        <v>49.349290000000003</v>
      </c>
      <c r="D204" s="293">
        <f>D203/D202</f>
        <v>49.349290000000003</v>
      </c>
      <c r="E204" s="293">
        <f>E203/E202</f>
        <v>49.349290000000003</v>
      </c>
    </row>
    <row r="205" spans="1:5" ht="16.5" thickBot="1" x14ac:dyDescent="0.3">
      <c r="A205" s="281" t="s">
        <v>17</v>
      </c>
      <c r="B205" s="296" t="s">
        <v>23</v>
      </c>
      <c r="C205" s="297">
        <f>C202/B202-1</f>
        <v>0.12866817155756216</v>
      </c>
      <c r="D205" s="297">
        <f>D202/C202-1</f>
        <v>0</v>
      </c>
      <c r="E205" s="297">
        <f>E202/D202-1</f>
        <v>0</v>
      </c>
    </row>
    <row r="206" spans="1:5" ht="16.5" thickBot="1" x14ac:dyDescent="0.3">
      <c r="A206" s="281" t="s">
        <v>18</v>
      </c>
      <c r="B206" s="296" t="s">
        <v>23</v>
      </c>
      <c r="C206" s="297">
        <f>C203/B203-1</f>
        <v>12.340205823279602</v>
      </c>
      <c r="D206" s="297">
        <f>D203/C203-1</f>
        <v>0</v>
      </c>
      <c r="E206" s="297">
        <f t="shared" ref="E206:E207" si="31">E203/D203-1</f>
        <v>0</v>
      </c>
    </row>
    <row r="207" spans="1:5" ht="16.5" thickBot="1" x14ac:dyDescent="0.3">
      <c r="A207" s="281" t="s">
        <v>19</v>
      </c>
      <c r="B207" s="296" t="s">
        <v>23</v>
      </c>
      <c r="C207" s="297">
        <f>C204/B204-1</f>
        <v>10.819422359425729</v>
      </c>
      <c r="D207" s="297">
        <f>D204/C204-1</f>
        <v>0</v>
      </c>
      <c r="E207" s="297">
        <f t="shared" si="31"/>
        <v>0</v>
      </c>
    </row>
    <row r="208" spans="1:5" ht="16.5" thickBot="1" x14ac:dyDescent="0.3">
      <c r="A208" s="629" t="s">
        <v>447</v>
      </c>
      <c r="B208" s="630"/>
      <c r="C208" s="630"/>
      <c r="D208" s="630"/>
      <c r="E208" s="631"/>
    </row>
    <row r="209" spans="1:5" x14ac:dyDescent="0.25">
      <c r="A209" s="594"/>
      <c r="B209" s="291">
        <v>2018</v>
      </c>
      <c r="C209" s="291">
        <v>2019</v>
      </c>
      <c r="D209" s="291">
        <v>2020</v>
      </c>
      <c r="E209" s="291">
        <v>2021</v>
      </c>
    </row>
    <row r="210" spans="1:5" ht="16.5" thickBot="1" x14ac:dyDescent="0.3">
      <c r="A210" s="595"/>
      <c r="B210" s="292" t="s">
        <v>6</v>
      </c>
      <c r="C210" s="292" t="s">
        <v>7</v>
      </c>
      <c r="D210" s="292" t="s">
        <v>7</v>
      </c>
      <c r="E210" s="292" t="s">
        <v>7</v>
      </c>
    </row>
    <row r="211" spans="1:5" ht="16.5" thickBot="1" x14ac:dyDescent="0.3">
      <c r="A211" s="308" t="s">
        <v>0</v>
      </c>
      <c r="B211" s="288">
        <v>2870</v>
      </c>
      <c r="C211" s="288">
        <v>2870</v>
      </c>
      <c r="D211" s="288">
        <v>2870</v>
      </c>
      <c r="E211" s="288">
        <v>2870</v>
      </c>
    </row>
    <row r="212" spans="1:5" ht="32.25" thickBot="1" x14ac:dyDescent="0.3">
      <c r="A212" s="309" t="s">
        <v>43</v>
      </c>
      <c r="B212" s="289"/>
      <c r="C212" s="316"/>
      <c r="D212" s="290"/>
      <c r="E212" s="290"/>
    </row>
    <row r="213" spans="1:5" ht="32.25" thickBot="1" x14ac:dyDescent="0.3">
      <c r="A213" s="309" t="s">
        <v>425</v>
      </c>
      <c r="B213" s="289"/>
      <c r="C213" s="313"/>
      <c r="D213" s="313"/>
      <c r="E213" s="313"/>
    </row>
    <row r="214" spans="1:5" ht="21" customHeight="1" thickBot="1" x14ac:dyDescent="0.3">
      <c r="A214" s="308" t="s">
        <v>41</v>
      </c>
      <c r="B214" s="288">
        <f>B211*16.7%</f>
        <v>479.28999999999996</v>
      </c>
      <c r="C214" s="288">
        <f t="shared" ref="C214:E214" si="32">C211*16.7%</f>
        <v>479.28999999999996</v>
      </c>
      <c r="D214" s="288">
        <f t="shared" si="32"/>
        <v>479.28999999999996</v>
      </c>
      <c r="E214" s="288">
        <f t="shared" si="32"/>
        <v>479.28999999999996</v>
      </c>
    </row>
    <row r="215" spans="1:5" ht="41.25" customHeight="1" thickBot="1" x14ac:dyDescent="0.3">
      <c r="A215" s="309" t="s">
        <v>45</v>
      </c>
      <c r="B215" s="289"/>
      <c r="C215" s="288"/>
      <c r="D215" s="288"/>
      <c r="E215" s="288"/>
    </row>
    <row r="216" spans="1:5" ht="48" customHeight="1" thickBot="1" x14ac:dyDescent="0.3">
      <c r="A216" s="309" t="s">
        <v>426</v>
      </c>
      <c r="B216" s="289"/>
      <c r="C216" s="288"/>
      <c r="D216" s="288"/>
      <c r="E216" s="288"/>
    </row>
    <row r="217" spans="1:5" ht="16.5" thickBot="1" x14ac:dyDescent="0.3">
      <c r="A217" s="308" t="s">
        <v>1</v>
      </c>
      <c r="B217" s="289">
        <v>0</v>
      </c>
      <c r="C217" s="289">
        <v>0</v>
      </c>
      <c r="D217" s="289">
        <v>0</v>
      </c>
      <c r="E217" s="289">
        <v>0</v>
      </c>
    </row>
    <row r="218" spans="1:5" ht="48" thickBot="1" x14ac:dyDescent="0.3">
      <c r="A218" s="309" t="s">
        <v>48</v>
      </c>
      <c r="B218" s="289"/>
      <c r="C218" s="310"/>
      <c r="D218" s="288"/>
      <c r="E218" s="288"/>
    </row>
    <row r="219" spans="1:5" ht="48" thickBot="1" x14ac:dyDescent="0.3">
      <c r="A219" s="309" t="s">
        <v>428</v>
      </c>
      <c r="B219" s="289"/>
      <c r="C219" s="288"/>
      <c r="D219" s="288"/>
      <c r="E219" s="288"/>
    </row>
    <row r="220" spans="1:5" ht="16.5" thickBot="1" x14ac:dyDescent="0.3">
      <c r="A220" s="308" t="s">
        <v>2</v>
      </c>
      <c r="B220" s="289">
        <v>0</v>
      </c>
      <c r="C220" s="289">
        <v>0</v>
      </c>
      <c r="D220" s="289">
        <v>0</v>
      </c>
      <c r="E220" s="289">
        <v>0</v>
      </c>
    </row>
    <row r="221" spans="1:5" ht="48" thickBot="1" x14ac:dyDescent="0.3">
      <c r="A221" s="309" t="s">
        <v>50</v>
      </c>
      <c r="B221" s="289"/>
      <c r="C221" s="288"/>
      <c r="D221" s="288"/>
      <c r="E221" s="288"/>
    </row>
    <row r="222" spans="1:5" ht="48" thickBot="1" x14ac:dyDescent="0.3">
      <c r="A222" s="309" t="s">
        <v>429</v>
      </c>
      <c r="B222" s="289"/>
      <c r="C222" s="288"/>
      <c r="D222" s="288"/>
      <c r="E222" s="288"/>
    </row>
    <row r="223" spans="1:5" ht="16.5" thickBot="1" x14ac:dyDescent="0.3">
      <c r="A223" s="308" t="s">
        <v>31</v>
      </c>
      <c r="B223" s="289">
        <v>0</v>
      </c>
      <c r="C223" s="289">
        <v>5500</v>
      </c>
      <c r="D223" s="289">
        <v>5500</v>
      </c>
      <c r="E223" s="289">
        <v>5500</v>
      </c>
    </row>
    <row r="224" spans="1:5" ht="48" thickBot="1" x14ac:dyDescent="0.3">
      <c r="A224" s="309" t="s">
        <v>52</v>
      </c>
      <c r="B224" s="289"/>
      <c r="C224" s="288"/>
      <c r="D224" s="288"/>
      <c r="E224" s="288"/>
    </row>
    <row r="225" spans="1:6" ht="48" thickBot="1" x14ac:dyDescent="0.3">
      <c r="A225" s="309" t="s">
        <v>430</v>
      </c>
      <c r="B225" s="289"/>
      <c r="C225" s="288"/>
      <c r="D225" s="288"/>
      <c r="E225" s="288"/>
    </row>
    <row r="226" spans="1:6" ht="16.5" thickBot="1" x14ac:dyDescent="0.3">
      <c r="A226" s="308" t="s">
        <v>33</v>
      </c>
      <c r="B226" s="289">
        <v>350</v>
      </c>
      <c r="C226" s="288">
        <v>500</v>
      </c>
      <c r="D226" s="288">
        <v>500</v>
      </c>
      <c r="E226" s="288">
        <v>500</v>
      </c>
    </row>
    <row r="227" spans="1:6" ht="48" thickBot="1" x14ac:dyDescent="0.3">
      <c r="A227" s="309" t="s">
        <v>54</v>
      </c>
      <c r="B227" s="289"/>
      <c r="C227" s="288"/>
      <c r="D227" s="288"/>
      <c r="E227" s="288"/>
    </row>
    <row r="228" spans="1:6" ht="48" thickBot="1" x14ac:dyDescent="0.3">
      <c r="A228" s="309" t="s">
        <v>431</v>
      </c>
      <c r="B228" s="289"/>
      <c r="C228" s="288"/>
      <c r="D228" s="288"/>
      <c r="E228" s="288"/>
    </row>
    <row r="229" spans="1:6" ht="16.5" thickBot="1" x14ac:dyDescent="0.3">
      <c r="A229" s="308" t="s">
        <v>3</v>
      </c>
      <c r="B229" s="289">
        <v>0</v>
      </c>
      <c r="C229" s="289">
        <v>40000</v>
      </c>
      <c r="D229" s="289">
        <v>40000</v>
      </c>
      <c r="E229" s="289">
        <v>40000</v>
      </c>
    </row>
    <row r="230" spans="1:6" ht="48" thickBot="1" x14ac:dyDescent="0.3">
      <c r="A230" s="309" t="s">
        <v>56</v>
      </c>
      <c r="B230" s="289"/>
      <c r="C230" s="288"/>
      <c r="D230" s="288"/>
      <c r="E230" s="288"/>
    </row>
    <row r="231" spans="1:6" ht="48" thickBot="1" x14ac:dyDescent="0.3">
      <c r="A231" s="309" t="s">
        <v>432</v>
      </c>
      <c r="B231" s="289"/>
      <c r="C231" s="288"/>
      <c r="D231" s="288"/>
      <c r="E231" s="288"/>
    </row>
    <row r="232" spans="1:6" ht="16.5" thickBot="1" x14ac:dyDescent="0.3">
      <c r="A232" s="311" t="s">
        <v>265</v>
      </c>
      <c r="B232" s="289">
        <f>B211+B214+B217+B223+B226+B229</f>
        <v>3699.29</v>
      </c>
      <c r="C232" s="289">
        <f t="shared" ref="C232:E232" si="33">C211+C214+C217+C223+C226+C229</f>
        <v>49349.29</v>
      </c>
      <c r="D232" s="289">
        <f t="shared" si="33"/>
        <v>49349.29</v>
      </c>
      <c r="E232" s="289">
        <f t="shared" si="33"/>
        <v>49349.29</v>
      </c>
    </row>
    <row r="233" spans="1:6" x14ac:dyDescent="0.25">
      <c r="A233" s="614" t="s">
        <v>433</v>
      </c>
      <c r="B233" s="632"/>
      <c r="C233" s="633"/>
      <c r="D233" s="633"/>
      <c r="E233" s="634"/>
    </row>
    <row r="234" spans="1:6" x14ac:dyDescent="0.25">
      <c r="A234" s="615"/>
      <c r="B234" s="635"/>
      <c r="C234" s="636"/>
      <c r="D234" s="636"/>
      <c r="E234" s="637"/>
    </row>
    <row r="235" spans="1:6" ht="16.5" thickBot="1" x14ac:dyDescent="0.3">
      <c r="A235" s="616"/>
      <c r="B235" s="638"/>
      <c r="C235" s="639"/>
      <c r="D235" s="639"/>
      <c r="E235" s="640"/>
    </row>
    <row r="236" spans="1:6" ht="16.5" thickBot="1" x14ac:dyDescent="0.3">
      <c r="A236" s="304" t="s">
        <v>62</v>
      </c>
      <c r="B236" s="312">
        <f>IF(B232-B203=0,0,"Error")</f>
        <v>0</v>
      </c>
      <c r="C236" s="312">
        <f>IF(C232-C203=0,0,"Error")</f>
        <v>0</v>
      </c>
      <c r="D236" s="312">
        <f>IF(D232-D203=0,0,"Error")</f>
        <v>0</v>
      </c>
      <c r="E236" s="312">
        <f>IF(E232-E203=0,0,"Error")</f>
        <v>0</v>
      </c>
    </row>
    <row r="237" spans="1:6" ht="16.5" thickBot="1" x14ac:dyDescent="0.3">
      <c r="A237" s="302"/>
      <c r="B237" s="317"/>
      <c r="C237" s="317"/>
      <c r="D237" s="317"/>
      <c r="E237" s="312"/>
    </row>
    <row r="238" spans="1:6" ht="16.5" thickBot="1" x14ac:dyDescent="0.3">
      <c r="A238" s="599" t="s">
        <v>66</v>
      </c>
      <c r="B238" s="601"/>
      <c r="C238" s="601"/>
      <c r="D238" s="601"/>
      <c r="E238" s="602"/>
    </row>
    <row r="239" spans="1:6" ht="16.5" thickBot="1" x14ac:dyDescent="0.3">
      <c r="A239" s="599" t="s">
        <v>67</v>
      </c>
      <c r="B239" s="601"/>
      <c r="C239" s="601"/>
      <c r="D239" s="601"/>
      <c r="E239" s="602"/>
    </row>
    <row r="240" spans="1:6" ht="16.5" thickBot="1" x14ac:dyDescent="0.3">
      <c r="A240" s="281" t="s">
        <v>40</v>
      </c>
      <c r="B240" s="641" t="s">
        <v>448</v>
      </c>
      <c r="C240" s="642"/>
      <c r="D240" s="642"/>
      <c r="E240" s="643"/>
    </row>
    <row r="241" spans="1:5" ht="16.5" thickBot="1" x14ac:dyDescent="0.3">
      <c r="A241" s="287" t="s">
        <v>267</v>
      </c>
      <c r="B241" s="641" t="s">
        <v>449</v>
      </c>
      <c r="C241" s="642"/>
      <c r="D241" s="642"/>
      <c r="E241" s="643"/>
    </row>
    <row r="242" spans="1:5" ht="16.5" thickBot="1" x14ac:dyDescent="0.3">
      <c r="A242" s="281" t="s">
        <v>10</v>
      </c>
      <c r="B242" s="626" t="s">
        <v>450</v>
      </c>
      <c r="C242" s="627"/>
      <c r="D242" s="627"/>
      <c r="E242" s="628"/>
    </row>
    <row r="243" spans="1:5" ht="16.5" thickBot="1" x14ac:dyDescent="0.3">
      <c r="A243" s="281" t="s">
        <v>15</v>
      </c>
      <c r="B243" s="626" t="s">
        <v>451</v>
      </c>
      <c r="C243" s="627"/>
      <c r="D243" s="627"/>
      <c r="E243" s="628"/>
    </row>
    <row r="244" spans="1:5" x14ac:dyDescent="0.25">
      <c r="A244" s="594"/>
      <c r="B244" s="291">
        <v>2018</v>
      </c>
      <c r="C244" s="291">
        <v>2019</v>
      </c>
      <c r="D244" s="291">
        <v>2020</v>
      </c>
      <c r="E244" s="291">
        <v>2021</v>
      </c>
    </row>
    <row r="245" spans="1:5" ht="16.5" thickBot="1" x14ac:dyDescent="0.3">
      <c r="A245" s="595"/>
      <c r="B245" s="292" t="s">
        <v>6</v>
      </c>
      <c r="C245" s="292" t="s">
        <v>7</v>
      </c>
      <c r="D245" s="292" t="s">
        <v>7</v>
      </c>
      <c r="E245" s="292" t="s">
        <v>7</v>
      </c>
    </row>
    <row r="246" spans="1:5" ht="16.5" thickBot="1" x14ac:dyDescent="0.3">
      <c r="A246" s="281" t="s">
        <v>9</v>
      </c>
      <c r="B246" s="293">
        <v>500</v>
      </c>
      <c r="C246" s="293">
        <v>400</v>
      </c>
      <c r="D246" s="293">
        <v>400</v>
      </c>
      <c r="E246" s="293">
        <v>400</v>
      </c>
    </row>
    <row r="247" spans="1:5" ht="16.5" thickBot="1" x14ac:dyDescent="0.3">
      <c r="A247" s="281" t="s">
        <v>16</v>
      </c>
      <c r="B247" s="293">
        <f>B257</f>
        <v>44458</v>
      </c>
      <c r="C247" s="293">
        <f t="shared" ref="C247:E247" si="34">C257</f>
        <v>20000</v>
      </c>
      <c r="D247" s="293">
        <f t="shared" si="34"/>
        <v>20000</v>
      </c>
      <c r="E247" s="293">
        <f t="shared" si="34"/>
        <v>20000</v>
      </c>
    </row>
    <row r="248" spans="1:5" ht="16.5" thickBot="1" x14ac:dyDescent="0.3">
      <c r="A248" s="281" t="s">
        <v>26</v>
      </c>
      <c r="B248" s="293">
        <f>B247/B246</f>
        <v>88.915999999999997</v>
      </c>
      <c r="C248" s="293">
        <f t="shared" ref="C248:E248" si="35">C247/C246</f>
        <v>50</v>
      </c>
      <c r="D248" s="293">
        <f t="shared" si="35"/>
        <v>50</v>
      </c>
      <c r="E248" s="293">
        <f t="shared" si="35"/>
        <v>50</v>
      </c>
    </row>
    <row r="249" spans="1:5" ht="16.5" thickBot="1" x14ac:dyDescent="0.3">
      <c r="A249" s="281" t="s">
        <v>17</v>
      </c>
      <c r="B249" s="296" t="s">
        <v>23</v>
      </c>
      <c r="C249" s="297">
        <f t="shared" ref="C249:E251" si="36">C246/B246-1</f>
        <v>-0.19999999999999996</v>
      </c>
      <c r="D249" s="297">
        <f t="shared" si="36"/>
        <v>0</v>
      </c>
      <c r="E249" s="297">
        <f t="shared" si="36"/>
        <v>0</v>
      </c>
    </row>
    <row r="250" spans="1:5" ht="16.5" thickBot="1" x14ac:dyDescent="0.3">
      <c r="A250" s="281" t="s">
        <v>18</v>
      </c>
      <c r="B250" s="296" t="s">
        <v>23</v>
      </c>
      <c r="C250" s="297">
        <f t="shared" si="36"/>
        <v>-0.55013720815151379</v>
      </c>
      <c r="D250" s="297">
        <f t="shared" si="36"/>
        <v>0</v>
      </c>
      <c r="E250" s="297">
        <f t="shared" si="36"/>
        <v>0</v>
      </c>
    </row>
    <row r="251" spans="1:5" ht="16.5" thickBot="1" x14ac:dyDescent="0.3">
      <c r="A251" s="281" t="s">
        <v>19</v>
      </c>
      <c r="B251" s="296" t="s">
        <v>23</v>
      </c>
      <c r="C251" s="297">
        <f t="shared" si="36"/>
        <v>-0.43767151018939221</v>
      </c>
      <c r="D251" s="297">
        <f t="shared" si="36"/>
        <v>0</v>
      </c>
      <c r="E251" s="297">
        <f t="shared" si="36"/>
        <v>0</v>
      </c>
    </row>
    <row r="252" spans="1:5" ht="16.5" thickBot="1" x14ac:dyDescent="0.3">
      <c r="A252" s="629" t="s">
        <v>452</v>
      </c>
      <c r="B252" s="630"/>
      <c r="C252" s="630"/>
      <c r="D252" s="630"/>
      <c r="E252" s="631"/>
    </row>
    <row r="253" spans="1:5" x14ac:dyDescent="0.25">
      <c r="A253" s="594"/>
      <c r="B253" s="291">
        <v>2018</v>
      </c>
      <c r="C253" s="291">
        <v>2019</v>
      </c>
      <c r="D253" s="291">
        <v>2020</v>
      </c>
      <c r="E253" s="291">
        <v>2021</v>
      </c>
    </row>
    <row r="254" spans="1:5" ht="16.5" thickBot="1" x14ac:dyDescent="0.3">
      <c r="A254" s="595"/>
      <c r="B254" s="292" t="s">
        <v>6</v>
      </c>
      <c r="C254" s="292" t="s">
        <v>7</v>
      </c>
      <c r="D254" s="292" t="s">
        <v>7</v>
      </c>
      <c r="E254" s="292" t="s">
        <v>7</v>
      </c>
    </row>
    <row r="255" spans="1:5" ht="16.5" thickBot="1" x14ac:dyDescent="0.3">
      <c r="A255" s="308" t="s">
        <v>70</v>
      </c>
      <c r="B255" s="288">
        <v>0</v>
      </c>
      <c r="C255" s="288">
        <v>0</v>
      </c>
      <c r="D255" s="288">
        <v>0</v>
      </c>
      <c r="E255" s="288">
        <v>0</v>
      </c>
    </row>
    <row r="256" spans="1:5" ht="16.5" thickBot="1" x14ac:dyDescent="0.3">
      <c r="A256" s="308" t="s">
        <v>71</v>
      </c>
      <c r="B256" s="289">
        <f>20000+24458</f>
        <v>44458</v>
      </c>
      <c r="C256" s="288">
        <v>20000</v>
      </c>
      <c r="D256" s="288">
        <v>20000</v>
      </c>
      <c r="E256" s="288">
        <v>20000</v>
      </c>
    </row>
    <row r="257" spans="1:5" ht="16.5" thickBot="1" x14ac:dyDescent="0.3">
      <c r="A257" s="311" t="s">
        <v>272</v>
      </c>
      <c r="B257" s="289">
        <f>B256+B255</f>
        <v>44458</v>
      </c>
      <c r="C257" s="289">
        <f t="shared" ref="C257:E257" si="37">C256+C255</f>
        <v>20000</v>
      </c>
      <c r="D257" s="289">
        <f t="shared" si="37"/>
        <v>20000</v>
      </c>
      <c r="E257" s="289">
        <f t="shared" si="37"/>
        <v>20000</v>
      </c>
    </row>
    <row r="258" spans="1:5" x14ac:dyDescent="0.25">
      <c r="A258" s="614" t="s">
        <v>68</v>
      </c>
      <c r="B258" s="632"/>
      <c r="C258" s="633"/>
      <c r="D258" s="633"/>
      <c r="E258" s="634"/>
    </row>
    <row r="259" spans="1:5" x14ac:dyDescent="0.25">
      <c r="A259" s="615"/>
      <c r="B259" s="635"/>
      <c r="C259" s="636"/>
      <c r="D259" s="636"/>
      <c r="E259" s="637"/>
    </row>
    <row r="260" spans="1:5" ht="16.5" thickBot="1" x14ac:dyDescent="0.3">
      <c r="A260" s="616"/>
      <c r="B260" s="638"/>
      <c r="C260" s="639"/>
      <c r="D260" s="639"/>
      <c r="E260" s="640"/>
    </row>
    <row r="261" spans="1:5" ht="16.5" thickBot="1" x14ac:dyDescent="0.3">
      <c r="A261" s="281" t="s">
        <v>40</v>
      </c>
      <c r="B261" s="641" t="s">
        <v>453</v>
      </c>
      <c r="C261" s="642"/>
      <c r="D261" s="642"/>
      <c r="E261" s="643"/>
    </row>
    <row r="262" spans="1:5" ht="16.5" thickBot="1" x14ac:dyDescent="0.3">
      <c r="A262" s="287" t="s">
        <v>454</v>
      </c>
      <c r="B262" s="641" t="s">
        <v>455</v>
      </c>
      <c r="C262" s="642"/>
      <c r="D262" s="642"/>
      <c r="E262" s="643"/>
    </row>
    <row r="263" spans="1:5" ht="16.5" thickBot="1" x14ac:dyDescent="0.3">
      <c r="A263" s="281" t="s">
        <v>10</v>
      </c>
      <c r="B263" s="596" t="s">
        <v>456</v>
      </c>
      <c r="C263" s="597"/>
      <c r="D263" s="597"/>
      <c r="E263" s="598"/>
    </row>
    <row r="264" spans="1:5" ht="16.5" thickBot="1" x14ac:dyDescent="0.3">
      <c r="A264" s="281" t="s">
        <v>15</v>
      </c>
      <c r="B264" s="596" t="s">
        <v>457</v>
      </c>
      <c r="C264" s="597"/>
      <c r="D264" s="597"/>
      <c r="E264" s="598"/>
    </row>
    <row r="265" spans="1:5" x14ac:dyDescent="0.25">
      <c r="A265" s="594"/>
      <c r="B265" s="291">
        <v>2018</v>
      </c>
      <c r="C265" s="291">
        <v>2019</v>
      </c>
      <c r="D265" s="291">
        <v>2020</v>
      </c>
      <c r="E265" s="291">
        <v>2021</v>
      </c>
    </row>
    <row r="266" spans="1:5" ht="16.5" thickBot="1" x14ac:dyDescent="0.3">
      <c r="A266" s="595"/>
      <c r="B266" s="292" t="s">
        <v>6</v>
      </c>
      <c r="C266" s="292" t="s">
        <v>7</v>
      </c>
      <c r="D266" s="292" t="s">
        <v>7</v>
      </c>
      <c r="E266" s="292" t="s">
        <v>7</v>
      </c>
    </row>
    <row r="267" spans="1:5" ht="16.5" thickBot="1" x14ac:dyDescent="0.3">
      <c r="A267" s="281" t="s">
        <v>9</v>
      </c>
      <c r="B267" s="293">
        <v>4</v>
      </c>
      <c r="C267" s="293">
        <v>4</v>
      </c>
      <c r="D267" s="293">
        <v>14</v>
      </c>
      <c r="E267" s="293">
        <v>11</v>
      </c>
    </row>
    <row r="268" spans="1:5" ht="16.5" thickBot="1" x14ac:dyDescent="0.3">
      <c r="A268" s="281" t="s">
        <v>16</v>
      </c>
      <c r="B268" s="293">
        <f>B278</f>
        <v>24000</v>
      </c>
      <c r="C268" s="293">
        <f t="shared" ref="C268:E268" si="38">C278</f>
        <v>24000</v>
      </c>
      <c r="D268" s="293">
        <f t="shared" si="38"/>
        <v>86000</v>
      </c>
      <c r="E268" s="293">
        <f t="shared" si="38"/>
        <v>66000</v>
      </c>
    </row>
    <row r="269" spans="1:5" ht="16.5" thickBot="1" x14ac:dyDescent="0.3">
      <c r="A269" s="281" t="s">
        <v>26</v>
      </c>
      <c r="B269" s="293">
        <f>B268/B267</f>
        <v>6000</v>
      </c>
      <c r="C269" s="293">
        <f t="shared" ref="C269:E269" si="39">C268/C267</f>
        <v>6000</v>
      </c>
      <c r="D269" s="293">
        <f t="shared" si="39"/>
        <v>6142.8571428571431</v>
      </c>
      <c r="E269" s="293">
        <f t="shared" si="39"/>
        <v>6000</v>
      </c>
    </row>
    <row r="270" spans="1:5" ht="16.5" thickBot="1" x14ac:dyDescent="0.3">
      <c r="A270" s="281" t="s">
        <v>17</v>
      </c>
      <c r="B270" s="296" t="s">
        <v>23</v>
      </c>
      <c r="C270" s="297">
        <f t="shared" ref="C270:E272" si="40">C267/B267-1</f>
        <v>0</v>
      </c>
      <c r="D270" s="297">
        <f t="shared" si="40"/>
        <v>2.5</v>
      </c>
      <c r="E270" s="297">
        <f t="shared" si="40"/>
        <v>-0.2142857142857143</v>
      </c>
    </row>
    <row r="271" spans="1:5" ht="16.5" thickBot="1" x14ac:dyDescent="0.3">
      <c r="A271" s="281" t="s">
        <v>18</v>
      </c>
      <c r="B271" s="296" t="s">
        <v>23</v>
      </c>
      <c r="C271" s="297">
        <f t="shared" si="40"/>
        <v>0</v>
      </c>
      <c r="D271" s="297">
        <f t="shared" si="40"/>
        <v>2.5833333333333335</v>
      </c>
      <c r="E271" s="297">
        <f t="shared" si="40"/>
        <v>-0.23255813953488369</v>
      </c>
    </row>
    <row r="272" spans="1:5" ht="16.5" thickBot="1" x14ac:dyDescent="0.3">
      <c r="A272" s="281" t="s">
        <v>19</v>
      </c>
      <c r="B272" s="296" t="s">
        <v>23</v>
      </c>
      <c r="C272" s="297">
        <f t="shared" si="40"/>
        <v>0</v>
      </c>
      <c r="D272" s="297">
        <f t="shared" si="40"/>
        <v>2.3809523809523947E-2</v>
      </c>
      <c r="E272" s="297">
        <f t="shared" si="40"/>
        <v>-2.3255813953488413E-2</v>
      </c>
    </row>
    <row r="273" spans="1:5" ht="16.5" thickBot="1" x14ac:dyDescent="0.3">
      <c r="A273" s="629" t="s">
        <v>458</v>
      </c>
      <c r="B273" s="630"/>
      <c r="C273" s="630"/>
      <c r="D273" s="630"/>
      <c r="E273" s="631"/>
    </row>
    <row r="274" spans="1:5" x14ac:dyDescent="0.25">
      <c r="A274" s="594"/>
      <c r="B274" s="291">
        <v>2018</v>
      </c>
      <c r="C274" s="291">
        <v>2019</v>
      </c>
      <c r="D274" s="291">
        <v>2020</v>
      </c>
      <c r="E274" s="291">
        <v>2021</v>
      </c>
    </row>
    <row r="275" spans="1:5" ht="16.5" thickBot="1" x14ac:dyDescent="0.3">
      <c r="A275" s="595"/>
      <c r="B275" s="292" t="s">
        <v>6</v>
      </c>
      <c r="C275" s="292" t="s">
        <v>7</v>
      </c>
      <c r="D275" s="292" t="s">
        <v>7</v>
      </c>
      <c r="E275" s="292" t="s">
        <v>7</v>
      </c>
    </row>
    <row r="276" spans="1:5" ht="16.5" thickBot="1" x14ac:dyDescent="0.3">
      <c r="A276" s="308" t="s">
        <v>70</v>
      </c>
      <c r="B276" s="288">
        <v>0</v>
      </c>
      <c r="C276" s="288">
        <v>0</v>
      </c>
      <c r="D276" s="288">
        <v>0</v>
      </c>
      <c r="E276" s="288">
        <v>0</v>
      </c>
    </row>
    <row r="277" spans="1:5" ht="16.5" thickBot="1" x14ac:dyDescent="0.3">
      <c r="A277" s="308" t="s">
        <v>71</v>
      </c>
      <c r="B277" s="289">
        <v>24000</v>
      </c>
      <c r="C277" s="288">
        <v>24000</v>
      </c>
      <c r="D277" s="288">
        <v>86000</v>
      </c>
      <c r="E277" s="288">
        <v>66000</v>
      </c>
    </row>
    <row r="278" spans="1:5" ht="16.5" thickBot="1" x14ac:dyDescent="0.3">
      <c r="A278" s="311" t="s">
        <v>272</v>
      </c>
      <c r="B278" s="289">
        <f>B277+B276</f>
        <v>24000</v>
      </c>
      <c r="C278" s="289">
        <f>C277+C276</f>
        <v>24000</v>
      </c>
      <c r="D278" s="289">
        <f>D277+D276</f>
        <v>86000</v>
      </c>
      <c r="E278" s="289">
        <f>E277+E276</f>
        <v>66000</v>
      </c>
    </row>
    <row r="279" spans="1:5" x14ac:dyDescent="0.25">
      <c r="A279" s="614" t="s">
        <v>69</v>
      </c>
      <c r="B279" s="632"/>
      <c r="C279" s="633"/>
      <c r="D279" s="633"/>
      <c r="E279" s="634"/>
    </row>
    <row r="280" spans="1:5" x14ac:dyDescent="0.25">
      <c r="A280" s="615"/>
      <c r="B280" s="635"/>
      <c r="C280" s="636"/>
      <c r="D280" s="636"/>
      <c r="E280" s="637"/>
    </row>
    <row r="281" spans="1:5" ht="16.5" thickBot="1" x14ac:dyDescent="0.3">
      <c r="A281" s="616"/>
      <c r="B281" s="638"/>
      <c r="C281" s="639"/>
      <c r="D281" s="639"/>
      <c r="E281" s="640"/>
    </row>
    <row r="282" spans="1:5" ht="16.5" thickBot="1" x14ac:dyDescent="0.3">
      <c r="A282" s="281" t="s">
        <v>40</v>
      </c>
      <c r="B282" s="644" t="s">
        <v>459</v>
      </c>
      <c r="C282" s="645"/>
      <c r="D282" s="645"/>
      <c r="E282" s="646"/>
    </row>
    <row r="283" spans="1:5" ht="16.5" thickBot="1" x14ac:dyDescent="0.3">
      <c r="A283" s="287" t="s">
        <v>454</v>
      </c>
      <c r="B283" s="641" t="s">
        <v>460</v>
      </c>
      <c r="C283" s="642"/>
      <c r="D283" s="642"/>
      <c r="E283" s="643"/>
    </row>
    <row r="284" spans="1:5" ht="16.5" thickBot="1" x14ac:dyDescent="0.3">
      <c r="A284" s="281" t="s">
        <v>10</v>
      </c>
      <c r="B284" s="596" t="s">
        <v>461</v>
      </c>
      <c r="C284" s="597"/>
      <c r="D284" s="597"/>
      <c r="E284" s="598"/>
    </row>
    <row r="285" spans="1:5" ht="16.5" thickBot="1" x14ac:dyDescent="0.3">
      <c r="A285" s="281" t="s">
        <v>15</v>
      </c>
      <c r="B285" s="596" t="s">
        <v>462</v>
      </c>
      <c r="C285" s="597"/>
      <c r="D285" s="597"/>
      <c r="E285" s="598"/>
    </row>
    <row r="286" spans="1:5" x14ac:dyDescent="0.25">
      <c r="A286" s="594"/>
      <c r="B286" s="291">
        <v>2018</v>
      </c>
      <c r="C286" s="291">
        <v>2019</v>
      </c>
      <c r="D286" s="291">
        <v>2020</v>
      </c>
      <c r="E286" s="291">
        <v>2021</v>
      </c>
    </row>
    <row r="287" spans="1:5" ht="16.5" thickBot="1" x14ac:dyDescent="0.3">
      <c r="A287" s="595"/>
      <c r="B287" s="292" t="s">
        <v>6</v>
      </c>
      <c r="C287" s="292" t="s">
        <v>7</v>
      </c>
      <c r="D287" s="292" t="s">
        <v>7</v>
      </c>
      <c r="E287" s="292" t="s">
        <v>7</v>
      </c>
    </row>
    <row r="288" spans="1:5" ht="16.5" thickBot="1" x14ac:dyDescent="0.3">
      <c r="A288" s="281" t="s">
        <v>9</v>
      </c>
      <c r="B288" s="293">
        <v>850</v>
      </c>
      <c r="C288" s="293">
        <v>730</v>
      </c>
      <c r="D288" s="293">
        <v>1343</v>
      </c>
      <c r="E288" s="293">
        <v>930</v>
      </c>
    </row>
    <row r="289" spans="1:5" ht="16.5" thickBot="1" x14ac:dyDescent="0.3">
      <c r="A289" s="281" t="s">
        <v>16</v>
      </c>
      <c r="B289" s="293">
        <f>B299</f>
        <v>91413</v>
      </c>
      <c r="C289" s="293">
        <f t="shared" ref="C289:E289" si="41">C299</f>
        <v>121499</v>
      </c>
      <c r="D289" s="293">
        <f t="shared" si="41"/>
        <v>111258</v>
      </c>
      <c r="E289" s="293">
        <f t="shared" si="41"/>
        <v>104776</v>
      </c>
    </row>
    <row r="290" spans="1:5" ht="16.5" thickBot="1" x14ac:dyDescent="0.3">
      <c r="A290" s="281" t="s">
        <v>26</v>
      </c>
      <c r="B290" s="293">
        <f>B289/B288</f>
        <v>107.54470588235294</v>
      </c>
      <c r="C290" s="293">
        <f t="shared" ref="C290:E290" si="42">C289/C288</f>
        <v>166.43698630136987</v>
      </c>
      <c r="D290" s="293">
        <f t="shared" si="42"/>
        <v>82.842889054355922</v>
      </c>
      <c r="E290" s="293">
        <f t="shared" si="42"/>
        <v>112.66236559139784</v>
      </c>
    </row>
    <row r="291" spans="1:5" ht="16.5" thickBot="1" x14ac:dyDescent="0.3">
      <c r="A291" s="281" t="s">
        <v>17</v>
      </c>
      <c r="B291" s="296" t="s">
        <v>23</v>
      </c>
      <c r="C291" s="297">
        <f t="shared" ref="C291:E293" si="43">C288/B288-1</f>
        <v>-0.14117647058823535</v>
      </c>
      <c r="D291" s="297">
        <f t="shared" si="43"/>
        <v>0.83972602739726021</v>
      </c>
      <c r="E291" s="297">
        <f t="shared" si="43"/>
        <v>-0.30752047654504844</v>
      </c>
    </row>
    <row r="292" spans="1:5" ht="16.5" thickBot="1" x14ac:dyDescent="0.3">
      <c r="A292" s="281" t="s">
        <v>18</v>
      </c>
      <c r="B292" s="296" t="s">
        <v>23</v>
      </c>
      <c r="C292" s="297">
        <f t="shared" si="43"/>
        <v>0.32912167853587571</v>
      </c>
      <c r="D292" s="297">
        <f t="shared" si="43"/>
        <v>-8.4288759578268091E-2</v>
      </c>
      <c r="E292" s="297">
        <f t="shared" si="43"/>
        <v>-5.8260978985780754E-2</v>
      </c>
    </row>
    <row r="293" spans="1:5" ht="16.5" thickBot="1" x14ac:dyDescent="0.3">
      <c r="A293" s="281" t="s">
        <v>19</v>
      </c>
      <c r="B293" s="296" t="s">
        <v>23</v>
      </c>
      <c r="C293" s="297">
        <f t="shared" si="43"/>
        <v>0.54760743391163613</v>
      </c>
      <c r="D293" s="297">
        <f t="shared" si="43"/>
        <v>-0.50225673454366027</v>
      </c>
      <c r="E293" s="297">
        <f t="shared" si="43"/>
        <v>0.35995215615279164</v>
      </c>
    </row>
    <row r="294" spans="1:5" ht="16.5" thickBot="1" x14ac:dyDescent="0.3">
      <c r="A294" s="629" t="s">
        <v>458</v>
      </c>
      <c r="B294" s="630"/>
      <c r="C294" s="630"/>
      <c r="D294" s="630"/>
      <c r="E294" s="631"/>
    </row>
    <row r="295" spans="1:5" x14ac:dyDescent="0.25">
      <c r="A295" s="594"/>
      <c r="B295" s="291">
        <v>2018</v>
      </c>
      <c r="C295" s="291">
        <v>2019</v>
      </c>
      <c r="D295" s="291">
        <v>2020</v>
      </c>
      <c r="E295" s="291">
        <v>2021</v>
      </c>
    </row>
    <row r="296" spans="1:5" ht="16.5" thickBot="1" x14ac:dyDescent="0.3">
      <c r="A296" s="595"/>
      <c r="B296" s="292" t="s">
        <v>6</v>
      </c>
      <c r="C296" s="292" t="s">
        <v>7</v>
      </c>
      <c r="D296" s="292" t="s">
        <v>7</v>
      </c>
      <c r="E296" s="292" t="s">
        <v>7</v>
      </c>
    </row>
    <row r="297" spans="1:5" ht="16.5" thickBot="1" x14ac:dyDescent="0.3">
      <c r="A297" s="308" t="s">
        <v>70</v>
      </c>
      <c r="B297" s="288">
        <v>0</v>
      </c>
      <c r="C297" s="288">
        <v>0</v>
      </c>
      <c r="D297" s="288">
        <v>0</v>
      </c>
      <c r="E297" s="288">
        <v>0</v>
      </c>
    </row>
    <row r="298" spans="1:5" ht="16.5" thickBot="1" x14ac:dyDescent="0.3">
      <c r="A298" s="308" t="s">
        <v>71</v>
      </c>
      <c r="B298" s="289">
        <v>91413</v>
      </c>
      <c r="C298" s="288">
        <f>121499</f>
        <v>121499</v>
      </c>
      <c r="D298" s="288">
        <f>96310+14948</f>
        <v>111258</v>
      </c>
      <c r="E298" s="288">
        <f>78676+26100</f>
        <v>104776</v>
      </c>
    </row>
    <row r="299" spans="1:5" ht="16.5" thickBot="1" x14ac:dyDescent="0.3">
      <c r="A299" s="311" t="s">
        <v>277</v>
      </c>
      <c r="B299" s="289">
        <f>B298+B297</f>
        <v>91413</v>
      </c>
      <c r="C299" s="289">
        <f t="shared" ref="C299:E299" si="44">C298+C297</f>
        <v>121499</v>
      </c>
      <c r="D299" s="289">
        <f t="shared" si="44"/>
        <v>111258</v>
      </c>
      <c r="E299" s="289">
        <f t="shared" si="44"/>
        <v>104776</v>
      </c>
    </row>
    <row r="300" spans="1:5" x14ac:dyDescent="0.25">
      <c r="A300" s="614" t="s">
        <v>69</v>
      </c>
      <c r="B300" s="632"/>
      <c r="C300" s="633"/>
      <c r="D300" s="633"/>
      <c r="E300" s="634"/>
    </row>
    <row r="301" spans="1:5" x14ac:dyDescent="0.25">
      <c r="A301" s="615"/>
      <c r="B301" s="635"/>
      <c r="C301" s="636"/>
      <c r="D301" s="636"/>
      <c r="E301" s="637"/>
    </row>
    <row r="302" spans="1:5" ht="16.5" thickBot="1" x14ac:dyDescent="0.3">
      <c r="A302" s="616"/>
      <c r="B302" s="638"/>
      <c r="C302" s="639"/>
      <c r="D302" s="639"/>
      <c r="E302" s="640"/>
    </row>
    <row r="303" spans="1:5" ht="16.5" thickBot="1" x14ac:dyDescent="0.3">
      <c r="A303" s="298"/>
      <c r="B303" s="318"/>
      <c r="C303" s="318"/>
      <c r="D303" s="318"/>
      <c r="E303" s="319"/>
    </row>
    <row r="304" spans="1:5" ht="16.5" thickBot="1" x14ac:dyDescent="0.3">
      <c r="A304" s="599" t="s">
        <v>66</v>
      </c>
      <c r="B304" s="601"/>
      <c r="C304" s="601"/>
      <c r="D304" s="601"/>
      <c r="E304" s="602"/>
    </row>
    <row r="305" spans="1:5" ht="16.5" thickBot="1" x14ac:dyDescent="0.3">
      <c r="A305" s="599" t="s">
        <v>72</v>
      </c>
      <c r="B305" s="601"/>
      <c r="C305" s="601"/>
      <c r="D305" s="601"/>
      <c r="E305" s="602"/>
    </row>
    <row r="306" spans="1:5" ht="16.5" thickBot="1" x14ac:dyDescent="0.3">
      <c r="A306" s="281" t="s">
        <v>40</v>
      </c>
      <c r="B306" s="641" t="s">
        <v>463</v>
      </c>
      <c r="C306" s="642"/>
      <c r="D306" s="642"/>
      <c r="E306" s="643"/>
    </row>
    <row r="307" spans="1:5" ht="16.5" thickBot="1" x14ac:dyDescent="0.3">
      <c r="A307" s="287" t="s">
        <v>39</v>
      </c>
      <c r="B307" s="626" t="s">
        <v>464</v>
      </c>
      <c r="C307" s="627"/>
      <c r="D307" s="627"/>
      <c r="E307" s="628"/>
    </row>
    <row r="308" spans="1:5" ht="16.5" thickBot="1" x14ac:dyDescent="0.3">
      <c r="A308" s="281" t="s">
        <v>10</v>
      </c>
      <c r="B308" s="596" t="s">
        <v>465</v>
      </c>
      <c r="C308" s="597"/>
      <c r="D308" s="597"/>
      <c r="E308" s="598"/>
    </row>
    <row r="309" spans="1:5" ht="16.5" thickBot="1" x14ac:dyDescent="0.3">
      <c r="A309" s="281" t="s">
        <v>15</v>
      </c>
      <c r="B309" s="626" t="s">
        <v>466</v>
      </c>
      <c r="C309" s="627"/>
      <c r="D309" s="627"/>
      <c r="E309" s="628"/>
    </row>
    <row r="310" spans="1:5" x14ac:dyDescent="0.25">
      <c r="A310" s="594"/>
      <c r="B310" s="291">
        <v>2018</v>
      </c>
      <c r="C310" s="291">
        <v>2019</v>
      </c>
      <c r="D310" s="291">
        <v>2020</v>
      </c>
      <c r="E310" s="291">
        <v>2021</v>
      </c>
    </row>
    <row r="311" spans="1:5" ht="16.5" thickBot="1" x14ac:dyDescent="0.3">
      <c r="A311" s="595"/>
      <c r="B311" s="292" t="s">
        <v>6</v>
      </c>
      <c r="C311" s="292" t="s">
        <v>7</v>
      </c>
      <c r="D311" s="292" t="s">
        <v>7</v>
      </c>
      <c r="E311" s="292" t="s">
        <v>7</v>
      </c>
    </row>
    <row r="312" spans="1:5" ht="16.5" thickBot="1" x14ac:dyDescent="0.3">
      <c r="A312" s="281" t="s">
        <v>9</v>
      </c>
      <c r="B312" s="293">
        <v>1</v>
      </c>
      <c r="C312" s="293">
        <v>0</v>
      </c>
      <c r="D312" s="293">
        <v>0</v>
      </c>
      <c r="E312" s="293">
        <v>0</v>
      </c>
    </row>
    <row r="313" spans="1:5" ht="16.5" thickBot="1" x14ac:dyDescent="0.3">
      <c r="A313" s="281" t="s">
        <v>16</v>
      </c>
      <c r="B313" s="293">
        <f>B323</f>
        <v>73200</v>
      </c>
      <c r="C313" s="293">
        <v>0</v>
      </c>
      <c r="D313" s="293">
        <v>0</v>
      </c>
      <c r="E313" s="293">
        <v>0</v>
      </c>
    </row>
    <row r="314" spans="1:5" ht="16.5" thickBot="1" x14ac:dyDescent="0.3">
      <c r="A314" s="281" t="s">
        <v>26</v>
      </c>
      <c r="B314" s="293">
        <f>B313/B312</f>
        <v>73200</v>
      </c>
      <c r="C314" s="293">
        <v>0</v>
      </c>
      <c r="D314" s="293">
        <v>0</v>
      </c>
      <c r="E314" s="293">
        <v>0</v>
      </c>
    </row>
    <row r="315" spans="1:5" ht="16.5" thickBot="1" x14ac:dyDescent="0.3">
      <c r="A315" s="281" t="s">
        <v>17</v>
      </c>
      <c r="B315" s="296" t="s">
        <v>23</v>
      </c>
      <c r="C315" s="297">
        <f t="shared" ref="C315:C317" si="45">C312/B312-1</f>
        <v>-1</v>
      </c>
      <c r="D315" s="297">
        <v>0</v>
      </c>
      <c r="E315" s="297">
        <v>0</v>
      </c>
    </row>
    <row r="316" spans="1:5" ht="16.5" thickBot="1" x14ac:dyDescent="0.3">
      <c r="A316" s="281" t="s">
        <v>18</v>
      </c>
      <c r="B316" s="296" t="s">
        <v>23</v>
      </c>
      <c r="C316" s="297">
        <f t="shared" si="45"/>
        <v>-1</v>
      </c>
      <c r="D316" s="297">
        <v>0</v>
      </c>
      <c r="E316" s="297">
        <v>0</v>
      </c>
    </row>
    <row r="317" spans="1:5" ht="16.5" thickBot="1" x14ac:dyDescent="0.3">
      <c r="A317" s="281" t="s">
        <v>19</v>
      </c>
      <c r="B317" s="296" t="s">
        <v>23</v>
      </c>
      <c r="C317" s="297">
        <f t="shared" si="45"/>
        <v>-1</v>
      </c>
      <c r="D317" s="297">
        <v>0</v>
      </c>
      <c r="E317" s="297">
        <v>0</v>
      </c>
    </row>
    <row r="318" spans="1:5" ht="16.5" thickBot="1" x14ac:dyDescent="0.3">
      <c r="A318" s="629" t="s">
        <v>90</v>
      </c>
      <c r="B318" s="630"/>
      <c r="C318" s="630"/>
      <c r="D318" s="630"/>
      <c r="E318" s="631"/>
    </row>
    <row r="319" spans="1:5" x14ac:dyDescent="0.25">
      <c r="A319" s="594"/>
      <c r="B319" s="291">
        <v>2018</v>
      </c>
      <c r="C319" s="291">
        <v>2019</v>
      </c>
      <c r="D319" s="291">
        <v>2020</v>
      </c>
      <c r="E319" s="291">
        <v>2021</v>
      </c>
    </row>
    <row r="320" spans="1:5" ht="16.5" thickBot="1" x14ac:dyDescent="0.3">
      <c r="A320" s="595"/>
      <c r="B320" s="292" t="s">
        <v>6</v>
      </c>
      <c r="C320" s="292" t="s">
        <v>7</v>
      </c>
      <c r="D320" s="292" t="s">
        <v>7</v>
      </c>
      <c r="E320" s="292" t="s">
        <v>7</v>
      </c>
    </row>
    <row r="321" spans="1:5" ht="16.5" thickBot="1" x14ac:dyDescent="0.3">
      <c r="A321" s="308" t="s">
        <v>70</v>
      </c>
      <c r="B321" s="288">
        <v>0</v>
      </c>
      <c r="C321" s="288">
        <v>0</v>
      </c>
      <c r="D321" s="288">
        <v>0</v>
      </c>
      <c r="E321" s="288">
        <v>0</v>
      </c>
    </row>
    <row r="322" spans="1:5" ht="16.5" thickBot="1" x14ac:dyDescent="0.3">
      <c r="A322" s="308" t="s">
        <v>71</v>
      </c>
      <c r="B322" s="289">
        <f>18200+50000+5000</f>
        <v>73200</v>
      </c>
      <c r="C322" s="288">
        <v>0</v>
      </c>
      <c r="D322" s="288">
        <v>0</v>
      </c>
      <c r="E322" s="288">
        <v>0</v>
      </c>
    </row>
    <row r="323" spans="1:5" ht="16.5" thickBot="1" x14ac:dyDescent="0.3">
      <c r="A323" s="311" t="s">
        <v>61</v>
      </c>
      <c r="B323" s="289">
        <f>B322+B321</f>
        <v>73200</v>
      </c>
      <c r="C323" s="289">
        <f t="shared" ref="C323:E323" si="46">C322+C321</f>
        <v>0</v>
      </c>
      <c r="D323" s="289">
        <f t="shared" si="46"/>
        <v>0</v>
      </c>
      <c r="E323" s="289">
        <f t="shared" si="46"/>
        <v>0</v>
      </c>
    </row>
    <row r="324" spans="1:5" x14ac:dyDescent="0.25">
      <c r="A324" s="614" t="s">
        <v>68</v>
      </c>
      <c r="B324" s="632"/>
      <c r="C324" s="633"/>
      <c r="D324" s="633"/>
      <c r="E324" s="634"/>
    </row>
    <row r="325" spans="1:5" x14ac:dyDescent="0.25">
      <c r="A325" s="615"/>
      <c r="B325" s="635"/>
      <c r="C325" s="636"/>
      <c r="D325" s="636"/>
      <c r="E325" s="637"/>
    </row>
    <row r="326" spans="1:5" ht="16.5" thickBot="1" x14ac:dyDescent="0.3">
      <c r="A326" s="616"/>
      <c r="B326" s="638"/>
      <c r="C326" s="639"/>
      <c r="D326" s="639"/>
      <c r="E326" s="640"/>
    </row>
    <row r="327" spans="1:5" ht="16.5" thickBot="1" x14ac:dyDescent="0.3">
      <c r="A327" s="281" t="s">
        <v>40</v>
      </c>
      <c r="B327" s="641" t="s">
        <v>467</v>
      </c>
      <c r="C327" s="642"/>
      <c r="D327" s="642"/>
      <c r="E327" s="643"/>
    </row>
    <row r="328" spans="1:5" ht="16.5" thickBot="1" x14ac:dyDescent="0.3">
      <c r="A328" s="287" t="s">
        <v>80</v>
      </c>
      <c r="B328" s="626" t="s">
        <v>468</v>
      </c>
      <c r="C328" s="627"/>
      <c r="D328" s="627"/>
      <c r="E328" s="628"/>
    </row>
    <row r="329" spans="1:5" ht="16.5" thickBot="1" x14ac:dyDescent="0.3">
      <c r="A329" s="281" t="s">
        <v>10</v>
      </c>
      <c r="B329" s="596" t="s">
        <v>469</v>
      </c>
      <c r="C329" s="597"/>
      <c r="D329" s="597"/>
      <c r="E329" s="598"/>
    </row>
    <row r="330" spans="1:5" ht="16.5" thickBot="1" x14ac:dyDescent="0.3">
      <c r="A330" s="281" t="s">
        <v>15</v>
      </c>
      <c r="B330" s="626" t="s">
        <v>470</v>
      </c>
      <c r="C330" s="627"/>
      <c r="D330" s="627"/>
      <c r="E330" s="628"/>
    </row>
    <row r="331" spans="1:5" x14ac:dyDescent="0.25">
      <c r="A331" s="594"/>
      <c r="B331" s="291">
        <v>2018</v>
      </c>
      <c r="C331" s="291">
        <v>2019</v>
      </c>
      <c r="D331" s="291">
        <v>2020</v>
      </c>
      <c r="E331" s="291">
        <v>2021</v>
      </c>
    </row>
    <row r="332" spans="1:5" ht="16.5" thickBot="1" x14ac:dyDescent="0.3">
      <c r="A332" s="595"/>
      <c r="B332" s="292" t="s">
        <v>6</v>
      </c>
      <c r="C332" s="292" t="s">
        <v>7</v>
      </c>
      <c r="D332" s="292" t="s">
        <v>7</v>
      </c>
      <c r="E332" s="292" t="s">
        <v>7</v>
      </c>
    </row>
    <row r="333" spans="1:5" ht="16.5" thickBot="1" x14ac:dyDescent="0.3">
      <c r="A333" s="281" t="s">
        <v>9</v>
      </c>
      <c r="B333" s="293">
        <v>6</v>
      </c>
      <c r="C333" s="293">
        <v>4</v>
      </c>
      <c r="D333" s="293">
        <v>4</v>
      </c>
      <c r="E333" s="293">
        <v>2</v>
      </c>
    </row>
    <row r="334" spans="1:5" ht="16.5" thickBot="1" x14ac:dyDescent="0.3">
      <c r="A334" s="281" t="s">
        <v>16</v>
      </c>
      <c r="B334" s="293">
        <f>B344</f>
        <v>198729</v>
      </c>
      <c r="C334" s="293">
        <f t="shared" ref="C334:E334" si="47">C344</f>
        <v>100759</v>
      </c>
      <c r="D334" s="293">
        <f t="shared" si="47"/>
        <v>13000</v>
      </c>
      <c r="E334" s="293">
        <f t="shared" si="47"/>
        <v>10224</v>
      </c>
    </row>
    <row r="335" spans="1:5" ht="16.5" thickBot="1" x14ac:dyDescent="0.3">
      <c r="A335" s="281" t="s">
        <v>26</v>
      </c>
      <c r="B335" s="293">
        <f>B334/B333</f>
        <v>33121.5</v>
      </c>
      <c r="C335" s="293">
        <f t="shared" ref="C335:E335" si="48">C334/C333</f>
        <v>25189.75</v>
      </c>
      <c r="D335" s="293">
        <f t="shared" si="48"/>
        <v>3250</v>
      </c>
      <c r="E335" s="293">
        <f t="shared" si="48"/>
        <v>5112</v>
      </c>
    </row>
    <row r="336" spans="1:5" ht="16.5" thickBot="1" x14ac:dyDescent="0.3">
      <c r="A336" s="281" t="s">
        <v>17</v>
      </c>
      <c r="B336" s="296" t="s">
        <v>23</v>
      </c>
      <c r="C336" s="297">
        <f t="shared" ref="C336:E338" si="49">C333/B333-1</f>
        <v>-0.33333333333333337</v>
      </c>
      <c r="D336" s="297">
        <f t="shared" si="49"/>
        <v>0</v>
      </c>
      <c r="E336" s="297">
        <f t="shared" si="49"/>
        <v>-0.5</v>
      </c>
    </row>
    <row r="337" spans="1:5" ht="16.5" thickBot="1" x14ac:dyDescent="0.3">
      <c r="A337" s="281" t="s">
        <v>18</v>
      </c>
      <c r="B337" s="296" t="s">
        <v>23</v>
      </c>
      <c r="C337" s="297">
        <f t="shared" si="49"/>
        <v>-0.49298290636998121</v>
      </c>
      <c r="D337" s="297">
        <f t="shared" si="49"/>
        <v>-0.87097926736073206</v>
      </c>
      <c r="E337" s="297">
        <f t="shared" si="49"/>
        <v>-0.21353846153846157</v>
      </c>
    </row>
    <row r="338" spans="1:5" ht="16.5" thickBot="1" x14ac:dyDescent="0.3">
      <c r="A338" s="281" t="s">
        <v>19</v>
      </c>
      <c r="B338" s="296" t="s">
        <v>23</v>
      </c>
      <c r="C338" s="297">
        <f t="shared" si="49"/>
        <v>-0.23947435955497187</v>
      </c>
      <c r="D338" s="297">
        <f t="shared" si="49"/>
        <v>-0.87097926736073206</v>
      </c>
      <c r="E338" s="297">
        <f t="shared" si="49"/>
        <v>0.57292307692307687</v>
      </c>
    </row>
    <row r="339" spans="1:5" ht="16.5" thickBot="1" x14ac:dyDescent="0.3">
      <c r="A339" s="629" t="s">
        <v>91</v>
      </c>
      <c r="B339" s="630"/>
      <c r="C339" s="630"/>
      <c r="D339" s="630"/>
      <c r="E339" s="631"/>
    </row>
    <row r="340" spans="1:5" x14ac:dyDescent="0.25">
      <c r="A340" s="594"/>
      <c r="B340" s="291">
        <v>2018</v>
      </c>
      <c r="C340" s="291">
        <v>2019</v>
      </c>
      <c r="D340" s="291">
        <v>2020</v>
      </c>
      <c r="E340" s="291">
        <v>2021</v>
      </c>
    </row>
    <row r="341" spans="1:5" ht="16.5" thickBot="1" x14ac:dyDescent="0.3">
      <c r="A341" s="595"/>
      <c r="B341" s="292" t="s">
        <v>6</v>
      </c>
      <c r="C341" s="292" t="s">
        <v>7</v>
      </c>
      <c r="D341" s="292" t="s">
        <v>7</v>
      </c>
      <c r="E341" s="292" t="s">
        <v>7</v>
      </c>
    </row>
    <row r="342" spans="1:5" ht="16.5" thickBot="1" x14ac:dyDescent="0.3">
      <c r="A342" s="308" t="s">
        <v>70</v>
      </c>
      <c r="B342" s="288">
        <v>1100</v>
      </c>
      <c r="C342" s="288">
        <f>4000-3000</f>
        <v>1000</v>
      </c>
      <c r="D342" s="288">
        <f>7000-6000</f>
        <v>1000</v>
      </c>
      <c r="E342" s="288">
        <f>7000-6000</f>
        <v>1000</v>
      </c>
    </row>
    <row r="343" spans="1:5" ht="16.5" thickBot="1" x14ac:dyDescent="0.3">
      <c r="A343" s="308" t="s">
        <v>71</v>
      </c>
      <c r="B343" s="289">
        <f>15000+10000+62629+33000+5000+70000+2000</f>
        <v>197629</v>
      </c>
      <c r="C343" s="288">
        <f>27247+5000+67512</f>
        <v>99759</v>
      </c>
      <c r="D343" s="288">
        <f>12000</f>
        <v>12000</v>
      </c>
      <c r="E343" s="288">
        <v>9224</v>
      </c>
    </row>
    <row r="344" spans="1:5" ht="16.5" thickBot="1" x14ac:dyDescent="0.3">
      <c r="A344" s="311" t="s">
        <v>78</v>
      </c>
      <c r="B344" s="289">
        <f>B343+B342</f>
        <v>198729</v>
      </c>
      <c r="C344" s="289">
        <f t="shared" ref="C344:E344" si="50">C343+C342</f>
        <v>100759</v>
      </c>
      <c r="D344" s="289">
        <f t="shared" si="50"/>
        <v>13000</v>
      </c>
      <c r="E344" s="289">
        <f t="shared" si="50"/>
        <v>10224</v>
      </c>
    </row>
    <row r="345" spans="1:5" x14ac:dyDescent="0.25">
      <c r="A345" s="614" t="s">
        <v>471</v>
      </c>
      <c r="B345" s="632"/>
      <c r="C345" s="633"/>
      <c r="D345" s="633"/>
      <c r="E345" s="634"/>
    </row>
    <row r="346" spans="1:5" x14ac:dyDescent="0.25">
      <c r="A346" s="615"/>
      <c r="B346" s="635"/>
      <c r="C346" s="636"/>
      <c r="D346" s="636"/>
      <c r="E346" s="637"/>
    </row>
    <row r="347" spans="1:5" ht="16.5" thickBot="1" x14ac:dyDescent="0.3">
      <c r="A347" s="616"/>
      <c r="B347" s="638"/>
      <c r="C347" s="639"/>
      <c r="D347" s="639"/>
      <c r="E347" s="640"/>
    </row>
    <row r="348" spans="1:5" ht="16.5" thickBot="1" x14ac:dyDescent="0.3">
      <c r="A348" s="287" t="s">
        <v>79</v>
      </c>
      <c r="B348" s="596" t="s">
        <v>472</v>
      </c>
      <c r="C348" s="597"/>
      <c r="D348" s="597"/>
      <c r="E348" s="598"/>
    </row>
    <row r="349" spans="1:5" ht="16.5" thickBot="1" x14ac:dyDescent="0.3">
      <c r="A349" s="281" t="s">
        <v>10</v>
      </c>
      <c r="B349" s="596" t="s">
        <v>473</v>
      </c>
      <c r="C349" s="597"/>
      <c r="D349" s="597"/>
      <c r="E349" s="598"/>
    </row>
    <row r="350" spans="1:5" ht="16.5" thickBot="1" x14ac:dyDescent="0.3">
      <c r="A350" s="281" t="s">
        <v>15</v>
      </c>
      <c r="B350" s="626" t="s">
        <v>474</v>
      </c>
      <c r="C350" s="627"/>
      <c r="D350" s="627"/>
      <c r="E350" s="628"/>
    </row>
    <row r="351" spans="1:5" x14ac:dyDescent="0.25">
      <c r="A351" s="594"/>
      <c r="B351" s="291">
        <v>2018</v>
      </c>
      <c r="C351" s="291">
        <v>2019</v>
      </c>
      <c r="D351" s="291">
        <v>2020</v>
      </c>
      <c r="E351" s="291">
        <v>2021</v>
      </c>
    </row>
    <row r="352" spans="1:5" ht="16.5" thickBot="1" x14ac:dyDescent="0.3">
      <c r="A352" s="595"/>
      <c r="B352" s="292" t="s">
        <v>6</v>
      </c>
      <c r="C352" s="292" t="s">
        <v>7</v>
      </c>
      <c r="D352" s="292" t="s">
        <v>7</v>
      </c>
      <c r="E352" s="292" t="s">
        <v>7</v>
      </c>
    </row>
    <row r="353" spans="1:5" ht="16.5" thickBot="1" x14ac:dyDescent="0.3">
      <c r="A353" s="281" t="s">
        <v>9</v>
      </c>
      <c r="B353" s="293">
        <v>3</v>
      </c>
      <c r="C353" s="293">
        <v>2</v>
      </c>
      <c r="D353" s="293">
        <v>3</v>
      </c>
      <c r="E353" s="293">
        <v>1</v>
      </c>
    </row>
    <row r="354" spans="1:5" ht="16.5" thickBot="1" x14ac:dyDescent="0.3">
      <c r="A354" s="281" t="s">
        <v>16</v>
      </c>
      <c r="B354" s="293">
        <f>B364</f>
        <v>38200</v>
      </c>
      <c r="C354" s="293">
        <f t="shared" ref="C354:E354" si="51">C364</f>
        <v>25742</v>
      </c>
      <c r="D354" s="293">
        <f t="shared" si="51"/>
        <v>36742</v>
      </c>
      <c r="E354" s="293">
        <f t="shared" si="51"/>
        <v>16000</v>
      </c>
    </row>
    <row r="355" spans="1:5" ht="16.5" thickBot="1" x14ac:dyDescent="0.3">
      <c r="A355" s="281" t="s">
        <v>26</v>
      </c>
      <c r="B355" s="293">
        <f>B354/B353</f>
        <v>12733.333333333334</v>
      </c>
      <c r="C355" s="293">
        <f t="shared" ref="C355:E355" si="52">C354/C353</f>
        <v>12871</v>
      </c>
      <c r="D355" s="293">
        <f t="shared" si="52"/>
        <v>12247.333333333334</v>
      </c>
      <c r="E355" s="293">
        <f t="shared" si="52"/>
        <v>16000</v>
      </c>
    </row>
    <row r="356" spans="1:5" ht="16.5" thickBot="1" x14ac:dyDescent="0.3">
      <c r="A356" s="281" t="s">
        <v>17</v>
      </c>
      <c r="B356" s="296" t="s">
        <v>23</v>
      </c>
      <c r="C356" s="297">
        <f t="shared" ref="C356:E358" si="53">C353/B353-1</f>
        <v>-0.33333333333333337</v>
      </c>
      <c r="D356" s="297">
        <f t="shared" si="53"/>
        <v>0.5</v>
      </c>
      <c r="E356" s="297">
        <f t="shared" si="53"/>
        <v>-0.66666666666666674</v>
      </c>
    </row>
    <row r="357" spans="1:5" ht="16.5" thickBot="1" x14ac:dyDescent="0.3">
      <c r="A357" s="281" t="s">
        <v>18</v>
      </c>
      <c r="B357" s="296" t="s">
        <v>23</v>
      </c>
      <c r="C357" s="297">
        <f t="shared" si="53"/>
        <v>-0.32612565445026176</v>
      </c>
      <c r="D357" s="297">
        <f t="shared" si="53"/>
        <v>0.42731722476886014</v>
      </c>
      <c r="E357" s="297">
        <f t="shared" si="53"/>
        <v>-0.5645310543791846</v>
      </c>
    </row>
    <row r="358" spans="1:5" ht="16.5" thickBot="1" x14ac:dyDescent="0.3">
      <c r="A358" s="281" t="s">
        <v>19</v>
      </c>
      <c r="B358" s="296" t="s">
        <v>23</v>
      </c>
      <c r="C358" s="297">
        <f t="shared" si="53"/>
        <v>1.0811518324607361E-2</v>
      </c>
      <c r="D358" s="297">
        <f t="shared" si="53"/>
        <v>-4.8455183487426501E-2</v>
      </c>
      <c r="E358" s="297">
        <f t="shared" si="53"/>
        <v>0.30640683686244619</v>
      </c>
    </row>
    <row r="359" spans="1:5" ht="16.5" thickBot="1" x14ac:dyDescent="0.3">
      <c r="A359" s="629" t="s">
        <v>92</v>
      </c>
      <c r="B359" s="630"/>
      <c r="C359" s="630"/>
      <c r="D359" s="630"/>
      <c r="E359" s="631"/>
    </row>
    <row r="360" spans="1:5" x14ac:dyDescent="0.25">
      <c r="A360" s="594"/>
      <c r="B360" s="291">
        <v>2018</v>
      </c>
      <c r="C360" s="291">
        <v>2019</v>
      </c>
      <c r="D360" s="291">
        <v>2020</v>
      </c>
      <c r="E360" s="291">
        <v>2021</v>
      </c>
    </row>
    <row r="361" spans="1:5" ht="16.5" thickBot="1" x14ac:dyDescent="0.3">
      <c r="A361" s="595"/>
      <c r="B361" s="292" t="s">
        <v>6</v>
      </c>
      <c r="C361" s="292" t="s">
        <v>7</v>
      </c>
      <c r="D361" s="292" t="s">
        <v>7</v>
      </c>
      <c r="E361" s="292" t="s">
        <v>7</v>
      </c>
    </row>
    <row r="362" spans="1:5" ht="16.5" thickBot="1" x14ac:dyDescent="0.3">
      <c r="A362" s="308" t="s">
        <v>70</v>
      </c>
      <c r="B362" s="288">
        <v>0</v>
      </c>
      <c r="C362" s="288">
        <v>0</v>
      </c>
      <c r="D362" s="288">
        <v>0</v>
      </c>
      <c r="E362" s="288">
        <v>0</v>
      </c>
    </row>
    <row r="363" spans="1:5" ht="16.5" thickBot="1" x14ac:dyDescent="0.3">
      <c r="A363" s="308" t="s">
        <v>71</v>
      </c>
      <c r="B363" s="289">
        <f>10700+6500+17000+4000</f>
        <v>38200</v>
      </c>
      <c r="C363" s="288">
        <f>10742+15000</f>
        <v>25742</v>
      </c>
      <c r="D363" s="288">
        <f>16000+10000+10742</f>
        <v>36742</v>
      </c>
      <c r="E363" s="288">
        <f>16000</f>
        <v>16000</v>
      </c>
    </row>
    <row r="364" spans="1:5" ht="16.5" thickBot="1" x14ac:dyDescent="0.3">
      <c r="A364" s="311" t="s">
        <v>81</v>
      </c>
      <c r="B364" s="289">
        <f>B363+B362</f>
        <v>38200</v>
      </c>
      <c r="C364" s="289">
        <f t="shared" ref="C364:E364" si="54">C363+C362</f>
        <v>25742</v>
      </c>
      <c r="D364" s="289">
        <f t="shared" si="54"/>
        <v>36742</v>
      </c>
      <c r="E364" s="289">
        <f t="shared" si="54"/>
        <v>16000</v>
      </c>
    </row>
    <row r="365" spans="1:5" x14ac:dyDescent="0.25">
      <c r="A365" s="614" t="s">
        <v>84</v>
      </c>
      <c r="B365" s="632"/>
      <c r="C365" s="633"/>
      <c r="D365" s="633"/>
      <c r="E365" s="634"/>
    </row>
    <row r="366" spans="1:5" x14ac:dyDescent="0.25">
      <c r="A366" s="615"/>
      <c r="B366" s="635"/>
      <c r="C366" s="636"/>
      <c r="D366" s="636"/>
      <c r="E366" s="637"/>
    </row>
    <row r="367" spans="1:5" ht="16.5" thickBot="1" x14ac:dyDescent="0.3">
      <c r="A367" s="616"/>
      <c r="B367" s="638"/>
      <c r="C367" s="639"/>
      <c r="D367" s="639"/>
      <c r="E367" s="640"/>
    </row>
    <row r="368" spans="1:5" ht="16.5" thickBot="1" x14ac:dyDescent="0.3">
      <c r="A368" s="287" t="s">
        <v>82</v>
      </c>
      <c r="B368" s="626" t="s">
        <v>475</v>
      </c>
      <c r="C368" s="627"/>
      <c r="D368" s="627"/>
      <c r="E368" s="628"/>
    </row>
    <row r="369" spans="1:5" ht="16.5" thickBot="1" x14ac:dyDescent="0.3">
      <c r="A369" s="281" t="s">
        <v>10</v>
      </c>
      <c r="B369" s="626" t="s">
        <v>476</v>
      </c>
      <c r="C369" s="627"/>
      <c r="D369" s="627"/>
      <c r="E369" s="628"/>
    </row>
    <row r="370" spans="1:5" ht="16.5" thickBot="1" x14ac:dyDescent="0.3">
      <c r="A370" s="281" t="s">
        <v>15</v>
      </c>
      <c r="B370" s="626" t="s">
        <v>477</v>
      </c>
      <c r="C370" s="627"/>
      <c r="D370" s="627"/>
      <c r="E370" s="628"/>
    </row>
    <row r="371" spans="1:5" x14ac:dyDescent="0.25">
      <c r="A371" s="594"/>
      <c r="B371" s="291">
        <v>2018</v>
      </c>
      <c r="C371" s="291">
        <v>2019</v>
      </c>
      <c r="D371" s="291">
        <v>2020</v>
      </c>
      <c r="E371" s="291">
        <v>2021</v>
      </c>
    </row>
    <row r="372" spans="1:5" ht="16.5" thickBot="1" x14ac:dyDescent="0.3">
      <c r="A372" s="595"/>
      <c r="B372" s="292" t="s">
        <v>6</v>
      </c>
      <c r="C372" s="292" t="s">
        <v>7</v>
      </c>
      <c r="D372" s="292" t="s">
        <v>7</v>
      </c>
      <c r="E372" s="292" t="s">
        <v>7</v>
      </c>
    </row>
    <row r="373" spans="1:5" ht="16.5" thickBot="1" x14ac:dyDescent="0.3">
      <c r="A373" s="281" t="s">
        <v>9</v>
      </c>
      <c r="B373" s="293">
        <v>0</v>
      </c>
      <c r="C373" s="293">
        <v>0</v>
      </c>
      <c r="D373" s="293">
        <v>0</v>
      </c>
      <c r="E373" s="293">
        <v>0</v>
      </c>
    </row>
    <row r="374" spans="1:5" ht="16.5" thickBot="1" x14ac:dyDescent="0.3">
      <c r="A374" s="281" t="s">
        <v>16</v>
      </c>
      <c r="B374" s="293">
        <f>B384</f>
        <v>0</v>
      </c>
      <c r="C374" s="293">
        <f t="shared" ref="C374:E374" si="55">C384</f>
        <v>0</v>
      </c>
      <c r="D374" s="293">
        <f t="shared" si="55"/>
        <v>0</v>
      </c>
      <c r="E374" s="293">
        <f t="shared" si="55"/>
        <v>0</v>
      </c>
    </row>
    <row r="375" spans="1:5" ht="16.5" thickBot="1" x14ac:dyDescent="0.3">
      <c r="A375" s="281" t="s">
        <v>26</v>
      </c>
      <c r="B375" s="293">
        <v>0</v>
      </c>
      <c r="C375" s="293">
        <v>0</v>
      </c>
      <c r="D375" s="293">
        <v>0</v>
      </c>
      <c r="E375" s="293">
        <v>0</v>
      </c>
    </row>
    <row r="376" spans="1:5" ht="16.5" thickBot="1" x14ac:dyDescent="0.3">
      <c r="A376" s="281" t="s">
        <v>17</v>
      </c>
      <c r="B376" s="296" t="s">
        <v>23</v>
      </c>
      <c r="C376" s="297">
        <v>0</v>
      </c>
      <c r="D376" s="297">
        <v>0</v>
      </c>
      <c r="E376" s="297">
        <v>0</v>
      </c>
    </row>
    <row r="377" spans="1:5" ht="16.5" thickBot="1" x14ac:dyDescent="0.3">
      <c r="A377" s="281" t="s">
        <v>18</v>
      </c>
      <c r="B377" s="296" t="s">
        <v>23</v>
      </c>
      <c r="C377" s="297">
        <v>0</v>
      </c>
      <c r="D377" s="297">
        <v>0</v>
      </c>
      <c r="E377" s="297">
        <v>0</v>
      </c>
    </row>
    <row r="378" spans="1:5" ht="16.5" thickBot="1" x14ac:dyDescent="0.3">
      <c r="A378" s="281" t="s">
        <v>19</v>
      </c>
      <c r="B378" s="296" t="s">
        <v>23</v>
      </c>
      <c r="C378" s="297">
        <v>0</v>
      </c>
      <c r="D378" s="297">
        <v>0</v>
      </c>
      <c r="E378" s="297">
        <v>0</v>
      </c>
    </row>
    <row r="379" spans="1:5" ht="16.5" thickBot="1" x14ac:dyDescent="0.3">
      <c r="A379" s="629" t="s">
        <v>93</v>
      </c>
      <c r="B379" s="630"/>
      <c r="C379" s="630"/>
      <c r="D379" s="630"/>
      <c r="E379" s="631"/>
    </row>
    <row r="380" spans="1:5" x14ac:dyDescent="0.25">
      <c r="A380" s="594"/>
      <c r="B380" s="291">
        <v>2018</v>
      </c>
      <c r="C380" s="291">
        <v>2019</v>
      </c>
      <c r="D380" s="291">
        <v>2020</v>
      </c>
      <c r="E380" s="291">
        <v>2021</v>
      </c>
    </row>
    <row r="381" spans="1:5" ht="16.5" thickBot="1" x14ac:dyDescent="0.3">
      <c r="A381" s="595"/>
      <c r="B381" s="292" t="s">
        <v>6</v>
      </c>
      <c r="C381" s="292" t="s">
        <v>7</v>
      </c>
      <c r="D381" s="292" t="s">
        <v>7</v>
      </c>
      <c r="E381" s="292" t="s">
        <v>7</v>
      </c>
    </row>
    <row r="382" spans="1:5" ht="16.5" thickBot="1" x14ac:dyDescent="0.3">
      <c r="A382" s="308" t="s">
        <v>70</v>
      </c>
      <c r="B382" s="288">
        <v>0</v>
      </c>
      <c r="C382" s="288">
        <v>0</v>
      </c>
      <c r="D382" s="288">
        <v>0</v>
      </c>
      <c r="E382" s="288">
        <v>0</v>
      </c>
    </row>
    <row r="383" spans="1:5" ht="16.5" thickBot="1" x14ac:dyDescent="0.3">
      <c r="A383" s="308" t="s">
        <v>71</v>
      </c>
      <c r="B383" s="289">
        <v>0</v>
      </c>
      <c r="C383" s="288">
        <v>0</v>
      </c>
      <c r="D383" s="288">
        <v>0</v>
      </c>
      <c r="E383" s="288">
        <v>0</v>
      </c>
    </row>
    <row r="384" spans="1:5" ht="16.5" thickBot="1" x14ac:dyDescent="0.3">
      <c r="A384" s="311" t="s">
        <v>83</v>
      </c>
      <c r="B384" s="289">
        <f>B383+B382</f>
        <v>0</v>
      </c>
      <c r="C384" s="289">
        <f t="shared" ref="C384:E384" si="56">C383+C382</f>
        <v>0</v>
      </c>
      <c r="D384" s="289">
        <f t="shared" si="56"/>
        <v>0</v>
      </c>
      <c r="E384" s="289">
        <f t="shared" si="56"/>
        <v>0</v>
      </c>
    </row>
    <row r="385" spans="1:7" x14ac:dyDescent="0.25">
      <c r="A385" s="614" t="s">
        <v>94</v>
      </c>
      <c r="B385" s="632"/>
      <c r="C385" s="633"/>
      <c r="D385" s="633"/>
      <c r="E385" s="634"/>
    </row>
    <row r="386" spans="1:7" x14ac:dyDescent="0.25">
      <c r="A386" s="615"/>
      <c r="B386" s="635"/>
      <c r="C386" s="636"/>
      <c r="D386" s="636"/>
      <c r="E386" s="637"/>
    </row>
    <row r="387" spans="1:7" ht="3.75" customHeight="1" thickBot="1" x14ac:dyDescent="0.3">
      <c r="A387" s="616"/>
      <c r="B387" s="638"/>
      <c r="C387" s="639"/>
      <c r="D387" s="639"/>
      <c r="E387" s="640"/>
    </row>
    <row r="388" spans="1:7" ht="16.5" thickBot="1" x14ac:dyDescent="0.3">
      <c r="A388" s="304" t="s">
        <v>478</v>
      </c>
      <c r="B388" s="596" t="s">
        <v>479</v>
      </c>
      <c r="C388" s="597"/>
      <c r="D388" s="597"/>
      <c r="E388" s="597"/>
    </row>
    <row r="389" spans="1:7" ht="16.5" thickBot="1" x14ac:dyDescent="0.3">
      <c r="A389" s="596" t="s">
        <v>480</v>
      </c>
      <c r="B389" s="597"/>
      <c r="C389" s="597"/>
      <c r="D389" s="597"/>
      <c r="E389" s="598"/>
    </row>
    <row r="390" spans="1:7" ht="63.75" thickBot="1" x14ac:dyDescent="0.3">
      <c r="A390" s="296" t="s">
        <v>481</v>
      </c>
      <c r="B390" s="320">
        <v>7</v>
      </c>
      <c r="C390" s="280" t="s">
        <v>399</v>
      </c>
      <c r="D390" s="280" t="s">
        <v>482</v>
      </c>
      <c r="E390" s="280" t="s">
        <v>482</v>
      </c>
    </row>
    <row r="391" spans="1:7" ht="63.75" thickBot="1" x14ac:dyDescent="0.3">
      <c r="A391" s="296" t="s">
        <v>483</v>
      </c>
      <c r="B391" s="320">
        <v>4</v>
      </c>
      <c r="C391" s="280" t="s">
        <v>399</v>
      </c>
      <c r="D391" s="280" t="s">
        <v>482</v>
      </c>
      <c r="E391" s="280" t="s">
        <v>482</v>
      </c>
    </row>
    <row r="392" spans="1:7" ht="16.5" thickBot="1" x14ac:dyDescent="0.3">
      <c r="A392" s="321" t="s">
        <v>484</v>
      </c>
      <c r="B392" s="320">
        <v>10</v>
      </c>
      <c r="C392" s="283" t="s">
        <v>399</v>
      </c>
      <c r="D392" s="283" t="s">
        <v>399</v>
      </c>
      <c r="E392" s="283" t="s">
        <v>399</v>
      </c>
    </row>
    <row r="393" spans="1:7" ht="16.5" thickBot="1" x14ac:dyDescent="0.3">
      <c r="A393" s="321" t="s">
        <v>485</v>
      </c>
      <c r="B393" s="320">
        <v>54</v>
      </c>
      <c r="C393" s="283" t="s">
        <v>399</v>
      </c>
      <c r="D393" s="283" t="s">
        <v>399</v>
      </c>
      <c r="E393" s="283" t="s">
        <v>399</v>
      </c>
    </row>
    <row r="394" spans="1:7" ht="16.5" thickBot="1" x14ac:dyDescent="0.3">
      <c r="A394" s="321" t="s">
        <v>486</v>
      </c>
      <c r="B394" s="320">
        <v>614</v>
      </c>
      <c r="C394" s="283" t="s">
        <v>399</v>
      </c>
      <c r="D394" s="283" t="s">
        <v>399</v>
      </c>
      <c r="E394" s="283" t="s">
        <v>399</v>
      </c>
      <c r="G394" s="322"/>
    </row>
    <row r="395" spans="1:7" ht="16.5" thickBot="1" x14ac:dyDescent="0.3">
      <c r="A395" s="647" t="s">
        <v>60</v>
      </c>
      <c r="B395" s="600"/>
      <c r="C395" s="600"/>
      <c r="D395" s="600"/>
      <c r="E395" s="648"/>
    </row>
    <row r="396" spans="1:7" ht="16.5" thickBot="1" x14ac:dyDescent="0.3">
      <c r="A396" s="599" t="s">
        <v>73</v>
      </c>
      <c r="B396" s="601"/>
      <c r="C396" s="601"/>
      <c r="D396" s="601"/>
      <c r="E396" s="602"/>
    </row>
    <row r="397" spans="1:7" ht="16.5" thickBot="1" x14ac:dyDescent="0.3">
      <c r="A397" s="287" t="s">
        <v>39</v>
      </c>
      <c r="B397" s="596" t="s">
        <v>487</v>
      </c>
      <c r="C397" s="597"/>
      <c r="D397" s="597"/>
      <c r="E397" s="598"/>
    </row>
    <row r="398" spans="1:7" ht="16.5" thickBot="1" x14ac:dyDescent="0.3">
      <c r="A398" s="281" t="s">
        <v>10</v>
      </c>
      <c r="B398" s="596" t="s">
        <v>488</v>
      </c>
      <c r="C398" s="597"/>
      <c r="D398" s="597"/>
      <c r="E398" s="598"/>
    </row>
    <row r="399" spans="1:7" ht="16.5" thickBot="1" x14ac:dyDescent="0.3">
      <c r="A399" s="281" t="s">
        <v>15</v>
      </c>
      <c r="B399" s="626" t="s">
        <v>489</v>
      </c>
      <c r="C399" s="627"/>
      <c r="D399" s="627"/>
      <c r="E399" s="628"/>
    </row>
    <row r="400" spans="1:7" x14ac:dyDescent="0.25">
      <c r="A400" s="594"/>
      <c r="B400" s="291">
        <v>2018</v>
      </c>
      <c r="C400" s="291">
        <v>2019</v>
      </c>
      <c r="D400" s="291">
        <v>2020</v>
      </c>
      <c r="E400" s="291">
        <v>2021</v>
      </c>
    </row>
    <row r="401" spans="1:5" ht="16.5" thickBot="1" x14ac:dyDescent="0.3">
      <c r="A401" s="595"/>
      <c r="B401" s="292" t="s">
        <v>6</v>
      </c>
      <c r="C401" s="292" t="s">
        <v>7</v>
      </c>
      <c r="D401" s="292" t="s">
        <v>7</v>
      </c>
      <c r="E401" s="292" t="s">
        <v>7</v>
      </c>
    </row>
    <row r="402" spans="1:5" ht="16.5" thickBot="1" x14ac:dyDescent="0.3">
      <c r="A402" s="281" t="s">
        <v>446</v>
      </c>
      <c r="B402" s="293">
        <v>513</v>
      </c>
      <c r="C402" s="293">
        <v>400</v>
      </c>
      <c r="D402" s="293">
        <v>300</v>
      </c>
      <c r="E402" s="293">
        <v>300</v>
      </c>
    </row>
    <row r="403" spans="1:5" ht="16.5" thickBot="1" x14ac:dyDescent="0.3">
      <c r="A403" s="281" t="s">
        <v>16</v>
      </c>
      <c r="B403" s="293">
        <f>B432</f>
        <v>190935.826</v>
      </c>
      <c r="C403" s="293">
        <f t="shared" ref="C403:E403" si="57">C432</f>
        <v>190935.826</v>
      </c>
      <c r="D403" s="293">
        <f t="shared" si="57"/>
        <v>190935.826</v>
      </c>
      <c r="E403" s="293">
        <f t="shared" si="57"/>
        <v>190935.826</v>
      </c>
    </row>
    <row r="404" spans="1:5" ht="16.5" thickBot="1" x14ac:dyDescent="0.3">
      <c r="A404" s="281" t="s">
        <v>26</v>
      </c>
      <c r="B404" s="293">
        <f>B403/B402</f>
        <v>372.19459259259258</v>
      </c>
      <c r="C404" s="293">
        <f>C403/C402</f>
        <v>477.33956499999999</v>
      </c>
      <c r="D404" s="293">
        <f>D403/D402</f>
        <v>636.45275333333336</v>
      </c>
      <c r="E404" s="293">
        <f>E403/E402</f>
        <v>636.45275333333336</v>
      </c>
    </row>
    <row r="405" spans="1:5" ht="16.5" thickBot="1" x14ac:dyDescent="0.3">
      <c r="A405" s="281" t="s">
        <v>17</v>
      </c>
      <c r="B405" s="296" t="s">
        <v>23</v>
      </c>
      <c r="C405" s="297">
        <f>C402/B402-1</f>
        <v>-0.22027290448343084</v>
      </c>
      <c r="D405" s="297">
        <f>D402/C402-1</f>
        <v>-0.25</v>
      </c>
      <c r="E405" s="297">
        <f>E402/D402-1</f>
        <v>0</v>
      </c>
    </row>
    <row r="406" spans="1:5" ht="16.5" thickBot="1" x14ac:dyDescent="0.3">
      <c r="A406" s="281" t="s">
        <v>18</v>
      </c>
      <c r="B406" s="296" t="s">
        <v>23</v>
      </c>
      <c r="C406" s="297">
        <f>C403/B403-1</f>
        <v>0</v>
      </c>
      <c r="D406" s="297">
        <f>D403/C403-1</f>
        <v>0</v>
      </c>
      <c r="E406" s="297">
        <f t="shared" ref="E406:E407" si="58">E403/D403-1</f>
        <v>0</v>
      </c>
    </row>
    <row r="407" spans="1:5" ht="16.5" thickBot="1" x14ac:dyDescent="0.3">
      <c r="A407" s="281" t="s">
        <v>19</v>
      </c>
      <c r="B407" s="296" t="s">
        <v>23</v>
      </c>
      <c r="C407" s="297">
        <f>C404/B404-1</f>
        <v>0.28249999999999997</v>
      </c>
      <c r="D407" s="297">
        <f>D404/C404-1</f>
        <v>0.33333333333333348</v>
      </c>
      <c r="E407" s="297">
        <f t="shared" si="58"/>
        <v>0</v>
      </c>
    </row>
    <row r="408" spans="1:5" ht="16.5" thickBot="1" x14ac:dyDescent="0.3">
      <c r="A408" s="629" t="s">
        <v>90</v>
      </c>
      <c r="B408" s="630"/>
      <c r="C408" s="630"/>
      <c r="D408" s="630"/>
      <c r="E408" s="631"/>
    </row>
    <row r="409" spans="1:5" x14ac:dyDescent="0.25">
      <c r="A409" s="594"/>
      <c r="B409" s="291">
        <v>2018</v>
      </c>
      <c r="C409" s="291">
        <v>2019</v>
      </c>
      <c r="D409" s="291">
        <v>2020</v>
      </c>
      <c r="E409" s="291">
        <v>2021</v>
      </c>
    </row>
    <row r="410" spans="1:5" ht="16.5" thickBot="1" x14ac:dyDescent="0.3">
      <c r="A410" s="595"/>
      <c r="B410" s="292" t="s">
        <v>6</v>
      </c>
      <c r="C410" s="292" t="s">
        <v>7</v>
      </c>
      <c r="D410" s="292" t="s">
        <v>7</v>
      </c>
      <c r="E410" s="292" t="s">
        <v>7</v>
      </c>
    </row>
    <row r="411" spans="1:5" ht="16.5" thickBot="1" x14ac:dyDescent="0.3">
      <c r="A411" s="308" t="s">
        <v>0</v>
      </c>
      <c r="B411" s="288">
        <v>134478</v>
      </c>
      <c r="C411" s="288">
        <v>134478</v>
      </c>
      <c r="D411" s="288">
        <v>134478</v>
      </c>
      <c r="E411" s="288">
        <v>134478</v>
      </c>
    </row>
    <row r="412" spans="1:5" ht="32.25" thickBot="1" x14ac:dyDescent="0.3">
      <c r="A412" s="309" t="s">
        <v>43</v>
      </c>
      <c r="B412" s="289"/>
      <c r="C412" s="290"/>
      <c r="D412" s="290"/>
      <c r="E412" s="290"/>
    </row>
    <row r="413" spans="1:5" ht="32.25" thickBot="1" x14ac:dyDescent="0.3">
      <c r="A413" s="309" t="s">
        <v>425</v>
      </c>
      <c r="B413" s="289"/>
      <c r="C413" s="313"/>
      <c r="D413" s="313"/>
      <c r="E413" s="313"/>
    </row>
    <row r="414" spans="1:5" ht="32.25" thickBot="1" x14ac:dyDescent="0.3">
      <c r="A414" s="308" t="s">
        <v>41</v>
      </c>
      <c r="B414" s="288">
        <f>B411*16.7%</f>
        <v>22457.825999999997</v>
      </c>
      <c r="C414" s="288">
        <f t="shared" ref="C414:E414" si="59">C411*16.7%</f>
        <v>22457.825999999997</v>
      </c>
      <c r="D414" s="288">
        <f t="shared" si="59"/>
        <v>22457.825999999997</v>
      </c>
      <c r="E414" s="288">
        <f t="shared" si="59"/>
        <v>22457.825999999997</v>
      </c>
    </row>
    <row r="415" spans="1:5" ht="41.25" customHeight="1" thickBot="1" x14ac:dyDescent="0.3">
      <c r="A415" s="309" t="s">
        <v>45</v>
      </c>
      <c r="B415" s="289"/>
      <c r="C415" s="288"/>
      <c r="D415" s="288"/>
      <c r="E415" s="288"/>
    </row>
    <row r="416" spans="1:5" ht="54.75" customHeight="1" thickBot="1" x14ac:dyDescent="0.3">
      <c r="A416" s="309" t="s">
        <v>426</v>
      </c>
      <c r="B416" s="289"/>
      <c r="C416" s="288"/>
      <c r="D416" s="288"/>
      <c r="E416" s="288"/>
    </row>
    <row r="417" spans="1:5" ht="16.5" thickBot="1" x14ac:dyDescent="0.3">
      <c r="A417" s="308" t="s">
        <v>490</v>
      </c>
      <c r="B417" s="289">
        <v>34000</v>
      </c>
      <c r="C417" s="289">
        <v>34000</v>
      </c>
      <c r="D417" s="289">
        <v>34000</v>
      </c>
      <c r="E417" s="289">
        <v>34000</v>
      </c>
    </row>
    <row r="418" spans="1:5" ht="48" thickBot="1" x14ac:dyDescent="0.3">
      <c r="A418" s="309" t="s">
        <v>48</v>
      </c>
      <c r="B418" s="289"/>
      <c r="C418" s="310"/>
      <c r="D418" s="288"/>
      <c r="E418" s="288"/>
    </row>
    <row r="419" spans="1:5" ht="48" thickBot="1" x14ac:dyDescent="0.3">
      <c r="A419" s="309" t="s">
        <v>428</v>
      </c>
      <c r="B419" s="289"/>
      <c r="C419" s="288"/>
      <c r="D419" s="288"/>
      <c r="E419" s="288"/>
    </row>
    <row r="420" spans="1:5" ht="16.5" thickBot="1" x14ac:dyDescent="0.3">
      <c r="A420" s="308" t="s">
        <v>2</v>
      </c>
      <c r="B420" s="289">
        <v>0</v>
      </c>
      <c r="C420" s="288"/>
      <c r="D420" s="288"/>
      <c r="E420" s="288"/>
    </row>
    <row r="421" spans="1:5" ht="48" thickBot="1" x14ac:dyDescent="0.3">
      <c r="A421" s="309" t="s">
        <v>50</v>
      </c>
      <c r="B421" s="289"/>
      <c r="C421" s="288"/>
      <c r="D421" s="288"/>
      <c r="E421" s="288"/>
    </row>
    <row r="422" spans="1:5" ht="48" thickBot="1" x14ac:dyDescent="0.3">
      <c r="A422" s="309" t="s">
        <v>429</v>
      </c>
      <c r="B422" s="289"/>
      <c r="C422" s="288"/>
      <c r="D422" s="288"/>
      <c r="E422" s="288"/>
    </row>
    <row r="423" spans="1:5" ht="16.5" thickBot="1" x14ac:dyDescent="0.3">
      <c r="A423" s="308" t="s">
        <v>31</v>
      </c>
      <c r="B423" s="289">
        <v>0</v>
      </c>
      <c r="C423" s="288"/>
      <c r="D423" s="288"/>
      <c r="E423" s="288"/>
    </row>
    <row r="424" spans="1:5" ht="48" thickBot="1" x14ac:dyDescent="0.3">
      <c r="A424" s="309" t="s">
        <v>52</v>
      </c>
      <c r="B424" s="289"/>
      <c r="C424" s="288"/>
      <c r="D424" s="288"/>
      <c r="E424" s="288"/>
    </row>
    <row r="425" spans="1:5" ht="48" thickBot="1" x14ac:dyDescent="0.3">
      <c r="A425" s="309" t="s">
        <v>430</v>
      </c>
      <c r="B425" s="289"/>
      <c r="C425" s="288"/>
      <c r="D425" s="288"/>
      <c r="E425" s="288"/>
    </row>
    <row r="426" spans="1:5" ht="16.5" thickBot="1" x14ac:dyDescent="0.3">
      <c r="A426" s="308" t="s">
        <v>33</v>
      </c>
      <c r="B426" s="289"/>
      <c r="C426" s="288"/>
      <c r="D426" s="288"/>
      <c r="E426" s="288"/>
    </row>
    <row r="427" spans="1:5" ht="48" thickBot="1" x14ac:dyDescent="0.3">
      <c r="A427" s="309" t="s">
        <v>54</v>
      </c>
      <c r="B427" s="289"/>
      <c r="C427" s="288"/>
      <c r="D427" s="288"/>
      <c r="E427" s="288"/>
    </row>
    <row r="428" spans="1:5" ht="48" thickBot="1" x14ac:dyDescent="0.3">
      <c r="A428" s="309" t="s">
        <v>431</v>
      </c>
      <c r="B428" s="289"/>
      <c r="C428" s="288"/>
      <c r="D428" s="288"/>
      <c r="E428" s="288"/>
    </row>
    <row r="429" spans="1:5" ht="16.5" thickBot="1" x14ac:dyDescent="0.3">
      <c r="A429" s="308" t="s">
        <v>3</v>
      </c>
      <c r="B429" s="289">
        <v>0</v>
      </c>
      <c r="C429" s="289">
        <v>0</v>
      </c>
      <c r="D429" s="289">
        <v>0</v>
      </c>
      <c r="E429" s="289">
        <v>0</v>
      </c>
    </row>
    <row r="430" spans="1:5" ht="48" thickBot="1" x14ac:dyDescent="0.3">
      <c r="A430" s="309" t="s">
        <v>56</v>
      </c>
      <c r="B430" s="289"/>
      <c r="C430" s="288"/>
      <c r="D430" s="288"/>
      <c r="E430" s="288"/>
    </row>
    <row r="431" spans="1:5" ht="48" thickBot="1" x14ac:dyDescent="0.3">
      <c r="A431" s="309" t="s">
        <v>432</v>
      </c>
      <c r="B431" s="289"/>
      <c r="C431" s="288"/>
      <c r="D431" s="288"/>
      <c r="E431" s="288"/>
    </row>
    <row r="432" spans="1:5" ht="16.5" thickBot="1" x14ac:dyDescent="0.3">
      <c r="A432" s="311" t="s">
        <v>61</v>
      </c>
      <c r="B432" s="289">
        <f>B429+B426+B423+B420+B417+B414+B411</f>
        <v>190935.826</v>
      </c>
      <c r="C432" s="289">
        <f>C429+C426+C423+C420+C417+C414+C411</f>
        <v>190935.826</v>
      </c>
      <c r="D432" s="289">
        <f>D429+D426+D423+D420+D417+D414+D411</f>
        <v>190935.826</v>
      </c>
      <c r="E432" s="289">
        <f>E429+E426+E423+E420+E417+E414+E411</f>
        <v>190935.826</v>
      </c>
    </row>
    <row r="433" spans="1:7" x14ac:dyDescent="0.25">
      <c r="A433" s="614" t="s">
        <v>433</v>
      </c>
      <c r="B433" s="632"/>
      <c r="C433" s="633"/>
      <c r="D433" s="633"/>
      <c r="E433" s="634"/>
    </row>
    <row r="434" spans="1:7" x14ac:dyDescent="0.25">
      <c r="A434" s="615"/>
      <c r="B434" s="635"/>
      <c r="C434" s="636"/>
      <c r="D434" s="636"/>
      <c r="E434" s="637"/>
    </row>
    <row r="435" spans="1:7" ht="16.5" thickBot="1" x14ac:dyDescent="0.3">
      <c r="A435" s="616"/>
      <c r="B435" s="638"/>
      <c r="C435" s="639"/>
      <c r="D435" s="639"/>
      <c r="E435" s="640"/>
    </row>
    <row r="436" spans="1:7" ht="16.5" thickBot="1" x14ac:dyDescent="0.3">
      <c r="A436" s="304" t="s">
        <v>62</v>
      </c>
      <c r="B436" s="312">
        <f>IF(B432-B403=0,0,"Error")</f>
        <v>0</v>
      </c>
      <c r="C436" s="312">
        <f>IF(C432-C403=0,0,"Error")</f>
        <v>0</v>
      </c>
      <c r="D436" s="312">
        <f>IF(D432-D403=0,0,"Error")</f>
        <v>0</v>
      </c>
      <c r="E436" s="312">
        <f>IF(E432-E403=0,0,"Error")</f>
        <v>0</v>
      </c>
    </row>
    <row r="437" spans="1:7" x14ac:dyDescent="0.25">
      <c r="A437" s="614" t="s">
        <v>433</v>
      </c>
      <c r="B437" s="632"/>
      <c r="C437" s="633"/>
      <c r="D437" s="633"/>
      <c r="E437" s="634"/>
    </row>
    <row r="438" spans="1:7" x14ac:dyDescent="0.25">
      <c r="A438" s="615"/>
      <c r="B438" s="635"/>
      <c r="C438" s="636"/>
      <c r="D438" s="636"/>
      <c r="E438" s="637"/>
    </row>
    <row r="439" spans="1:7" ht="16.5" thickBot="1" x14ac:dyDescent="0.3">
      <c r="A439" s="616"/>
      <c r="B439" s="638"/>
      <c r="C439" s="639"/>
      <c r="D439" s="639"/>
      <c r="E439" s="640"/>
    </row>
    <row r="440" spans="1:7" ht="16.5" thickBot="1" x14ac:dyDescent="0.3">
      <c r="A440" s="298"/>
      <c r="B440" s="318"/>
      <c r="C440" s="318"/>
      <c r="D440" s="318"/>
      <c r="E440" s="319"/>
    </row>
    <row r="441" spans="1:7" ht="16.5" thickBot="1" x14ac:dyDescent="0.3">
      <c r="A441" s="304"/>
      <c r="B441" s="312"/>
      <c r="C441" s="312"/>
      <c r="D441" s="312"/>
      <c r="E441" s="312"/>
    </row>
    <row r="442" spans="1:7" ht="32.25" thickBot="1" x14ac:dyDescent="0.3">
      <c r="A442" s="304" t="s">
        <v>76</v>
      </c>
      <c r="B442" s="312">
        <f>B72+B112+B152+B192+B257+B278+B299+B323+B344+B364+B432+B232</f>
        <v>5832099.5449999999</v>
      </c>
      <c r="C442" s="312">
        <f>C72+C112+C152+C192+C257+C278+C299+C323+C344+C364+C432+C232</f>
        <v>5773915.7750000004</v>
      </c>
      <c r="D442" s="312">
        <f>D72+D112+D152+D192+D257+D278+D299+D323+D344+D364+D432+D232</f>
        <v>5748915.7750000004</v>
      </c>
      <c r="E442" s="312">
        <f>E72+E112+E152+E192+E257+E278+E299+E323+E344+E364+E432+E232</f>
        <v>5698915.7750000004</v>
      </c>
      <c r="F442" s="323"/>
      <c r="G442" s="323"/>
    </row>
    <row r="443" spans="1:7" ht="32.25" thickBot="1" x14ac:dyDescent="0.3">
      <c r="A443" s="304" t="s">
        <v>77</v>
      </c>
      <c r="B443" s="312">
        <f>B445+B447+B449+B451+B453+B455+B457+B459+B461</f>
        <v>5832099.5449999999</v>
      </c>
      <c r="C443" s="312">
        <f t="shared" ref="C443:E443" si="60">C445+C447+C449+C451+C453+C455+C457+C459+C461</f>
        <v>5773915.7750000004</v>
      </c>
      <c r="D443" s="312">
        <f t="shared" si="60"/>
        <v>5748915.7750000004</v>
      </c>
      <c r="E443" s="312">
        <f t="shared" si="60"/>
        <v>5698915.7750000004</v>
      </c>
      <c r="F443" s="324"/>
      <c r="G443" s="324"/>
    </row>
    <row r="444" spans="1:7" ht="39.75" customHeight="1" thickBot="1" x14ac:dyDescent="0.3">
      <c r="A444" s="325" t="s">
        <v>27</v>
      </c>
      <c r="B444" s="326"/>
      <c r="C444" s="327">
        <f>C443/B443-1</f>
        <v>-9.9764706605328657E-3</v>
      </c>
      <c r="D444" s="327">
        <f>D443/C443-1</f>
        <v>-4.3298172287592473E-3</v>
      </c>
      <c r="E444" s="327">
        <f t="shared" ref="E444" si="61">E443/D443-1</f>
        <v>-8.6972921428823957E-3</v>
      </c>
    </row>
    <row r="445" spans="1:7" ht="27.75" customHeight="1" thickBot="1" x14ac:dyDescent="0.3">
      <c r="A445" s="308" t="s">
        <v>0</v>
      </c>
      <c r="B445" s="288">
        <f>B51+B91+B131+B171+B411+B211</f>
        <v>3326135</v>
      </c>
      <c r="C445" s="288">
        <f>C51+C91+C131+C171+C411+C211</f>
        <v>3411825</v>
      </c>
      <c r="D445" s="288">
        <f>D51+D91+D131+D171+D411+D211</f>
        <v>3411825</v>
      </c>
      <c r="E445" s="288">
        <f>E51+E91+E131+E171+E411+E211</f>
        <v>3411825</v>
      </c>
      <c r="G445" s="324"/>
    </row>
    <row r="446" spans="1:7" ht="27.75" customHeight="1" thickBot="1" x14ac:dyDescent="0.3">
      <c r="A446" s="309" t="s">
        <v>28</v>
      </c>
      <c r="B446" s="289"/>
      <c r="C446" s="313">
        <f>C445/B445-1</f>
        <v>2.576263440900628E-2</v>
      </c>
      <c r="D446" s="313">
        <f>D445/C445-1</f>
        <v>0</v>
      </c>
      <c r="E446" s="313">
        <f t="shared" ref="E446" si="62">E445/D445-1</f>
        <v>0</v>
      </c>
    </row>
    <row r="447" spans="1:7" ht="39" customHeight="1" thickBot="1" x14ac:dyDescent="0.3">
      <c r="A447" s="308" t="s">
        <v>41</v>
      </c>
      <c r="B447" s="288">
        <f>B54+B94+B134+B174+B414+B214</f>
        <v>555464.54499999993</v>
      </c>
      <c r="C447" s="288">
        <f>C54+C94+C134+C174+C414+C214</f>
        <v>569774.77500000002</v>
      </c>
      <c r="D447" s="288">
        <f>D54+D94+D134+D174+D414+D214</f>
        <v>569774.77500000002</v>
      </c>
      <c r="E447" s="288">
        <f>E54+E94+E134+E174+E414+E214</f>
        <v>569774.77500000002</v>
      </c>
      <c r="G447" s="324"/>
    </row>
    <row r="448" spans="1:7" ht="32.25" thickBot="1" x14ac:dyDescent="0.3">
      <c r="A448" s="309" t="s">
        <v>42</v>
      </c>
      <c r="B448" s="289"/>
      <c r="C448" s="313">
        <f>C447/B447-1</f>
        <v>2.5762634409006502E-2</v>
      </c>
      <c r="D448" s="313">
        <f>D447/C447-1</f>
        <v>0</v>
      </c>
      <c r="E448" s="313">
        <f t="shared" ref="E448" si="63">E447/D447-1</f>
        <v>0</v>
      </c>
    </row>
    <row r="449" spans="1:7" ht="16.5" thickBot="1" x14ac:dyDescent="0.3">
      <c r="A449" s="308" t="s">
        <v>1</v>
      </c>
      <c r="B449" s="288">
        <f>B57+B97+B137+B177+B417</f>
        <v>1480150</v>
      </c>
      <c r="C449" s="288">
        <f>C57+C97+C137+C177+C417</f>
        <v>1454316</v>
      </c>
      <c r="D449" s="288">
        <f>D57+D97+D137+D177+D417</f>
        <v>1454316</v>
      </c>
      <c r="E449" s="288">
        <f>E57+E97+E137+E177+E417</f>
        <v>1454316</v>
      </c>
      <c r="F449" s="328"/>
      <c r="G449" s="328"/>
    </row>
    <row r="450" spans="1:7" ht="32.25" thickBot="1" x14ac:dyDescent="0.3">
      <c r="A450" s="309" t="s">
        <v>29</v>
      </c>
      <c r="B450" s="289"/>
      <c r="C450" s="313">
        <f>C449/B449-1</f>
        <v>-1.7453636455764587E-2</v>
      </c>
      <c r="D450" s="313">
        <f>D449/C449-1</f>
        <v>0</v>
      </c>
      <c r="E450" s="313">
        <f t="shared" ref="E450" si="64">E449/D449-1</f>
        <v>0</v>
      </c>
    </row>
    <row r="451" spans="1:7" ht="16.5" thickBot="1" x14ac:dyDescent="0.3">
      <c r="A451" s="308" t="s">
        <v>2</v>
      </c>
      <c r="B451" s="288">
        <f>B420+B60</f>
        <v>0</v>
      </c>
      <c r="C451" s="288">
        <f>C420+C60</f>
        <v>0</v>
      </c>
      <c r="D451" s="288">
        <f>D420+D60</f>
        <v>0</v>
      </c>
      <c r="E451" s="288">
        <f>E420+E60</f>
        <v>0</v>
      </c>
      <c r="F451" s="329"/>
      <c r="G451" s="330"/>
    </row>
    <row r="452" spans="1:7" ht="16.5" thickBot="1" x14ac:dyDescent="0.3">
      <c r="A452" s="309" t="s">
        <v>30</v>
      </c>
      <c r="B452" s="289"/>
      <c r="C452" s="313">
        <v>0</v>
      </c>
      <c r="D452" s="313">
        <v>0</v>
      </c>
      <c r="E452" s="313">
        <v>0</v>
      </c>
    </row>
    <row r="453" spans="1:7" ht="16.5" thickBot="1" x14ac:dyDescent="0.3">
      <c r="A453" s="308" t="s">
        <v>31</v>
      </c>
      <c r="B453" s="288">
        <f>B423+B63+B223</f>
        <v>0</v>
      </c>
      <c r="C453" s="288">
        <f>C423+C63+C223</f>
        <v>5500</v>
      </c>
      <c r="D453" s="288">
        <f>D423+D63+D223</f>
        <v>5500</v>
      </c>
      <c r="E453" s="288">
        <f>E423+E63+E223</f>
        <v>5500</v>
      </c>
    </row>
    <row r="454" spans="1:7" ht="32.25" thickBot="1" x14ac:dyDescent="0.3">
      <c r="A454" s="309" t="s">
        <v>32</v>
      </c>
      <c r="B454" s="289"/>
      <c r="C454" s="313">
        <v>0</v>
      </c>
      <c r="D454" s="313">
        <f>D453/C453-1</f>
        <v>0</v>
      </c>
      <c r="E454" s="313">
        <f t="shared" ref="E454" si="65">E453/D453-1</f>
        <v>0</v>
      </c>
    </row>
    <row r="455" spans="1:7" ht="16.5" thickBot="1" x14ac:dyDescent="0.3">
      <c r="A455" s="308" t="s">
        <v>33</v>
      </c>
      <c r="B455" s="288">
        <f>B226</f>
        <v>350</v>
      </c>
      <c r="C455" s="288">
        <f t="shared" ref="C455:E455" si="66">C226</f>
        <v>500</v>
      </c>
      <c r="D455" s="288">
        <f t="shared" si="66"/>
        <v>500</v>
      </c>
      <c r="E455" s="288">
        <f t="shared" si="66"/>
        <v>500</v>
      </c>
    </row>
    <row r="456" spans="1:7" ht="32.25" thickBot="1" x14ac:dyDescent="0.3">
      <c r="A456" s="309" t="s">
        <v>34</v>
      </c>
      <c r="B456" s="289"/>
      <c r="C456" s="313">
        <f>C455/B455-1</f>
        <v>0.4285714285714286</v>
      </c>
      <c r="D456" s="313">
        <f>D455/C455-1</f>
        <v>0</v>
      </c>
      <c r="E456" s="313">
        <f t="shared" ref="E456" si="67">E455/D455-1</f>
        <v>0</v>
      </c>
    </row>
    <row r="457" spans="1:7" ht="16.5" thickBot="1" x14ac:dyDescent="0.3">
      <c r="A457" s="308" t="s">
        <v>3</v>
      </c>
      <c r="B457" s="288">
        <f>B429+B69+B229</f>
        <v>0</v>
      </c>
      <c r="C457" s="288">
        <f>C429+C69+C229</f>
        <v>40000</v>
      </c>
      <c r="D457" s="288">
        <f>D429+D69+D229</f>
        <v>40000</v>
      </c>
      <c r="E457" s="288">
        <f>E429+E69+E229</f>
        <v>40000</v>
      </c>
    </row>
    <row r="458" spans="1:7" ht="32.25" thickBot="1" x14ac:dyDescent="0.3">
      <c r="A458" s="309" t="s">
        <v>35</v>
      </c>
      <c r="B458" s="289"/>
      <c r="C458" s="313">
        <v>0</v>
      </c>
      <c r="D458" s="313">
        <f>D457/C457-1</f>
        <v>0</v>
      </c>
      <c r="E458" s="313">
        <f t="shared" ref="E458" si="68">E457/D457-1</f>
        <v>0</v>
      </c>
    </row>
    <row r="459" spans="1:7" ht="16.5" thickBot="1" x14ac:dyDescent="0.3">
      <c r="A459" s="308" t="s">
        <v>20</v>
      </c>
      <c r="B459" s="288">
        <f>B342</f>
        <v>1100</v>
      </c>
      <c r="C459" s="288">
        <f t="shared" ref="C459:E459" si="69">C342</f>
        <v>1000</v>
      </c>
      <c r="D459" s="288">
        <f t="shared" si="69"/>
        <v>1000</v>
      </c>
      <c r="E459" s="288">
        <f t="shared" si="69"/>
        <v>1000</v>
      </c>
      <c r="G459" s="324"/>
    </row>
    <row r="460" spans="1:7" ht="32.25" thickBot="1" x14ac:dyDescent="0.3">
      <c r="A460" s="309" t="s">
        <v>36</v>
      </c>
      <c r="B460" s="289"/>
      <c r="C460" s="313">
        <f>C459/B459-1</f>
        <v>-9.0909090909090939E-2</v>
      </c>
      <c r="D460" s="313">
        <f>D459/C459-1</f>
        <v>0</v>
      </c>
      <c r="E460" s="313">
        <f t="shared" ref="E460" si="70">E459/D459-1</f>
        <v>0</v>
      </c>
    </row>
    <row r="461" spans="1:7" ht="16.5" thickBot="1" x14ac:dyDescent="0.3">
      <c r="A461" s="308" t="s">
        <v>21</v>
      </c>
      <c r="B461" s="288">
        <f>B256+B277+B298+B322+B343+B363+B383</f>
        <v>468900</v>
      </c>
      <c r="C461" s="288">
        <f t="shared" ref="C461:E461" si="71">C256+C277+C298+C322+C343+C363+C383</f>
        <v>291000</v>
      </c>
      <c r="D461" s="288">
        <f t="shared" si="71"/>
        <v>266000</v>
      </c>
      <c r="E461" s="288">
        <f t="shared" si="71"/>
        <v>216000</v>
      </c>
      <c r="F461" s="329"/>
      <c r="G461" s="329"/>
    </row>
    <row r="462" spans="1:7" ht="32.25" thickBot="1" x14ac:dyDescent="0.3">
      <c r="A462" s="309" t="s">
        <v>37</v>
      </c>
      <c r="B462" s="289"/>
      <c r="C462" s="313">
        <f>C461/B461-1</f>
        <v>-0.37939859245041585</v>
      </c>
      <c r="D462" s="313">
        <f>D461/C461-1</f>
        <v>-8.5910652920962227E-2</v>
      </c>
      <c r="E462" s="313">
        <f t="shared" ref="E462" si="72">E461/D461-1</f>
        <v>-0.18796992481203012</v>
      </c>
    </row>
    <row r="463" spans="1:7" x14ac:dyDescent="0.25">
      <c r="A463" s="614" t="s">
        <v>491</v>
      </c>
      <c r="B463" s="632"/>
      <c r="C463" s="633"/>
      <c r="D463" s="633"/>
      <c r="E463" s="634"/>
    </row>
    <row r="464" spans="1:7" x14ac:dyDescent="0.25">
      <c r="A464" s="615"/>
      <c r="B464" s="635"/>
      <c r="C464" s="636"/>
      <c r="D464" s="636"/>
      <c r="E464" s="637"/>
    </row>
    <row r="465" spans="1:5" ht="16.5" thickBot="1" x14ac:dyDescent="0.3">
      <c r="A465" s="616"/>
      <c r="B465" s="638"/>
      <c r="C465" s="639"/>
      <c r="D465" s="639"/>
      <c r="E465" s="640"/>
    </row>
    <row r="466" spans="1:5" ht="16.5" thickBot="1" x14ac:dyDescent="0.3">
      <c r="A466" s="304" t="s">
        <v>62</v>
      </c>
      <c r="B466" s="312">
        <f>IF(B443-B442=0,0,"Error")</f>
        <v>0</v>
      </c>
      <c r="C466" s="312">
        <f t="shared" ref="C466:E466" si="73">IF(C443-C442=0,0,"Error")</f>
        <v>0</v>
      </c>
      <c r="D466" s="312">
        <f t="shared" si="73"/>
        <v>0</v>
      </c>
      <c r="E466" s="312">
        <f t="shared" si="73"/>
        <v>0</v>
      </c>
    </row>
    <row r="467" spans="1:5" ht="32.25" thickBot="1" x14ac:dyDescent="0.3">
      <c r="A467" s="331" t="s">
        <v>47</v>
      </c>
      <c r="B467" s="288">
        <v>4562</v>
      </c>
      <c r="C467" s="288">
        <v>4562</v>
      </c>
      <c r="D467" s="288">
        <v>4562</v>
      </c>
      <c r="E467" s="288">
        <v>4562</v>
      </c>
    </row>
    <row r="468" spans="1:5" ht="32.25" thickBot="1" x14ac:dyDescent="0.3">
      <c r="A468" s="331" t="s">
        <v>58</v>
      </c>
      <c r="B468" s="288"/>
      <c r="C468" s="288"/>
      <c r="D468" s="288"/>
      <c r="E468" s="288"/>
    </row>
  </sheetData>
  <mergeCells count="134">
    <mergeCell ref="A433:A435"/>
    <mergeCell ref="B433:E435"/>
    <mergeCell ref="A437:A439"/>
    <mergeCell ref="B437:E439"/>
    <mergeCell ref="A463:A465"/>
    <mergeCell ref="B463:E465"/>
    <mergeCell ref="B397:E397"/>
    <mergeCell ref="B398:E398"/>
    <mergeCell ref="B399:E399"/>
    <mergeCell ref="A400:A401"/>
    <mergeCell ref="A408:E408"/>
    <mergeCell ref="A409:A410"/>
    <mergeCell ref="A385:A387"/>
    <mergeCell ref="B385:E387"/>
    <mergeCell ref="B388:E388"/>
    <mergeCell ref="A389:E389"/>
    <mergeCell ref="A395:E395"/>
    <mergeCell ref="A396:E396"/>
    <mergeCell ref="B368:E368"/>
    <mergeCell ref="B369:E369"/>
    <mergeCell ref="B370:E370"/>
    <mergeCell ref="A371:A372"/>
    <mergeCell ref="A379:E379"/>
    <mergeCell ref="A380:A381"/>
    <mergeCell ref="B349:E349"/>
    <mergeCell ref="B350:E350"/>
    <mergeCell ref="A351:A352"/>
    <mergeCell ref="A359:E359"/>
    <mergeCell ref="A360:A361"/>
    <mergeCell ref="A365:A367"/>
    <mergeCell ref="B365:E367"/>
    <mergeCell ref="A331:A332"/>
    <mergeCell ref="A339:E339"/>
    <mergeCell ref="A340:A341"/>
    <mergeCell ref="A345:A347"/>
    <mergeCell ref="B345:E347"/>
    <mergeCell ref="B348:E348"/>
    <mergeCell ref="A324:A326"/>
    <mergeCell ref="B324:E326"/>
    <mergeCell ref="B327:E327"/>
    <mergeCell ref="B328:E328"/>
    <mergeCell ref="B329:E329"/>
    <mergeCell ref="B330:E330"/>
    <mergeCell ref="B307:E307"/>
    <mergeCell ref="B308:E308"/>
    <mergeCell ref="B309:E309"/>
    <mergeCell ref="A310:A311"/>
    <mergeCell ref="A318:E318"/>
    <mergeCell ref="A319:A320"/>
    <mergeCell ref="A295:A296"/>
    <mergeCell ref="A300:A302"/>
    <mergeCell ref="B300:E302"/>
    <mergeCell ref="A304:E304"/>
    <mergeCell ref="A305:E305"/>
    <mergeCell ref="B306:E306"/>
    <mergeCell ref="B282:E282"/>
    <mergeCell ref="B283:E283"/>
    <mergeCell ref="B284:E284"/>
    <mergeCell ref="B285:E285"/>
    <mergeCell ref="A286:A287"/>
    <mergeCell ref="A294:E294"/>
    <mergeCell ref="B264:E264"/>
    <mergeCell ref="A265:A266"/>
    <mergeCell ref="A273:E273"/>
    <mergeCell ref="A274:A275"/>
    <mergeCell ref="A279:A281"/>
    <mergeCell ref="B279:E281"/>
    <mergeCell ref="A253:A254"/>
    <mergeCell ref="A258:A260"/>
    <mergeCell ref="B258:E260"/>
    <mergeCell ref="B261:E261"/>
    <mergeCell ref="B262:E262"/>
    <mergeCell ref="B263:E263"/>
    <mergeCell ref="B240:E240"/>
    <mergeCell ref="B241:E241"/>
    <mergeCell ref="B242:E242"/>
    <mergeCell ref="B243:E243"/>
    <mergeCell ref="A244:A245"/>
    <mergeCell ref="A252:E252"/>
    <mergeCell ref="A208:E208"/>
    <mergeCell ref="A209:A210"/>
    <mergeCell ref="A233:A235"/>
    <mergeCell ref="B233:E235"/>
    <mergeCell ref="A238:E238"/>
    <mergeCell ref="A239:E239"/>
    <mergeCell ref="A193:A195"/>
    <mergeCell ref="B193:E195"/>
    <mergeCell ref="B197:E197"/>
    <mergeCell ref="B198:E198"/>
    <mergeCell ref="B199:E199"/>
    <mergeCell ref="A200:A201"/>
    <mergeCell ref="B157:E157"/>
    <mergeCell ref="B158:E158"/>
    <mergeCell ref="B159:E159"/>
    <mergeCell ref="A160:A161"/>
    <mergeCell ref="A168:E168"/>
    <mergeCell ref="A169:A170"/>
    <mergeCell ref="B119:E119"/>
    <mergeCell ref="A120:A121"/>
    <mergeCell ref="A128:E128"/>
    <mergeCell ref="A129:A130"/>
    <mergeCell ref="A153:A155"/>
    <mergeCell ref="B153:E155"/>
    <mergeCell ref="A88:E88"/>
    <mergeCell ref="A89:A90"/>
    <mergeCell ref="A113:A115"/>
    <mergeCell ref="B113:E115"/>
    <mergeCell ref="B117:E117"/>
    <mergeCell ref="B118:E118"/>
    <mergeCell ref="A73:A75"/>
    <mergeCell ref="B73:E75"/>
    <mergeCell ref="B77:E77"/>
    <mergeCell ref="B78:E78"/>
    <mergeCell ref="B79:E79"/>
    <mergeCell ref="A80:A81"/>
    <mergeCell ref="B37:E37"/>
    <mergeCell ref="B38:E38"/>
    <mergeCell ref="B39:E39"/>
    <mergeCell ref="A40:A41"/>
    <mergeCell ref="A48:E48"/>
    <mergeCell ref="A49:A50"/>
    <mergeCell ref="B12:E12"/>
    <mergeCell ref="A13:A14"/>
    <mergeCell ref="B20:E20"/>
    <mergeCell ref="A21:E21"/>
    <mergeCell ref="A35:E35"/>
    <mergeCell ref="A36:E36"/>
    <mergeCell ref="A4:E4"/>
    <mergeCell ref="B7:E7"/>
    <mergeCell ref="B8:E8"/>
    <mergeCell ref="B9:E9"/>
    <mergeCell ref="A10:E10"/>
    <mergeCell ref="A11:E11"/>
    <mergeCell ref="A5:E5"/>
  </mergeCells>
  <pageMargins left="0.36" right="0.34" top="0.75" bottom="0.75" header="0.3" footer="0.3"/>
  <pageSetup paperSize="9" scale="75" orientation="landscape"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11"/>
  <sheetViews>
    <sheetView view="pageBreakPreview" topLeftCell="A103" zoomScale="60" zoomScaleNormal="100" workbookViewId="0">
      <selection activeCell="B66" sqref="B66:E68"/>
    </sheetView>
  </sheetViews>
  <sheetFormatPr defaultRowHeight="15" x14ac:dyDescent="0.25"/>
  <cols>
    <col min="1" max="1" width="25.7109375" customWidth="1"/>
    <col min="2" max="2" width="15" customWidth="1"/>
    <col min="3" max="3" width="17.5703125" customWidth="1"/>
    <col min="4" max="4" width="16.28515625" customWidth="1"/>
    <col min="5" max="5" width="15.7109375" customWidth="1"/>
  </cols>
  <sheetData>
    <row r="4" spans="1:9" ht="36.75" customHeight="1" x14ac:dyDescent="0.25">
      <c r="A4" s="811" t="s">
        <v>492</v>
      </c>
      <c r="B4" s="811"/>
      <c r="C4" s="811"/>
      <c r="D4" s="811"/>
      <c r="E4" s="811"/>
      <c r="F4" s="165"/>
      <c r="G4" s="164"/>
      <c r="H4" s="164"/>
      <c r="I4" s="164"/>
    </row>
    <row r="5" spans="1:9" ht="15.75" x14ac:dyDescent="0.25">
      <c r="A5" s="662" t="s">
        <v>300</v>
      </c>
      <c r="B5" s="663"/>
      <c r="C5" s="663"/>
      <c r="D5" s="663"/>
      <c r="E5" s="663"/>
      <c r="F5" s="166"/>
      <c r="G5" s="164"/>
      <c r="H5" s="164"/>
      <c r="I5" s="164"/>
    </row>
    <row r="6" spans="1:9" ht="16.5" thickBot="1" x14ac:dyDescent="0.3">
      <c r="A6" s="164"/>
      <c r="B6" s="164"/>
      <c r="C6" s="164"/>
      <c r="D6" s="164"/>
      <c r="E6" s="164"/>
      <c r="F6" s="164"/>
      <c r="G6" s="164"/>
      <c r="H6" s="164"/>
      <c r="I6" s="164"/>
    </row>
    <row r="7" spans="1:9" ht="32.25" thickBot="1" x14ac:dyDescent="0.3">
      <c r="A7" s="168" t="s">
        <v>22</v>
      </c>
      <c r="B7" s="664" t="s">
        <v>493</v>
      </c>
      <c r="C7" s="664"/>
      <c r="D7" s="664"/>
      <c r="E7" s="664"/>
      <c r="F7" s="164"/>
      <c r="G7" s="164"/>
      <c r="H7" s="164"/>
      <c r="I7" s="164"/>
    </row>
    <row r="8" spans="1:9" ht="16.5" thickBot="1" x14ac:dyDescent="0.3">
      <c r="A8" s="168" t="s">
        <v>4</v>
      </c>
      <c r="B8" s="665" t="s">
        <v>494</v>
      </c>
      <c r="C8" s="666"/>
      <c r="D8" s="666"/>
      <c r="E8" s="667"/>
      <c r="F8" s="164"/>
      <c r="G8" s="164"/>
      <c r="H8" s="164"/>
      <c r="I8" s="164"/>
    </row>
    <row r="9" spans="1:9" ht="32.25" thickBot="1" x14ac:dyDescent="0.3">
      <c r="A9" s="168" t="s">
        <v>38</v>
      </c>
      <c r="B9" s="668" t="s">
        <v>5</v>
      </c>
      <c r="C9" s="669"/>
      <c r="D9" s="669"/>
      <c r="E9" s="670"/>
      <c r="F9" s="164"/>
      <c r="G9" s="164"/>
      <c r="H9" s="164"/>
      <c r="I9" s="164"/>
    </row>
    <row r="10" spans="1:9" ht="16.5" thickBot="1" x14ac:dyDescent="0.3">
      <c r="A10" s="649" t="s">
        <v>8</v>
      </c>
      <c r="B10" s="650"/>
      <c r="C10" s="650"/>
      <c r="D10" s="650"/>
      <c r="E10" s="651"/>
      <c r="F10" s="164"/>
      <c r="G10" s="164"/>
      <c r="H10" s="164"/>
      <c r="I10" s="164"/>
    </row>
    <row r="11" spans="1:9" ht="16.5" thickBot="1" x14ac:dyDescent="0.3">
      <c r="A11" s="652" t="s">
        <v>495</v>
      </c>
      <c r="B11" s="653"/>
      <c r="C11" s="653"/>
      <c r="D11" s="653"/>
      <c r="E11" s="654"/>
      <c r="F11" s="164"/>
      <c r="G11" s="164"/>
      <c r="H11" s="164"/>
      <c r="I11" s="164"/>
    </row>
    <row r="12" spans="1:9" ht="16.5" thickBot="1" x14ac:dyDescent="0.3">
      <c r="A12" s="652"/>
      <c r="B12" s="653"/>
      <c r="C12" s="653"/>
      <c r="D12" s="653"/>
      <c r="E12" s="654"/>
      <c r="F12" s="164"/>
      <c r="G12" s="164"/>
      <c r="H12" s="164"/>
      <c r="I12" s="164"/>
    </row>
    <row r="13" spans="1:9" ht="63" customHeight="1" thickBot="1" x14ac:dyDescent="0.3">
      <c r="A13" s="652"/>
      <c r="B13" s="653"/>
      <c r="C13" s="653"/>
      <c r="D13" s="653"/>
      <c r="E13" s="654"/>
      <c r="F13" s="164"/>
      <c r="G13" s="164"/>
      <c r="H13" s="164"/>
      <c r="I13" s="164"/>
    </row>
    <row r="14" spans="1:9" ht="54" customHeight="1" thickBot="1" x14ac:dyDescent="0.3">
      <c r="A14" s="169" t="s">
        <v>11</v>
      </c>
      <c r="B14" s="816" t="s">
        <v>496</v>
      </c>
      <c r="C14" s="817"/>
      <c r="D14" s="817"/>
      <c r="E14" s="818"/>
      <c r="F14" s="164"/>
      <c r="G14" s="164"/>
      <c r="H14" s="164"/>
      <c r="I14" s="164"/>
    </row>
    <row r="15" spans="1:9" ht="15.75" x14ac:dyDescent="0.25">
      <c r="A15" s="813" t="s">
        <v>305</v>
      </c>
      <c r="B15" s="170">
        <v>2018</v>
      </c>
      <c r="C15" s="170">
        <v>2019</v>
      </c>
      <c r="D15" s="170">
        <v>2020</v>
      </c>
      <c r="E15" s="170">
        <v>2021</v>
      </c>
      <c r="F15" s="164"/>
      <c r="G15" s="164"/>
      <c r="H15" s="164"/>
      <c r="I15" s="164"/>
    </row>
    <row r="16" spans="1:9" ht="16.5" thickBot="1" x14ac:dyDescent="0.3">
      <c r="A16" s="814"/>
      <c r="B16" s="171" t="s">
        <v>6</v>
      </c>
      <c r="C16" s="171" t="s">
        <v>7</v>
      </c>
      <c r="D16" s="171" t="s">
        <v>7</v>
      </c>
      <c r="E16" s="171" t="s">
        <v>7</v>
      </c>
      <c r="F16" s="164"/>
      <c r="G16" s="164"/>
      <c r="H16" s="164"/>
      <c r="I16" s="164"/>
    </row>
    <row r="17" spans="1:9" ht="39" thickBot="1" x14ac:dyDescent="0.3">
      <c r="A17" s="815" t="s">
        <v>497</v>
      </c>
      <c r="B17" s="172">
        <v>0</v>
      </c>
      <c r="C17" s="172">
        <v>0</v>
      </c>
      <c r="D17" s="172">
        <v>0</v>
      </c>
      <c r="E17" s="172">
        <v>0</v>
      </c>
      <c r="F17" s="164"/>
      <c r="G17" s="164"/>
      <c r="H17" s="164"/>
      <c r="I17" s="164"/>
    </row>
    <row r="18" spans="1:9" ht="32.25" thickBot="1" x14ac:dyDescent="0.3">
      <c r="A18" s="173" t="s">
        <v>13</v>
      </c>
      <c r="B18" s="660" t="s">
        <v>498</v>
      </c>
      <c r="C18" s="661"/>
      <c r="D18" s="661"/>
      <c r="E18" s="661"/>
      <c r="F18" s="671"/>
      <c r="G18" s="671"/>
      <c r="H18" s="671"/>
      <c r="I18" s="671"/>
    </row>
    <row r="19" spans="1:9" ht="16.5" thickBot="1" x14ac:dyDescent="0.3">
      <c r="A19" s="668" t="s">
        <v>310</v>
      </c>
      <c r="B19" s="669"/>
      <c r="C19" s="669"/>
      <c r="D19" s="669"/>
      <c r="E19" s="670"/>
      <c r="F19" s="164"/>
      <c r="G19" s="164"/>
      <c r="H19" s="164"/>
      <c r="I19" s="164"/>
    </row>
    <row r="20" spans="1:9" ht="118.5" customHeight="1" thickBot="1" x14ac:dyDescent="0.3">
      <c r="A20" s="812" t="s">
        <v>499</v>
      </c>
      <c r="B20" s="175">
        <v>1</v>
      </c>
      <c r="C20" s="175">
        <v>1</v>
      </c>
      <c r="D20" s="175">
        <v>1</v>
      </c>
      <c r="E20" s="175">
        <v>1</v>
      </c>
      <c r="F20" s="164"/>
      <c r="G20" s="164"/>
      <c r="H20" s="164"/>
      <c r="I20" s="164"/>
    </row>
    <row r="21" spans="1:9" ht="16.5" thickBot="1" x14ac:dyDescent="0.3">
      <c r="A21" s="673" t="s">
        <v>59</v>
      </c>
      <c r="B21" s="674"/>
      <c r="C21" s="674"/>
      <c r="D21" s="674"/>
      <c r="E21" s="675"/>
      <c r="F21" s="164"/>
      <c r="G21" s="164"/>
      <c r="H21" s="164"/>
      <c r="I21" s="164"/>
    </row>
    <row r="22" spans="1:9" ht="16.5" thickBot="1" x14ac:dyDescent="0.3">
      <c r="A22" s="673" t="s">
        <v>312</v>
      </c>
      <c r="B22" s="674"/>
      <c r="C22" s="674"/>
      <c r="D22" s="674"/>
      <c r="E22" s="675"/>
      <c r="F22" s="164"/>
      <c r="G22" s="164"/>
      <c r="H22" s="164"/>
      <c r="I22" s="164"/>
    </row>
    <row r="23" spans="1:9" ht="16.5" thickBot="1" x14ac:dyDescent="0.3">
      <c r="A23" s="176" t="s">
        <v>500</v>
      </c>
      <c r="B23" s="676" t="s">
        <v>501</v>
      </c>
      <c r="C23" s="656"/>
      <c r="D23" s="656"/>
      <c r="E23" s="657"/>
      <c r="F23" s="164"/>
      <c r="G23" s="164"/>
      <c r="H23" s="164"/>
      <c r="I23" s="164"/>
    </row>
    <row r="24" spans="1:9" ht="102" customHeight="1" thickBot="1" x14ac:dyDescent="0.3">
      <c r="A24" s="177" t="s">
        <v>10</v>
      </c>
      <c r="B24" s="819" t="s">
        <v>502</v>
      </c>
      <c r="C24" s="820"/>
      <c r="D24" s="820"/>
      <c r="E24" s="821"/>
      <c r="F24" s="164"/>
      <c r="G24" s="164"/>
      <c r="H24" s="164"/>
      <c r="I24" s="164"/>
    </row>
    <row r="25" spans="1:9" ht="16.5" thickBot="1" x14ac:dyDescent="0.3">
      <c r="A25" s="177" t="s">
        <v>15</v>
      </c>
      <c r="B25" s="680" t="s">
        <v>503</v>
      </c>
      <c r="C25" s="681"/>
      <c r="D25" s="681"/>
      <c r="E25" s="682"/>
      <c r="F25" s="164"/>
      <c r="G25" s="164"/>
      <c r="H25" s="164"/>
      <c r="I25" s="164"/>
    </row>
    <row r="26" spans="1:9" ht="15.75" x14ac:dyDescent="0.25">
      <c r="A26" s="658"/>
      <c r="B26" s="178">
        <v>2018</v>
      </c>
      <c r="C26" s="178">
        <v>2019</v>
      </c>
      <c r="D26" s="178">
        <v>2020</v>
      </c>
      <c r="E26" s="178">
        <v>2021</v>
      </c>
      <c r="F26" s="164"/>
      <c r="G26" s="164"/>
      <c r="H26" s="164"/>
      <c r="I26" s="164"/>
    </row>
    <row r="27" spans="1:9" ht="16.5" thickBot="1" x14ac:dyDescent="0.3">
      <c r="A27" s="659"/>
      <c r="B27" s="179" t="s">
        <v>6</v>
      </c>
      <c r="C27" s="179" t="s">
        <v>7</v>
      </c>
      <c r="D27" s="179" t="s">
        <v>7</v>
      </c>
      <c r="E27" s="179" t="s">
        <v>7</v>
      </c>
      <c r="F27" s="164"/>
      <c r="G27" s="164"/>
      <c r="H27" s="164"/>
      <c r="I27" s="164"/>
    </row>
    <row r="28" spans="1:9" ht="16.5" thickBot="1" x14ac:dyDescent="0.3">
      <c r="A28" s="177" t="s">
        <v>9</v>
      </c>
      <c r="B28" s="180">
        <v>15500</v>
      </c>
      <c r="C28" s="181">
        <v>16000</v>
      </c>
      <c r="D28" s="181">
        <v>17000</v>
      </c>
      <c r="E28" s="181">
        <v>18000</v>
      </c>
      <c r="F28" s="164"/>
      <c r="G28" s="164"/>
      <c r="H28" s="164"/>
      <c r="I28" s="164"/>
    </row>
    <row r="29" spans="1:9" ht="16.5" thickBot="1" x14ac:dyDescent="0.3">
      <c r="A29" s="177" t="s">
        <v>16</v>
      </c>
      <c r="B29" s="180">
        <v>79000</v>
      </c>
      <c r="C29" s="182">
        <v>81000</v>
      </c>
      <c r="D29" s="182">
        <v>81000</v>
      </c>
      <c r="E29" s="182">
        <v>81000</v>
      </c>
      <c r="F29" s="183"/>
      <c r="G29" s="164"/>
      <c r="H29" s="164"/>
      <c r="I29" s="164"/>
    </row>
    <row r="30" spans="1:9" ht="32.25" thickBot="1" x14ac:dyDescent="0.3">
      <c r="A30" s="177" t="s">
        <v>26</v>
      </c>
      <c r="B30" s="180">
        <v>5096.7741935483873</v>
      </c>
      <c r="C30" s="180">
        <v>5062.5</v>
      </c>
      <c r="D30" s="180">
        <v>4782.3529411764703</v>
      </c>
      <c r="E30" s="180">
        <v>4555.5555555555557</v>
      </c>
      <c r="F30" s="164"/>
      <c r="G30" s="164"/>
      <c r="H30" s="164"/>
      <c r="I30" s="164"/>
    </row>
    <row r="31" spans="1:9" ht="16.5" thickBot="1" x14ac:dyDescent="0.3">
      <c r="A31" s="177" t="s">
        <v>17</v>
      </c>
      <c r="B31" s="184" t="s">
        <v>23</v>
      </c>
      <c r="C31" s="185">
        <v>3.2258064516129004E-2</v>
      </c>
      <c r="D31" s="185">
        <v>6.25E-2</v>
      </c>
      <c r="E31" s="185">
        <v>5.8823529411764719E-2</v>
      </c>
      <c r="F31" s="164"/>
      <c r="G31" s="186"/>
      <c r="H31" s="164"/>
      <c r="I31" s="164"/>
    </row>
    <row r="32" spans="1:9" ht="32.25" thickBot="1" x14ac:dyDescent="0.3">
      <c r="A32" s="177" t="s">
        <v>18</v>
      </c>
      <c r="B32" s="184" t="s">
        <v>23</v>
      </c>
      <c r="C32" s="185">
        <v>2.5316455696202445E-2</v>
      </c>
      <c r="D32" s="185">
        <v>3.7037037037037646E-3</v>
      </c>
      <c r="E32" s="185">
        <v>8.610086100861114E-3</v>
      </c>
      <c r="F32" s="164"/>
      <c r="G32" s="164"/>
      <c r="H32" s="164"/>
      <c r="I32" s="164"/>
    </row>
    <row r="33" spans="1:9" ht="32.25" thickBot="1" x14ac:dyDescent="0.3">
      <c r="A33" s="177" t="s">
        <v>19</v>
      </c>
      <c r="B33" s="184" t="s">
        <v>23</v>
      </c>
      <c r="C33" s="185">
        <v>-6.7246835443038888E-3</v>
      </c>
      <c r="D33" s="185">
        <v>-5.5337690631808378E-2</v>
      </c>
      <c r="E33" s="185">
        <v>-4.742380757140896E-2</v>
      </c>
      <c r="F33" s="164"/>
      <c r="G33" s="164"/>
      <c r="H33" s="164"/>
      <c r="I33" s="164"/>
    </row>
    <row r="34" spans="1:9" ht="16.5" thickBot="1" x14ac:dyDescent="0.3">
      <c r="A34" s="683" t="s">
        <v>504</v>
      </c>
      <c r="B34" s="684"/>
      <c r="C34" s="684"/>
      <c r="D34" s="684"/>
      <c r="E34" s="685"/>
      <c r="F34" s="164"/>
      <c r="G34" s="164"/>
      <c r="H34" s="164"/>
      <c r="I34" s="164"/>
    </row>
    <row r="35" spans="1:9" ht="15.75" x14ac:dyDescent="0.25">
      <c r="A35" s="658"/>
      <c r="B35" s="178">
        <v>2018</v>
      </c>
      <c r="C35" s="178">
        <v>2019</v>
      </c>
      <c r="D35" s="178">
        <v>2020</v>
      </c>
      <c r="E35" s="178">
        <v>2021</v>
      </c>
      <c r="F35" s="164"/>
      <c r="G35" s="164"/>
      <c r="H35" s="164"/>
      <c r="I35" s="164"/>
    </row>
    <row r="36" spans="1:9" ht="16.5" thickBot="1" x14ac:dyDescent="0.3">
      <c r="A36" s="659"/>
      <c r="B36" s="179" t="s">
        <v>6</v>
      </c>
      <c r="C36" s="179" t="s">
        <v>7</v>
      </c>
      <c r="D36" s="179" t="s">
        <v>7</v>
      </c>
      <c r="E36" s="179" t="s">
        <v>7</v>
      </c>
      <c r="F36" s="164"/>
      <c r="G36" s="164"/>
      <c r="H36" s="164"/>
      <c r="I36" s="164"/>
    </row>
    <row r="37" spans="1:9" ht="16.5" thickBot="1" x14ac:dyDescent="0.3">
      <c r="A37" s="187" t="s">
        <v>0</v>
      </c>
      <c r="B37" s="188">
        <v>33000</v>
      </c>
      <c r="C37" s="188">
        <v>33000</v>
      </c>
      <c r="D37" s="188">
        <v>33000</v>
      </c>
      <c r="E37" s="188">
        <v>33000</v>
      </c>
      <c r="F37" s="164"/>
      <c r="G37" s="164"/>
      <c r="H37" s="164"/>
      <c r="I37" s="164"/>
    </row>
    <row r="38" spans="1:9" ht="32.25" thickBot="1" x14ac:dyDescent="0.3">
      <c r="A38" s="187" t="s">
        <v>41</v>
      </c>
      <c r="B38" s="188">
        <v>6000</v>
      </c>
      <c r="C38" s="188">
        <v>6000</v>
      </c>
      <c r="D38" s="188">
        <v>6000</v>
      </c>
      <c r="E38" s="188">
        <v>6000</v>
      </c>
      <c r="F38" s="164"/>
      <c r="G38" s="164"/>
      <c r="H38" s="164"/>
      <c r="I38" s="164"/>
    </row>
    <row r="39" spans="1:9" ht="32.25" thickBot="1" x14ac:dyDescent="0.3">
      <c r="A39" s="187" t="s">
        <v>1</v>
      </c>
      <c r="B39" s="188">
        <v>40000</v>
      </c>
      <c r="C39" s="188">
        <v>42000</v>
      </c>
      <c r="D39" s="188">
        <v>42000</v>
      </c>
      <c r="E39" s="188">
        <v>42000</v>
      </c>
      <c r="F39" s="164"/>
      <c r="G39" s="164"/>
      <c r="H39" s="164"/>
      <c r="I39" s="164"/>
    </row>
    <row r="40" spans="1:9" ht="16.5" thickBot="1" x14ac:dyDescent="0.3">
      <c r="A40" s="187" t="s">
        <v>2</v>
      </c>
      <c r="B40" s="188">
        <v>0</v>
      </c>
      <c r="C40" s="188">
        <v>0</v>
      </c>
      <c r="D40" s="188">
        <v>0</v>
      </c>
      <c r="E40" s="188">
        <v>0</v>
      </c>
      <c r="F40" s="164"/>
      <c r="G40" s="164"/>
      <c r="H40" s="164"/>
      <c r="I40" s="164"/>
    </row>
    <row r="41" spans="1:9" ht="32.25" thickBot="1" x14ac:dyDescent="0.3">
      <c r="A41" s="187" t="s">
        <v>31</v>
      </c>
      <c r="B41" s="188">
        <v>0</v>
      </c>
      <c r="C41" s="188">
        <v>0</v>
      </c>
      <c r="D41" s="188">
        <v>0</v>
      </c>
      <c r="E41" s="188">
        <v>0</v>
      </c>
      <c r="F41" s="164"/>
      <c r="G41" s="164"/>
      <c r="H41" s="164"/>
      <c r="I41" s="164"/>
    </row>
    <row r="42" spans="1:9" ht="16.5" thickBot="1" x14ac:dyDescent="0.3">
      <c r="A42" s="187" t="s">
        <v>33</v>
      </c>
      <c r="B42" s="188">
        <v>0</v>
      </c>
      <c r="C42" s="188">
        <v>0</v>
      </c>
      <c r="D42" s="188">
        <v>0</v>
      </c>
      <c r="E42" s="188">
        <v>0</v>
      </c>
      <c r="F42" s="164"/>
      <c r="G42" s="164"/>
      <c r="H42" s="164"/>
      <c r="I42" s="164"/>
    </row>
    <row r="43" spans="1:9" ht="32.25" thickBot="1" x14ac:dyDescent="0.3">
      <c r="A43" s="187" t="s">
        <v>3</v>
      </c>
      <c r="B43" s="188">
        <v>0</v>
      </c>
      <c r="C43" s="188">
        <v>0</v>
      </c>
      <c r="D43" s="188">
        <v>0</v>
      </c>
      <c r="E43" s="188">
        <v>0</v>
      </c>
      <c r="F43" s="164"/>
      <c r="G43" s="164"/>
      <c r="H43" s="164"/>
      <c r="I43" s="164"/>
    </row>
    <row r="44" spans="1:9" ht="32.25" thickBot="1" x14ac:dyDescent="0.3">
      <c r="A44" s="189" t="s">
        <v>61</v>
      </c>
      <c r="B44" s="190">
        <f>SUM(B37:B43)</f>
        <v>79000</v>
      </c>
      <c r="C44" s="190">
        <f>SUM(C37:C43)</f>
        <v>81000</v>
      </c>
      <c r="D44" s="190">
        <f>SUM(D37:D43)</f>
        <v>81000</v>
      </c>
      <c r="E44" s="190">
        <f>SUM(E37:E43)</f>
        <v>81000</v>
      </c>
      <c r="F44" s="164"/>
      <c r="G44" s="164"/>
      <c r="H44" s="164"/>
      <c r="I44" s="164"/>
    </row>
    <row r="45" spans="1:9" ht="16.5" thickBot="1" x14ac:dyDescent="0.3">
      <c r="A45" s="191" t="s">
        <v>62</v>
      </c>
      <c r="B45" s="192">
        <v>0</v>
      </c>
      <c r="C45" s="192">
        <v>0</v>
      </c>
      <c r="D45" s="192">
        <v>0</v>
      </c>
      <c r="E45" s="192">
        <v>0</v>
      </c>
      <c r="F45" s="164"/>
      <c r="G45" s="164"/>
      <c r="H45" s="164"/>
      <c r="I45" s="164"/>
    </row>
    <row r="46" spans="1:9" ht="16.5" thickBot="1" x14ac:dyDescent="0.3">
      <c r="A46" s="673" t="s">
        <v>66</v>
      </c>
      <c r="B46" s="674"/>
      <c r="C46" s="674"/>
      <c r="D46" s="674"/>
      <c r="E46" s="675"/>
      <c r="F46" s="164"/>
      <c r="G46" s="164"/>
      <c r="H46" s="164"/>
      <c r="I46" s="164"/>
    </row>
    <row r="47" spans="1:9" ht="16.5" thickBot="1" x14ac:dyDescent="0.3">
      <c r="A47" s="673" t="s">
        <v>67</v>
      </c>
      <c r="B47" s="674"/>
      <c r="C47" s="674"/>
      <c r="D47" s="674"/>
      <c r="E47" s="675"/>
      <c r="F47" s="164"/>
      <c r="G47" s="164"/>
      <c r="H47" s="164"/>
      <c r="I47" s="164"/>
    </row>
    <row r="48" spans="1:9" ht="32.25" thickBot="1" x14ac:dyDescent="0.3">
      <c r="A48" s="193" t="s">
        <v>75</v>
      </c>
      <c r="B48" s="686" t="s">
        <v>505</v>
      </c>
      <c r="C48" s="687"/>
      <c r="D48" s="687"/>
      <c r="E48" s="687"/>
      <c r="F48" s="672"/>
      <c r="G48" s="672"/>
      <c r="H48" s="672"/>
      <c r="I48" s="672"/>
    </row>
    <row r="49" spans="1:9" ht="16.5" thickBot="1" x14ac:dyDescent="0.3">
      <c r="A49" s="176" t="s">
        <v>39</v>
      </c>
      <c r="B49" s="676" t="s">
        <v>506</v>
      </c>
      <c r="C49" s="656"/>
      <c r="D49" s="656"/>
      <c r="E49" s="657"/>
      <c r="F49" s="164"/>
      <c r="G49" s="164"/>
      <c r="H49" s="164"/>
      <c r="I49" s="164"/>
    </row>
    <row r="50" spans="1:9" ht="16.5" thickBot="1" x14ac:dyDescent="0.3">
      <c r="A50" s="177" t="s">
        <v>10</v>
      </c>
      <c r="B50" s="677" t="s">
        <v>507</v>
      </c>
      <c r="C50" s="678"/>
      <c r="D50" s="678"/>
      <c r="E50" s="679"/>
      <c r="F50" s="164"/>
      <c r="G50" s="164"/>
      <c r="H50" s="164"/>
      <c r="I50" s="164"/>
    </row>
    <row r="51" spans="1:9" ht="16.5" thickBot="1" x14ac:dyDescent="0.3">
      <c r="A51" s="177" t="s">
        <v>15</v>
      </c>
      <c r="B51" s="701" t="s">
        <v>381</v>
      </c>
      <c r="C51" s="702"/>
      <c r="D51" s="702"/>
      <c r="E51" s="703"/>
      <c r="F51" s="164"/>
      <c r="G51" s="164"/>
      <c r="H51" s="164"/>
      <c r="I51" s="164"/>
    </row>
    <row r="52" spans="1:9" ht="15.75" x14ac:dyDescent="0.25">
      <c r="A52" s="658"/>
      <c r="B52" s="178">
        <v>2018</v>
      </c>
      <c r="C52" s="178">
        <v>2019</v>
      </c>
      <c r="D52" s="178">
        <v>2020</v>
      </c>
      <c r="E52" s="178">
        <v>2021</v>
      </c>
      <c r="F52" s="164"/>
      <c r="G52" s="164"/>
      <c r="H52" s="164"/>
      <c r="I52" s="164"/>
    </row>
    <row r="53" spans="1:9" ht="16.5" thickBot="1" x14ac:dyDescent="0.3">
      <c r="A53" s="659"/>
      <c r="B53" s="179" t="s">
        <v>6</v>
      </c>
      <c r="C53" s="179" t="s">
        <v>7</v>
      </c>
      <c r="D53" s="179" t="s">
        <v>7</v>
      </c>
      <c r="E53" s="179" t="s">
        <v>7</v>
      </c>
      <c r="F53" s="164"/>
      <c r="G53" s="164"/>
      <c r="H53" s="164"/>
      <c r="I53" s="164"/>
    </row>
    <row r="54" spans="1:9" ht="16.5" thickBot="1" x14ac:dyDescent="0.3">
      <c r="A54" s="177" t="s">
        <v>9</v>
      </c>
      <c r="B54" s="180">
        <v>243</v>
      </c>
      <c r="C54" s="180">
        <v>25</v>
      </c>
      <c r="D54" s="180">
        <v>25</v>
      </c>
      <c r="E54" s="180">
        <v>25</v>
      </c>
      <c r="F54" s="164"/>
      <c r="G54" s="164"/>
      <c r="H54" s="164"/>
      <c r="I54" s="164"/>
    </row>
    <row r="55" spans="1:9" ht="16.5" thickBot="1" x14ac:dyDescent="0.3">
      <c r="A55" s="177" t="s">
        <v>16</v>
      </c>
      <c r="B55" s="180">
        <v>9300</v>
      </c>
      <c r="C55" s="180">
        <v>1000</v>
      </c>
      <c r="D55" s="180">
        <v>1000</v>
      </c>
      <c r="E55" s="180">
        <v>1000</v>
      </c>
      <c r="F55" s="164"/>
      <c r="G55" s="164"/>
      <c r="H55" s="164"/>
      <c r="I55" s="164"/>
    </row>
    <row r="56" spans="1:9" ht="32.25" thickBot="1" x14ac:dyDescent="0.3">
      <c r="A56" s="177" t="s">
        <v>26</v>
      </c>
      <c r="B56" s="180">
        <f>B55/B54</f>
        <v>38.271604938271608</v>
      </c>
      <c r="C56" s="180">
        <f>C55/C54</f>
        <v>40</v>
      </c>
      <c r="D56" s="180">
        <f>D55/D54</f>
        <v>40</v>
      </c>
      <c r="E56" s="180">
        <f>E55/E54</f>
        <v>40</v>
      </c>
      <c r="F56" s="164"/>
      <c r="G56" s="164"/>
      <c r="H56" s="164"/>
      <c r="I56" s="164"/>
    </row>
    <row r="57" spans="1:9" ht="16.5" thickBot="1" x14ac:dyDescent="0.3">
      <c r="A57" s="177" t="s">
        <v>17</v>
      </c>
      <c r="B57" s="184" t="s">
        <v>23</v>
      </c>
      <c r="C57" s="185">
        <v>-0.89711934156378603</v>
      </c>
      <c r="D57" s="185">
        <v>0</v>
      </c>
      <c r="E57" s="185">
        <v>0</v>
      </c>
      <c r="F57" s="164"/>
      <c r="G57" s="186"/>
      <c r="H57" s="164"/>
      <c r="I57" s="164"/>
    </row>
    <row r="58" spans="1:9" ht="32.25" thickBot="1" x14ac:dyDescent="0.3">
      <c r="A58" s="177" t="s">
        <v>18</v>
      </c>
      <c r="B58" s="184" t="s">
        <v>23</v>
      </c>
      <c r="C58" s="185">
        <v>-0.89247311827956988</v>
      </c>
      <c r="D58" s="185">
        <v>0</v>
      </c>
      <c r="E58" s="185">
        <v>0</v>
      </c>
      <c r="F58" s="164"/>
      <c r="G58" s="164"/>
      <c r="H58" s="164"/>
      <c r="I58" s="164"/>
    </row>
    <row r="59" spans="1:9" ht="32.25" thickBot="1" x14ac:dyDescent="0.3">
      <c r="A59" s="177" t="s">
        <v>19</v>
      </c>
      <c r="B59" s="184" t="s">
        <v>23</v>
      </c>
      <c r="C59" s="185">
        <v>4.5161290322580649E-2</v>
      </c>
      <c r="D59" s="185">
        <v>0</v>
      </c>
      <c r="E59" s="185">
        <v>0</v>
      </c>
      <c r="F59" s="164"/>
      <c r="G59" s="164"/>
      <c r="H59" s="164"/>
      <c r="I59" s="164"/>
    </row>
    <row r="60" spans="1:9" ht="16.5" thickBot="1" x14ac:dyDescent="0.3">
      <c r="A60" s="683" t="s">
        <v>508</v>
      </c>
      <c r="B60" s="684"/>
      <c r="C60" s="684"/>
      <c r="D60" s="684"/>
      <c r="E60" s="685"/>
      <c r="F60" s="164"/>
      <c r="G60" s="164"/>
      <c r="H60" s="164"/>
      <c r="I60" s="164"/>
    </row>
    <row r="61" spans="1:9" ht="15.75" x14ac:dyDescent="0.25">
      <c r="A61" s="658"/>
      <c r="B61" s="178">
        <v>2018</v>
      </c>
      <c r="C61" s="178">
        <v>2019</v>
      </c>
      <c r="D61" s="178">
        <v>2020</v>
      </c>
      <c r="E61" s="178">
        <v>2021</v>
      </c>
      <c r="F61" s="164"/>
      <c r="G61" s="164"/>
      <c r="H61" s="164"/>
      <c r="I61" s="164"/>
    </row>
    <row r="62" spans="1:9" ht="16.5" thickBot="1" x14ac:dyDescent="0.3">
      <c r="A62" s="659"/>
      <c r="B62" s="179" t="s">
        <v>6</v>
      </c>
      <c r="C62" s="179" t="s">
        <v>7</v>
      </c>
      <c r="D62" s="179" t="s">
        <v>7</v>
      </c>
      <c r="E62" s="179" t="s">
        <v>7</v>
      </c>
      <c r="F62" s="164"/>
      <c r="G62" s="164"/>
      <c r="H62" s="164"/>
      <c r="I62" s="164"/>
    </row>
    <row r="63" spans="1:9" ht="32.25" thickBot="1" x14ac:dyDescent="0.3">
      <c r="A63" s="187" t="s">
        <v>70</v>
      </c>
      <c r="B63" s="188">
        <v>0</v>
      </c>
      <c r="C63" s="188">
        <v>0</v>
      </c>
      <c r="D63" s="188">
        <v>0</v>
      </c>
      <c r="E63" s="188">
        <v>0</v>
      </c>
      <c r="F63" s="164"/>
      <c r="G63" s="164"/>
      <c r="H63" s="164"/>
      <c r="I63" s="164"/>
    </row>
    <row r="64" spans="1:9" ht="16.5" thickBot="1" x14ac:dyDescent="0.3">
      <c r="A64" s="187" t="s">
        <v>71</v>
      </c>
      <c r="B64" s="188">
        <v>9300</v>
      </c>
      <c r="C64" s="188">
        <v>1000</v>
      </c>
      <c r="D64" s="188">
        <v>1000</v>
      </c>
      <c r="E64" s="188">
        <v>1000</v>
      </c>
      <c r="F64" s="164"/>
      <c r="G64" s="164"/>
      <c r="H64" s="164"/>
      <c r="I64" s="164"/>
    </row>
    <row r="65" spans="1:9" ht="32.25" thickBot="1" x14ac:dyDescent="0.3">
      <c r="A65" s="189" t="s">
        <v>61</v>
      </c>
      <c r="B65" s="190">
        <v>9300</v>
      </c>
      <c r="C65" s="190">
        <v>1000</v>
      </c>
      <c r="D65" s="190">
        <v>1000</v>
      </c>
      <c r="E65" s="190">
        <v>1000</v>
      </c>
      <c r="F65" s="164"/>
      <c r="G65" s="164"/>
      <c r="H65" s="164"/>
      <c r="I65" s="164"/>
    </row>
    <row r="66" spans="1:9" ht="15.75" x14ac:dyDescent="0.25">
      <c r="A66" s="688" t="s">
        <v>68</v>
      </c>
      <c r="B66" s="691" t="s">
        <v>509</v>
      </c>
      <c r="C66" s="692"/>
      <c r="D66" s="692"/>
      <c r="E66" s="693"/>
      <c r="F66" s="164"/>
      <c r="G66" s="164"/>
      <c r="H66" s="164"/>
      <c r="I66" s="164"/>
    </row>
    <row r="67" spans="1:9" ht="15.75" x14ac:dyDescent="0.25">
      <c r="A67" s="689"/>
      <c r="B67" s="694"/>
      <c r="C67" s="695"/>
      <c r="D67" s="695"/>
      <c r="E67" s="696"/>
      <c r="F67" s="164"/>
      <c r="G67" s="164"/>
      <c r="H67" s="164"/>
      <c r="I67" s="164"/>
    </row>
    <row r="68" spans="1:9" ht="134.25" customHeight="1" thickBot="1" x14ac:dyDescent="0.3">
      <c r="A68" s="690"/>
      <c r="B68" s="697"/>
      <c r="C68" s="698"/>
      <c r="D68" s="698"/>
      <c r="E68" s="699"/>
      <c r="F68" s="164"/>
      <c r="G68" s="164"/>
      <c r="H68" s="164"/>
      <c r="I68" s="164"/>
    </row>
    <row r="69" spans="1:9" ht="32.25" thickBot="1" x14ac:dyDescent="0.3">
      <c r="A69" s="193" t="s">
        <v>40</v>
      </c>
      <c r="B69" s="686" t="s">
        <v>510</v>
      </c>
      <c r="C69" s="687"/>
      <c r="D69" s="687"/>
      <c r="E69" s="700"/>
      <c r="F69" s="164"/>
      <c r="G69" s="164"/>
      <c r="H69" s="164"/>
      <c r="I69" s="164"/>
    </row>
    <row r="70" spans="1:9" ht="16.5" thickBot="1" x14ac:dyDescent="0.3">
      <c r="A70" s="176" t="s">
        <v>80</v>
      </c>
      <c r="B70" s="676" t="s">
        <v>511</v>
      </c>
      <c r="C70" s="656"/>
      <c r="D70" s="656"/>
      <c r="E70" s="656"/>
      <c r="F70" s="704"/>
      <c r="G70" s="704"/>
      <c r="H70" s="704"/>
      <c r="I70" s="704"/>
    </row>
    <row r="71" spans="1:9" ht="16.5" thickBot="1" x14ac:dyDescent="0.3">
      <c r="A71" s="177" t="s">
        <v>10</v>
      </c>
      <c r="B71" s="668" t="s">
        <v>512</v>
      </c>
      <c r="C71" s="669"/>
      <c r="D71" s="669"/>
      <c r="E71" s="670"/>
      <c r="F71" s="194"/>
      <c r="G71" s="195"/>
      <c r="H71" s="195"/>
      <c r="I71" s="195"/>
    </row>
    <row r="72" spans="1:9" ht="16.5" thickBot="1" x14ac:dyDescent="0.3">
      <c r="A72" s="177" t="s">
        <v>15</v>
      </c>
      <c r="B72" s="701" t="s">
        <v>513</v>
      </c>
      <c r="C72" s="702"/>
      <c r="D72" s="702"/>
      <c r="E72" s="703"/>
      <c r="F72" s="164"/>
      <c r="G72" s="164"/>
      <c r="H72" s="164"/>
      <c r="I72" s="164"/>
    </row>
    <row r="73" spans="1:9" ht="15.75" x14ac:dyDescent="0.25">
      <c r="A73" s="658"/>
      <c r="B73" s="178">
        <v>2018</v>
      </c>
      <c r="C73" s="178">
        <v>2019</v>
      </c>
      <c r="D73" s="178">
        <v>2020</v>
      </c>
      <c r="E73" s="178">
        <v>2021</v>
      </c>
      <c r="F73" s="164"/>
      <c r="G73" s="164"/>
      <c r="H73" s="164"/>
      <c r="I73" s="164"/>
    </row>
    <row r="74" spans="1:9" ht="16.5" thickBot="1" x14ac:dyDescent="0.3">
      <c r="A74" s="659"/>
      <c r="B74" s="179" t="s">
        <v>6</v>
      </c>
      <c r="C74" s="179" t="s">
        <v>7</v>
      </c>
      <c r="D74" s="179" t="s">
        <v>7</v>
      </c>
      <c r="E74" s="179" t="s">
        <v>7</v>
      </c>
      <c r="F74" s="164"/>
      <c r="G74" s="164"/>
      <c r="H74" s="164"/>
      <c r="I74" s="164"/>
    </row>
    <row r="75" spans="1:9" ht="16.5" thickBot="1" x14ac:dyDescent="0.3">
      <c r="A75" s="177" t="s">
        <v>9</v>
      </c>
      <c r="B75" s="180">
        <v>1</v>
      </c>
      <c r="C75" s="180">
        <v>0</v>
      </c>
      <c r="D75" s="180">
        <v>0</v>
      </c>
      <c r="E75" s="180">
        <v>0</v>
      </c>
      <c r="F75" s="164"/>
      <c r="G75" s="164"/>
      <c r="H75" s="164"/>
      <c r="I75" s="164"/>
    </row>
    <row r="76" spans="1:9" ht="16.5" thickBot="1" x14ac:dyDescent="0.3">
      <c r="A76" s="177" t="s">
        <v>16</v>
      </c>
      <c r="B76" s="180">
        <v>700</v>
      </c>
      <c r="C76" s="180">
        <v>0</v>
      </c>
      <c r="D76" s="180">
        <v>0</v>
      </c>
      <c r="E76" s="180">
        <v>0</v>
      </c>
      <c r="F76" s="164"/>
      <c r="G76" s="164"/>
      <c r="H76" s="164"/>
      <c r="I76" s="164"/>
    </row>
    <row r="77" spans="1:9" ht="32.25" thickBot="1" x14ac:dyDescent="0.3">
      <c r="A77" s="177" t="s">
        <v>26</v>
      </c>
      <c r="B77" s="180">
        <v>700</v>
      </c>
      <c r="C77" s="180"/>
      <c r="D77" s="180"/>
      <c r="E77" s="180"/>
      <c r="F77" s="164"/>
      <c r="G77" s="164"/>
      <c r="H77" s="164"/>
      <c r="I77" s="164"/>
    </row>
    <row r="78" spans="1:9" ht="16.5" thickBot="1" x14ac:dyDescent="0.3">
      <c r="A78" s="177" t="s">
        <v>17</v>
      </c>
      <c r="B78" s="184" t="s">
        <v>23</v>
      </c>
      <c r="C78" s="185"/>
      <c r="D78" s="185"/>
      <c r="E78" s="185"/>
      <c r="F78" s="164"/>
      <c r="G78" s="186"/>
      <c r="H78" s="164"/>
      <c r="I78" s="164"/>
    </row>
    <row r="79" spans="1:9" ht="32.25" thickBot="1" x14ac:dyDescent="0.3">
      <c r="A79" s="177" t="s">
        <v>18</v>
      </c>
      <c r="B79" s="184" t="s">
        <v>23</v>
      </c>
      <c r="C79" s="185"/>
      <c r="D79" s="185"/>
      <c r="E79" s="185"/>
      <c r="F79" s="164"/>
      <c r="G79" s="164"/>
      <c r="H79" s="164"/>
      <c r="I79" s="164"/>
    </row>
    <row r="80" spans="1:9" ht="32.25" thickBot="1" x14ac:dyDescent="0.3">
      <c r="A80" s="177" t="s">
        <v>19</v>
      </c>
      <c r="B80" s="184" t="s">
        <v>23</v>
      </c>
      <c r="C80" s="185"/>
      <c r="D80" s="185"/>
      <c r="E80" s="185"/>
      <c r="F80" s="164"/>
      <c r="G80" s="164"/>
      <c r="H80" s="164"/>
      <c r="I80" s="164"/>
    </row>
    <row r="81" spans="1:9" ht="16.5" thickBot="1" x14ac:dyDescent="0.3">
      <c r="A81" s="683" t="s">
        <v>514</v>
      </c>
      <c r="B81" s="684"/>
      <c r="C81" s="684"/>
      <c r="D81" s="684"/>
      <c r="E81" s="685"/>
      <c r="F81" s="164"/>
      <c r="G81" s="164"/>
      <c r="H81" s="164"/>
      <c r="I81" s="164"/>
    </row>
    <row r="82" spans="1:9" ht="15.75" x14ac:dyDescent="0.25">
      <c r="A82" s="658"/>
      <c r="B82" s="178">
        <v>2018</v>
      </c>
      <c r="C82" s="178">
        <v>2019</v>
      </c>
      <c r="D82" s="178">
        <v>2020</v>
      </c>
      <c r="E82" s="178">
        <v>2021</v>
      </c>
      <c r="F82" s="164"/>
      <c r="G82" s="164"/>
      <c r="H82" s="164"/>
      <c r="I82" s="164"/>
    </row>
    <row r="83" spans="1:9" ht="16.5" thickBot="1" x14ac:dyDescent="0.3">
      <c r="A83" s="659"/>
      <c r="B83" s="179" t="s">
        <v>6</v>
      </c>
      <c r="C83" s="179" t="s">
        <v>7</v>
      </c>
      <c r="D83" s="179" t="s">
        <v>7</v>
      </c>
      <c r="E83" s="179" t="s">
        <v>7</v>
      </c>
      <c r="F83" s="164"/>
      <c r="G83" s="164"/>
      <c r="H83" s="164"/>
      <c r="I83" s="164"/>
    </row>
    <row r="84" spans="1:9" ht="32.25" thickBot="1" x14ac:dyDescent="0.3">
      <c r="A84" s="187" t="s">
        <v>70</v>
      </c>
      <c r="B84" s="188">
        <v>0</v>
      </c>
      <c r="C84" s="188">
        <v>0</v>
      </c>
      <c r="D84" s="188">
        <v>0</v>
      </c>
      <c r="E84" s="188">
        <v>0</v>
      </c>
      <c r="F84" s="164"/>
      <c r="G84" s="164"/>
      <c r="H84" s="164"/>
      <c r="I84" s="164"/>
    </row>
    <row r="85" spans="1:9" ht="16.5" thickBot="1" x14ac:dyDescent="0.3">
      <c r="A85" s="187" t="s">
        <v>71</v>
      </c>
      <c r="B85" s="188">
        <v>700</v>
      </c>
      <c r="C85" s="188">
        <v>0</v>
      </c>
      <c r="D85" s="188">
        <v>0</v>
      </c>
      <c r="E85" s="188">
        <v>0</v>
      </c>
      <c r="F85" s="164"/>
      <c r="G85" s="164"/>
      <c r="H85" s="164"/>
      <c r="I85" s="164"/>
    </row>
    <row r="86" spans="1:9" ht="32.25" thickBot="1" x14ac:dyDescent="0.3">
      <c r="A86" s="189" t="s">
        <v>78</v>
      </c>
      <c r="B86" s="190">
        <v>700</v>
      </c>
      <c r="C86" s="190">
        <v>0</v>
      </c>
      <c r="D86" s="190">
        <v>0</v>
      </c>
      <c r="E86" s="190">
        <v>0</v>
      </c>
      <c r="F86" s="164"/>
      <c r="G86" s="164"/>
      <c r="H86" s="164"/>
      <c r="I86" s="164"/>
    </row>
    <row r="87" spans="1:9" ht="16.5" thickBot="1" x14ac:dyDescent="0.3">
      <c r="A87" s="196"/>
      <c r="B87" s="197"/>
      <c r="C87" s="197"/>
      <c r="D87" s="197"/>
      <c r="E87" s="197"/>
      <c r="F87" s="164"/>
      <c r="G87" s="164"/>
      <c r="H87" s="164"/>
      <c r="I87" s="164"/>
    </row>
    <row r="88" spans="1:9" ht="48" thickBot="1" x14ac:dyDescent="0.3">
      <c r="A88" s="198" t="s">
        <v>76</v>
      </c>
      <c r="B88" s="199">
        <f>B86+B65+B44</f>
        <v>89000</v>
      </c>
      <c r="C88" s="199">
        <f>C86+C65+C44</f>
        <v>82000</v>
      </c>
      <c r="D88" s="199">
        <f>D86+D65+D44</f>
        <v>82000</v>
      </c>
      <c r="E88" s="199">
        <f>E86+E65+E44</f>
        <v>82000</v>
      </c>
      <c r="F88" s="164"/>
      <c r="G88" s="164"/>
      <c r="H88" s="164"/>
      <c r="I88" s="164"/>
    </row>
    <row r="89" spans="1:9" ht="48" thickBot="1" x14ac:dyDescent="0.3">
      <c r="A89" s="198" t="s">
        <v>77</v>
      </c>
      <c r="B89" s="199">
        <f>B76+B55+B29</f>
        <v>89000</v>
      </c>
      <c r="C89" s="199">
        <f>C76+C55+C29</f>
        <v>82000</v>
      </c>
      <c r="D89" s="199">
        <f>D76+D55+D29</f>
        <v>82000</v>
      </c>
      <c r="E89" s="199">
        <f>E76+E55+E29</f>
        <v>82000</v>
      </c>
      <c r="F89" s="164"/>
      <c r="G89" s="164"/>
      <c r="H89" s="164"/>
      <c r="I89" s="164"/>
    </row>
    <row r="90" spans="1:9" ht="48" thickBot="1" x14ac:dyDescent="0.3">
      <c r="A90" s="200" t="s">
        <v>27</v>
      </c>
      <c r="B90" s="201"/>
      <c r="C90" s="202">
        <v>-7.8651685393258397E-2</v>
      </c>
      <c r="D90" s="202">
        <v>3.6585365853658569E-3</v>
      </c>
      <c r="E90" s="202">
        <v>8.5054678007290274E-3</v>
      </c>
      <c r="F90" s="164"/>
      <c r="G90" s="164"/>
      <c r="H90" s="164"/>
      <c r="I90" s="164"/>
    </row>
    <row r="91" spans="1:9" ht="16.5" thickBot="1" x14ac:dyDescent="0.3">
      <c r="A91" s="203" t="s">
        <v>0</v>
      </c>
      <c r="B91" s="204">
        <f>B37</f>
        <v>33000</v>
      </c>
      <c r="C91" s="204">
        <f>C37</f>
        <v>33000</v>
      </c>
      <c r="D91" s="204">
        <f>D37</f>
        <v>33000</v>
      </c>
      <c r="E91" s="204">
        <f>E37</f>
        <v>33000</v>
      </c>
      <c r="F91" s="164"/>
      <c r="G91" s="164"/>
      <c r="H91" s="164"/>
      <c r="I91" s="164"/>
    </row>
    <row r="92" spans="1:9" ht="16.5" thickBot="1" x14ac:dyDescent="0.3">
      <c r="A92" s="205" t="s">
        <v>28</v>
      </c>
      <c r="B92" s="206"/>
      <c r="C92" s="207">
        <v>4.5454545454545414E-2</v>
      </c>
      <c r="D92" s="207">
        <v>2.8985507246377384E-3</v>
      </c>
      <c r="E92" s="207">
        <v>-2.8901734104046506E-3</v>
      </c>
      <c r="F92" s="164"/>
      <c r="G92" s="164"/>
      <c r="H92" s="164"/>
      <c r="I92" s="164"/>
    </row>
    <row r="93" spans="1:9" ht="32.25" thickBot="1" x14ac:dyDescent="0.3">
      <c r="A93" s="203" t="s">
        <v>41</v>
      </c>
      <c r="B93" s="204">
        <f>B38</f>
        <v>6000</v>
      </c>
      <c r="C93" s="204">
        <f>C38</f>
        <v>6000</v>
      </c>
      <c r="D93" s="204">
        <f>D38</f>
        <v>6000</v>
      </c>
      <c r="E93" s="204">
        <f>E38</f>
        <v>6000</v>
      </c>
      <c r="F93" s="164"/>
      <c r="G93" s="164"/>
      <c r="H93" s="164"/>
      <c r="I93" s="164"/>
    </row>
    <row r="94" spans="1:9" ht="48" thickBot="1" x14ac:dyDescent="0.3">
      <c r="A94" s="205" t="s">
        <v>42</v>
      </c>
      <c r="B94" s="206"/>
      <c r="C94" s="207">
        <v>8.3333333333333259E-2</v>
      </c>
      <c r="D94" s="207">
        <v>3.076923076923066E-2</v>
      </c>
      <c r="E94" s="207">
        <v>-2.9850746268656692E-2</v>
      </c>
      <c r="F94" s="164"/>
      <c r="G94" s="164"/>
      <c r="H94" s="164"/>
      <c r="I94" s="164"/>
    </row>
    <row r="95" spans="1:9" ht="32.25" thickBot="1" x14ac:dyDescent="0.3">
      <c r="A95" s="203" t="s">
        <v>1</v>
      </c>
      <c r="B95" s="204">
        <f>B39</f>
        <v>40000</v>
      </c>
      <c r="C95" s="204">
        <f>C39</f>
        <v>42000</v>
      </c>
      <c r="D95" s="204">
        <f>D39</f>
        <v>42000</v>
      </c>
      <c r="E95" s="204">
        <f>E39</f>
        <v>42000</v>
      </c>
      <c r="F95" s="164"/>
      <c r="G95" s="164"/>
      <c r="H95" s="164"/>
      <c r="I95" s="164"/>
    </row>
    <row r="96" spans="1:9" ht="32.25" thickBot="1" x14ac:dyDescent="0.3">
      <c r="A96" s="205" t="s">
        <v>29</v>
      </c>
      <c r="B96" s="206"/>
      <c r="C96" s="207">
        <v>0</v>
      </c>
      <c r="D96" s="207">
        <v>0</v>
      </c>
      <c r="E96" s="207">
        <v>2.4999999999999911E-2</v>
      </c>
      <c r="F96" s="164"/>
      <c r="G96" s="164"/>
      <c r="H96" s="164"/>
      <c r="I96" s="164"/>
    </row>
    <row r="97" spans="1:9" ht="16.5" thickBot="1" x14ac:dyDescent="0.3">
      <c r="A97" s="203" t="s">
        <v>2</v>
      </c>
      <c r="B97" s="204">
        <v>0</v>
      </c>
      <c r="C97" s="204">
        <v>0</v>
      </c>
      <c r="D97" s="204">
        <v>0</v>
      </c>
      <c r="E97" s="204">
        <v>0</v>
      </c>
      <c r="F97" s="164"/>
      <c r="G97" s="164"/>
      <c r="H97" s="164"/>
      <c r="I97" s="164"/>
    </row>
    <row r="98" spans="1:9" ht="32.25" thickBot="1" x14ac:dyDescent="0.3">
      <c r="A98" s="205" t="s">
        <v>30</v>
      </c>
      <c r="B98" s="206"/>
      <c r="C98" s="207"/>
      <c r="D98" s="207"/>
      <c r="E98" s="207"/>
      <c r="F98" s="164"/>
      <c r="G98" s="164"/>
      <c r="H98" s="164"/>
      <c r="I98" s="164"/>
    </row>
    <row r="99" spans="1:9" ht="49.5" customHeight="1" thickBot="1" x14ac:dyDescent="0.3">
      <c r="A99" s="203" t="s">
        <v>31</v>
      </c>
      <c r="B99" s="204">
        <v>0</v>
      </c>
      <c r="C99" s="204">
        <v>0</v>
      </c>
      <c r="D99" s="204">
        <v>0</v>
      </c>
      <c r="E99" s="204">
        <v>0</v>
      </c>
      <c r="F99" s="164"/>
      <c r="G99" s="164"/>
      <c r="H99" s="164"/>
      <c r="I99" s="164"/>
    </row>
    <row r="100" spans="1:9" ht="69" customHeight="1" thickBot="1" x14ac:dyDescent="0.3">
      <c r="A100" s="205" t="s">
        <v>32</v>
      </c>
      <c r="B100" s="206"/>
      <c r="C100" s="207"/>
      <c r="D100" s="207"/>
      <c r="E100" s="207"/>
      <c r="F100" s="164"/>
      <c r="G100" s="164"/>
      <c r="H100" s="164"/>
      <c r="I100" s="164"/>
    </row>
    <row r="101" spans="1:9" ht="49.5" customHeight="1" thickBot="1" x14ac:dyDescent="0.3">
      <c r="A101" s="203" t="s">
        <v>33</v>
      </c>
      <c r="B101" s="204">
        <v>0</v>
      </c>
      <c r="C101" s="204">
        <v>0</v>
      </c>
      <c r="D101" s="204">
        <v>0</v>
      </c>
      <c r="E101" s="204">
        <v>0</v>
      </c>
      <c r="F101" s="164"/>
      <c r="G101" s="164"/>
      <c r="H101" s="164"/>
      <c r="I101" s="164"/>
    </row>
    <row r="102" spans="1:9" ht="60.75" customHeight="1" thickBot="1" x14ac:dyDescent="0.3">
      <c r="A102" s="205" t="s">
        <v>34</v>
      </c>
      <c r="B102" s="206"/>
      <c r="C102" s="207"/>
      <c r="D102" s="207"/>
      <c r="E102" s="207"/>
      <c r="F102" s="164"/>
      <c r="G102" s="164"/>
      <c r="H102" s="164"/>
      <c r="I102" s="164"/>
    </row>
    <row r="103" spans="1:9" ht="73.5" customHeight="1" thickBot="1" x14ac:dyDescent="0.3">
      <c r="A103" s="203" t="s">
        <v>3</v>
      </c>
      <c r="B103" s="204">
        <v>0</v>
      </c>
      <c r="C103" s="204">
        <v>0</v>
      </c>
      <c r="D103" s="204">
        <v>0</v>
      </c>
      <c r="E103" s="204">
        <v>0</v>
      </c>
      <c r="F103" s="164"/>
      <c r="G103" s="164"/>
      <c r="H103" s="164"/>
      <c r="I103" s="164"/>
    </row>
    <row r="104" spans="1:9" ht="60" customHeight="1" thickBot="1" x14ac:dyDescent="0.3">
      <c r="A104" s="205" t="s">
        <v>35</v>
      </c>
      <c r="B104" s="206"/>
      <c r="C104" s="207"/>
      <c r="D104" s="207"/>
      <c r="E104" s="207"/>
      <c r="F104" s="164"/>
      <c r="G104" s="164"/>
      <c r="H104" s="164"/>
      <c r="I104" s="164"/>
    </row>
    <row r="105" spans="1:9" ht="62.25" customHeight="1" thickBot="1" x14ac:dyDescent="0.3">
      <c r="A105" s="203" t="s">
        <v>20</v>
      </c>
      <c r="B105" s="204">
        <v>0</v>
      </c>
      <c r="C105" s="204">
        <v>0</v>
      </c>
      <c r="D105" s="204">
        <v>0</v>
      </c>
      <c r="E105" s="204">
        <v>0</v>
      </c>
      <c r="F105" s="164"/>
      <c r="G105" s="164"/>
      <c r="H105" s="164"/>
      <c r="I105" s="164"/>
    </row>
    <row r="106" spans="1:9" ht="54.75" customHeight="1" thickBot="1" x14ac:dyDescent="0.3">
      <c r="A106" s="205" t="s">
        <v>36</v>
      </c>
      <c r="B106" s="206"/>
      <c r="C106" s="207"/>
      <c r="D106" s="207"/>
      <c r="E106" s="207"/>
      <c r="F106" s="164"/>
      <c r="G106" s="164"/>
      <c r="H106" s="164"/>
      <c r="I106" s="164"/>
    </row>
    <row r="107" spans="1:9" ht="32.25" thickBot="1" x14ac:dyDescent="0.3">
      <c r="A107" s="203" t="s">
        <v>21</v>
      </c>
      <c r="B107" s="204">
        <f>B85+B64</f>
        <v>10000</v>
      </c>
      <c r="C107" s="204">
        <f>C85+C64</f>
        <v>1000</v>
      </c>
      <c r="D107" s="204">
        <f>D85+D64</f>
        <v>1000</v>
      </c>
      <c r="E107" s="204">
        <f>E85+E64</f>
        <v>1000</v>
      </c>
      <c r="F107" s="164"/>
      <c r="G107" s="164"/>
      <c r="H107" s="164"/>
      <c r="I107" s="164"/>
    </row>
    <row r="108" spans="1:9" ht="54.75" customHeight="1" thickBot="1" x14ac:dyDescent="0.3">
      <c r="A108" s="205" t="s">
        <v>37</v>
      </c>
      <c r="B108" s="206"/>
      <c r="C108" s="207">
        <v>-0.9</v>
      </c>
      <c r="D108" s="207">
        <v>0</v>
      </c>
      <c r="E108" s="207">
        <v>0</v>
      </c>
      <c r="F108" s="164"/>
      <c r="G108" s="164"/>
      <c r="H108" s="164"/>
      <c r="I108" s="164"/>
    </row>
    <row r="109" spans="1:9" ht="16.5" thickBot="1" x14ac:dyDescent="0.3">
      <c r="A109" s="208" t="s">
        <v>62</v>
      </c>
      <c r="B109" s="209">
        <v>0</v>
      </c>
      <c r="C109" s="209">
        <v>0</v>
      </c>
      <c r="D109" s="209">
        <v>0</v>
      </c>
      <c r="E109" s="209">
        <v>0</v>
      </c>
      <c r="F109" s="164"/>
      <c r="G109" s="164"/>
      <c r="H109" s="164"/>
      <c r="I109" s="164"/>
    </row>
    <row r="110" spans="1:9" ht="65.25" customHeight="1" thickBot="1" x14ac:dyDescent="0.3">
      <c r="A110" s="210" t="s">
        <v>47</v>
      </c>
      <c r="B110" s="204">
        <v>35</v>
      </c>
      <c r="C110" s="204">
        <v>35</v>
      </c>
      <c r="D110" s="204">
        <v>35</v>
      </c>
      <c r="E110" s="204">
        <v>35</v>
      </c>
      <c r="F110" s="164"/>
      <c r="G110" s="164"/>
      <c r="H110" s="164"/>
      <c r="I110" s="164"/>
    </row>
    <row r="111" spans="1:9" ht="62.25" customHeight="1" thickBot="1" x14ac:dyDescent="0.3">
      <c r="A111" s="210" t="s">
        <v>58</v>
      </c>
      <c r="B111" s="204">
        <v>2</v>
      </c>
      <c r="C111" s="204">
        <v>2</v>
      </c>
      <c r="D111" s="204">
        <v>2</v>
      </c>
      <c r="E111" s="204">
        <v>2</v>
      </c>
      <c r="F111" s="164"/>
      <c r="G111" s="164"/>
      <c r="H111" s="164"/>
      <c r="I111" s="164"/>
    </row>
  </sheetData>
  <mergeCells count="40">
    <mergeCell ref="F70:I70"/>
    <mergeCell ref="B72:E72"/>
    <mergeCell ref="A73:A74"/>
    <mergeCell ref="A81:E81"/>
    <mergeCell ref="A82:A83"/>
    <mergeCell ref="B71:E71"/>
    <mergeCell ref="B49:E49"/>
    <mergeCell ref="B50:E50"/>
    <mergeCell ref="B51:E51"/>
    <mergeCell ref="A52:A53"/>
    <mergeCell ref="A60:E60"/>
    <mergeCell ref="A61:A62"/>
    <mergeCell ref="A66:A68"/>
    <mergeCell ref="B66:E68"/>
    <mergeCell ref="B69:E69"/>
    <mergeCell ref="B70:E70"/>
    <mergeCell ref="F18:I18"/>
    <mergeCell ref="F48:I48"/>
    <mergeCell ref="A21:E21"/>
    <mergeCell ref="A22:E22"/>
    <mergeCell ref="B23:E23"/>
    <mergeCell ref="B24:E24"/>
    <mergeCell ref="B25:E25"/>
    <mergeCell ref="A26:A27"/>
    <mergeCell ref="A34:E34"/>
    <mergeCell ref="A35:A36"/>
    <mergeCell ref="A46:E46"/>
    <mergeCell ref="A47:E47"/>
    <mergeCell ref="B48:E48"/>
    <mergeCell ref="A19:E19"/>
    <mergeCell ref="A4:E4"/>
    <mergeCell ref="A5:E5"/>
    <mergeCell ref="B7:E7"/>
    <mergeCell ref="B8:E8"/>
    <mergeCell ref="B9:E9"/>
    <mergeCell ref="A10:E10"/>
    <mergeCell ref="A11:E13"/>
    <mergeCell ref="B14:E14"/>
    <mergeCell ref="A15:A16"/>
    <mergeCell ref="B18:E18"/>
  </mergeCells>
  <pageMargins left="0.7" right="0.7" top="0.75" bottom="0.75" header="0.3" footer="0.3"/>
  <pageSetup paperSize="0" orientation="portrait" horizontalDpi="0" verticalDpi="0"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56"/>
  <sheetViews>
    <sheetView view="pageBreakPreview" topLeftCell="A148" zoomScale="60" zoomScaleNormal="100" workbookViewId="0">
      <selection activeCell="B23" sqref="B23:E23"/>
    </sheetView>
  </sheetViews>
  <sheetFormatPr defaultRowHeight="15.75" x14ac:dyDescent="0.25"/>
  <cols>
    <col min="1" max="1" width="21.28515625" style="167" customWidth="1"/>
    <col min="2" max="2" width="15.42578125" style="167" customWidth="1"/>
    <col min="3" max="3" width="15" style="167" customWidth="1"/>
    <col min="4" max="4" width="18.7109375" style="167" customWidth="1"/>
    <col min="5" max="5" width="25.140625" style="167" customWidth="1"/>
    <col min="6" max="16384" width="9.140625" style="167"/>
  </cols>
  <sheetData>
    <row r="3" spans="1:6" x14ac:dyDescent="0.25">
      <c r="A3" s="705"/>
      <c r="B3" s="705"/>
      <c r="C3" s="705"/>
      <c r="D3" s="705"/>
      <c r="E3" s="705"/>
      <c r="F3" s="705"/>
    </row>
    <row r="4" spans="1:6" x14ac:dyDescent="0.25">
      <c r="A4" s="706" t="s">
        <v>95</v>
      </c>
      <c r="B4" s="706"/>
      <c r="C4" s="706"/>
      <c r="D4" s="706"/>
      <c r="E4" s="706"/>
      <c r="F4" s="212"/>
    </row>
    <row r="5" spans="1:6" ht="16.5" thickBot="1" x14ac:dyDescent="0.3"/>
    <row r="6" spans="1:6" ht="32.25" thickBot="1" x14ac:dyDescent="0.3">
      <c r="A6" s="168" t="s">
        <v>22</v>
      </c>
      <c r="B6" s="664" t="s">
        <v>515</v>
      </c>
      <c r="C6" s="664"/>
      <c r="D6" s="664"/>
      <c r="E6" s="664"/>
    </row>
    <row r="7" spans="1:6" ht="16.5" thickBot="1" x14ac:dyDescent="0.3">
      <c r="A7" s="168" t="s">
        <v>4</v>
      </c>
      <c r="B7" s="665" t="s">
        <v>516</v>
      </c>
      <c r="C7" s="666"/>
      <c r="D7" s="666"/>
      <c r="E7" s="667"/>
    </row>
    <row r="8" spans="1:6" ht="32.25" thickBot="1" x14ac:dyDescent="0.3">
      <c r="A8" s="168" t="s">
        <v>38</v>
      </c>
      <c r="B8" s="668" t="s">
        <v>5</v>
      </c>
      <c r="C8" s="669"/>
      <c r="D8" s="669"/>
      <c r="E8" s="670"/>
    </row>
    <row r="9" spans="1:6" ht="16.5" thickBot="1" x14ac:dyDescent="0.3">
      <c r="A9" s="649" t="s">
        <v>8</v>
      </c>
      <c r="B9" s="650"/>
      <c r="C9" s="650"/>
      <c r="D9" s="650"/>
      <c r="E9" s="651"/>
    </row>
    <row r="10" spans="1:6" ht="16.5" thickBot="1" x14ac:dyDescent="0.3">
      <c r="A10" s="822" t="s">
        <v>517</v>
      </c>
      <c r="B10" s="823"/>
      <c r="C10" s="823"/>
      <c r="D10" s="823"/>
      <c r="E10" s="824"/>
    </row>
    <row r="11" spans="1:6" ht="16.5" thickBot="1" x14ac:dyDescent="0.3">
      <c r="A11" s="822"/>
      <c r="B11" s="823"/>
      <c r="C11" s="823"/>
      <c r="D11" s="823"/>
      <c r="E11" s="824"/>
    </row>
    <row r="12" spans="1:6" ht="120" customHeight="1" thickBot="1" x14ac:dyDescent="0.3">
      <c r="A12" s="822"/>
      <c r="B12" s="823"/>
      <c r="C12" s="823"/>
      <c r="D12" s="823"/>
      <c r="E12" s="824"/>
    </row>
    <row r="13" spans="1:6" ht="58.5" customHeight="1" thickBot="1" x14ac:dyDescent="0.3">
      <c r="A13" s="169" t="s">
        <v>11</v>
      </c>
      <c r="B13" s="825" t="s">
        <v>518</v>
      </c>
      <c r="C13" s="826"/>
      <c r="D13" s="826"/>
      <c r="E13" s="827"/>
    </row>
    <row r="14" spans="1:6" x14ac:dyDescent="0.25">
      <c r="A14" s="813" t="s">
        <v>12</v>
      </c>
      <c r="B14" s="170">
        <v>2018</v>
      </c>
      <c r="C14" s="170">
        <v>2019</v>
      </c>
      <c r="D14" s="170">
        <v>2020</v>
      </c>
      <c r="E14" s="170">
        <v>2021</v>
      </c>
    </row>
    <row r="15" spans="1:6" ht="30" customHeight="1" thickBot="1" x14ac:dyDescent="0.3">
      <c r="A15" s="814"/>
      <c r="B15" s="171" t="s">
        <v>6</v>
      </c>
      <c r="C15" s="171" t="s">
        <v>7</v>
      </c>
      <c r="D15" s="171" t="s">
        <v>7</v>
      </c>
      <c r="E15" s="171" t="s">
        <v>7</v>
      </c>
    </row>
    <row r="16" spans="1:6" ht="85.5" customHeight="1" thickBot="1" x14ac:dyDescent="0.3">
      <c r="A16" s="812" t="s">
        <v>519</v>
      </c>
      <c r="B16" s="213">
        <v>0</v>
      </c>
      <c r="C16" s="213">
        <v>0</v>
      </c>
      <c r="D16" s="213">
        <v>0</v>
      </c>
      <c r="E16" s="213">
        <v>0</v>
      </c>
    </row>
    <row r="17" spans="1:9" ht="48" thickBot="1" x14ac:dyDescent="0.3">
      <c r="A17" s="173" t="s">
        <v>13</v>
      </c>
      <c r="B17" s="828" t="s">
        <v>520</v>
      </c>
      <c r="C17" s="816"/>
      <c r="D17" s="816"/>
      <c r="E17" s="829"/>
    </row>
    <row r="18" spans="1:9" ht="16.5" thickBot="1" x14ac:dyDescent="0.3">
      <c r="A18" s="709" t="s">
        <v>14</v>
      </c>
      <c r="B18" s="710"/>
      <c r="C18" s="710"/>
      <c r="D18" s="710"/>
      <c r="E18" s="711"/>
      <c r="H18" s="214"/>
    </row>
    <row r="19" spans="1:9" ht="54" customHeight="1" thickBot="1" x14ac:dyDescent="0.3">
      <c r="A19" s="812" t="s">
        <v>521</v>
      </c>
      <c r="B19" s="175">
        <v>0.3</v>
      </c>
      <c r="C19" s="175">
        <v>0.32</v>
      </c>
      <c r="D19" s="175">
        <v>0.35</v>
      </c>
      <c r="E19" s="175">
        <v>0.35</v>
      </c>
    </row>
    <row r="20" spans="1:9" ht="16.5" thickBot="1" x14ac:dyDescent="0.3">
      <c r="A20" s="673" t="s">
        <v>59</v>
      </c>
      <c r="B20" s="674"/>
      <c r="C20" s="674"/>
      <c r="D20" s="674"/>
      <c r="E20" s="675"/>
    </row>
    <row r="21" spans="1:9" ht="16.5" thickBot="1" x14ac:dyDescent="0.3">
      <c r="A21" s="673" t="s">
        <v>73</v>
      </c>
      <c r="B21" s="674"/>
      <c r="C21" s="674"/>
      <c r="D21" s="674"/>
      <c r="E21" s="675"/>
    </row>
    <row r="22" spans="1:9" ht="16.5" thickBot="1" x14ac:dyDescent="0.3">
      <c r="A22" s="176" t="s">
        <v>39</v>
      </c>
      <c r="B22" s="676" t="s">
        <v>522</v>
      </c>
      <c r="C22" s="656"/>
      <c r="D22" s="656"/>
      <c r="E22" s="657"/>
    </row>
    <row r="23" spans="1:9" ht="64.5" customHeight="1" thickBot="1" x14ac:dyDescent="0.3">
      <c r="A23" s="177" t="s">
        <v>10</v>
      </c>
      <c r="B23" s="668" t="s">
        <v>523</v>
      </c>
      <c r="C23" s="669"/>
      <c r="D23" s="669"/>
      <c r="E23" s="670"/>
    </row>
    <row r="24" spans="1:9" ht="16.5" thickBot="1" x14ac:dyDescent="0.3">
      <c r="A24" s="177" t="s">
        <v>15</v>
      </c>
      <c r="B24" s="701" t="s">
        <v>513</v>
      </c>
      <c r="C24" s="702"/>
      <c r="D24" s="702"/>
      <c r="E24" s="703"/>
    </row>
    <row r="25" spans="1:9" x14ac:dyDescent="0.25">
      <c r="A25" s="658"/>
      <c r="B25" s="178">
        <v>2018</v>
      </c>
      <c r="C25" s="178">
        <v>2019</v>
      </c>
      <c r="D25" s="178">
        <v>2020</v>
      </c>
      <c r="E25" s="178">
        <v>2021</v>
      </c>
    </row>
    <row r="26" spans="1:9" ht="16.5" thickBot="1" x14ac:dyDescent="0.3">
      <c r="A26" s="659"/>
      <c r="B26" s="179" t="s">
        <v>6</v>
      </c>
      <c r="C26" s="179" t="s">
        <v>7</v>
      </c>
      <c r="D26" s="179" t="s">
        <v>7</v>
      </c>
      <c r="E26" s="179" t="s">
        <v>7</v>
      </c>
    </row>
    <row r="27" spans="1:9" ht="16.5" thickBot="1" x14ac:dyDescent="0.3">
      <c r="A27" s="177" t="s">
        <v>9</v>
      </c>
      <c r="B27" s="180">
        <v>45</v>
      </c>
      <c r="C27" s="181">
        <v>45</v>
      </c>
      <c r="D27" s="181">
        <v>48</v>
      </c>
      <c r="E27" s="181">
        <v>50</v>
      </c>
    </row>
    <row r="28" spans="1:9" ht="32.25" thickBot="1" x14ac:dyDescent="0.3">
      <c r="A28" s="177" t="s">
        <v>16</v>
      </c>
      <c r="B28" s="180">
        <v>14500</v>
      </c>
      <c r="C28" s="180">
        <v>14500</v>
      </c>
      <c r="D28" s="180">
        <v>14500</v>
      </c>
      <c r="E28" s="180">
        <v>14500</v>
      </c>
    </row>
    <row r="29" spans="1:9" ht="32.25" thickBot="1" x14ac:dyDescent="0.3">
      <c r="A29" s="177" t="s">
        <v>26</v>
      </c>
      <c r="B29" s="180">
        <f>B28/B27</f>
        <v>322.22222222222223</v>
      </c>
      <c r="C29" s="180">
        <f t="shared" ref="C29:E29" si="0">C28/C27</f>
        <v>322.22222222222223</v>
      </c>
      <c r="D29" s="180">
        <f t="shared" si="0"/>
        <v>302.08333333333331</v>
      </c>
      <c r="E29" s="180">
        <f t="shared" si="0"/>
        <v>290</v>
      </c>
    </row>
    <row r="30" spans="1:9" ht="32.25" thickBot="1" x14ac:dyDescent="0.3">
      <c r="A30" s="177" t="s">
        <v>17</v>
      </c>
      <c r="B30" s="184" t="s">
        <v>23</v>
      </c>
      <c r="C30" s="185">
        <f>C27/B27-1</f>
        <v>0</v>
      </c>
      <c r="D30" s="185">
        <f t="shared" ref="D30:E32" si="1">D27/C27-1</f>
        <v>6.6666666666666652E-2</v>
      </c>
      <c r="E30" s="185">
        <f t="shared" si="1"/>
        <v>4.1666666666666741E-2</v>
      </c>
      <c r="G30" s="215"/>
      <c r="H30" s="215"/>
      <c r="I30" s="215"/>
    </row>
    <row r="31" spans="1:9" ht="32.25" thickBot="1" x14ac:dyDescent="0.3">
      <c r="A31" s="177" t="s">
        <v>18</v>
      </c>
      <c r="B31" s="184" t="s">
        <v>23</v>
      </c>
      <c r="C31" s="185">
        <f>C28/B28-1</f>
        <v>0</v>
      </c>
      <c r="D31" s="185">
        <f t="shared" si="1"/>
        <v>0</v>
      </c>
      <c r="E31" s="185">
        <f t="shared" si="1"/>
        <v>0</v>
      </c>
    </row>
    <row r="32" spans="1:9" ht="32.25" thickBot="1" x14ac:dyDescent="0.3">
      <c r="A32" s="177" t="s">
        <v>19</v>
      </c>
      <c r="B32" s="184" t="s">
        <v>23</v>
      </c>
      <c r="C32" s="185">
        <f>C29/B29-1</f>
        <v>0</v>
      </c>
      <c r="D32" s="185">
        <f t="shared" si="1"/>
        <v>-6.2500000000000111E-2</v>
      </c>
      <c r="E32" s="185">
        <f t="shared" si="1"/>
        <v>-3.9999999999999925E-2</v>
      </c>
    </row>
    <row r="33" spans="1:5" ht="16.5" thickBot="1" x14ac:dyDescent="0.3">
      <c r="A33" s="683" t="s">
        <v>532</v>
      </c>
      <c r="B33" s="684"/>
      <c r="C33" s="684"/>
      <c r="D33" s="684"/>
      <c r="E33" s="685"/>
    </row>
    <row r="34" spans="1:5" x14ac:dyDescent="0.25">
      <c r="A34" s="658"/>
      <c r="B34" s="178">
        <v>2018</v>
      </c>
      <c r="C34" s="178">
        <v>2019</v>
      </c>
      <c r="D34" s="178">
        <v>2020</v>
      </c>
      <c r="E34" s="178">
        <v>2021</v>
      </c>
    </row>
    <row r="35" spans="1:5" ht="16.5" thickBot="1" x14ac:dyDescent="0.3">
      <c r="A35" s="659"/>
      <c r="B35" s="179" t="s">
        <v>6</v>
      </c>
      <c r="C35" s="179" t="s">
        <v>7</v>
      </c>
      <c r="D35" s="179" t="s">
        <v>7</v>
      </c>
      <c r="E35" s="179" t="s">
        <v>7</v>
      </c>
    </row>
    <row r="36" spans="1:5" ht="16.5" thickBot="1" x14ac:dyDescent="0.3">
      <c r="A36" s="187" t="s">
        <v>0</v>
      </c>
      <c r="B36" s="188">
        <v>8500</v>
      </c>
      <c r="C36" s="188">
        <v>8500</v>
      </c>
      <c r="D36" s="188">
        <v>8500</v>
      </c>
      <c r="E36" s="188">
        <v>8500</v>
      </c>
    </row>
    <row r="37" spans="1:5" ht="63.75" thickBot="1" x14ac:dyDescent="0.3">
      <c r="A37" s="216" t="s">
        <v>43</v>
      </c>
      <c r="B37" s="190" t="s">
        <v>23</v>
      </c>
      <c r="C37" s="217">
        <v>0</v>
      </c>
      <c r="D37" s="217">
        <v>0</v>
      </c>
      <c r="E37" s="217">
        <v>0</v>
      </c>
    </row>
    <row r="38" spans="1:5" ht="63.75" thickBot="1" x14ac:dyDescent="0.3">
      <c r="A38" s="216" t="s">
        <v>533</v>
      </c>
      <c r="B38" s="190" t="s">
        <v>23</v>
      </c>
      <c r="C38" s="218" t="s">
        <v>23</v>
      </c>
      <c r="D38" s="218" t="s">
        <v>23</v>
      </c>
      <c r="E38" s="218" t="s">
        <v>23</v>
      </c>
    </row>
    <row r="39" spans="1:5" ht="48" thickBot="1" x14ac:dyDescent="0.3">
      <c r="A39" s="187" t="s">
        <v>41</v>
      </c>
      <c r="B39" s="188">
        <v>1500</v>
      </c>
      <c r="C39" s="188">
        <v>1500</v>
      </c>
      <c r="D39" s="188">
        <v>1500</v>
      </c>
      <c r="E39" s="188">
        <v>1500</v>
      </c>
    </row>
    <row r="40" spans="1:5" ht="111" thickBot="1" x14ac:dyDescent="0.3">
      <c r="A40" s="216" t="s">
        <v>45</v>
      </c>
      <c r="B40" s="190" t="s">
        <v>23</v>
      </c>
      <c r="C40" s="219">
        <v>0</v>
      </c>
      <c r="D40" s="219">
        <v>0</v>
      </c>
      <c r="E40" s="219">
        <v>0</v>
      </c>
    </row>
    <row r="41" spans="1:5" ht="111" thickBot="1" x14ac:dyDescent="0.3">
      <c r="A41" s="216" t="s">
        <v>534</v>
      </c>
      <c r="B41" s="190" t="s">
        <v>23</v>
      </c>
      <c r="C41" s="188" t="s">
        <v>23</v>
      </c>
      <c r="D41" s="188" t="s">
        <v>23</v>
      </c>
      <c r="E41" s="188" t="s">
        <v>23</v>
      </c>
    </row>
    <row r="42" spans="1:5" ht="32.25" thickBot="1" x14ac:dyDescent="0.3">
      <c r="A42" s="187" t="s">
        <v>1</v>
      </c>
      <c r="B42" s="188">
        <v>4500</v>
      </c>
      <c r="C42" s="188">
        <v>4500</v>
      </c>
      <c r="D42" s="188">
        <v>4500</v>
      </c>
      <c r="E42" s="188">
        <v>4500</v>
      </c>
    </row>
    <row r="43" spans="1:5" ht="95.25" thickBot="1" x14ac:dyDescent="0.3">
      <c r="A43" s="216" t="s">
        <v>48</v>
      </c>
      <c r="B43" s="190" t="s">
        <v>23</v>
      </c>
      <c r="C43" s="220">
        <f>C42/B42-1</f>
        <v>0</v>
      </c>
      <c r="D43" s="220">
        <f>D42/C42-1</f>
        <v>0</v>
      </c>
      <c r="E43" s="220">
        <f>E42/D42-1</f>
        <v>0</v>
      </c>
    </row>
    <row r="44" spans="1:5" ht="95.25" thickBot="1" x14ac:dyDescent="0.3">
      <c r="A44" s="216" t="s">
        <v>535</v>
      </c>
      <c r="B44" s="190" t="s">
        <v>23</v>
      </c>
      <c r="C44" s="188" t="s">
        <v>23</v>
      </c>
      <c r="D44" s="188" t="s">
        <v>23</v>
      </c>
      <c r="E44" s="188" t="s">
        <v>23</v>
      </c>
    </row>
    <row r="45" spans="1:5" ht="16.5" thickBot="1" x14ac:dyDescent="0.3">
      <c r="A45" s="187" t="s">
        <v>2</v>
      </c>
      <c r="B45" s="190">
        <v>0</v>
      </c>
      <c r="C45" s="188">
        <v>0</v>
      </c>
      <c r="D45" s="188">
        <v>0</v>
      </c>
      <c r="E45" s="188">
        <v>0</v>
      </c>
    </row>
    <row r="46" spans="1:5" ht="79.5" thickBot="1" x14ac:dyDescent="0.3">
      <c r="A46" s="216" t="s">
        <v>50</v>
      </c>
      <c r="B46" s="190" t="s">
        <v>23</v>
      </c>
      <c r="C46" s="188" t="s">
        <v>23</v>
      </c>
      <c r="D46" s="188" t="s">
        <v>23</v>
      </c>
      <c r="E46" s="188" t="s">
        <v>23</v>
      </c>
    </row>
    <row r="47" spans="1:5" ht="79.5" thickBot="1" x14ac:dyDescent="0.3">
      <c r="A47" s="216" t="s">
        <v>536</v>
      </c>
      <c r="B47" s="190" t="s">
        <v>23</v>
      </c>
      <c r="C47" s="188" t="s">
        <v>23</v>
      </c>
      <c r="D47" s="188" t="s">
        <v>23</v>
      </c>
      <c r="E47" s="188" t="s">
        <v>23</v>
      </c>
    </row>
    <row r="48" spans="1:5" ht="32.25" thickBot="1" x14ac:dyDescent="0.3">
      <c r="A48" s="187" t="s">
        <v>31</v>
      </c>
      <c r="B48" s="190">
        <v>0</v>
      </c>
      <c r="C48" s="188">
        <v>0</v>
      </c>
      <c r="D48" s="188">
        <v>0</v>
      </c>
      <c r="E48" s="188">
        <v>0</v>
      </c>
    </row>
    <row r="49" spans="1:5" ht="95.25" thickBot="1" x14ac:dyDescent="0.3">
      <c r="A49" s="216" t="s">
        <v>52</v>
      </c>
      <c r="B49" s="190" t="s">
        <v>23</v>
      </c>
      <c r="C49" s="188" t="s">
        <v>23</v>
      </c>
      <c r="D49" s="188" t="s">
        <v>23</v>
      </c>
      <c r="E49" s="188" t="s">
        <v>23</v>
      </c>
    </row>
    <row r="50" spans="1:5" ht="95.25" thickBot="1" x14ac:dyDescent="0.3">
      <c r="A50" s="216" t="s">
        <v>537</v>
      </c>
      <c r="B50" s="190" t="s">
        <v>23</v>
      </c>
      <c r="C50" s="188" t="s">
        <v>23</v>
      </c>
      <c r="D50" s="188" t="s">
        <v>23</v>
      </c>
      <c r="E50" s="188" t="s">
        <v>23</v>
      </c>
    </row>
    <row r="51" spans="1:5" ht="32.25" thickBot="1" x14ac:dyDescent="0.3">
      <c r="A51" s="187" t="s">
        <v>33</v>
      </c>
      <c r="B51" s="190">
        <v>0</v>
      </c>
      <c r="C51" s="188">
        <v>0</v>
      </c>
      <c r="D51" s="188">
        <v>0</v>
      </c>
      <c r="E51" s="188">
        <v>0</v>
      </c>
    </row>
    <row r="52" spans="1:5" ht="79.5" thickBot="1" x14ac:dyDescent="0.3">
      <c r="A52" s="216" t="s">
        <v>54</v>
      </c>
      <c r="B52" s="190" t="s">
        <v>23</v>
      </c>
      <c r="C52" s="188" t="s">
        <v>23</v>
      </c>
      <c r="D52" s="188" t="s">
        <v>23</v>
      </c>
      <c r="E52" s="188" t="s">
        <v>23</v>
      </c>
    </row>
    <row r="53" spans="1:5" ht="79.5" thickBot="1" x14ac:dyDescent="0.3">
      <c r="A53" s="216" t="s">
        <v>538</v>
      </c>
      <c r="B53" s="190" t="s">
        <v>23</v>
      </c>
      <c r="C53" s="188" t="s">
        <v>23</v>
      </c>
      <c r="D53" s="188" t="s">
        <v>23</v>
      </c>
      <c r="E53" s="188" t="s">
        <v>23</v>
      </c>
    </row>
    <row r="54" spans="1:5" ht="32.25" thickBot="1" x14ac:dyDescent="0.3">
      <c r="A54" s="187" t="s">
        <v>3</v>
      </c>
      <c r="B54" s="190">
        <v>0</v>
      </c>
      <c r="C54" s="188">
        <v>0</v>
      </c>
      <c r="D54" s="188">
        <v>0</v>
      </c>
      <c r="E54" s="188">
        <v>0</v>
      </c>
    </row>
    <row r="55" spans="1:5" ht="95.25" thickBot="1" x14ac:dyDescent="0.3">
      <c r="A55" s="216" t="s">
        <v>56</v>
      </c>
      <c r="B55" s="190" t="s">
        <v>23</v>
      </c>
      <c r="C55" s="188" t="s">
        <v>23</v>
      </c>
      <c r="D55" s="188" t="s">
        <v>23</v>
      </c>
      <c r="E55" s="188" t="s">
        <v>23</v>
      </c>
    </row>
    <row r="56" spans="1:5" ht="95.25" thickBot="1" x14ac:dyDescent="0.3">
      <c r="A56" s="216" t="s">
        <v>539</v>
      </c>
      <c r="B56" s="190" t="s">
        <v>23</v>
      </c>
      <c r="C56" s="188" t="s">
        <v>23</v>
      </c>
      <c r="D56" s="188" t="s">
        <v>23</v>
      </c>
      <c r="E56" s="188" t="s">
        <v>23</v>
      </c>
    </row>
    <row r="57" spans="1:5" ht="32.25" thickBot="1" x14ac:dyDescent="0.3">
      <c r="A57" s="189" t="s">
        <v>61</v>
      </c>
      <c r="B57" s="190">
        <f>B54+B51+B48+B45+B42+B39+B36</f>
        <v>14500</v>
      </c>
      <c r="C57" s="190">
        <f t="shared" ref="C57:E57" si="2">C54+C51+C48+C45+C42+C39+C36</f>
        <v>14500</v>
      </c>
      <c r="D57" s="190">
        <f t="shared" si="2"/>
        <v>14500</v>
      </c>
      <c r="E57" s="190">
        <f t="shared" si="2"/>
        <v>14500</v>
      </c>
    </row>
    <row r="58" spans="1:5" x14ac:dyDescent="0.25">
      <c r="A58" s="688" t="s">
        <v>540</v>
      </c>
      <c r="B58" s="712" t="s">
        <v>524</v>
      </c>
      <c r="C58" s="713"/>
      <c r="D58" s="713"/>
      <c r="E58" s="714"/>
    </row>
    <row r="59" spans="1:5" x14ac:dyDescent="0.25">
      <c r="A59" s="689"/>
      <c r="B59" s="715"/>
      <c r="C59" s="716"/>
      <c r="D59" s="716"/>
      <c r="E59" s="717"/>
    </row>
    <row r="60" spans="1:5" ht="16.5" thickBot="1" x14ac:dyDescent="0.3">
      <c r="A60" s="690"/>
      <c r="B60" s="718"/>
      <c r="C60" s="719"/>
      <c r="D60" s="719"/>
      <c r="E60" s="720"/>
    </row>
    <row r="61" spans="1:5" ht="16.5" thickBot="1" x14ac:dyDescent="0.3">
      <c r="A61" s="191" t="s">
        <v>62</v>
      </c>
      <c r="B61" s="192">
        <f>IF(B57-B28=0,0,"Error")</f>
        <v>0</v>
      </c>
      <c r="C61" s="192">
        <f>IF(C57-C28=0,0,"Error")</f>
        <v>0</v>
      </c>
      <c r="D61" s="192">
        <f>IF(D57-D28=0,0,"Error")</f>
        <v>0</v>
      </c>
      <c r="E61" s="192">
        <f>IF(E57-E28=0,0,"Error")</f>
        <v>0</v>
      </c>
    </row>
    <row r="62" spans="1:5" ht="16.5" thickBot="1" x14ac:dyDescent="0.3">
      <c r="A62" s="673" t="s">
        <v>74</v>
      </c>
      <c r="B62" s="674"/>
      <c r="C62" s="674"/>
      <c r="D62" s="674"/>
      <c r="E62" s="675"/>
    </row>
    <row r="63" spans="1:5" ht="16.5" thickBot="1" x14ac:dyDescent="0.3">
      <c r="A63" s="673" t="s">
        <v>67</v>
      </c>
      <c r="B63" s="674"/>
      <c r="C63" s="674"/>
      <c r="D63" s="674"/>
      <c r="E63" s="675"/>
    </row>
    <row r="64" spans="1:5" ht="32.25" thickBot="1" x14ac:dyDescent="0.3">
      <c r="A64" s="193" t="s">
        <v>75</v>
      </c>
      <c r="B64" s="686" t="s">
        <v>252</v>
      </c>
      <c r="C64" s="687"/>
      <c r="D64" s="687"/>
      <c r="E64" s="700"/>
    </row>
    <row r="65" spans="1:9" ht="16.5" thickBot="1" x14ac:dyDescent="0.3">
      <c r="A65" s="176" t="s">
        <v>39</v>
      </c>
      <c r="B65" s="676" t="s">
        <v>525</v>
      </c>
      <c r="C65" s="656"/>
      <c r="D65" s="656"/>
      <c r="E65" s="657"/>
    </row>
    <row r="66" spans="1:9" ht="16.5" thickBot="1" x14ac:dyDescent="0.3">
      <c r="A66" s="177" t="s">
        <v>10</v>
      </c>
      <c r="B66" s="668" t="s">
        <v>526</v>
      </c>
      <c r="C66" s="669"/>
      <c r="D66" s="669"/>
      <c r="E66" s="670"/>
    </row>
    <row r="67" spans="1:9" ht="16.5" thickBot="1" x14ac:dyDescent="0.3">
      <c r="A67" s="177" t="s">
        <v>15</v>
      </c>
      <c r="B67" s="701" t="s">
        <v>163</v>
      </c>
      <c r="C67" s="702"/>
      <c r="D67" s="702"/>
      <c r="E67" s="703"/>
    </row>
    <row r="68" spans="1:9" x14ac:dyDescent="0.25">
      <c r="A68" s="658"/>
      <c r="B68" s="178">
        <v>2018</v>
      </c>
      <c r="C68" s="178">
        <v>2019</v>
      </c>
      <c r="D68" s="178">
        <v>2020</v>
      </c>
      <c r="E68" s="178">
        <v>2021</v>
      </c>
    </row>
    <row r="69" spans="1:9" ht="16.5" thickBot="1" x14ac:dyDescent="0.3">
      <c r="A69" s="659"/>
      <c r="B69" s="179" t="s">
        <v>6</v>
      </c>
      <c r="C69" s="179" t="s">
        <v>7</v>
      </c>
      <c r="D69" s="179" t="s">
        <v>7</v>
      </c>
      <c r="E69" s="179" t="s">
        <v>7</v>
      </c>
    </row>
    <row r="70" spans="1:9" ht="16.5" thickBot="1" x14ac:dyDescent="0.3">
      <c r="A70" s="177" t="s">
        <v>9</v>
      </c>
      <c r="B70" s="180">
        <v>16</v>
      </c>
      <c r="C70" s="180">
        <v>10</v>
      </c>
      <c r="D70" s="180">
        <v>8</v>
      </c>
      <c r="E70" s="180">
        <v>5</v>
      </c>
    </row>
    <row r="71" spans="1:9" ht="32.25" thickBot="1" x14ac:dyDescent="0.3">
      <c r="A71" s="177" t="s">
        <v>16</v>
      </c>
      <c r="B71" s="180">
        <v>2000</v>
      </c>
      <c r="C71" s="180">
        <v>120</v>
      </c>
      <c r="D71" s="180">
        <v>120</v>
      </c>
      <c r="E71" s="180">
        <v>100</v>
      </c>
    </row>
    <row r="72" spans="1:9" ht="32.25" thickBot="1" x14ac:dyDescent="0.3">
      <c r="A72" s="177" t="s">
        <v>26</v>
      </c>
      <c r="B72" s="180">
        <f>B71/B70</f>
        <v>125</v>
      </c>
      <c r="C72" s="180">
        <f t="shared" ref="C72:E72" si="3">C71/C70</f>
        <v>12</v>
      </c>
      <c r="D72" s="180">
        <f t="shared" si="3"/>
        <v>15</v>
      </c>
      <c r="E72" s="180">
        <f t="shared" si="3"/>
        <v>20</v>
      </c>
    </row>
    <row r="73" spans="1:9" ht="32.25" thickBot="1" x14ac:dyDescent="0.3">
      <c r="A73" s="177" t="s">
        <v>17</v>
      </c>
      <c r="B73" s="184" t="s">
        <v>23</v>
      </c>
      <c r="C73" s="185">
        <f>C70/B70-1</f>
        <v>-0.375</v>
      </c>
      <c r="D73" s="185">
        <f t="shared" ref="D73:E75" si="4">D70/C70-1</f>
        <v>-0.19999999999999996</v>
      </c>
      <c r="E73" s="185">
        <f t="shared" si="4"/>
        <v>-0.375</v>
      </c>
      <c r="G73" s="215"/>
      <c r="H73" s="215"/>
      <c r="I73" s="215"/>
    </row>
    <row r="74" spans="1:9" ht="32.25" thickBot="1" x14ac:dyDescent="0.3">
      <c r="A74" s="177" t="s">
        <v>18</v>
      </c>
      <c r="B74" s="184" t="s">
        <v>23</v>
      </c>
      <c r="C74" s="185">
        <f>C71/B71-1</f>
        <v>-0.94</v>
      </c>
      <c r="D74" s="185">
        <f t="shared" si="4"/>
        <v>0</v>
      </c>
      <c r="E74" s="185">
        <f t="shared" si="4"/>
        <v>-0.16666666666666663</v>
      </c>
    </row>
    <row r="75" spans="1:9" ht="32.25" thickBot="1" x14ac:dyDescent="0.3">
      <c r="A75" s="177" t="s">
        <v>19</v>
      </c>
      <c r="B75" s="184" t="s">
        <v>23</v>
      </c>
      <c r="C75" s="185">
        <f>C72/B72-1</f>
        <v>-0.90400000000000003</v>
      </c>
      <c r="D75" s="185">
        <f t="shared" si="4"/>
        <v>0.25</v>
      </c>
      <c r="E75" s="185">
        <f t="shared" si="4"/>
        <v>0.33333333333333326</v>
      </c>
    </row>
    <row r="76" spans="1:9" ht="16.5" thickBot="1" x14ac:dyDescent="0.3">
      <c r="A76" s="683" t="s">
        <v>532</v>
      </c>
      <c r="B76" s="684"/>
      <c r="C76" s="684"/>
      <c r="D76" s="684"/>
      <c r="E76" s="685"/>
    </row>
    <row r="77" spans="1:9" x14ac:dyDescent="0.25">
      <c r="A77" s="658"/>
      <c r="B77" s="178">
        <v>2018</v>
      </c>
      <c r="C77" s="178">
        <v>2019</v>
      </c>
      <c r="D77" s="178">
        <v>2020</v>
      </c>
      <c r="E77" s="178">
        <v>2021</v>
      </c>
    </row>
    <row r="78" spans="1:9" ht="16.5" thickBot="1" x14ac:dyDescent="0.3">
      <c r="A78" s="659"/>
      <c r="B78" s="179" t="s">
        <v>6</v>
      </c>
      <c r="C78" s="179" t="s">
        <v>7</v>
      </c>
      <c r="D78" s="179" t="s">
        <v>7</v>
      </c>
      <c r="E78" s="179" t="s">
        <v>7</v>
      </c>
    </row>
    <row r="79" spans="1:9" ht="32.25" thickBot="1" x14ac:dyDescent="0.3">
      <c r="A79" s="187" t="s">
        <v>70</v>
      </c>
      <c r="B79" s="188">
        <v>0</v>
      </c>
      <c r="C79" s="188">
        <v>0</v>
      </c>
      <c r="D79" s="188">
        <v>0</v>
      </c>
      <c r="E79" s="188">
        <v>0</v>
      </c>
    </row>
    <row r="80" spans="1:9" ht="32.25" thickBot="1" x14ac:dyDescent="0.3">
      <c r="A80" s="187" t="s">
        <v>71</v>
      </c>
      <c r="B80" s="188">
        <v>2000</v>
      </c>
      <c r="C80" s="188">
        <v>120</v>
      </c>
      <c r="D80" s="188">
        <v>120</v>
      </c>
      <c r="E80" s="188">
        <v>100</v>
      </c>
    </row>
    <row r="81" spans="1:9" ht="32.25" thickBot="1" x14ac:dyDescent="0.3">
      <c r="A81" s="189" t="s">
        <v>61</v>
      </c>
      <c r="B81" s="190">
        <f>B80+B79</f>
        <v>2000</v>
      </c>
      <c r="C81" s="190">
        <f t="shared" ref="C81:E81" si="5">C80+C79</f>
        <v>120</v>
      </c>
      <c r="D81" s="190">
        <f t="shared" si="5"/>
        <v>120</v>
      </c>
      <c r="E81" s="190">
        <f t="shared" si="5"/>
        <v>100</v>
      </c>
    </row>
    <row r="82" spans="1:9" x14ac:dyDescent="0.25">
      <c r="A82" s="688" t="s">
        <v>68</v>
      </c>
      <c r="B82" s="712" t="s">
        <v>541</v>
      </c>
      <c r="C82" s="713"/>
      <c r="D82" s="713"/>
      <c r="E82" s="714"/>
    </row>
    <row r="83" spans="1:9" x14ac:dyDescent="0.25">
      <c r="A83" s="689"/>
      <c r="B83" s="715"/>
      <c r="C83" s="716"/>
      <c r="D83" s="716"/>
      <c r="E83" s="717"/>
    </row>
    <row r="84" spans="1:9" ht="74.25" customHeight="1" thickBot="1" x14ac:dyDescent="0.3">
      <c r="A84" s="690"/>
      <c r="B84" s="718"/>
      <c r="C84" s="719"/>
      <c r="D84" s="719"/>
      <c r="E84" s="720"/>
    </row>
    <row r="85" spans="1:9" ht="32.25" thickBot="1" x14ac:dyDescent="0.3">
      <c r="A85" s="193" t="s">
        <v>40</v>
      </c>
      <c r="B85" s="686" t="s">
        <v>527</v>
      </c>
      <c r="C85" s="687"/>
      <c r="D85" s="687"/>
      <c r="E85" s="700"/>
    </row>
    <row r="86" spans="1:9" ht="16.5" thickBot="1" x14ac:dyDescent="0.3">
      <c r="A86" s="176" t="s">
        <v>80</v>
      </c>
      <c r="B86" s="676" t="s">
        <v>528</v>
      </c>
      <c r="C86" s="656"/>
      <c r="D86" s="656"/>
      <c r="E86" s="657"/>
    </row>
    <row r="87" spans="1:9" ht="16.5" thickBot="1" x14ac:dyDescent="0.3">
      <c r="A87" s="177" t="s">
        <v>10</v>
      </c>
      <c r="B87" s="668" t="s">
        <v>529</v>
      </c>
      <c r="C87" s="669"/>
      <c r="D87" s="669"/>
      <c r="E87" s="670"/>
    </row>
    <row r="88" spans="1:9" ht="16.5" thickBot="1" x14ac:dyDescent="0.3">
      <c r="A88" s="177" t="s">
        <v>15</v>
      </c>
      <c r="B88" s="701" t="s">
        <v>163</v>
      </c>
      <c r="C88" s="702"/>
      <c r="D88" s="702"/>
      <c r="E88" s="703"/>
    </row>
    <row r="89" spans="1:9" x14ac:dyDescent="0.25">
      <c r="A89" s="658"/>
      <c r="B89" s="178">
        <v>2018</v>
      </c>
      <c r="C89" s="178">
        <v>2019</v>
      </c>
      <c r="D89" s="178">
        <v>2020</v>
      </c>
      <c r="E89" s="178">
        <v>2021</v>
      </c>
    </row>
    <row r="90" spans="1:9" ht="16.5" thickBot="1" x14ac:dyDescent="0.3">
      <c r="A90" s="659"/>
      <c r="B90" s="179" t="s">
        <v>6</v>
      </c>
      <c r="C90" s="179" t="s">
        <v>7</v>
      </c>
      <c r="D90" s="179" t="s">
        <v>7</v>
      </c>
      <c r="E90" s="179" t="s">
        <v>7</v>
      </c>
    </row>
    <row r="91" spans="1:9" ht="16.5" thickBot="1" x14ac:dyDescent="0.3">
      <c r="A91" s="177" t="s">
        <v>9</v>
      </c>
      <c r="B91" s="180">
        <v>0</v>
      </c>
      <c r="C91" s="180">
        <v>2</v>
      </c>
      <c r="D91" s="180">
        <v>2</v>
      </c>
      <c r="E91" s="180">
        <v>1</v>
      </c>
    </row>
    <row r="92" spans="1:9" ht="32.25" thickBot="1" x14ac:dyDescent="0.3">
      <c r="A92" s="177" t="s">
        <v>16</v>
      </c>
      <c r="B92" s="180">
        <v>0</v>
      </c>
      <c r="C92" s="180">
        <v>80</v>
      </c>
      <c r="D92" s="180">
        <v>80</v>
      </c>
      <c r="E92" s="180">
        <v>100</v>
      </c>
    </row>
    <row r="93" spans="1:9" ht="32.25" thickBot="1" x14ac:dyDescent="0.3">
      <c r="A93" s="177" t="s">
        <v>26</v>
      </c>
      <c r="B93" s="180">
        <v>0</v>
      </c>
      <c r="C93" s="180">
        <f t="shared" ref="C93:E93" si="6">C92/C91</f>
        <v>40</v>
      </c>
      <c r="D93" s="180">
        <f t="shared" si="6"/>
        <v>40</v>
      </c>
      <c r="E93" s="180">
        <f t="shared" si="6"/>
        <v>100</v>
      </c>
    </row>
    <row r="94" spans="1:9" ht="32.25" thickBot="1" x14ac:dyDescent="0.3">
      <c r="A94" s="177" t="s">
        <v>17</v>
      </c>
      <c r="B94" s="184" t="s">
        <v>23</v>
      </c>
      <c r="C94" s="185">
        <v>0</v>
      </c>
      <c r="D94" s="185">
        <f t="shared" ref="D94:E96" si="7">D91/C91-1</f>
        <v>0</v>
      </c>
      <c r="E94" s="185">
        <f t="shared" si="7"/>
        <v>-0.5</v>
      </c>
      <c r="G94" s="215"/>
      <c r="H94" s="215"/>
      <c r="I94" s="215"/>
    </row>
    <row r="95" spans="1:9" ht="32.25" thickBot="1" x14ac:dyDescent="0.3">
      <c r="A95" s="177" t="s">
        <v>18</v>
      </c>
      <c r="B95" s="184" t="s">
        <v>23</v>
      </c>
      <c r="C95" s="185">
        <v>0</v>
      </c>
      <c r="D95" s="185">
        <f t="shared" si="7"/>
        <v>0</v>
      </c>
      <c r="E95" s="185">
        <f t="shared" si="7"/>
        <v>0.25</v>
      </c>
    </row>
    <row r="96" spans="1:9" ht="32.25" thickBot="1" x14ac:dyDescent="0.3">
      <c r="A96" s="177" t="s">
        <v>19</v>
      </c>
      <c r="B96" s="184" t="s">
        <v>23</v>
      </c>
      <c r="C96" s="185">
        <v>0</v>
      </c>
      <c r="D96" s="185">
        <f t="shared" si="7"/>
        <v>0</v>
      </c>
      <c r="E96" s="185">
        <f t="shared" si="7"/>
        <v>1.5</v>
      </c>
    </row>
    <row r="97" spans="1:5" ht="16.5" thickBot="1" x14ac:dyDescent="0.3">
      <c r="A97" s="683" t="s">
        <v>542</v>
      </c>
      <c r="B97" s="684"/>
      <c r="C97" s="684"/>
      <c r="D97" s="684"/>
      <c r="E97" s="685"/>
    </row>
    <row r="98" spans="1:5" x14ac:dyDescent="0.25">
      <c r="A98" s="658"/>
      <c r="B98" s="178">
        <v>2018</v>
      </c>
      <c r="C98" s="178">
        <v>2019</v>
      </c>
      <c r="D98" s="178">
        <v>2020</v>
      </c>
      <c r="E98" s="178">
        <v>2021</v>
      </c>
    </row>
    <row r="99" spans="1:5" ht="16.5" thickBot="1" x14ac:dyDescent="0.3">
      <c r="A99" s="659"/>
      <c r="B99" s="179" t="s">
        <v>6</v>
      </c>
      <c r="C99" s="179" t="s">
        <v>7</v>
      </c>
      <c r="D99" s="179" t="s">
        <v>7</v>
      </c>
      <c r="E99" s="179" t="s">
        <v>7</v>
      </c>
    </row>
    <row r="100" spans="1:5" ht="32.25" thickBot="1" x14ac:dyDescent="0.3">
      <c r="A100" s="187" t="s">
        <v>70</v>
      </c>
      <c r="B100" s="188">
        <v>0</v>
      </c>
      <c r="C100" s="188">
        <v>0</v>
      </c>
      <c r="D100" s="188">
        <v>0</v>
      </c>
      <c r="E100" s="188">
        <v>0</v>
      </c>
    </row>
    <row r="101" spans="1:5" ht="32.25" thickBot="1" x14ac:dyDescent="0.3">
      <c r="A101" s="187" t="s">
        <v>71</v>
      </c>
      <c r="B101" s="188">
        <v>0</v>
      </c>
      <c r="C101" s="188">
        <v>80</v>
      </c>
      <c r="D101" s="188">
        <v>80</v>
      </c>
      <c r="E101" s="188">
        <v>100</v>
      </c>
    </row>
    <row r="102" spans="1:5" ht="32.25" thickBot="1" x14ac:dyDescent="0.3">
      <c r="A102" s="189" t="s">
        <v>78</v>
      </c>
      <c r="B102" s="190">
        <f>B101+B100</f>
        <v>0</v>
      </c>
      <c r="C102" s="190">
        <f t="shared" ref="C102:E102" si="8">C101+C100</f>
        <v>80</v>
      </c>
      <c r="D102" s="190">
        <f t="shared" si="8"/>
        <v>80</v>
      </c>
      <c r="E102" s="190">
        <f t="shared" si="8"/>
        <v>100</v>
      </c>
    </row>
    <row r="103" spans="1:5" x14ac:dyDescent="0.25">
      <c r="A103" s="688" t="s">
        <v>297</v>
      </c>
      <c r="B103" s="712" t="s">
        <v>530</v>
      </c>
      <c r="C103" s="713"/>
      <c r="D103" s="713"/>
      <c r="E103" s="714"/>
    </row>
    <row r="104" spans="1:5" x14ac:dyDescent="0.25">
      <c r="A104" s="689"/>
      <c r="B104" s="715"/>
      <c r="C104" s="716"/>
      <c r="D104" s="716"/>
      <c r="E104" s="717"/>
    </row>
    <row r="105" spans="1:5" ht="72.75" customHeight="1" thickBot="1" x14ac:dyDescent="0.3">
      <c r="A105" s="690"/>
      <c r="B105" s="718"/>
      <c r="C105" s="719"/>
      <c r="D105" s="719"/>
      <c r="E105" s="720"/>
    </row>
    <row r="106" spans="1:5" ht="16.5" thickBot="1" x14ac:dyDescent="0.3">
      <c r="A106" s="673" t="s">
        <v>66</v>
      </c>
      <c r="B106" s="674"/>
      <c r="C106" s="674"/>
      <c r="D106" s="674"/>
      <c r="E106" s="675"/>
    </row>
    <row r="107" spans="1:5" ht="16.5" thickBot="1" x14ac:dyDescent="0.3">
      <c r="A107" s="673" t="s">
        <v>72</v>
      </c>
      <c r="B107" s="674"/>
      <c r="C107" s="674"/>
      <c r="D107" s="674"/>
      <c r="E107" s="675"/>
    </row>
    <row r="108" spans="1:5" ht="32.25" thickBot="1" x14ac:dyDescent="0.3">
      <c r="A108" s="193" t="s">
        <v>40</v>
      </c>
      <c r="B108" s="686"/>
      <c r="C108" s="687"/>
      <c r="D108" s="687"/>
      <c r="E108" s="700"/>
    </row>
    <row r="109" spans="1:5" ht="16.5" thickBot="1" x14ac:dyDescent="0.3">
      <c r="A109" s="176" t="s">
        <v>39</v>
      </c>
      <c r="B109" s="676" t="s">
        <v>293</v>
      </c>
      <c r="C109" s="656"/>
      <c r="D109" s="656"/>
      <c r="E109" s="657"/>
    </row>
    <row r="110" spans="1:5" ht="16.5" thickBot="1" x14ac:dyDescent="0.3">
      <c r="A110" s="177" t="s">
        <v>10</v>
      </c>
      <c r="B110" s="668" t="s">
        <v>293</v>
      </c>
      <c r="C110" s="669"/>
      <c r="D110" s="669"/>
      <c r="E110" s="670"/>
    </row>
    <row r="111" spans="1:5" ht="16.5" thickBot="1" x14ac:dyDescent="0.3">
      <c r="A111" s="177" t="s">
        <v>15</v>
      </c>
      <c r="B111" s="701" t="s">
        <v>293</v>
      </c>
      <c r="C111" s="702"/>
      <c r="D111" s="702"/>
      <c r="E111" s="703"/>
    </row>
    <row r="112" spans="1:5" x14ac:dyDescent="0.25">
      <c r="A112" s="658"/>
      <c r="B112" s="178">
        <v>2018</v>
      </c>
      <c r="C112" s="178">
        <v>2019</v>
      </c>
      <c r="D112" s="178">
        <v>2020</v>
      </c>
      <c r="E112" s="178">
        <v>2021</v>
      </c>
    </row>
    <row r="113" spans="1:9" ht="16.5" thickBot="1" x14ac:dyDescent="0.3">
      <c r="A113" s="659"/>
      <c r="B113" s="179" t="s">
        <v>6</v>
      </c>
      <c r="C113" s="179" t="s">
        <v>7</v>
      </c>
      <c r="D113" s="179" t="s">
        <v>7</v>
      </c>
      <c r="E113" s="179" t="s">
        <v>7</v>
      </c>
    </row>
    <row r="114" spans="1:9" ht="16.5" thickBot="1" x14ac:dyDescent="0.3">
      <c r="A114" s="177" t="s">
        <v>9</v>
      </c>
      <c r="B114" s="180"/>
      <c r="C114" s="180"/>
      <c r="D114" s="180"/>
      <c r="E114" s="180"/>
    </row>
    <row r="115" spans="1:9" ht="32.25" thickBot="1" x14ac:dyDescent="0.3">
      <c r="A115" s="177" t="s">
        <v>16</v>
      </c>
      <c r="B115" s="180"/>
      <c r="C115" s="180"/>
      <c r="D115" s="180"/>
      <c r="E115" s="180"/>
    </row>
    <row r="116" spans="1:9" ht="32.25" thickBot="1" x14ac:dyDescent="0.3">
      <c r="A116" s="177" t="s">
        <v>26</v>
      </c>
      <c r="B116" s="180">
        <v>0</v>
      </c>
      <c r="C116" s="180">
        <v>0</v>
      </c>
      <c r="D116" s="180">
        <v>0</v>
      </c>
      <c r="E116" s="180">
        <v>0</v>
      </c>
    </row>
    <row r="117" spans="1:9" ht="32.25" thickBot="1" x14ac:dyDescent="0.3">
      <c r="A117" s="177" t="s">
        <v>17</v>
      </c>
      <c r="B117" s="184" t="s">
        <v>23</v>
      </c>
      <c r="C117" s="185">
        <v>0</v>
      </c>
      <c r="D117" s="185">
        <v>0</v>
      </c>
      <c r="E117" s="185">
        <v>0</v>
      </c>
      <c r="G117" s="215"/>
      <c r="H117" s="215"/>
      <c r="I117" s="215"/>
    </row>
    <row r="118" spans="1:9" ht="32.25" thickBot="1" x14ac:dyDescent="0.3">
      <c r="A118" s="177" t="s">
        <v>18</v>
      </c>
      <c r="B118" s="184" t="s">
        <v>23</v>
      </c>
      <c r="C118" s="185">
        <v>0</v>
      </c>
      <c r="D118" s="185">
        <v>0</v>
      </c>
      <c r="E118" s="185">
        <v>0</v>
      </c>
    </row>
    <row r="119" spans="1:9" ht="32.25" thickBot="1" x14ac:dyDescent="0.3">
      <c r="A119" s="177" t="s">
        <v>19</v>
      </c>
      <c r="B119" s="184" t="s">
        <v>23</v>
      </c>
      <c r="C119" s="185">
        <v>0</v>
      </c>
      <c r="D119" s="185">
        <v>0</v>
      </c>
      <c r="E119" s="185">
        <v>0</v>
      </c>
    </row>
    <row r="120" spans="1:9" ht="16.5" thickBot="1" x14ac:dyDescent="0.3">
      <c r="A120" s="683" t="s">
        <v>532</v>
      </c>
      <c r="B120" s="684"/>
      <c r="C120" s="684"/>
      <c r="D120" s="684"/>
      <c r="E120" s="685"/>
    </row>
    <row r="121" spans="1:9" x14ac:dyDescent="0.25">
      <c r="A121" s="658"/>
      <c r="B121" s="178">
        <v>2018</v>
      </c>
      <c r="C121" s="178">
        <v>2019</v>
      </c>
      <c r="D121" s="178">
        <v>2020</v>
      </c>
      <c r="E121" s="178">
        <v>2021</v>
      </c>
    </row>
    <row r="122" spans="1:9" ht="16.5" thickBot="1" x14ac:dyDescent="0.3">
      <c r="A122" s="659"/>
      <c r="B122" s="179" t="s">
        <v>6</v>
      </c>
      <c r="C122" s="179" t="s">
        <v>7</v>
      </c>
      <c r="D122" s="179" t="s">
        <v>7</v>
      </c>
      <c r="E122" s="179" t="s">
        <v>7</v>
      </c>
    </row>
    <row r="123" spans="1:9" ht="32.25" thickBot="1" x14ac:dyDescent="0.3">
      <c r="A123" s="187" t="s">
        <v>70</v>
      </c>
      <c r="B123" s="188"/>
      <c r="C123" s="188"/>
      <c r="D123" s="188"/>
      <c r="E123" s="188"/>
    </row>
    <row r="124" spans="1:9" ht="32.25" thickBot="1" x14ac:dyDescent="0.3">
      <c r="A124" s="187" t="s">
        <v>71</v>
      </c>
      <c r="B124" s="190"/>
      <c r="C124" s="188"/>
      <c r="D124" s="188"/>
      <c r="E124" s="188"/>
    </row>
    <row r="125" spans="1:9" ht="32.25" thickBot="1" x14ac:dyDescent="0.3">
      <c r="A125" s="189" t="s">
        <v>61</v>
      </c>
      <c r="B125" s="190">
        <f>B124+B123</f>
        <v>0</v>
      </c>
      <c r="C125" s="190">
        <f t="shared" ref="C125:E125" si="9">C124+C123</f>
        <v>0</v>
      </c>
      <c r="D125" s="190">
        <f t="shared" si="9"/>
        <v>0</v>
      </c>
      <c r="E125" s="190">
        <f t="shared" si="9"/>
        <v>0</v>
      </c>
    </row>
    <row r="126" spans="1:9" x14ac:dyDescent="0.25">
      <c r="A126" s="688" t="s">
        <v>68</v>
      </c>
      <c r="B126" s="721"/>
      <c r="C126" s="722"/>
      <c r="D126" s="722"/>
      <c r="E126" s="723"/>
    </row>
    <row r="127" spans="1:9" x14ac:dyDescent="0.25">
      <c r="A127" s="689"/>
      <c r="B127" s="724"/>
      <c r="C127" s="725"/>
      <c r="D127" s="725"/>
      <c r="E127" s="726"/>
    </row>
    <row r="128" spans="1:9" ht="16.5" thickBot="1" x14ac:dyDescent="0.3">
      <c r="A128" s="690"/>
      <c r="B128" s="727"/>
      <c r="C128" s="728"/>
      <c r="D128" s="728"/>
      <c r="E128" s="729"/>
    </row>
    <row r="129" spans="1:5" ht="16.5" thickBot="1" x14ac:dyDescent="0.3">
      <c r="A129" s="221"/>
      <c r="B129" s="222"/>
      <c r="C129" s="222"/>
      <c r="D129" s="222"/>
      <c r="E129" s="222"/>
    </row>
    <row r="130" spans="1:5" ht="48" thickBot="1" x14ac:dyDescent="0.3">
      <c r="A130" s="173" t="s">
        <v>76</v>
      </c>
      <c r="B130" s="223">
        <f>B115+B92+B71+B28</f>
        <v>16500</v>
      </c>
      <c r="C130" s="223">
        <f>C115+C92+C71+C28</f>
        <v>14700</v>
      </c>
      <c r="D130" s="223">
        <f>D115+D92+D71+D28</f>
        <v>14700</v>
      </c>
      <c r="E130" s="223">
        <f>E115+E92+E71+E28</f>
        <v>14700</v>
      </c>
    </row>
    <row r="131" spans="1:5" ht="48" thickBot="1" x14ac:dyDescent="0.3">
      <c r="A131" s="173" t="s">
        <v>77</v>
      </c>
      <c r="B131" s="223">
        <f>B124+B123+B101+B100+B80+B79+B54+B51+B48+B45+B42+B39+B36</f>
        <v>16500</v>
      </c>
      <c r="C131" s="223">
        <f t="shared" ref="C131:E131" si="10">C124+C123+C101+C100+C80+C79+C54+C51+C48+C45+C42+C39+C36</f>
        <v>14700</v>
      </c>
      <c r="D131" s="223">
        <f t="shared" si="10"/>
        <v>14700</v>
      </c>
      <c r="E131" s="223">
        <f t="shared" si="10"/>
        <v>14700</v>
      </c>
    </row>
    <row r="132" spans="1:5" ht="63.75" thickBot="1" x14ac:dyDescent="0.3">
      <c r="A132" s="224" t="s">
        <v>27</v>
      </c>
      <c r="B132" s="225"/>
      <c r="C132" s="226">
        <f>C131/B131-1</f>
        <v>-0.10909090909090913</v>
      </c>
      <c r="D132" s="226">
        <f t="shared" ref="D132:E132" si="11">D131/C131-1</f>
        <v>0</v>
      </c>
      <c r="E132" s="226">
        <f t="shared" si="11"/>
        <v>0</v>
      </c>
    </row>
    <row r="133" spans="1:5" ht="16.5" thickBot="1" x14ac:dyDescent="0.3">
      <c r="A133" s="187" t="s">
        <v>0</v>
      </c>
      <c r="B133" s="188">
        <f>B36</f>
        <v>8500</v>
      </c>
      <c r="C133" s="188">
        <f>C36</f>
        <v>8500</v>
      </c>
      <c r="D133" s="188">
        <f>D36</f>
        <v>8500</v>
      </c>
      <c r="E133" s="188">
        <f>E36</f>
        <v>8500</v>
      </c>
    </row>
    <row r="134" spans="1:5" ht="32.25" thickBot="1" x14ac:dyDescent="0.3">
      <c r="A134" s="216" t="s">
        <v>28</v>
      </c>
      <c r="B134" s="190"/>
      <c r="C134" s="218">
        <f>C133/B133-1</f>
        <v>0</v>
      </c>
      <c r="D134" s="218">
        <f t="shared" ref="D134:E134" si="12">D133/C133-1</f>
        <v>0</v>
      </c>
      <c r="E134" s="218">
        <f t="shared" si="12"/>
        <v>0</v>
      </c>
    </row>
    <row r="135" spans="1:5" ht="48" thickBot="1" x14ac:dyDescent="0.3">
      <c r="A135" s="187" t="s">
        <v>41</v>
      </c>
      <c r="B135" s="188">
        <f>B39</f>
        <v>1500</v>
      </c>
      <c r="C135" s="188">
        <f>C39</f>
        <v>1500</v>
      </c>
      <c r="D135" s="188">
        <f>D39</f>
        <v>1500</v>
      </c>
      <c r="E135" s="188">
        <f>E39</f>
        <v>1500</v>
      </c>
    </row>
    <row r="136" spans="1:5" ht="63.75" thickBot="1" x14ac:dyDescent="0.3">
      <c r="A136" s="216" t="s">
        <v>42</v>
      </c>
      <c r="B136" s="190"/>
      <c r="C136" s="218">
        <f>C135/B135-1</f>
        <v>0</v>
      </c>
      <c r="D136" s="218">
        <f t="shared" ref="D136:E136" si="13">D135/C135-1</f>
        <v>0</v>
      </c>
      <c r="E136" s="218">
        <f t="shared" si="13"/>
        <v>0</v>
      </c>
    </row>
    <row r="137" spans="1:5" ht="32.25" thickBot="1" x14ac:dyDescent="0.3">
      <c r="A137" s="187" t="s">
        <v>1</v>
      </c>
      <c r="B137" s="188">
        <f>B42</f>
        <v>4500</v>
      </c>
      <c r="C137" s="188">
        <f>C42</f>
        <v>4500</v>
      </c>
      <c r="D137" s="188">
        <f>D42</f>
        <v>4500</v>
      </c>
      <c r="E137" s="188">
        <f>E42</f>
        <v>4500</v>
      </c>
    </row>
    <row r="138" spans="1:5" ht="48" thickBot="1" x14ac:dyDescent="0.3">
      <c r="A138" s="216" t="s">
        <v>29</v>
      </c>
      <c r="B138" s="190"/>
      <c r="C138" s="218">
        <f>C137/B137-1</f>
        <v>0</v>
      </c>
      <c r="D138" s="218">
        <f t="shared" ref="D138:E138" si="14">D137/C137-1</f>
        <v>0</v>
      </c>
      <c r="E138" s="218">
        <f t="shared" si="14"/>
        <v>0</v>
      </c>
    </row>
    <row r="139" spans="1:5" ht="16.5" thickBot="1" x14ac:dyDescent="0.3">
      <c r="A139" s="187" t="s">
        <v>2</v>
      </c>
      <c r="B139" s="188">
        <f>B45</f>
        <v>0</v>
      </c>
      <c r="C139" s="188">
        <f>C45</f>
        <v>0</v>
      </c>
      <c r="D139" s="188">
        <f>D45</f>
        <v>0</v>
      </c>
      <c r="E139" s="188">
        <f>E45</f>
        <v>0</v>
      </c>
    </row>
    <row r="140" spans="1:5" ht="32.25" thickBot="1" x14ac:dyDescent="0.3">
      <c r="A140" s="216" t="s">
        <v>30</v>
      </c>
      <c r="B140" s="190"/>
      <c r="C140" s="218"/>
      <c r="D140" s="218"/>
      <c r="E140" s="218"/>
    </row>
    <row r="141" spans="1:5" ht="32.25" thickBot="1" x14ac:dyDescent="0.3">
      <c r="A141" s="187" t="s">
        <v>31</v>
      </c>
      <c r="B141" s="188">
        <f>B48</f>
        <v>0</v>
      </c>
      <c r="C141" s="188">
        <f>C48</f>
        <v>0</v>
      </c>
      <c r="D141" s="188">
        <f>D48</f>
        <v>0</v>
      </c>
      <c r="E141" s="188">
        <f>E48</f>
        <v>0</v>
      </c>
    </row>
    <row r="142" spans="1:5" ht="48" thickBot="1" x14ac:dyDescent="0.3">
      <c r="A142" s="216" t="s">
        <v>32</v>
      </c>
      <c r="B142" s="190"/>
      <c r="C142" s="218"/>
      <c r="D142" s="218"/>
      <c r="E142" s="218"/>
    </row>
    <row r="143" spans="1:5" ht="32.25" thickBot="1" x14ac:dyDescent="0.3">
      <c r="A143" s="187" t="s">
        <v>33</v>
      </c>
      <c r="B143" s="188">
        <f>B51</f>
        <v>0</v>
      </c>
      <c r="C143" s="188">
        <f>C51</f>
        <v>0</v>
      </c>
      <c r="D143" s="188">
        <f>D51</f>
        <v>0</v>
      </c>
      <c r="E143" s="188">
        <f>E51</f>
        <v>0</v>
      </c>
    </row>
    <row r="144" spans="1:5" ht="48" thickBot="1" x14ac:dyDescent="0.3">
      <c r="A144" s="216" t="s">
        <v>34</v>
      </c>
      <c r="B144" s="190"/>
      <c r="C144" s="218"/>
      <c r="D144" s="218"/>
      <c r="E144" s="218"/>
    </row>
    <row r="145" spans="1:5" ht="32.25" thickBot="1" x14ac:dyDescent="0.3">
      <c r="A145" s="187" t="s">
        <v>3</v>
      </c>
      <c r="B145" s="188">
        <f>B54</f>
        <v>0</v>
      </c>
      <c r="C145" s="188">
        <f>C54</f>
        <v>0</v>
      </c>
      <c r="D145" s="188">
        <f>D54</f>
        <v>0</v>
      </c>
      <c r="E145" s="188">
        <f>E54</f>
        <v>0</v>
      </c>
    </row>
    <row r="146" spans="1:5" ht="63.75" thickBot="1" x14ac:dyDescent="0.3">
      <c r="A146" s="216" t="s">
        <v>35</v>
      </c>
      <c r="B146" s="190"/>
      <c r="C146" s="218"/>
      <c r="D146" s="218"/>
      <c r="E146" s="218"/>
    </row>
    <row r="147" spans="1:5" ht="32.25" thickBot="1" x14ac:dyDescent="0.3">
      <c r="A147" s="187" t="s">
        <v>20</v>
      </c>
      <c r="B147" s="188">
        <f>B79+B100+B123</f>
        <v>0</v>
      </c>
      <c r="C147" s="188">
        <f>C79+C100+C123</f>
        <v>0</v>
      </c>
      <c r="D147" s="188">
        <f>D79+D100+D123</f>
        <v>0</v>
      </c>
      <c r="E147" s="188">
        <f>E79+E100+E123</f>
        <v>0</v>
      </c>
    </row>
    <row r="148" spans="1:5" ht="48" thickBot="1" x14ac:dyDescent="0.3">
      <c r="A148" s="216" t="s">
        <v>36</v>
      </c>
      <c r="B148" s="190"/>
      <c r="C148" s="218"/>
      <c r="D148" s="218"/>
      <c r="E148" s="218"/>
    </row>
    <row r="149" spans="1:5" ht="32.25" thickBot="1" x14ac:dyDescent="0.3">
      <c r="A149" s="187" t="s">
        <v>21</v>
      </c>
      <c r="B149" s="188">
        <f>B80+B101+B124</f>
        <v>2000</v>
      </c>
      <c r="C149" s="188">
        <f>C80+C101+C124</f>
        <v>200</v>
      </c>
      <c r="D149" s="188">
        <f>D80+D101+D124</f>
        <v>200</v>
      </c>
      <c r="E149" s="188">
        <f>E80+E101+E124</f>
        <v>200</v>
      </c>
    </row>
    <row r="150" spans="1:5" ht="48" thickBot="1" x14ac:dyDescent="0.3">
      <c r="A150" s="216" t="s">
        <v>37</v>
      </c>
      <c r="B150" s="190"/>
      <c r="C150" s="218">
        <f>C149/B149-1</f>
        <v>-0.9</v>
      </c>
      <c r="D150" s="218">
        <f t="shared" ref="D150:E150" si="15">D149/C149-1</f>
        <v>0</v>
      </c>
      <c r="E150" s="218">
        <f t="shared" si="15"/>
        <v>0</v>
      </c>
    </row>
    <row r="151" spans="1:5" x14ac:dyDescent="0.25">
      <c r="A151" s="730" t="s">
        <v>543</v>
      </c>
      <c r="B151" s="733" t="s">
        <v>531</v>
      </c>
      <c r="C151" s="734"/>
      <c r="D151" s="734"/>
      <c r="E151" s="735"/>
    </row>
    <row r="152" spans="1:5" x14ac:dyDescent="0.25">
      <c r="A152" s="731"/>
      <c r="B152" s="736"/>
      <c r="C152" s="737"/>
      <c r="D152" s="737"/>
      <c r="E152" s="738"/>
    </row>
    <row r="153" spans="1:5" ht="216" customHeight="1" thickBot="1" x14ac:dyDescent="0.3">
      <c r="A153" s="732"/>
      <c r="B153" s="739"/>
      <c r="C153" s="740"/>
      <c r="D153" s="740"/>
      <c r="E153" s="741"/>
    </row>
    <row r="154" spans="1:5" ht="16.5" thickBot="1" x14ac:dyDescent="0.3">
      <c r="A154" s="191" t="s">
        <v>62</v>
      </c>
      <c r="B154" s="192">
        <f>IF(B131-B130=0,0,"Error")</f>
        <v>0</v>
      </c>
      <c r="C154" s="192">
        <f t="shared" ref="C154:E154" si="16">IF(C131-C130=0,0,"Error")</f>
        <v>0</v>
      </c>
      <c r="D154" s="192">
        <f t="shared" si="16"/>
        <v>0</v>
      </c>
      <c r="E154" s="192">
        <f t="shared" si="16"/>
        <v>0</v>
      </c>
    </row>
    <row r="155" spans="1:5" ht="66" customHeight="1" thickBot="1" x14ac:dyDescent="0.3">
      <c r="A155" s="227" t="s">
        <v>47</v>
      </c>
      <c r="B155" s="188">
        <v>8</v>
      </c>
      <c r="C155" s="188">
        <v>8</v>
      </c>
      <c r="D155" s="188">
        <v>8</v>
      </c>
      <c r="E155" s="188">
        <v>8</v>
      </c>
    </row>
    <row r="156" spans="1:5" ht="86.25" customHeight="1" thickBot="1" x14ac:dyDescent="0.3">
      <c r="A156" s="227" t="s">
        <v>58</v>
      </c>
      <c r="B156" s="188">
        <v>2</v>
      </c>
      <c r="C156" s="188">
        <v>2</v>
      </c>
      <c r="D156" s="188">
        <v>2</v>
      </c>
      <c r="E156" s="188">
        <v>2</v>
      </c>
    </row>
  </sheetData>
  <mergeCells count="54">
    <mergeCell ref="A120:E120"/>
    <mergeCell ref="A121:A122"/>
    <mergeCell ref="A126:A128"/>
    <mergeCell ref="B126:E128"/>
    <mergeCell ref="A151:A153"/>
    <mergeCell ref="B151:E153"/>
    <mergeCell ref="A112:A113"/>
    <mergeCell ref="A89:A90"/>
    <mergeCell ref="A97:E97"/>
    <mergeCell ref="A98:A99"/>
    <mergeCell ref="A103:A105"/>
    <mergeCell ref="B103:E105"/>
    <mergeCell ref="A106:E106"/>
    <mergeCell ref="A107:E107"/>
    <mergeCell ref="B108:E108"/>
    <mergeCell ref="B109:E109"/>
    <mergeCell ref="B110:E110"/>
    <mergeCell ref="B111:E111"/>
    <mergeCell ref="B88:E88"/>
    <mergeCell ref="B65:E65"/>
    <mergeCell ref="B66:E66"/>
    <mergeCell ref="B67:E67"/>
    <mergeCell ref="A68:A69"/>
    <mergeCell ref="A76:E76"/>
    <mergeCell ref="A77:A78"/>
    <mergeCell ref="A82:A84"/>
    <mergeCell ref="B82:E84"/>
    <mergeCell ref="B85:E85"/>
    <mergeCell ref="B86:E86"/>
    <mergeCell ref="B87:E87"/>
    <mergeCell ref="B64:E64"/>
    <mergeCell ref="A21:E21"/>
    <mergeCell ref="B22:E22"/>
    <mergeCell ref="B23:E23"/>
    <mergeCell ref="B24:E24"/>
    <mergeCell ref="A25:A26"/>
    <mergeCell ref="A33:E33"/>
    <mergeCell ref="A34:A35"/>
    <mergeCell ref="A58:A60"/>
    <mergeCell ref="B58:E60"/>
    <mergeCell ref="A62:E62"/>
    <mergeCell ref="A63:E63"/>
    <mergeCell ref="A20:E20"/>
    <mergeCell ref="A3:F3"/>
    <mergeCell ref="A4:E4"/>
    <mergeCell ref="B6:E6"/>
    <mergeCell ref="B7:E7"/>
    <mergeCell ref="B8:E8"/>
    <mergeCell ref="A9:E9"/>
    <mergeCell ref="A10:E12"/>
    <mergeCell ref="B13:E13"/>
    <mergeCell ref="A14:A15"/>
    <mergeCell ref="B17:E17"/>
    <mergeCell ref="A18:E18"/>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62"/>
  <sheetViews>
    <sheetView view="pageBreakPreview" topLeftCell="A151" zoomScale="60" zoomScaleNormal="100" workbookViewId="0">
      <selection activeCell="A163" sqref="A163:XFD170"/>
    </sheetView>
  </sheetViews>
  <sheetFormatPr defaultRowHeight="15" x14ac:dyDescent="0.25"/>
  <cols>
    <col min="1" max="1" width="25" customWidth="1"/>
    <col min="2" max="2" width="12.140625" customWidth="1"/>
    <col min="3" max="3" width="15" customWidth="1"/>
    <col min="4" max="4" width="22.5703125" customWidth="1"/>
    <col min="5" max="5" width="21.7109375" customWidth="1"/>
  </cols>
  <sheetData>
    <row r="3" spans="1:7" x14ac:dyDescent="0.25">
      <c r="A3" s="745" t="s">
        <v>544</v>
      </c>
      <c r="B3" s="745"/>
      <c r="C3" s="745"/>
      <c r="D3" s="745"/>
      <c r="E3" s="745"/>
      <c r="F3" s="228"/>
      <c r="G3" s="229"/>
    </row>
    <row r="4" spans="1:7" x14ac:dyDescent="0.25">
      <c r="A4" s="745" t="s">
        <v>545</v>
      </c>
      <c r="B4" s="745"/>
      <c r="C4" s="745"/>
      <c r="D4" s="745"/>
      <c r="E4" s="745"/>
      <c r="F4" s="230"/>
      <c r="G4" s="229"/>
    </row>
    <row r="5" spans="1:7" ht="15.75" thickBot="1" x14ac:dyDescent="0.3">
      <c r="A5" s="229"/>
      <c r="B5" s="229"/>
      <c r="C5" s="229"/>
      <c r="D5" s="229"/>
      <c r="E5" s="229"/>
      <c r="F5" s="229"/>
      <c r="G5" s="229"/>
    </row>
    <row r="6" spans="1:7" ht="32.25" thickBot="1" x14ac:dyDescent="0.3">
      <c r="A6" s="231" t="s">
        <v>22</v>
      </c>
      <c r="B6" s="746" t="s">
        <v>546</v>
      </c>
      <c r="C6" s="746"/>
      <c r="D6" s="746"/>
      <c r="E6" s="746"/>
      <c r="F6" s="229"/>
      <c r="G6" s="229"/>
    </row>
    <row r="7" spans="1:7" ht="16.5" thickBot="1" x14ac:dyDescent="0.3">
      <c r="A7" s="231" t="s">
        <v>4</v>
      </c>
      <c r="B7" s="747" t="s">
        <v>547</v>
      </c>
      <c r="C7" s="748"/>
      <c r="D7" s="748"/>
      <c r="E7" s="749"/>
      <c r="F7" s="229"/>
      <c r="G7" s="229"/>
    </row>
    <row r="8" spans="1:7" ht="32.25" thickBot="1" x14ac:dyDescent="0.3">
      <c r="A8" s="231" t="s">
        <v>38</v>
      </c>
      <c r="B8" s="750" t="s">
        <v>5</v>
      </c>
      <c r="C8" s="751"/>
      <c r="D8" s="751"/>
      <c r="E8" s="752"/>
      <c r="F8" s="229"/>
      <c r="G8" s="229"/>
    </row>
    <row r="9" spans="1:7" ht="16.5" thickBot="1" x14ac:dyDescent="0.3">
      <c r="A9" s="753" t="s">
        <v>8</v>
      </c>
      <c r="B9" s="754"/>
      <c r="C9" s="754"/>
      <c r="D9" s="754"/>
      <c r="E9" s="755"/>
      <c r="F9" s="229"/>
      <c r="G9" s="229"/>
    </row>
    <row r="10" spans="1:7" ht="15.75" thickBot="1" x14ac:dyDescent="0.3">
      <c r="A10" s="756" t="s">
        <v>548</v>
      </c>
      <c r="B10" s="757"/>
      <c r="C10" s="757"/>
      <c r="D10" s="757"/>
      <c r="E10" s="758"/>
      <c r="F10" s="229"/>
      <c r="G10" s="229"/>
    </row>
    <row r="11" spans="1:7" ht="15.75" thickBot="1" x14ac:dyDescent="0.3">
      <c r="A11" s="756"/>
      <c r="B11" s="757"/>
      <c r="C11" s="757"/>
      <c r="D11" s="757"/>
      <c r="E11" s="758"/>
      <c r="F11" s="229"/>
      <c r="G11" s="229"/>
    </row>
    <row r="12" spans="1:7" ht="87.75" customHeight="1" thickBot="1" x14ac:dyDescent="0.3">
      <c r="A12" s="756"/>
      <c r="B12" s="757"/>
      <c r="C12" s="757"/>
      <c r="D12" s="757"/>
      <c r="E12" s="758"/>
      <c r="F12" s="229"/>
      <c r="G12" s="229"/>
    </row>
    <row r="13" spans="1:7" ht="97.5" customHeight="1" thickBot="1" x14ac:dyDescent="0.3">
      <c r="A13" s="232" t="s">
        <v>11</v>
      </c>
      <c r="B13" s="757" t="s">
        <v>549</v>
      </c>
      <c r="C13" s="759"/>
      <c r="D13" s="759"/>
      <c r="E13" s="760"/>
      <c r="F13" s="229"/>
      <c r="G13" s="229"/>
    </row>
    <row r="14" spans="1:7" ht="15.75" x14ac:dyDescent="0.25">
      <c r="A14" s="830" t="s">
        <v>305</v>
      </c>
      <c r="B14" s="233">
        <v>2018</v>
      </c>
      <c r="C14" s="233">
        <v>2019</v>
      </c>
      <c r="D14" s="233">
        <v>2020</v>
      </c>
      <c r="E14" s="233">
        <v>2021</v>
      </c>
      <c r="F14" s="229"/>
      <c r="G14" s="229"/>
    </row>
    <row r="15" spans="1:7" ht="16.5" thickBot="1" x14ac:dyDescent="0.3">
      <c r="A15" s="831"/>
      <c r="B15" s="234" t="s">
        <v>6</v>
      </c>
      <c r="C15" s="234" t="s">
        <v>7</v>
      </c>
      <c r="D15" s="234" t="s">
        <v>7</v>
      </c>
      <c r="E15" s="234" t="s">
        <v>7</v>
      </c>
      <c r="F15" s="229"/>
      <c r="G15" s="229"/>
    </row>
    <row r="16" spans="1:7" ht="52.5" thickBot="1" x14ac:dyDescent="0.3">
      <c r="A16" s="832" t="s">
        <v>550</v>
      </c>
      <c r="B16" s="235">
        <v>7015</v>
      </c>
      <c r="C16" s="235">
        <v>7100</v>
      </c>
      <c r="D16" s="235">
        <v>7100</v>
      </c>
      <c r="E16" s="236">
        <v>7100</v>
      </c>
      <c r="F16" s="229"/>
      <c r="G16" s="229"/>
    </row>
    <row r="17" spans="1:7" ht="26.25" thickBot="1" x14ac:dyDescent="0.3">
      <c r="A17" s="833" t="s">
        <v>551</v>
      </c>
      <c r="B17" s="238">
        <v>13</v>
      </c>
      <c r="C17" s="238">
        <v>150</v>
      </c>
      <c r="D17" s="235">
        <v>150</v>
      </c>
      <c r="E17" s="239">
        <v>150</v>
      </c>
      <c r="F17" s="240"/>
      <c r="G17" s="229"/>
    </row>
    <row r="18" spans="1:7" ht="39" thickBot="1" x14ac:dyDescent="0.3">
      <c r="A18" s="834" t="s">
        <v>552</v>
      </c>
      <c r="B18" s="241">
        <v>709</v>
      </c>
      <c r="C18" s="241">
        <v>710</v>
      </c>
      <c r="D18" s="242">
        <v>710</v>
      </c>
      <c r="E18" s="241">
        <v>710</v>
      </c>
      <c r="F18" s="240"/>
      <c r="G18" s="229"/>
    </row>
    <row r="19" spans="1:7" ht="37.5" customHeight="1" thickBot="1" x14ac:dyDescent="0.3">
      <c r="A19" s="834" t="s">
        <v>553</v>
      </c>
      <c r="B19" s="241">
        <v>199</v>
      </c>
      <c r="C19" s="241">
        <v>200</v>
      </c>
      <c r="D19" s="242">
        <v>200</v>
      </c>
      <c r="E19" s="241">
        <v>200</v>
      </c>
      <c r="F19" s="229"/>
      <c r="G19" s="229"/>
    </row>
    <row r="20" spans="1:7" ht="86.25" customHeight="1" thickBot="1" x14ac:dyDescent="0.3">
      <c r="A20" s="243" t="s">
        <v>13</v>
      </c>
      <c r="B20" s="762" t="s">
        <v>554</v>
      </c>
      <c r="C20" s="763"/>
      <c r="D20" s="751"/>
      <c r="E20" s="764"/>
      <c r="F20" s="244"/>
      <c r="G20" s="229"/>
    </row>
    <row r="21" spans="1:7" ht="15.75" x14ac:dyDescent="0.25">
      <c r="A21" s="765" t="s">
        <v>310</v>
      </c>
      <c r="B21" s="766"/>
      <c r="C21" s="766"/>
      <c r="D21" s="766"/>
      <c r="E21" s="767"/>
      <c r="F21" s="229"/>
      <c r="G21" s="229"/>
    </row>
    <row r="22" spans="1:7" ht="47.25" x14ac:dyDescent="0.25">
      <c r="A22" s="245" t="s">
        <v>555</v>
      </c>
      <c r="B22" s="246">
        <v>0.5</v>
      </c>
      <c r="C22" s="246">
        <v>0.6</v>
      </c>
      <c r="D22" s="246">
        <v>0.7</v>
      </c>
      <c r="E22" s="246">
        <v>0.8</v>
      </c>
      <c r="F22" s="229"/>
      <c r="G22" s="229"/>
    </row>
    <row r="23" spans="1:7" ht="39.75" customHeight="1" thickBot="1" x14ac:dyDescent="0.3">
      <c r="A23" s="237" t="s">
        <v>556</v>
      </c>
      <c r="B23" s="247">
        <v>0.5</v>
      </c>
      <c r="C23" s="247">
        <v>0.6</v>
      </c>
      <c r="D23" s="247">
        <v>0.7</v>
      </c>
      <c r="E23" s="248">
        <v>0.8</v>
      </c>
      <c r="F23" s="229"/>
      <c r="G23" s="229"/>
    </row>
    <row r="24" spans="1:7" ht="16.5" thickBot="1" x14ac:dyDescent="0.3">
      <c r="A24" s="742" t="s">
        <v>59</v>
      </c>
      <c r="B24" s="743"/>
      <c r="C24" s="743"/>
      <c r="D24" s="743"/>
      <c r="E24" s="744"/>
      <c r="F24" s="229"/>
      <c r="G24" s="229"/>
    </row>
    <row r="25" spans="1:7" ht="16.5" thickBot="1" x14ac:dyDescent="0.3">
      <c r="A25" s="769" t="s">
        <v>312</v>
      </c>
      <c r="B25" s="770"/>
      <c r="C25" s="770"/>
      <c r="D25" s="770"/>
      <c r="E25" s="771"/>
      <c r="F25" s="229"/>
      <c r="G25" s="229"/>
    </row>
    <row r="26" spans="1:7" ht="16.5" thickBot="1" x14ac:dyDescent="0.3">
      <c r="A26" s="249" t="s">
        <v>500</v>
      </c>
      <c r="B26" s="772" t="s">
        <v>557</v>
      </c>
      <c r="C26" s="773"/>
      <c r="D26" s="773"/>
      <c r="E26" s="774"/>
      <c r="F26" s="244"/>
      <c r="G26" s="229"/>
    </row>
    <row r="27" spans="1:7" ht="16.5" thickBot="1" x14ac:dyDescent="0.3">
      <c r="A27" s="237" t="s">
        <v>10</v>
      </c>
      <c r="B27" s="750" t="s">
        <v>557</v>
      </c>
      <c r="C27" s="751"/>
      <c r="D27" s="751"/>
      <c r="E27" s="752"/>
      <c r="F27" s="229"/>
      <c r="G27" s="229"/>
    </row>
    <row r="28" spans="1:7" ht="16.5" thickBot="1" x14ac:dyDescent="0.3">
      <c r="A28" s="237" t="s">
        <v>15</v>
      </c>
      <c r="B28" s="772" t="s">
        <v>558</v>
      </c>
      <c r="C28" s="773"/>
      <c r="D28" s="773"/>
      <c r="E28" s="774"/>
      <c r="F28" s="229"/>
      <c r="G28" s="229"/>
    </row>
    <row r="29" spans="1:7" ht="15.75" x14ac:dyDescent="0.25">
      <c r="A29" s="761"/>
      <c r="B29" s="250">
        <v>2018</v>
      </c>
      <c r="C29" s="250">
        <v>2019</v>
      </c>
      <c r="D29" s="250">
        <v>2020</v>
      </c>
      <c r="E29" s="250">
        <v>2021</v>
      </c>
      <c r="F29" s="229"/>
      <c r="G29" s="229"/>
    </row>
    <row r="30" spans="1:7" ht="16.5" thickBot="1" x14ac:dyDescent="0.3">
      <c r="A30" s="768"/>
      <c r="B30" s="251" t="s">
        <v>6</v>
      </c>
      <c r="C30" s="251" t="s">
        <v>7</v>
      </c>
      <c r="D30" s="251" t="s">
        <v>7</v>
      </c>
      <c r="E30" s="251" t="s">
        <v>7</v>
      </c>
      <c r="F30" s="229"/>
      <c r="G30" s="229"/>
    </row>
    <row r="31" spans="1:7" ht="16.5" thickBot="1" x14ac:dyDescent="0.3">
      <c r="A31" s="237" t="s">
        <v>9</v>
      </c>
      <c r="B31" s="252">
        <v>6909</v>
      </c>
      <c r="C31" s="253">
        <v>6500</v>
      </c>
      <c r="D31" s="253">
        <v>6500</v>
      </c>
      <c r="E31" s="254">
        <v>6500</v>
      </c>
      <c r="F31" s="229"/>
      <c r="G31" s="229"/>
    </row>
    <row r="32" spans="1:7" ht="32.25" thickBot="1" x14ac:dyDescent="0.3">
      <c r="A32" s="237" t="s">
        <v>16</v>
      </c>
      <c r="B32" s="255">
        <v>146920</v>
      </c>
      <c r="C32" s="255">
        <v>146920</v>
      </c>
      <c r="D32" s="255">
        <v>146920</v>
      </c>
      <c r="E32" s="255">
        <v>146920</v>
      </c>
      <c r="F32" s="229"/>
      <c r="G32" s="229"/>
    </row>
    <row r="33" spans="1:7" ht="32.25" thickBot="1" x14ac:dyDescent="0.3">
      <c r="A33" s="237" t="s">
        <v>26</v>
      </c>
      <c r="B33" s="255">
        <f>B32/B31</f>
        <v>21.265016644955853</v>
      </c>
      <c r="C33" s="255">
        <f t="shared" ref="C33:E33" si="0">C32/C31</f>
        <v>22.603076923076923</v>
      </c>
      <c r="D33" s="255">
        <f t="shared" si="0"/>
        <v>22.603076923076923</v>
      </c>
      <c r="E33" s="255">
        <f t="shared" si="0"/>
        <v>22.603076923076923</v>
      </c>
      <c r="F33" s="229"/>
      <c r="G33" s="229"/>
    </row>
    <row r="34" spans="1:7" ht="16.5" thickBot="1" x14ac:dyDescent="0.3">
      <c r="A34" s="237" t="s">
        <v>17</v>
      </c>
      <c r="B34" s="256" t="s">
        <v>23</v>
      </c>
      <c r="C34" s="257">
        <f>C31/B31-1</f>
        <v>-5.919814734404405E-2</v>
      </c>
      <c r="D34" s="257">
        <f t="shared" ref="D34:E36" si="1">D31/C31-1</f>
        <v>0</v>
      </c>
      <c r="E34" s="257">
        <f t="shared" si="1"/>
        <v>0</v>
      </c>
      <c r="F34" s="229"/>
      <c r="G34" s="258"/>
    </row>
    <row r="35" spans="1:7" ht="32.25" thickBot="1" x14ac:dyDescent="0.3">
      <c r="A35" s="237" t="s">
        <v>18</v>
      </c>
      <c r="B35" s="256" t="s">
        <v>23</v>
      </c>
      <c r="C35" s="257">
        <f>C32/B32-1</f>
        <v>0</v>
      </c>
      <c r="D35" s="257">
        <f t="shared" si="1"/>
        <v>0</v>
      </c>
      <c r="E35" s="257">
        <f t="shared" si="1"/>
        <v>0</v>
      </c>
      <c r="F35" s="229"/>
      <c r="G35" s="229"/>
    </row>
    <row r="36" spans="1:7" ht="32.25" thickBot="1" x14ac:dyDescent="0.3">
      <c r="A36" s="237" t="s">
        <v>19</v>
      </c>
      <c r="B36" s="256" t="s">
        <v>23</v>
      </c>
      <c r="C36" s="257">
        <f>C33/B33-1</f>
        <v>6.2923076923077081E-2</v>
      </c>
      <c r="D36" s="257">
        <f t="shared" si="1"/>
        <v>0</v>
      </c>
      <c r="E36" s="257">
        <f t="shared" si="1"/>
        <v>0</v>
      </c>
      <c r="F36" s="229"/>
      <c r="G36" s="229"/>
    </row>
    <row r="37" spans="1:7" ht="16.5" thickBot="1" x14ac:dyDescent="0.3">
      <c r="A37" s="775" t="s">
        <v>90</v>
      </c>
      <c r="B37" s="776"/>
      <c r="C37" s="776"/>
      <c r="D37" s="776"/>
      <c r="E37" s="777"/>
      <c r="F37" s="229"/>
      <c r="G37" s="229"/>
    </row>
    <row r="38" spans="1:7" ht="15.75" x14ac:dyDescent="0.25">
      <c r="A38" s="761"/>
      <c r="B38" s="250">
        <v>2018</v>
      </c>
      <c r="C38" s="250">
        <v>2019</v>
      </c>
      <c r="D38" s="250">
        <v>2020</v>
      </c>
      <c r="E38" s="250">
        <v>2021</v>
      </c>
      <c r="F38" s="229"/>
      <c r="G38" s="229"/>
    </row>
    <row r="39" spans="1:7" ht="16.5" thickBot="1" x14ac:dyDescent="0.3">
      <c r="A39" s="768"/>
      <c r="B39" s="251" t="s">
        <v>6</v>
      </c>
      <c r="C39" s="251" t="s">
        <v>7</v>
      </c>
      <c r="D39" s="251" t="s">
        <v>7</v>
      </c>
      <c r="E39" s="251" t="s">
        <v>7</v>
      </c>
      <c r="F39" s="229"/>
      <c r="G39" s="229"/>
    </row>
    <row r="40" spans="1:7" ht="16.5" thickBot="1" x14ac:dyDescent="0.3">
      <c r="A40" s="259" t="s">
        <v>0</v>
      </c>
      <c r="B40" s="253">
        <v>107360</v>
      </c>
      <c r="C40" s="253">
        <v>107360</v>
      </c>
      <c r="D40" s="253">
        <v>107360</v>
      </c>
      <c r="E40" s="253">
        <v>107360</v>
      </c>
      <c r="F40" s="229"/>
      <c r="G40" s="229"/>
    </row>
    <row r="41" spans="1:7" ht="48" thickBot="1" x14ac:dyDescent="0.3">
      <c r="A41" s="259" t="s">
        <v>41</v>
      </c>
      <c r="B41" s="253">
        <v>21520</v>
      </c>
      <c r="C41" s="253">
        <v>21520</v>
      </c>
      <c r="D41" s="253">
        <v>21520</v>
      </c>
      <c r="E41" s="253">
        <v>21520</v>
      </c>
      <c r="F41" s="229"/>
      <c r="G41" s="229"/>
    </row>
    <row r="42" spans="1:7" ht="32.25" thickBot="1" x14ac:dyDescent="0.3">
      <c r="A42" s="259" t="s">
        <v>1</v>
      </c>
      <c r="B42" s="253">
        <v>17640</v>
      </c>
      <c r="C42" s="253">
        <v>17640</v>
      </c>
      <c r="D42" s="253">
        <v>17640</v>
      </c>
      <c r="E42" s="253">
        <v>17640</v>
      </c>
      <c r="F42" s="229"/>
      <c r="G42" s="229"/>
    </row>
    <row r="43" spans="1:7" ht="16.5" thickBot="1" x14ac:dyDescent="0.3">
      <c r="A43" s="259" t="s">
        <v>2</v>
      </c>
      <c r="B43" s="253">
        <v>0</v>
      </c>
      <c r="C43" s="253">
        <v>0</v>
      </c>
      <c r="D43" s="253">
        <v>0</v>
      </c>
      <c r="E43" s="253">
        <v>0</v>
      </c>
      <c r="F43" s="229"/>
      <c r="G43" s="229"/>
    </row>
    <row r="44" spans="1:7" ht="32.25" thickBot="1" x14ac:dyDescent="0.3">
      <c r="A44" s="259" t="s">
        <v>31</v>
      </c>
      <c r="B44" s="253">
        <v>0</v>
      </c>
      <c r="C44" s="253">
        <v>0</v>
      </c>
      <c r="D44" s="253">
        <v>0</v>
      </c>
      <c r="E44" s="253">
        <v>0</v>
      </c>
      <c r="F44" s="229"/>
      <c r="G44" s="229"/>
    </row>
    <row r="45" spans="1:7" ht="32.25" thickBot="1" x14ac:dyDescent="0.3">
      <c r="A45" s="259" t="s">
        <v>33</v>
      </c>
      <c r="B45" s="253">
        <v>400</v>
      </c>
      <c r="C45" s="253">
        <v>400</v>
      </c>
      <c r="D45" s="253">
        <v>400</v>
      </c>
      <c r="E45" s="253">
        <v>400</v>
      </c>
      <c r="F45" s="229"/>
      <c r="G45" s="229"/>
    </row>
    <row r="46" spans="1:7" ht="32.25" thickBot="1" x14ac:dyDescent="0.3">
      <c r="A46" s="259" t="s">
        <v>3</v>
      </c>
      <c r="B46" s="253">
        <v>0</v>
      </c>
      <c r="C46" s="253">
        <v>0</v>
      </c>
      <c r="D46" s="253">
        <v>0</v>
      </c>
      <c r="E46" s="253">
        <v>0</v>
      </c>
      <c r="F46" s="229"/>
      <c r="G46" s="229"/>
    </row>
    <row r="47" spans="1:7" ht="32.25" thickBot="1" x14ac:dyDescent="0.3">
      <c r="A47" s="260" t="s">
        <v>61</v>
      </c>
      <c r="B47" s="252">
        <f>B46+B45+B44+B43+B42+B41+B40</f>
        <v>146920</v>
      </c>
      <c r="C47" s="252">
        <f>C46+C45+C44+C43+C42+C41+C40</f>
        <v>146920</v>
      </c>
      <c r="D47" s="252">
        <f>D46+D45+D44+D43+D42+D41+D40</f>
        <v>146920</v>
      </c>
      <c r="E47" s="252">
        <f>E46+E45+E44+E43+E42+E41+E40</f>
        <v>146920</v>
      </c>
      <c r="F47" s="229"/>
      <c r="G47" s="229"/>
    </row>
    <row r="48" spans="1:7" ht="16.5" thickBot="1" x14ac:dyDescent="0.3">
      <c r="A48" s="243" t="s">
        <v>62</v>
      </c>
      <c r="B48" s="261">
        <f>IF(B47-B32=0,0,"Error")</f>
        <v>0</v>
      </c>
      <c r="C48" s="261">
        <f>IF(C47-C32=0,0,"Error")</f>
        <v>0</v>
      </c>
      <c r="D48" s="261">
        <f>IF(D47-D32=0,0,"Error")</f>
        <v>0</v>
      </c>
      <c r="E48" s="261">
        <f>IF(E47-E32=0,0,"Error")</f>
        <v>0</v>
      </c>
      <c r="F48" s="229"/>
      <c r="G48" s="229"/>
    </row>
    <row r="49" spans="1:7" ht="16.5" thickBot="1" x14ac:dyDescent="0.3">
      <c r="A49" s="769" t="s">
        <v>312</v>
      </c>
      <c r="B49" s="770"/>
      <c r="C49" s="770"/>
      <c r="D49" s="770"/>
      <c r="E49" s="771"/>
      <c r="F49" s="229"/>
      <c r="G49" s="229"/>
    </row>
    <row r="50" spans="1:7" ht="21.75" customHeight="1" thickBot="1" x14ac:dyDescent="0.3">
      <c r="A50" s="249" t="s">
        <v>80</v>
      </c>
      <c r="B50" s="772" t="s">
        <v>559</v>
      </c>
      <c r="C50" s="773"/>
      <c r="D50" s="773"/>
      <c r="E50" s="774"/>
      <c r="F50" s="229"/>
      <c r="G50" s="229"/>
    </row>
    <row r="51" spans="1:7" ht="44.25" customHeight="1" thickBot="1" x14ac:dyDescent="0.3">
      <c r="A51" s="237" t="s">
        <v>10</v>
      </c>
      <c r="B51" s="750" t="s">
        <v>560</v>
      </c>
      <c r="C51" s="751"/>
      <c r="D51" s="751"/>
      <c r="E51" s="752"/>
      <c r="F51" s="229"/>
      <c r="G51" s="229"/>
    </row>
    <row r="52" spans="1:7" ht="16.5" thickBot="1" x14ac:dyDescent="0.3">
      <c r="A52" s="237" t="s">
        <v>15</v>
      </c>
      <c r="B52" s="772" t="s">
        <v>561</v>
      </c>
      <c r="C52" s="773"/>
      <c r="D52" s="773"/>
      <c r="E52" s="774"/>
      <c r="F52" s="229"/>
      <c r="G52" s="229"/>
    </row>
    <row r="53" spans="1:7" ht="15.75" x14ac:dyDescent="0.25">
      <c r="A53" s="761"/>
      <c r="B53" s="250">
        <v>2018</v>
      </c>
      <c r="C53" s="250">
        <v>2019</v>
      </c>
      <c r="D53" s="250">
        <v>2020</v>
      </c>
      <c r="E53" s="250">
        <v>2021</v>
      </c>
      <c r="F53" s="229"/>
      <c r="G53" s="229"/>
    </row>
    <row r="54" spans="1:7" ht="16.5" thickBot="1" x14ac:dyDescent="0.3">
      <c r="A54" s="768"/>
      <c r="B54" s="251" t="s">
        <v>6</v>
      </c>
      <c r="C54" s="251" t="s">
        <v>7</v>
      </c>
      <c r="D54" s="251" t="s">
        <v>7</v>
      </c>
      <c r="E54" s="251" t="s">
        <v>7</v>
      </c>
      <c r="F54" s="229"/>
      <c r="G54" s="229"/>
    </row>
    <row r="55" spans="1:7" ht="16.5" thickBot="1" x14ac:dyDescent="0.3">
      <c r="A55" s="237" t="s">
        <v>9</v>
      </c>
      <c r="B55" s="255">
        <v>57</v>
      </c>
      <c r="C55" s="255">
        <v>58</v>
      </c>
      <c r="D55" s="255">
        <v>60</v>
      </c>
      <c r="E55" s="255">
        <v>60</v>
      </c>
      <c r="F55" s="229"/>
      <c r="G55" s="229"/>
    </row>
    <row r="56" spans="1:7" ht="32.25" thickBot="1" x14ac:dyDescent="0.3">
      <c r="A56" s="237" t="s">
        <v>16</v>
      </c>
      <c r="B56" s="255">
        <v>1233</v>
      </c>
      <c r="C56" s="255">
        <v>1233</v>
      </c>
      <c r="D56" s="255">
        <v>1233</v>
      </c>
      <c r="E56" s="255">
        <v>1233</v>
      </c>
      <c r="F56" s="229"/>
      <c r="G56" s="229"/>
    </row>
    <row r="57" spans="1:7" ht="32.25" thickBot="1" x14ac:dyDescent="0.3">
      <c r="A57" s="237" t="s">
        <v>26</v>
      </c>
      <c r="B57" s="255">
        <f>B56/B55</f>
        <v>21.631578947368421</v>
      </c>
      <c r="C57" s="255">
        <f t="shared" ref="C57:E57" si="2">C56/C55</f>
        <v>21.258620689655171</v>
      </c>
      <c r="D57" s="255">
        <f t="shared" si="2"/>
        <v>20.55</v>
      </c>
      <c r="E57" s="255">
        <f t="shared" si="2"/>
        <v>20.55</v>
      </c>
      <c r="F57" s="229"/>
      <c r="G57" s="229"/>
    </row>
    <row r="58" spans="1:7" ht="16.5" thickBot="1" x14ac:dyDescent="0.3">
      <c r="A58" s="237" t="s">
        <v>17</v>
      </c>
      <c r="B58" s="256" t="s">
        <v>23</v>
      </c>
      <c r="C58" s="257">
        <f>C55/B55-1</f>
        <v>1.7543859649122862E-2</v>
      </c>
      <c r="D58" s="257">
        <f t="shared" ref="D58:E60" si="3">D55/C55-1</f>
        <v>3.4482758620689724E-2</v>
      </c>
      <c r="E58" s="257">
        <f t="shared" si="3"/>
        <v>0</v>
      </c>
      <c r="F58" s="229"/>
      <c r="G58" s="229"/>
    </row>
    <row r="59" spans="1:7" ht="32.25" thickBot="1" x14ac:dyDescent="0.3">
      <c r="A59" s="237" t="s">
        <v>18</v>
      </c>
      <c r="B59" s="256" t="s">
        <v>23</v>
      </c>
      <c r="C59" s="257">
        <f>C56/B56-1</f>
        <v>0</v>
      </c>
      <c r="D59" s="257">
        <f t="shared" si="3"/>
        <v>0</v>
      </c>
      <c r="E59" s="257">
        <f t="shared" si="3"/>
        <v>0</v>
      </c>
      <c r="F59" s="229"/>
      <c r="G59" s="229"/>
    </row>
    <row r="60" spans="1:7" ht="32.25" thickBot="1" x14ac:dyDescent="0.3">
      <c r="A60" s="237" t="s">
        <v>19</v>
      </c>
      <c r="B60" s="256" t="s">
        <v>23</v>
      </c>
      <c r="C60" s="257">
        <f>C57/B57-1</f>
        <v>-1.7241379310344862E-2</v>
      </c>
      <c r="D60" s="257">
        <f t="shared" si="3"/>
        <v>-3.3333333333333215E-2</v>
      </c>
      <c r="E60" s="257">
        <f t="shared" si="3"/>
        <v>0</v>
      </c>
      <c r="F60" s="229"/>
      <c r="G60" s="229"/>
    </row>
    <row r="61" spans="1:7" ht="16.5" thickBot="1" x14ac:dyDescent="0.3">
      <c r="A61" s="775" t="s">
        <v>90</v>
      </c>
      <c r="B61" s="776"/>
      <c r="C61" s="776"/>
      <c r="D61" s="776"/>
      <c r="E61" s="777"/>
      <c r="F61" s="229"/>
      <c r="G61" s="229"/>
    </row>
    <row r="62" spans="1:7" ht="15.75" x14ac:dyDescent="0.25">
      <c r="A62" s="761"/>
      <c r="B62" s="250">
        <v>2018</v>
      </c>
      <c r="C62" s="250">
        <v>2019</v>
      </c>
      <c r="D62" s="250">
        <v>2020</v>
      </c>
      <c r="E62" s="250">
        <v>2021</v>
      </c>
      <c r="F62" s="229"/>
      <c r="G62" s="229"/>
    </row>
    <row r="63" spans="1:7" ht="16.5" thickBot="1" x14ac:dyDescent="0.3">
      <c r="A63" s="768"/>
      <c r="B63" s="251" t="s">
        <v>6</v>
      </c>
      <c r="C63" s="251" t="s">
        <v>7</v>
      </c>
      <c r="D63" s="251" t="s">
        <v>7</v>
      </c>
      <c r="E63" s="251" t="s">
        <v>7</v>
      </c>
      <c r="F63" s="229"/>
      <c r="G63" s="229"/>
    </row>
    <row r="64" spans="1:7" ht="16.5" thickBot="1" x14ac:dyDescent="0.3">
      <c r="A64" s="259" t="s">
        <v>0</v>
      </c>
      <c r="B64" s="253">
        <v>903</v>
      </c>
      <c r="C64" s="253">
        <v>903</v>
      </c>
      <c r="D64" s="253">
        <v>903</v>
      </c>
      <c r="E64" s="253">
        <v>903</v>
      </c>
      <c r="F64" s="229"/>
      <c r="G64" s="229"/>
    </row>
    <row r="65" spans="1:7" ht="48" thickBot="1" x14ac:dyDescent="0.3">
      <c r="A65" s="259" t="s">
        <v>41</v>
      </c>
      <c r="B65" s="253">
        <v>181</v>
      </c>
      <c r="C65" s="253">
        <v>181</v>
      </c>
      <c r="D65" s="253">
        <v>181</v>
      </c>
      <c r="E65" s="253">
        <v>181</v>
      </c>
      <c r="F65" s="229"/>
      <c r="G65" s="229"/>
    </row>
    <row r="66" spans="1:7" ht="32.25" thickBot="1" x14ac:dyDescent="0.3">
      <c r="A66" s="259" t="s">
        <v>1</v>
      </c>
      <c r="B66" s="253">
        <v>149</v>
      </c>
      <c r="C66" s="253">
        <v>149</v>
      </c>
      <c r="D66" s="253">
        <v>149</v>
      </c>
      <c r="E66" s="253">
        <v>149</v>
      </c>
      <c r="F66" s="229"/>
      <c r="G66" s="229"/>
    </row>
    <row r="67" spans="1:7" ht="16.5" thickBot="1" x14ac:dyDescent="0.3">
      <c r="A67" s="259" t="s">
        <v>2</v>
      </c>
      <c r="B67" s="253">
        <v>0</v>
      </c>
      <c r="C67" s="253">
        <v>0</v>
      </c>
      <c r="D67" s="253">
        <v>0</v>
      </c>
      <c r="E67" s="253">
        <v>0</v>
      </c>
      <c r="F67" s="229"/>
      <c r="G67" s="229"/>
    </row>
    <row r="68" spans="1:7" ht="32.25" thickBot="1" x14ac:dyDescent="0.3">
      <c r="A68" s="259" t="s">
        <v>31</v>
      </c>
      <c r="B68" s="253">
        <v>0</v>
      </c>
      <c r="C68" s="253">
        <v>0</v>
      </c>
      <c r="D68" s="253">
        <v>0</v>
      </c>
      <c r="E68" s="253">
        <v>0</v>
      </c>
      <c r="F68" s="229"/>
      <c r="G68" s="229"/>
    </row>
    <row r="69" spans="1:7" ht="32.25" thickBot="1" x14ac:dyDescent="0.3">
      <c r="A69" s="259" t="s">
        <v>33</v>
      </c>
      <c r="B69" s="253">
        <v>0</v>
      </c>
      <c r="C69" s="253">
        <v>0</v>
      </c>
      <c r="D69" s="253">
        <v>0</v>
      </c>
      <c r="E69" s="253">
        <v>0</v>
      </c>
      <c r="F69" s="229"/>
      <c r="G69" s="229"/>
    </row>
    <row r="70" spans="1:7" ht="32.25" thickBot="1" x14ac:dyDescent="0.3">
      <c r="A70" s="259" t="s">
        <v>3</v>
      </c>
      <c r="B70" s="253">
        <v>0</v>
      </c>
      <c r="C70" s="253">
        <v>0</v>
      </c>
      <c r="D70" s="253">
        <v>0</v>
      </c>
      <c r="E70" s="253">
        <v>0</v>
      </c>
      <c r="F70" s="229"/>
      <c r="G70" s="229"/>
    </row>
    <row r="71" spans="1:7" ht="32.25" thickBot="1" x14ac:dyDescent="0.3">
      <c r="A71" s="260" t="s">
        <v>61</v>
      </c>
      <c r="B71" s="252">
        <f>B70+B69+B68+B67+B66+B65+B64</f>
        <v>1233</v>
      </c>
      <c r="C71" s="252">
        <f>C70+C69+C68+C67+C66+C65+C64</f>
        <v>1233</v>
      </c>
      <c r="D71" s="252">
        <f>D70+D69+D68+D67+D66+D65+D64</f>
        <v>1233</v>
      </c>
      <c r="E71" s="252">
        <f>E70+E69+E68+E67+E66+E65+E64</f>
        <v>1233</v>
      </c>
      <c r="F71" s="229"/>
      <c r="G71" s="229"/>
    </row>
    <row r="72" spans="1:7" ht="16.5" thickBot="1" x14ac:dyDescent="0.3">
      <c r="A72" s="243" t="s">
        <v>62</v>
      </c>
      <c r="B72" s="261">
        <f>IF(B71-B56=0,0,"Error")</f>
        <v>0</v>
      </c>
      <c r="C72" s="261">
        <f>IF(C71-C56=0,0,"Error")</f>
        <v>0</v>
      </c>
      <c r="D72" s="261">
        <f>IF(D71-D56=0,0,"Error")</f>
        <v>0</v>
      </c>
      <c r="E72" s="261">
        <f>IF(E71-E56=0,0,"Error")</f>
        <v>0</v>
      </c>
      <c r="F72" s="229"/>
      <c r="G72" s="229"/>
    </row>
    <row r="73" spans="1:7" ht="16.5" thickBot="1" x14ac:dyDescent="0.3">
      <c r="A73" s="769" t="s">
        <v>312</v>
      </c>
      <c r="B73" s="770"/>
      <c r="C73" s="770"/>
      <c r="D73" s="770"/>
      <c r="E73" s="771"/>
      <c r="F73" s="229"/>
      <c r="G73" s="229"/>
    </row>
    <row r="74" spans="1:7" ht="16.5" thickBot="1" x14ac:dyDescent="0.3">
      <c r="A74" s="249" t="s">
        <v>79</v>
      </c>
      <c r="B74" s="772" t="s">
        <v>562</v>
      </c>
      <c r="C74" s="773"/>
      <c r="D74" s="773"/>
      <c r="E74" s="774"/>
      <c r="F74" s="244"/>
      <c r="G74" s="229"/>
    </row>
    <row r="75" spans="1:7" ht="48" customHeight="1" thickBot="1" x14ac:dyDescent="0.3">
      <c r="A75" s="237" t="s">
        <v>10</v>
      </c>
      <c r="B75" s="750" t="s">
        <v>563</v>
      </c>
      <c r="C75" s="751"/>
      <c r="D75" s="751"/>
      <c r="E75" s="752"/>
      <c r="F75" s="229"/>
      <c r="G75" s="229"/>
    </row>
    <row r="76" spans="1:7" ht="16.5" thickBot="1" x14ac:dyDescent="0.3">
      <c r="A76" s="237" t="s">
        <v>15</v>
      </c>
      <c r="B76" s="772" t="s">
        <v>564</v>
      </c>
      <c r="C76" s="773"/>
      <c r="D76" s="773"/>
      <c r="E76" s="774"/>
      <c r="F76" s="229"/>
      <c r="G76" s="229"/>
    </row>
    <row r="77" spans="1:7" ht="15.75" x14ac:dyDescent="0.25">
      <c r="A77" s="761"/>
      <c r="B77" s="250">
        <v>2018</v>
      </c>
      <c r="C77" s="250">
        <v>2019</v>
      </c>
      <c r="D77" s="250">
        <v>2020</v>
      </c>
      <c r="E77" s="250">
        <v>2021</v>
      </c>
      <c r="F77" s="229"/>
      <c r="G77" s="229"/>
    </row>
    <row r="78" spans="1:7" ht="16.5" thickBot="1" x14ac:dyDescent="0.3">
      <c r="A78" s="768"/>
      <c r="B78" s="251" t="s">
        <v>6</v>
      </c>
      <c r="C78" s="251" t="s">
        <v>7</v>
      </c>
      <c r="D78" s="251" t="s">
        <v>7</v>
      </c>
      <c r="E78" s="251" t="s">
        <v>7</v>
      </c>
      <c r="F78" s="229"/>
      <c r="G78" s="229"/>
    </row>
    <row r="79" spans="1:7" ht="16.5" thickBot="1" x14ac:dyDescent="0.3">
      <c r="A79" s="237" t="s">
        <v>9</v>
      </c>
      <c r="B79" s="255">
        <v>564</v>
      </c>
      <c r="C79" s="255">
        <v>565</v>
      </c>
      <c r="D79" s="255">
        <v>565</v>
      </c>
      <c r="E79" s="255">
        <v>565</v>
      </c>
      <c r="F79" s="229"/>
      <c r="G79" s="229"/>
    </row>
    <row r="80" spans="1:7" ht="32.25" thickBot="1" x14ac:dyDescent="0.3">
      <c r="A80" s="237" t="s">
        <v>16</v>
      </c>
      <c r="B80" s="255">
        <v>15047</v>
      </c>
      <c r="C80" s="255">
        <v>15147</v>
      </c>
      <c r="D80" s="255">
        <v>15147</v>
      </c>
      <c r="E80" s="255">
        <v>15147</v>
      </c>
      <c r="F80" s="229"/>
      <c r="G80" s="229"/>
    </row>
    <row r="81" spans="1:7" ht="32.25" thickBot="1" x14ac:dyDescent="0.3">
      <c r="A81" s="237" t="s">
        <v>26</v>
      </c>
      <c r="B81" s="255">
        <f>B80/B79</f>
        <v>26.679078014184398</v>
      </c>
      <c r="C81" s="255">
        <f t="shared" ref="C81:E81" si="4">C80/C79</f>
        <v>26.808849557522123</v>
      </c>
      <c r="D81" s="255">
        <f t="shared" si="4"/>
        <v>26.808849557522123</v>
      </c>
      <c r="E81" s="255">
        <f t="shared" si="4"/>
        <v>26.808849557522123</v>
      </c>
      <c r="F81" s="229"/>
      <c r="G81" s="229"/>
    </row>
    <row r="82" spans="1:7" ht="16.5" thickBot="1" x14ac:dyDescent="0.3">
      <c r="A82" s="237" t="s">
        <v>17</v>
      </c>
      <c r="B82" s="256" t="s">
        <v>23</v>
      </c>
      <c r="C82" s="257">
        <f>C79/B79-1</f>
        <v>1.7730496453900457E-3</v>
      </c>
      <c r="D82" s="257">
        <f t="shared" ref="D82:E84" si="5">D79/C79-1</f>
        <v>0</v>
      </c>
      <c r="E82" s="257">
        <f t="shared" si="5"/>
        <v>0</v>
      </c>
      <c r="F82" s="229"/>
      <c r="G82" s="229"/>
    </row>
    <row r="83" spans="1:7" ht="32.25" thickBot="1" x14ac:dyDescent="0.3">
      <c r="A83" s="237" t="s">
        <v>18</v>
      </c>
      <c r="B83" s="256" t="s">
        <v>23</v>
      </c>
      <c r="C83" s="257">
        <f>C80/B80-1</f>
        <v>6.6458430251876699E-3</v>
      </c>
      <c r="D83" s="257">
        <f t="shared" si="5"/>
        <v>0</v>
      </c>
      <c r="E83" s="257">
        <f t="shared" si="5"/>
        <v>0</v>
      </c>
      <c r="F83" s="229"/>
      <c r="G83" s="229"/>
    </row>
    <row r="84" spans="1:7" ht="32.25" thickBot="1" x14ac:dyDescent="0.3">
      <c r="A84" s="237" t="s">
        <v>19</v>
      </c>
      <c r="B84" s="256" t="s">
        <v>23</v>
      </c>
      <c r="C84" s="257">
        <f>C81/B81-1</f>
        <v>4.8641689667359156E-3</v>
      </c>
      <c r="D84" s="257">
        <f t="shared" si="5"/>
        <v>0</v>
      </c>
      <c r="E84" s="257">
        <f t="shared" si="5"/>
        <v>0</v>
      </c>
      <c r="F84" s="229"/>
      <c r="G84" s="229"/>
    </row>
    <row r="85" spans="1:7" ht="16.5" thickBot="1" x14ac:dyDescent="0.3">
      <c r="A85" s="775" t="s">
        <v>90</v>
      </c>
      <c r="B85" s="776"/>
      <c r="C85" s="776"/>
      <c r="D85" s="776"/>
      <c r="E85" s="777"/>
      <c r="F85" s="229"/>
      <c r="G85" s="229"/>
    </row>
    <row r="86" spans="1:7" ht="15.75" x14ac:dyDescent="0.25">
      <c r="A86" s="761"/>
      <c r="B86" s="250">
        <v>2018</v>
      </c>
      <c r="C86" s="250">
        <v>2019</v>
      </c>
      <c r="D86" s="250">
        <v>2020</v>
      </c>
      <c r="E86" s="250">
        <v>2021</v>
      </c>
      <c r="F86" s="229"/>
      <c r="G86" s="229"/>
    </row>
    <row r="87" spans="1:7" ht="16.5" thickBot="1" x14ac:dyDescent="0.3">
      <c r="A87" s="768"/>
      <c r="B87" s="251" t="s">
        <v>6</v>
      </c>
      <c r="C87" s="251" t="s">
        <v>7</v>
      </c>
      <c r="D87" s="251" t="s">
        <v>7</v>
      </c>
      <c r="E87" s="251" t="s">
        <v>7</v>
      </c>
      <c r="F87" s="229"/>
      <c r="G87" s="229"/>
    </row>
    <row r="88" spans="1:7" ht="16.5" thickBot="1" x14ac:dyDescent="0.3">
      <c r="A88" s="259" t="s">
        <v>0</v>
      </c>
      <c r="B88" s="253">
        <v>11025</v>
      </c>
      <c r="C88" s="253">
        <f>11125-99</f>
        <v>11026</v>
      </c>
      <c r="D88" s="253">
        <f>11625-599</f>
        <v>11026</v>
      </c>
      <c r="E88" s="253">
        <f>11825-799</f>
        <v>11026</v>
      </c>
      <c r="F88" s="229"/>
      <c r="G88" s="229"/>
    </row>
    <row r="89" spans="1:7" ht="48" thickBot="1" x14ac:dyDescent="0.3">
      <c r="A89" s="259" t="s">
        <v>41</v>
      </c>
      <c r="B89" s="253">
        <v>2210</v>
      </c>
      <c r="C89" s="253">
        <v>2210</v>
      </c>
      <c r="D89" s="253">
        <v>2210</v>
      </c>
      <c r="E89" s="253">
        <v>2210</v>
      </c>
      <c r="F89" s="229"/>
      <c r="G89" s="229"/>
    </row>
    <row r="90" spans="1:7" ht="32.25" thickBot="1" x14ac:dyDescent="0.3">
      <c r="A90" s="259" t="s">
        <v>1</v>
      </c>
      <c r="B90" s="253">
        <v>1812</v>
      </c>
      <c r="C90" s="253">
        <f>1812+99</f>
        <v>1911</v>
      </c>
      <c r="D90" s="253">
        <v>1911</v>
      </c>
      <c r="E90" s="253">
        <v>1911</v>
      </c>
      <c r="F90" s="229"/>
      <c r="G90" s="229"/>
    </row>
    <row r="91" spans="1:7" ht="16.5" thickBot="1" x14ac:dyDescent="0.3">
      <c r="A91" s="259" t="s">
        <v>2</v>
      </c>
      <c r="B91" s="253">
        <v>0</v>
      </c>
      <c r="C91" s="253">
        <v>0</v>
      </c>
      <c r="D91" s="253">
        <v>0</v>
      </c>
      <c r="E91" s="253">
        <v>0</v>
      </c>
      <c r="F91" s="229"/>
      <c r="G91" s="229"/>
    </row>
    <row r="92" spans="1:7" ht="32.25" thickBot="1" x14ac:dyDescent="0.3">
      <c r="A92" s="259" t="s">
        <v>31</v>
      </c>
      <c r="B92" s="253">
        <v>0</v>
      </c>
      <c r="C92" s="253">
        <v>0</v>
      </c>
      <c r="D92" s="253">
        <v>0</v>
      </c>
      <c r="E92" s="253">
        <v>0</v>
      </c>
      <c r="F92" s="229"/>
      <c r="G92" s="229"/>
    </row>
    <row r="93" spans="1:7" ht="32.25" thickBot="1" x14ac:dyDescent="0.3">
      <c r="A93" s="259" t="s">
        <v>33</v>
      </c>
      <c r="B93" s="253">
        <v>0</v>
      </c>
      <c r="C93" s="253">
        <v>0</v>
      </c>
      <c r="D93" s="253">
        <v>0</v>
      </c>
      <c r="E93" s="253">
        <v>0</v>
      </c>
      <c r="F93" s="229"/>
      <c r="G93" s="229"/>
    </row>
    <row r="94" spans="1:7" ht="32.25" thickBot="1" x14ac:dyDescent="0.3">
      <c r="A94" s="259" t="s">
        <v>3</v>
      </c>
      <c r="B94" s="253">
        <v>0</v>
      </c>
      <c r="C94" s="253">
        <v>0</v>
      </c>
      <c r="D94" s="253">
        <v>0</v>
      </c>
      <c r="E94" s="253">
        <v>0</v>
      </c>
      <c r="F94" s="229"/>
      <c r="G94" s="229"/>
    </row>
    <row r="95" spans="1:7" ht="32.25" thickBot="1" x14ac:dyDescent="0.3">
      <c r="A95" s="260" t="s">
        <v>61</v>
      </c>
      <c r="B95" s="252">
        <f>B94+B93+B92+B91+B90+B89+B88</f>
        <v>15047</v>
      </c>
      <c r="C95" s="252">
        <f>C94+C93+C92+C91+C90+C89+C88</f>
        <v>15147</v>
      </c>
      <c r="D95" s="252">
        <f>D94+D93+D92+D91+D90+D89+D88</f>
        <v>15147</v>
      </c>
      <c r="E95" s="252">
        <f>E94+E93+E92+E91+E90+E89+E88</f>
        <v>15147</v>
      </c>
      <c r="F95" s="229"/>
      <c r="G95" s="229"/>
    </row>
    <row r="96" spans="1:7" ht="16.5" thickBot="1" x14ac:dyDescent="0.3">
      <c r="A96" s="243" t="s">
        <v>62</v>
      </c>
      <c r="B96" s="261">
        <f>IF(B95-B80=0,0,"Error")</f>
        <v>0</v>
      </c>
      <c r="C96" s="261">
        <f>IF(C95-C80=0,0,"Error")</f>
        <v>0</v>
      </c>
      <c r="D96" s="261">
        <f>IF(D95-D80=0,0,"Error")</f>
        <v>0</v>
      </c>
      <c r="E96" s="261">
        <f>IF(E95-E80=0,0,"Error")</f>
        <v>0</v>
      </c>
      <c r="F96" s="229"/>
      <c r="G96" s="229"/>
    </row>
    <row r="97" spans="1:7" ht="16.5" thickBot="1" x14ac:dyDescent="0.3">
      <c r="A97" s="769" t="s">
        <v>66</v>
      </c>
      <c r="B97" s="770"/>
      <c r="C97" s="770"/>
      <c r="D97" s="770"/>
      <c r="E97" s="771"/>
      <c r="F97" s="229"/>
      <c r="G97" s="229"/>
    </row>
    <row r="98" spans="1:7" ht="16.5" thickBot="1" x14ac:dyDescent="0.3">
      <c r="A98" s="769" t="s">
        <v>67</v>
      </c>
      <c r="B98" s="770"/>
      <c r="C98" s="770"/>
      <c r="D98" s="770"/>
      <c r="E98" s="771"/>
      <c r="F98" s="229"/>
      <c r="G98" s="229"/>
    </row>
    <row r="99" spans="1:7" ht="32.25" thickBot="1" x14ac:dyDescent="0.3">
      <c r="A99" s="237" t="s">
        <v>75</v>
      </c>
      <c r="B99" s="778"/>
      <c r="C99" s="779"/>
      <c r="D99" s="779"/>
      <c r="E99" s="780"/>
      <c r="F99" s="229"/>
      <c r="G99" s="229"/>
    </row>
    <row r="100" spans="1:7" ht="16.5" thickBot="1" x14ac:dyDescent="0.3">
      <c r="A100" s="249" t="s">
        <v>39</v>
      </c>
      <c r="B100" s="772" t="s">
        <v>565</v>
      </c>
      <c r="C100" s="773"/>
      <c r="D100" s="773"/>
      <c r="E100" s="774"/>
      <c r="F100" s="229"/>
      <c r="G100" s="229"/>
    </row>
    <row r="101" spans="1:7" ht="16.5" thickBot="1" x14ac:dyDescent="0.3">
      <c r="A101" s="237" t="s">
        <v>10</v>
      </c>
      <c r="B101" s="750" t="s">
        <v>566</v>
      </c>
      <c r="C101" s="751"/>
      <c r="D101" s="751"/>
      <c r="E101" s="752"/>
      <c r="F101" s="229"/>
      <c r="G101" s="229"/>
    </row>
    <row r="102" spans="1:7" ht="16.5" thickBot="1" x14ac:dyDescent="0.3">
      <c r="A102" s="237" t="s">
        <v>15</v>
      </c>
      <c r="B102" s="772" t="s">
        <v>381</v>
      </c>
      <c r="C102" s="773"/>
      <c r="D102" s="773"/>
      <c r="E102" s="774"/>
      <c r="F102" s="229"/>
      <c r="G102" s="229"/>
    </row>
    <row r="103" spans="1:7" ht="15.75" x14ac:dyDescent="0.25">
      <c r="A103" s="761"/>
      <c r="B103" s="250">
        <v>2018</v>
      </c>
      <c r="C103" s="250">
        <v>2019</v>
      </c>
      <c r="D103" s="250">
        <v>2020</v>
      </c>
      <c r="E103" s="250">
        <v>2021</v>
      </c>
      <c r="F103" s="229"/>
      <c r="G103" s="229"/>
    </row>
    <row r="104" spans="1:7" ht="16.5" thickBot="1" x14ac:dyDescent="0.3">
      <c r="A104" s="768"/>
      <c r="B104" s="251" t="s">
        <v>6</v>
      </c>
      <c r="C104" s="251" t="s">
        <v>7</v>
      </c>
      <c r="D104" s="251" t="s">
        <v>7</v>
      </c>
      <c r="E104" s="251" t="s">
        <v>7</v>
      </c>
      <c r="F104" s="229"/>
      <c r="G104" s="229"/>
    </row>
    <row r="105" spans="1:7" ht="16.5" thickBot="1" x14ac:dyDescent="0.3">
      <c r="A105" s="237" t="s">
        <v>9</v>
      </c>
      <c r="B105" s="255"/>
      <c r="C105" s="255">
        <v>150</v>
      </c>
      <c r="D105" s="255"/>
      <c r="E105" s="255"/>
      <c r="F105" s="229"/>
      <c r="G105" s="229"/>
    </row>
    <row r="106" spans="1:7" ht="32.25" thickBot="1" x14ac:dyDescent="0.3">
      <c r="A106" s="237" t="s">
        <v>16</v>
      </c>
      <c r="B106" s="255"/>
      <c r="C106" s="255">
        <v>2000</v>
      </c>
      <c r="D106" s="255"/>
      <c r="E106" s="255"/>
      <c r="F106" s="229"/>
      <c r="G106" s="229"/>
    </row>
    <row r="107" spans="1:7" ht="32.25" thickBot="1" x14ac:dyDescent="0.3">
      <c r="A107" s="237" t="s">
        <v>26</v>
      </c>
      <c r="B107" s="255"/>
      <c r="C107" s="255">
        <f t="shared" ref="C107" si="6">C106/C105</f>
        <v>13.333333333333334</v>
      </c>
      <c r="D107" s="255"/>
      <c r="E107" s="255"/>
      <c r="F107" s="229"/>
      <c r="G107" s="229"/>
    </row>
    <row r="108" spans="1:7" ht="16.5" thickBot="1" x14ac:dyDescent="0.3">
      <c r="A108" s="237" t="s">
        <v>17</v>
      </c>
      <c r="B108" s="256" t="s">
        <v>23</v>
      </c>
      <c r="C108" s="257"/>
      <c r="D108" s="257">
        <f t="shared" ref="D108:D110" si="7">D105/C105-1</f>
        <v>-1</v>
      </c>
      <c r="E108" s="257"/>
      <c r="F108" s="229"/>
      <c r="G108" s="258"/>
    </row>
    <row r="109" spans="1:7" ht="32.25" thickBot="1" x14ac:dyDescent="0.3">
      <c r="A109" s="237" t="s">
        <v>18</v>
      </c>
      <c r="B109" s="256" t="s">
        <v>23</v>
      </c>
      <c r="C109" s="257"/>
      <c r="D109" s="257">
        <f t="shared" si="7"/>
        <v>-1</v>
      </c>
      <c r="E109" s="257"/>
      <c r="F109" s="229"/>
      <c r="G109" s="229"/>
    </row>
    <row r="110" spans="1:7" ht="32.25" thickBot="1" x14ac:dyDescent="0.3">
      <c r="A110" s="237" t="s">
        <v>19</v>
      </c>
      <c r="B110" s="256" t="s">
        <v>23</v>
      </c>
      <c r="C110" s="257"/>
      <c r="D110" s="257">
        <f t="shared" si="7"/>
        <v>-1</v>
      </c>
      <c r="E110" s="257"/>
      <c r="F110" s="229"/>
      <c r="G110" s="229"/>
    </row>
    <row r="111" spans="1:7" ht="16.5" thickBot="1" x14ac:dyDescent="0.3">
      <c r="A111" s="775" t="s">
        <v>90</v>
      </c>
      <c r="B111" s="776"/>
      <c r="C111" s="776"/>
      <c r="D111" s="776"/>
      <c r="E111" s="777"/>
      <c r="F111" s="229"/>
      <c r="G111" s="229"/>
    </row>
    <row r="112" spans="1:7" ht="15.75" x14ac:dyDescent="0.25">
      <c r="A112" s="761"/>
      <c r="B112" s="250">
        <v>2018</v>
      </c>
      <c r="C112" s="250">
        <v>2019</v>
      </c>
      <c r="D112" s="250">
        <v>2020</v>
      </c>
      <c r="E112" s="250">
        <v>2021</v>
      </c>
      <c r="F112" s="229"/>
      <c r="G112" s="229"/>
    </row>
    <row r="113" spans="1:7" ht="16.5" thickBot="1" x14ac:dyDescent="0.3">
      <c r="A113" s="768"/>
      <c r="B113" s="251" t="s">
        <v>6</v>
      </c>
      <c r="C113" s="251" t="s">
        <v>7</v>
      </c>
      <c r="D113" s="251" t="s">
        <v>7</v>
      </c>
      <c r="E113" s="251" t="s">
        <v>7</v>
      </c>
      <c r="F113" s="229"/>
      <c r="G113" s="229"/>
    </row>
    <row r="114" spans="1:7" ht="32.25" thickBot="1" x14ac:dyDescent="0.3">
      <c r="A114" s="259" t="s">
        <v>70</v>
      </c>
      <c r="B114" s="253">
        <v>0</v>
      </c>
      <c r="C114" s="253">
        <v>0</v>
      </c>
      <c r="D114" s="253">
        <v>0</v>
      </c>
      <c r="E114" s="253">
        <v>0</v>
      </c>
      <c r="F114" s="229"/>
      <c r="G114" s="229"/>
    </row>
    <row r="115" spans="1:7" ht="32.25" thickBot="1" x14ac:dyDescent="0.3">
      <c r="A115" s="259" t="s">
        <v>71</v>
      </c>
      <c r="B115" s="253"/>
      <c r="C115" s="253">
        <v>2000</v>
      </c>
      <c r="D115" s="253"/>
      <c r="E115" s="253"/>
      <c r="F115" s="229"/>
      <c r="G115" s="229"/>
    </row>
    <row r="116" spans="1:7" ht="32.25" thickBot="1" x14ac:dyDescent="0.3">
      <c r="A116" s="260" t="s">
        <v>61</v>
      </c>
      <c r="B116" s="252">
        <f>B115+B114</f>
        <v>0</v>
      </c>
      <c r="C116" s="252">
        <f t="shared" ref="C116:E116" si="8">C115+C114</f>
        <v>2000</v>
      </c>
      <c r="D116" s="252">
        <f t="shared" si="8"/>
        <v>0</v>
      </c>
      <c r="E116" s="252">
        <f t="shared" si="8"/>
        <v>0</v>
      </c>
      <c r="F116" s="229"/>
      <c r="G116" s="229"/>
    </row>
    <row r="117" spans="1:7" x14ac:dyDescent="0.25">
      <c r="A117" s="781" t="s">
        <v>68</v>
      </c>
      <c r="B117" s="765"/>
      <c r="C117" s="766"/>
      <c r="D117" s="766"/>
      <c r="E117" s="767"/>
      <c r="F117" s="229"/>
      <c r="G117" s="229"/>
    </row>
    <row r="118" spans="1:7" x14ac:dyDescent="0.25">
      <c r="A118" s="782"/>
      <c r="B118" s="784"/>
      <c r="C118" s="785"/>
      <c r="D118" s="785"/>
      <c r="E118" s="786"/>
      <c r="F118" s="229"/>
      <c r="G118" s="229"/>
    </row>
    <row r="119" spans="1:7" ht="15.75" thickBot="1" x14ac:dyDescent="0.3">
      <c r="A119" s="783"/>
      <c r="B119" s="762"/>
      <c r="C119" s="763"/>
      <c r="D119" s="763"/>
      <c r="E119" s="764"/>
      <c r="F119" s="229"/>
      <c r="G119" s="229"/>
    </row>
    <row r="120" spans="1:7" ht="32.25" thickBot="1" x14ac:dyDescent="0.3">
      <c r="A120" s="237" t="s">
        <v>40</v>
      </c>
      <c r="B120" s="778" t="s">
        <v>567</v>
      </c>
      <c r="C120" s="779"/>
      <c r="D120" s="779"/>
      <c r="E120" s="780"/>
      <c r="F120" s="262"/>
      <c r="G120" s="229"/>
    </row>
    <row r="121" spans="1:7" ht="16.5" thickBot="1" x14ac:dyDescent="0.3">
      <c r="A121" s="249" t="s">
        <v>80</v>
      </c>
      <c r="B121" s="772" t="s">
        <v>568</v>
      </c>
      <c r="C121" s="773"/>
      <c r="D121" s="773"/>
      <c r="E121" s="774"/>
      <c r="F121" s="229"/>
      <c r="G121" s="229"/>
    </row>
    <row r="122" spans="1:7" ht="16.5" thickBot="1" x14ac:dyDescent="0.3">
      <c r="A122" s="237" t="s">
        <v>10</v>
      </c>
      <c r="B122" s="750" t="s">
        <v>529</v>
      </c>
      <c r="C122" s="751"/>
      <c r="D122" s="751"/>
      <c r="E122" s="752"/>
      <c r="F122" s="229"/>
      <c r="G122" s="229"/>
    </row>
    <row r="123" spans="1:7" ht="16.5" thickBot="1" x14ac:dyDescent="0.3">
      <c r="A123" s="237" t="s">
        <v>15</v>
      </c>
      <c r="B123" s="772" t="s">
        <v>513</v>
      </c>
      <c r="C123" s="773"/>
      <c r="D123" s="773"/>
      <c r="E123" s="774"/>
      <c r="F123" s="229"/>
      <c r="G123" s="229"/>
    </row>
    <row r="124" spans="1:7" ht="15.75" x14ac:dyDescent="0.25">
      <c r="A124" s="761"/>
      <c r="B124" s="250">
        <v>2018</v>
      </c>
      <c r="C124" s="250">
        <v>2019</v>
      </c>
      <c r="D124" s="250">
        <v>2020</v>
      </c>
      <c r="E124" s="250">
        <v>2021</v>
      </c>
      <c r="F124" s="229"/>
      <c r="G124" s="229"/>
    </row>
    <row r="125" spans="1:7" ht="16.5" thickBot="1" x14ac:dyDescent="0.3">
      <c r="A125" s="768"/>
      <c r="B125" s="251" t="s">
        <v>6</v>
      </c>
      <c r="C125" s="251" t="s">
        <v>7</v>
      </c>
      <c r="D125" s="251" t="s">
        <v>7</v>
      </c>
      <c r="E125" s="251" t="s">
        <v>7</v>
      </c>
      <c r="F125" s="229"/>
      <c r="G125" s="229"/>
    </row>
    <row r="126" spans="1:7" ht="16.5" thickBot="1" x14ac:dyDescent="0.3">
      <c r="A126" s="237" t="s">
        <v>9</v>
      </c>
      <c r="B126" s="255">
        <v>70</v>
      </c>
      <c r="C126" s="255"/>
      <c r="D126" s="255">
        <v>50</v>
      </c>
      <c r="E126" s="255">
        <v>50</v>
      </c>
      <c r="F126" s="229"/>
      <c r="G126" s="229"/>
    </row>
    <row r="127" spans="1:7" ht="32.25" thickBot="1" x14ac:dyDescent="0.3">
      <c r="A127" s="237" t="s">
        <v>16</v>
      </c>
      <c r="B127" s="255">
        <v>7000</v>
      </c>
      <c r="C127" s="255"/>
      <c r="D127" s="255">
        <v>2000</v>
      </c>
      <c r="E127" s="255">
        <v>2000</v>
      </c>
      <c r="F127" s="229"/>
      <c r="G127" s="229"/>
    </row>
    <row r="128" spans="1:7" ht="32.25" thickBot="1" x14ac:dyDescent="0.3">
      <c r="A128" s="237" t="s">
        <v>26</v>
      </c>
      <c r="B128" s="255">
        <f>B127/B126</f>
        <v>100</v>
      </c>
      <c r="C128" s="255"/>
      <c r="D128" s="255">
        <f t="shared" ref="D128:E128" si="9">D127/D126</f>
        <v>40</v>
      </c>
      <c r="E128" s="255">
        <f t="shared" si="9"/>
        <v>40</v>
      </c>
      <c r="F128" s="229"/>
      <c r="G128" s="229"/>
    </row>
    <row r="129" spans="1:7" ht="16.5" thickBot="1" x14ac:dyDescent="0.3">
      <c r="A129" s="237" t="s">
        <v>17</v>
      </c>
      <c r="B129" s="256" t="s">
        <v>23</v>
      </c>
      <c r="C129" s="257">
        <f>C126/B126-1</f>
        <v>-1</v>
      </c>
      <c r="D129" s="257"/>
      <c r="E129" s="257">
        <f t="shared" ref="E129:E131" si="10">E126/D126-1</f>
        <v>0</v>
      </c>
      <c r="F129" s="229"/>
      <c r="G129" s="258"/>
    </row>
    <row r="130" spans="1:7" ht="32.25" thickBot="1" x14ac:dyDescent="0.3">
      <c r="A130" s="237" t="s">
        <v>18</v>
      </c>
      <c r="B130" s="256" t="s">
        <v>23</v>
      </c>
      <c r="C130" s="257">
        <f>C127/B127-1</f>
        <v>-1</v>
      </c>
      <c r="D130" s="257"/>
      <c r="E130" s="257">
        <f t="shared" si="10"/>
        <v>0</v>
      </c>
      <c r="F130" s="229"/>
      <c r="G130" s="229"/>
    </row>
    <row r="131" spans="1:7" ht="32.25" thickBot="1" x14ac:dyDescent="0.3">
      <c r="A131" s="237" t="s">
        <v>19</v>
      </c>
      <c r="B131" s="256" t="s">
        <v>23</v>
      </c>
      <c r="C131" s="257">
        <f>C128/B128-1</f>
        <v>-1</v>
      </c>
      <c r="D131" s="257"/>
      <c r="E131" s="257">
        <f t="shared" si="10"/>
        <v>0</v>
      </c>
      <c r="F131" s="229"/>
      <c r="G131" s="229"/>
    </row>
    <row r="132" spans="1:7" ht="16.5" thickBot="1" x14ac:dyDescent="0.3">
      <c r="A132" s="775" t="s">
        <v>91</v>
      </c>
      <c r="B132" s="776"/>
      <c r="C132" s="776"/>
      <c r="D132" s="776"/>
      <c r="E132" s="777"/>
      <c r="F132" s="229"/>
      <c r="G132" s="229"/>
    </row>
    <row r="133" spans="1:7" ht="15.75" x14ac:dyDescent="0.25">
      <c r="A133" s="761"/>
      <c r="B133" s="250">
        <v>2018</v>
      </c>
      <c r="C133" s="250">
        <v>2019</v>
      </c>
      <c r="D133" s="250">
        <v>2020</v>
      </c>
      <c r="E133" s="250">
        <v>2021</v>
      </c>
      <c r="F133" s="229"/>
      <c r="G133" s="229"/>
    </row>
    <row r="134" spans="1:7" ht="16.5" thickBot="1" x14ac:dyDescent="0.3">
      <c r="A134" s="768"/>
      <c r="B134" s="251" t="s">
        <v>6</v>
      </c>
      <c r="C134" s="251" t="s">
        <v>7</v>
      </c>
      <c r="D134" s="251" t="s">
        <v>7</v>
      </c>
      <c r="E134" s="251" t="s">
        <v>7</v>
      </c>
      <c r="F134" s="229"/>
      <c r="G134" s="229"/>
    </row>
    <row r="135" spans="1:7" ht="32.25" thickBot="1" x14ac:dyDescent="0.3">
      <c r="A135" s="259" t="s">
        <v>70</v>
      </c>
      <c r="B135" s="253">
        <v>0</v>
      </c>
      <c r="C135" s="253">
        <v>0</v>
      </c>
      <c r="D135" s="253">
        <v>0</v>
      </c>
      <c r="E135" s="253">
        <v>0</v>
      </c>
      <c r="F135" s="229"/>
      <c r="G135" s="229"/>
    </row>
    <row r="136" spans="1:7" ht="32.25" thickBot="1" x14ac:dyDescent="0.3">
      <c r="A136" s="259" t="s">
        <v>71</v>
      </c>
      <c r="B136" s="253">
        <v>7000</v>
      </c>
      <c r="C136" s="253">
        <v>0</v>
      </c>
      <c r="D136" s="253">
        <v>2000</v>
      </c>
      <c r="E136" s="253">
        <v>2000</v>
      </c>
      <c r="F136" s="229"/>
      <c r="G136" s="229"/>
    </row>
    <row r="137" spans="1:7" ht="32.25" thickBot="1" x14ac:dyDescent="0.3">
      <c r="A137" s="260" t="s">
        <v>78</v>
      </c>
      <c r="B137" s="252">
        <f>B136</f>
        <v>7000</v>
      </c>
      <c r="C137" s="252">
        <f>C136+C135</f>
        <v>0</v>
      </c>
      <c r="D137" s="252">
        <f t="shared" ref="D137:E137" si="11">D136+D135</f>
        <v>2000</v>
      </c>
      <c r="E137" s="252">
        <f t="shared" si="11"/>
        <v>2000</v>
      </c>
      <c r="F137" s="229"/>
      <c r="G137" s="229"/>
    </row>
    <row r="138" spans="1:7" ht="16.5" thickBot="1" x14ac:dyDescent="0.3">
      <c r="A138" s="243"/>
      <c r="B138" s="261"/>
      <c r="C138" s="261"/>
      <c r="D138" s="261"/>
      <c r="E138" s="261"/>
      <c r="F138" s="229"/>
      <c r="G138" s="229"/>
    </row>
    <row r="139" spans="1:7" ht="48" thickBot="1" x14ac:dyDescent="0.3">
      <c r="A139" s="243" t="s">
        <v>76</v>
      </c>
      <c r="B139" s="261">
        <f>B137+B116+B95+B71+B47</f>
        <v>170200</v>
      </c>
      <c r="C139" s="261">
        <f t="shared" ref="C139:E139" si="12">C137+C116+C95+C71+C47</f>
        <v>165300</v>
      </c>
      <c r="D139" s="261">
        <f t="shared" si="12"/>
        <v>165300</v>
      </c>
      <c r="E139" s="261">
        <f t="shared" si="12"/>
        <v>165300</v>
      </c>
      <c r="F139" s="229"/>
      <c r="G139" s="229"/>
    </row>
    <row r="140" spans="1:7" ht="48" thickBot="1" x14ac:dyDescent="0.3">
      <c r="A140" s="243" t="s">
        <v>77</v>
      </c>
      <c r="B140" s="261">
        <f>B127+B106+B80+B56+B32</f>
        <v>170200</v>
      </c>
      <c r="C140" s="261">
        <f t="shared" ref="C140:E140" si="13">C127+C106+C80+C56+C32</f>
        <v>165300</v>
      </c>
      <c r="D140" s="261">
        <f t="shared" si="13"/>
        <v>165300</v>
      </c>
      <c r="E140" s="261">
        <f t="shared" si="13"/>
        <v>165300</v>
      </c>
      <c r="F140" s="229"/>
      <c r="G140" s="229"/>
    </row>
    <row r="141" spans="1:7" ht="48" thickBot="1" x14ac:dyDescent="0.3">
      <c r="A141" s="263" t="s">
        <v>27</v>
      </c>
      <c r="B141" s="264"/>
      <c r="C141" s="265">
        <f>C140/B140-1</f>
        <v>-2.8789659224441877E-2</v>
      </c>
      <c r="D141" s="265">
        <f t="shared" ref="D141:E141" si="14">D140/C140-1</f>
        <v>0</v>
      </c>
      <c r="E141" s="265">
        <f t="shared" si="14"/>
        <v>0</v>
      </c>
      <c r="F141" s="229"/>
      <c r="G141" s="229"/>
    </row>
    <row r="142" spans="1:7" ht="16.5" thickBot="1" x14ac:dyDescent="0.3">
      <c r="A142" s="259" t="s">
        <v>0</v>
      </c>
      <c r="B142" s="253">
        <f>B88+B64+B40</f>
        <v>119288</v>
      </c>
      <c r="C142" s="253">
        <f t="shared" ref="C142:E142" si="15">C88+C64+C40</f>
        <v>119289</v>
      </c>
      <c r="D142" s="253">
        <f t="shared" si="15"/>
        <v>119289</v>
      </c>
      <c r="E142" s="253">
        <f t="shared" si="15"/>
        <v>119289</v>
      </c>
      <c r="F142" s="229"/>
      <c r="G142" s="229"/>
    </row>
    <row r="143" spans="1:7" ht="16.5" thickBot="1" x14ac:dyDescent="0.3">
      <c r="A143" s="266" t="s">
        <v>28</v>
      </c>
      <c r="B143" s="252"/>
      <c r="C143" s="267">
        <f>C142/B142-1</f>
        <v>8.3830728991873826E-6</v>
      </c>
      <c r="D143" s="267">
        <f t="shared" ref="D143:E143" si="16">D142/C142-1</f>
        <v>0</v>
      </c>
      <c r="E143" s="267">
        <f t="shared" si="16"/>
        <v>0</v>
      </c>
      <c r="F143" s="229"/>
      <c r="G143" s="229"/>
    </row>
    <row r="144" spans="1:7" ht="48" thickBot="1" x14ac:dyDescent="0.3">
      <c r="A144" s="259" t="s">
        <v>41</v>
      </c>
      <c r="B144" s="253">
        <f>B89+B65+B41</f>
        <v>23911</v>
      </c>
      <c r="C144" s="253">
        <f t="shared" ref="C144:E144" si="17">C89+C65+C41</f>
        <v>23911</v>
      </c>
      <c r="D144" s="253">
        <f t="shared" si="17"/>
        <v>23911</v>
      </c>
      <c r="E144" s="253">
        <f t="shared" si="17"/>
        <v>23911</v>
      </c>
      <c r="F144" s="229"/>
      <c r="G144" s="229"/>
    </row>
    <row r="145" spans="1:7" ht="48" thickBot="1" x14ac:dyDescent="0.3">
      <c r="A145" s="266" t="s">
        <v>42</v>
      </c>
      <c r="B145" s="252"/>
      <c r="C145" s="267">
        <f>C144/B144-1</f>
        <v>0</v>
      </c>
      <c r="D145" s="267">
        <f t="shared" ref="D145:E145" si="18">D144/C144-1</f>
        <v>0</v>
      </c>
      <c r="E145" s="267">
        <f t="shared" si="18"/>
        <v>0</v>
      </c>
      <c r="F145" s="229"/>
      <c r="G145" s="229"/>
    </row>
    <row r="146" spans="1:7" ht="32.25" thickBot="1" x14ac:dyDescent="0.3">
      <c r="A146" s="259" t="s">
        <v>1</v>
      </c>
      <c r="B146" s="253">
        <f>B90+B66+B42</f>
        <v>19601</v>
      </c>
      <c r="C146" s="253">
        <f t="shared" ref="C146:E146" si="19">C90+C66+C42</f>
        <v>19700</v>
      </c>
      <c r="D146" s="253">
        <f t="shared" si="19"/>
        <v>19700</v>
      </c>
      <c r="E146" s="253">
        <f t="shared" si="19"/>
        <v>19700</v>
      </c>
      <c r="F146" s="229"/>
      <c r="G146" s="229"/>
    </row>
    <row r="147" spans="1:7" ht="32.25" thickBot="1" x14ac:dyDescent="0.3">
      <c r="A147" s="266" t="s">
        <v>29</v>
      </c>
      <c r="B147" s="252"/>
      <c r="C147" s="267">
        <f>C146/B146-1</f>
        <v>5.0507627161879842E-3</v>
      </c>
      <c r="D147" s="267">
        <f t="shared" ref="D147:E147" si="20">D146/C146-1</f>
        <v>0</v>
      </c>
      <c r="E147" s="267">
        <f t="shared" si="20"/>
        <v>0</v>
      </c>
      <c r="F147" s="229"/>
      <c r="G147" s="229"/>
    </row>
    <row r="148" spans="1:7" ht="16.5" thickBot="1" x14ac:dyDescent="0.3">
      <c r="A148" s="259" t="s">
        <v>2</v>
      </c>
      <c r="B148" s="253">
        <f>B43</f>
        <v>0</v>
      </c>
      <c r="C148" s="253">
        <f>C43</f>
        <v>0</v>
      </c>
      <c r="D148" s="253">
        <f>D43</f>
        <v>0</v>
      </c>
      <c r="E148" s="253">
        <f>E43</f>
        <v>0</v>
      </c>
      <c r="F148" s="229"/>
      <c r="G148" s="229"/>
    </row>
    <row r="149" spans="1:7" ht="32.25" thickBot="1" x14ac:dyDescent="0.3">
      <c r="A149" s="266" t="s">
        <v>30</v>
      </c>
      <c r="B149" s="252"/>
      <c r="C149" s="267"/>
      <c r="D149" s="267"/>
      <c r="E149" s="267"/>
      <c r="F149" s="229"/>
      <c r="G149" s="229"/>
    </row>
    <row r="150" spans="1:7" ht="32.25" thickBot="1" x14ac:dyDescent="0.3">
      <c r="A150" s="259" t="s">
        <v>31</v>
      </c>
      <c r="B150" s="253">
        <f>B92+B68+B44</f>
        <v>0</v>
      </c>
      <c r="C150" s="253">
        <f>C44</f>
        <v>0</v>
      </c>
      <c r="D150" s="253">
        <f>D44</f>
        <v>0</v>
      </c>
      <c r="E150" s="253">
        <f>E44</f>
        <v>0</v>
      </c>
      <c r="F150" s="229"/>
      <c r="G150" s="229"/>
    </row>
    <row r="151" spans="1:7" ht="32.25" thickBot="1" x14ac:dyDescent="0.3">
      <c r="A151" s="266" t="s">
        <v>32</v>
      </c>
      <c r="B151" s="252"/>
      <c r="C151" s="267"/>
      <c r="D151" s="267"/>
      <c r="E151" s="267"/>
      <c r="F151" s="229"/>
      <c r="G151" s="229"/>
    </row>
    <row r="152" spans="1:7" ht="32.25" thickBot="1" x14ac:dyDescent="0.3">
      <c r="A152" s="259" t="s">
        <v>33</v>
      </c>
      <c r="B152" s="253">
        <f>B93+B69+B45</f>
        <v>400</v>
      </c>
      <c r="C152" s="253">
        <f t="shared" ref="C152:E152" si="21">C93+C69+C45</f>
        <v>400</v>
      </c>
      <c r="D152" s="253">
        <f t="shared" si="21"/>
        <v>400</v>
      </c>
      <c r="E152" s="253">
        <f t="shared" si="21"/>
        <v>400</v>
      </c>
      <c r="F152" s="229"/>
      <c r="G152" s="229"/>
    </row>
    <row r="153" spans="1:7" ht="32.25" thickBot="1" x14ac:dyDescent="0.3">
      <c r="A153" s="266" t="s">
        <v>34</v>
      </c>
      <c r="B153" s="252"/>
      <c r="C153" s="267"/>
      <c r="D153" s="267"/>
      <c r="E153" s="267"/>
      <c r="F153" s="229"/>
      <c r="G153" s="229"/>
    </row>
    <row r="154" spans="1:7" ht="32.25" thickBot="1" x14ac:dyDescent="0.3">
      <c r="A154" s="259" t="s">
        <v>3</v>
      </c>
      <c r="B154" s="253">
        <f>B46</f>
        <v>0</v>
      </c>
      <c r="C154" s="253">
        <f t="shared" ref="C154:E154" si="22">C46</f>
        <v>0</v>
      </c>
      <c r="D154" s="253">
        <f t="shared" si="22"/>
        <v>0</v>
      </c>
      <c r="E154" s="253">
        <f t="shared" si="22"/>
        <v>0</v>
      </c>
      <c r="F154" s="229"/>
      <c r="G154" s="229"/>
    </row>
    <row r="155" spans="1:7" ht="48" thickBot="1" x14ac:dyDescent="0.3">
      <c r="A155" s="266" t="s">
        <v>35</v>
      </c>
      <c r="B155" s="252"/>
      <c r="C155" s="267"/>
      <c r="D155" s="267"/>
      <c r="E155" s="267"/>
      <c r="F155" s="229"/>
      <c r="G155" s="229"/>
    </row>
    <row r="156" spans="1:7" ht="32.25" thickBot="1" x14ac:dyDescent="0.3">
      <c r="A156" s="259" t="s">
        <v>20</v>
      </c>
      <c r="B156" s="253">
        <f>B136+B116</f>
        <v>7000</v>
      </c>
      <c r="C156" s="253">
        <f t="shared" ref="C156:E156" si="23">C136+C116</f>
        <v>2000</v>
      </c>
      <c r="D156" s="253">
        <f t="shared" si="23"/>
        <v>2000</v>
      </c>
      <c r="E156" s="253">
        <f t="shared" si="23"/>
        <v>2000</v>
      </c>
      <c r="F156" s="229"/>
      <c r="G156" s="229"/>
    </row>
    <row r="157" spans="1:7" ht="32.25" thickBot="1" x14ac:dyDescent="0.3">
      <c r="A157" s="266" t="s">
        <v>36</v>
      </c>
      <c r="B157" s="252"/>
      <c r="C157" s="267"/>
      <c r="D157" s="267"/>
      <c r="E157" s="267"/>
      <c r="F157" s="229"/>
      <c r="G157" s="229"/>
    </row>
    <row r="158" spans="1:7" ht="32.25" thickBot="1" x14ac:dyDescent="0.3">
      <c r="A158" s="259" t="s">
        <v>21</v>
      </c>
      <c r="B158" s="253"/>
      <c r="C158" s="253"/>
      <c r="D158" s="253"/>
      <c r="E158" s="253"/>
      <c r="F158" s="229"/>
      <c r="G158" s="229"/>
    </row>
    <row r="159" spans="1:7" ht="32.25" thickBot="1" x14ac:dyDescent="0.3">
      <c r="A159" s="266" t="s">
        <v>37</v>
      </c>
      <c r="B159" s="252"/>
      <c r="C159" s="267">
        <v>0</v>
      </c>
      <c r="D159" s="267">
        <v>0</v>
      </c>
      <c r="E159" s="267">
        <v>0</v>
      </c>
      <c r="F159" s="229"/>
      <c r="G159" s="229"/>
    </row>
    <row r="160" spans="1:7" ht="16.5" thickBot="1" x14ac:dyDescent="0.3">
      <c r="A160" s="243" t="s">
        <v>62</v>
      </c>
      <c r="B160" s="261">
        <f>IF(B140-B139=0,0,"Error")</f>
        <v>0</v>
      </c>
      <c r="C160" s="261">
        <f t="shared" ref="C160:E160" si="24">IF(C140-C139=0,0,"Error")</f>
        <v>0</v>
      </c>
      <c r="D160" s="261">
        <f t="shared" si="24"/>
        <v>0</v>
      </c>
      <c r="E160" s="261">
        <f t="shared" si="24"/>
        <v>0</v>
      </c>
      <c r="F160" s="229"/>
      <c r="G160" s="229"/>
    </row>
    <row r="161" spans="1:7" ht="48" thickBot="1" x14ac:dyDescent="0.3">
      <c r="A161" s="268" t="s">
        <v>47</v>
      </c>
      <c r="B161" s="253">
        <v>147</v>
      </c>
      <c r="C161" s="253">
        <v>147</v>
      </c>
      <c r="D161" s="253">
        <v>147</v>
      </c>
      <c r="E161" s="253">
        <v>147</v>
      </c>
      <c r="F161" s="229"/>
      <c r="G161" s="229"/>
    </row>
    <row r="162" spans="1:7" ht="48" thickBot="1" x14ac:dyDescent="0.3">
      <c r="A162" s="268" t="s">
        <v>58</v>
      </c>
      <c r="B162" s="253"/>
      <c r="C162" s="253"/>
      <c r="D162" s="253"/>
      <c r="E162" s="253"/>
      <c r="F162" s="229"/>
      <c r="G162" s="229"/>
    </row>
  </sheetData>
  <mergeCells count="51">
    <mergeCell ref="A124:A125"/>
    <mergeCell ref="A132:E132"/>
    <mergeCell ref="A133:A134"/>
    <mergeCell ref="B123:E123"/>
    <mergeCell ref="B100:E100"/>
    <mergeCell ref="B101:E101"/>
    <mergeCell ref="B102:E102"/>
    <mergeCell ref="A103:A104"/>
    <mergeCell ref="A111:E111"/>
    <mergeCell ref="A112:A113"/>
    <mergeCell ref="A117:A119"/>
    <mergeCell ref="B117:E119"/>
    <mergeCell ref="B120:E120"/>
    <mergeCell ref="B121:E121"/>
    <mergeCell ref="B122:E122"/>
    <mergeCell ref="B99:E99"/>
    <mergeCell ref="A61:E61"/>
    <mergeCell ref="A62:A63"/>
    <mergeCell ref="A73:E73"/>
    <mergeCell ref="B74:E74"/>
    <mergeCell ref="B75:E75"/>
    <mergeCell ref="B76:E76"/>
    <mergeCell ref="A77:A78"/>
    <mergeCell ref="A85:E85"/>
    <mergeCell ref="A86:A87"/>
    <mergeCell ref="A97:E97"/>
    <mergeCell ref="A98:E98"/>
    <mergeCell ref="A53:A54"/>
    <mergeCell ref="A25:E25"/>
    <mergeCell ref="B26:E26"/>
    <mergeCell ref="B27:E27"/>
    <mergeCell ref="B28:E28"/>
    <mergeCell ref="A29:A30"/>
    <mergeCell ref="A37:E37"/>
    <mergeCell ref="A38:A39"/>
    <mergeCell ref="A49:E49"/>
    <mergeCell ref="B50:E50"/>
    <mergeCell ref="B51:E51"/>
    <mergeCell ref="B52:E52"/>
    <mergeCell ref="A24:E24"/>
    <mergeCell ref="A3:E3"/>
    <mergeCell ref="A4:E4"/>
    <mergeCell ref="B6:E6"/>
    <mergeCell ref="B7:E7"/>
    <mergeCell ref="B8:E8"/>
    <mergeCell ref="A9:E9"/>
    <mergeCell ref="A10:E12"/>
    <mergeCell ref="B13:E13"/>
    <mergeCell ref="A14:A15"/>
    <mergeCell ref="B20:E20"/>
    <mergeCell ref="A21:E21"/>
  </mergeCells>
  <pageMargins left="0.7" right="0.7" top="0.75" bottom="0.75" header="0.3" footer="0.3"/>
  <pageSetup paperSize="0" orientation="portrait" horizontalDpi="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1"/>
  <sheetViews>
    <sheetView view="pageBreakPreview" topLeftCell="A304" zoomScale="60" zoomScaleNormal="100" workbookViewId="0">
      <selection activeCell="E329" sqref="E329"/>
    </sheetView>
  </sheetViews>
  <sheetFormatPr defaultRowHeight="15" x14ac:dyDescent="0.25"/>
  <cols>
    <col min="1" max="1" width="30.7109375" customWidth="1"/>
    <col min="2" max="3" width="11.85546875" customWidth="1"/>
    <col min="4" max="4" width="18.85546875" customWidth="1"/>
    <col min="5" max="5" width="20.85546875" customWidth="1"/>
  </cols>
  <sheetData>
    <row r="3" spans="1:6" ht="39.75" customHeight="1" x14ac:dyDescent="0.25">
      <c r="A3" s="835" t="s">
        <v>569</v>
      </c>
      <c r="B3" s="835"/>
      <c r="C3" s="835"/>
      <c r="D3" s="835"/>
      <c r="E3" s="835"/>
      <c r="F3" s="161"/>
    </row>
    <row r="4" spans="1:6" ht="15.75" thickBot="1" x14ac:dyDescent="0.3"/>
    <row r="5" spans="1:6" ht="48" thickBot="1" x14ac:dyDescent="0.3">
      <c r="A5" s="168" t="s">
        <v>22</v>
      </c>
      <c r="B5" s="701" t="s">
        <v>570</v>
      </c>
      <c r="C5" s="702"/>
      <c r="D5" s="702"/>
      <c r="E5" s="703"/>
    </row>
    <row r="6" spans="1:6" ht="16.5" thickBot="1" x14ac:dyDescent="0.3">
      <c r="A6" s="168" t="s">
        <v>4</v>
      </c>
      <c r="B6" s="665" t="s">
        <v>571</v>
      </c>
      <c r="C6" s="666"/>
      <c r="D6" s="666"/>
      <c r="E6" s="667"/>
    </row>
    <row r="7" spans="1:6" ht="48" thickBot="1" x14ac:dyDescent="0.3">
      <c r="A7" s="168" t="s">
        <v>38</v>
      </c>
      <c r="B7" s="668" t="s">
        <v>5</v>
      </c>
      <c r="C7" s="669"/>
      <c r="D7" s="669"/>
      <c r="E7" s="670"/>
    </row>
    <row r="8" spans="1:6" ht="16.5" thickBot="1" x14ac:dyDescent="0.3">
      <c r="A8" s="649" t="s">
        <v>8</v>
      </c>
      <c r="B8" s="650"/>
      <c r="C8" s="650"/>
      <c r="D8" s="650"/>
      <c r="E8" s="651"/>
    </row>
    <row r="9" spans="1:6" x14ac:dyDescent="0.25">
      <c r="A9" s="787" t="s">
        <v>572</v>
      </c>
      <c r="B9" s="788"/>
      <c r="C9" s="788"/>
      <c r="D9" s="788"/>
      <c r="E9" s="789"/>
    </row>
    <row r="10" spans="1:6" x14ac:dyDescent="0.25">
      <c r="A10" s="790"/>
      <c r="B10" s="791"/>
      <c r="C10" s="791"/>
      <c r="D10" s="791"/>
      <c r="E10" s="792"/>
    </row>
    <row r="11" spans="1:6" ht="15.75" thickBot="1" x14ac:dyDescent="0.3">
      <c r="A11" s="793"/>
      <c r="B11" s="794"/>
      <c r="C11" s="794"/>
      <c r="D11" s="794"/>
      <c r="E11" s="795"/>
    </row>
    <row r="12" spans="1:6" ht="54" customHeight="1" thickBot="1" x14ac:dyDescent="0.3">
      <c r="A12" s="169" t="s">
        <v>11</v>
      </c>
      <c r="B12" s="707" t="s">
        <v>573</v>
      </c>
      <c r="C12" s="655"/>
      <c r="D12" s="655"/>
      <c r="E12" s="708"/>
    </row>
    <row r="13" spans="1:6" ht="15.75" x14ac:dyDescent="0.25">
      <c r="A13" s="658" t="s">
        <v>305</v>
      </c>
      <c r="B13" s="170">
        <v>2018</v>
      </c>
      <c r="C13" s="170">
        <v>2019</v>
      </c>
      <c r="D13" s="170">
        <v>2020</v>
      </c>
      <c r="E13" s="170">
        <v>2021</v>
      </c>
    </row>
    <row r="14" spans="1:6" ht="16.5" thickBot="1" x14ac:dyDescent="0.3">
      <c r="A14" s="659"/>
      <c r="B14" s="171" t="s">
        <v>6</v>
      </c>
      <c r="C14" s="171" t="s">
        <v>7</v>
      </c>
      <c r="D14" s="171" t="s">
        <v>7</v>
      </c>
      <c r="E14" s="171" t="s">
        <v>7</v>
      </c>
    </row>
    <row r="15" spans="1:6" ht="79.5" thickBot="1" x14ac:dyDescent="0.3">
      <c r="A15" s="174" t="s">
        <v>574</v>
      </c>
      <c r="B15" s="278">
        <v>33200</v>
      </c>
      <c r="C15" s="278">
        <v>33200</v>
      </c>
      <c r="D15" s="278">
        <v>33200</v>
      </c>
      <c r="E15" s="278">
        <v>33200</v>
      </c>
    </row>
    <row r="16" spans="1:6" ht="75" customHeight="1" thickBot="1" x14ac:dyDescent="0.3">
      <c r="A16" s="173" t="s">
        <v>13</v>
      </c>
      <c r="B16" s="707" t="s">
        <v>575</v>
      </c>
      <c r="C16" s="655"/>
      <c r="D16" s="655"/>
      <c r="E16" s="708"/>
    </row>
    <row r="17" spans="1:7" ht="16.5" thickBot="1" x14ac:dyDescent="0.3">
      <c r="A17" s="668" t="s">
        <v>310</v>
      </c>
      <c r="B17" s="669"/>
      <c r="C17" s="669"/>
      <c r="D17" s="669"/>
      <c r="E17" s="670"/>
    </row>
    <row r="18" spans="1:7" ht="63.75" thickBot="1" x14ac:dyDescent="0.3">
      <c r="A18" s="174" t="s">
        <v>576</v>
      </c>
      <c r="B18" s="278" t="s">
        <v>577</v>
      </c>
      <c r="C18" s="278" t="s">
        <v>578</v>
      </c>
      <c r="D18" s="278" t="s">
        <v>579</v>
      </c>
      <c r="E18" s="278" t="s">
        <v>580</v>
      </c>
    </row>
    <row r="19" spans="1:7" ht="63.75" thickBot="1" x14ac:dyDescent="0.3">
      <c r="A19" s="177" t="s">
        <v>581</v>
      </c>
      <c r="B19" s="279" t="s">
        <v>582</v>
      </c>
      <c r="C19" s="279" t="s">
        <v>583</v>
      </c>
      <c r="D19" s="279" t="s">
        <v>584</v>
      </c>
      <c r="E19" s="279" t="s">
        <v>585</v>
      </c>
    </row>
    <row r="20" spans="1:7" ht="63.75" thickBot="1" x14ac:dyDescent="0.3">
      <c r="A20" s="177" t="s">
        <v>586</v>
      </c>
      <c r="B20" s="279" t="s">
        <v>587</v>
      </c>
      <c r="C20" s="279" t="s">
        <v>588</v>
      </c>
      <c r="D20" s="279" t="s">
        <v>589</v>
      </c>
      <c r="E20" s="279" t="s">
        <v>590</v>
      </c>
    </row>
    <row r="21" spans="1:7" ht="16.5" thickBot="1" x14ac:dyDescent="0.3">
      <c r="A21" s="673" t="s">
        <v>59</v>
      </c>
      <c r="B21" s="674"/>
      <c r="C21" s="674"/>
      <c r="D21" s="674"/>
      <c r="E21" s="675"/>
    </row>
    <row r="22" spans="1:7" ht="16.5" thickBot="1" x14ac:dyDescent="0.3">
      <c r="A22" s="673" t="s">
        <v>312</v>
      </c>
      <c r="B22" s="674"/>
      <c r="C22" s="674"/>
      <c r="D22" s="674"/>
      <c r="E22" s="675"/>
    </row>
    <row r="23" spans="1:7" ht="29.25" customHeight="1" thickBot="1" x14ac:dyDescent="0.3">
      <c r="A23" s="176" t="s">
        <v>39</v>
      </c>
      <c r="B23" s="676" t="s">
        <v>591</v>
      </c>
      <c r="C23" s="656"/>
      <c r="D23" s="656"/>
      <c r="E23" s="657"/>
    </row>
    <row r="24" spans="1:7" ht="51" customHeight="1" thickBot="1" x14ac:dyDescent="0.3">
      <c r="A24" s="177" t="s">
        <v>10</v>
      </c>
      <c r="B24" s="668" t="s">
        <v>592</v>
      </c>
      <c r="C24" s="669"/>
      <c r="D24" s="669"/>
      <c r="E24" s="670"/>
    </row>
    <row r="25" spans="1:7" ht="16.5" thickBot="1" x14ac:dyDescent="0.3">
      <c r="A25" s="177" t="s">
        <v>15</v>
      </c>
      <c r="B25" s="701" t="s">
        <v>593</v>
      </c>
      <c r="C25" s="702"/>
      <c r="D25" s="702"/>
      <c r="E25" s="703"/>
    </row>
    <row r="26" spans="1:7" ht="15.75" x14ac:dyDescent="0.25">
      <c r="A26" s="658"/>
      <c r="B26" s="178">
        <v>2018</v>
      </c>
      <c r="C26" s="178">
        <v>2019</v>
      </c>
      <c r="D26" s="178">
        <v>2020</v>
      </c>
      <c r="E26" s="178">
        <v>2021</v>
      </c>
    </row>
    <row r="27" spans="1:7" ht="16.5" thickBot="1" x14ac:dyDescent="0.3">
      <c r="A27" s="659"/>
      <c r="B27" s="179" t="s">
        <v>6</v>
      </c>
      <c r="C27" s="179" t="s">
        <v>7</v>
      </c>
      <c r="D27" s="179" t="s">
        <v>7</v>
      </c>
      <c r="E27" s="179" t="s">
        <v>7</v>
      </c>
    </row>
    <row r="28" spans="1:7" ht="16.5" thickBot="1" x14ac:dyDescent="0.3">
      <c r="A28" s="177" t="s">
        <v>9</v>
      </c>
      <c r="B28" s="278" t="s">
        <v>577</v>
      </c>
      <c r="C28" s="278" t="s">
        <v>578</v>
      </c>
      <c r="D28" s="278" t="s">
        <v>579</v>
      </c>
      <c r="E28" s="278" t="s">
        <v>580</v>
      </c>
    </row>
    <row r="29" spans="1:7" ht="32.25" thickBot="1" x14ac:dyDescent="0.3">
      <c r="A29" s="177" t="s">
        <v>16</v>
      </c>
      <c r="B29" s="180">
        <v>111100</v>
      </c>
      <c r="C29" s="180">
        <f>C37+C38+C39</f>
        <v>114170</v>
      </c>
      <c r="D29" s="180">
        <f>D37+D38+D39</f>
        <v>114170</v>
      </c>
      <c r="E29" s="180">
        <f>E37+E38+E39</f>
        <v>114170</v>
      </c>
    </row>
    <row r="30" spans="1:7" ht="32.25" thickBot="1" x14ac:dyDescent="0.3">
      <c r="A30" s="177" t="s">
        <v>26</v>
      </c>
      <c r="B30" s="180">
        <f>B29/B28</f>
        <v>11.756613756613756</v>
      </c>
      <c r="C30" s="180">
        <f>C29/C28</f>
        <v>11.532323232323233</v>
      </c>
      <c r="D30" s="180">
        <f>D29/D28</f>
        <v>10.977884615384616</v>
      </c>
      <c r="E30" s="180">
        <f>E29/E28</f>
        <v>10.571296296296296</v>
      </c>
    </row>
    <row r="31" spans="1:7" ht="32.25" thickBot="1" x14ac:dyDescent="0.3">
      <c r="A31" s="177" t="s">
        <v>17</v>
      </c>
      <c r="B31" s="184" t="s">
        <v>23</v>
      </c>
      <c r="C31" s="185">
        <f>C28/B28-1</f>
        <v>4.7619047619047672E-2</v>
      </c>
      <c r="D31" s="185">
        <f t="shared" ref="D31:E33" si="0">D28/C28-1</f>
        <v>5.0505050505050608E-2</v>
      </c>
      <c r="E31" s="185">
        <f t="shared" si="0"/>
        <v>3.8461538461538547E-2</v>
      </c>
      <c r="G31" s="59"/>
    </row>
    <row r="32" spans="1:7" ht="32.25" thickBot="1" x14ac:dyDescent="0.3">
      <c r="A32" s="177" t="s">
        <v>18</v>
      </c>
      <c r="B32" s="184" t="s">
        <v>23</v>
      </c>
      <c r="C32" s="185">
        <f>C29/B29-1</f>
        <v>2.7632763276327577E-2</v>
      </c>
      <c r="D32" s="185">
        <f t="shared" si="0"/>
        <v>0</v>
      </c>
      <c r="E32" s="185">
        <f t="shared" si="0"/>
        <v>0</v>
      </c>
    </row>
    <row r="33" spans="1:5" ht="32.25" thickBot="1" x14ac:dyDescent="0.3">
      <c r="A33" s="177" t="s">
        <v>19</v>
      </c>
      <c r="B33" s="184" t="s">
        <v>23</v>
      </c>
      <c r="C33" s="185">
        <f>C30/B30-1</f>
        <v>-1.9077816872596354E-2</v>
      </c>
      <c r="D33" s="185">
        <f t="shared" si="0"/>
        <v>-4.8076923076923017E-2</v>
      </c>
      <c r="E33" s="185">
        <f t="shared" si="0"/>
        <v>-3.703703703703709E-2</v>
      </c>
    </row>
    <row r="34" spans="1:5" ht="16.5" thickBot="1" x14ac:dyDescent="0.3">
      <c r="A34" s="683" t="s">
        <v>626</v>
      </c>
      <c r="B34" s="684"/>
      <c r="C34" s="684"/>
      <c r="D34" s="684"/>
      <c r="E34" s="685"/>
    </row>
    <row r="35" spans="1:5" ht="15.75" x14ac:dyDescent="0.25">
      <c r="A35" s="658"/>
      <c r="B35" s="178">
        <v>2018</v>
      </c>
      <c r="C35" s="178">
        <v>2019</v>
      </c>
      <c r="D35" s="178">
        <v>2020</v>
      </c>
      <c r="E35" s="178">
        <v>2021</v>
      </c>
    </row>
    <row r="36" spans="1:5" ht="16.5" thickBot="1" x14ac:dyDescent="0.3">
      <c r="A36" s="659"/>
      <c r="B36" s="179" t="s">
        <v>6</v>
      </c>
      <c r="C36" s="179" t="s">
        <v>7</v>
      </c>
      <c r="D36" s="179" t="s">
        <v>7</v>
      </c>
      <c r="E36" s="179" t="s">
        <v>7</v>
      </c>
    </row>
    <row r="37" spans="1:5" ht="16.5" thickBot="1" x14ac:dyDescent="0.3">
      <c r="A37" s="187" t="s">
        <v>0</v>
      </c>
      <c r="B37" s="188">
        <v>73300</v>
      </c>
      <c r="C37" s="188">
        <v>76300</v>
      </c>
      <c r="D37" s="188">
        <v>76300</v>
      </c>
      <c r="E37" s="188">
        <v>76300</v>
      </c>
    </row>
    <row r="38" spans="1:5" ht="48" thickBot="1" x14ac:dyDescent="0.3">
      <c r="A38" s="187" t="s">
        <v>41</v>
      </c>
      <c r="B38" s="188">
        <v>16800</v>
      </c>
      <c r="C38" s="188">
        <v>16800</v>
      </c>
      <c r="D38" s="188">
        <v>16800</v>
      </c>
      <c r="E38" s="188">
        <v>16800</v>
      </c>
    </row>
    <row r="39" spans="1:5" ht="32.25" thickBot="1" x14ac:dyDescent="0.3">
      <c r="A39" s="187" t="s">
        <v>1</v>
      </c>
      <c r="B39" s="190">
        <v>21000</v>
      </c>
      <c r="C39" s="188">
        <v>21070</v>
      </c>
      <c r="D39" s="188">
        <v>21070</v>
      </c>
      <c r="E39" s="188">
        <v>21070</v>
      </c>
    </row>
    <row r="40" spans="1:5" ht="32.25" thickBot="1" x14ac:dyDescent="0.3">
      <c r="A40" s="187" t="s">
        <v>2</v>
      </c>
      <c r="B40" s="190"/>
      <c r="C40" s="188"/>
      <c r="D40" s="188"/>
      <c r="E40" s="188"/>
    </row>
    <row r="41" spans="1:5" ht="32.25" thickBot="1" x14ac:dyDescent="0.3">
      <c r="A41" s="187" t="s">
        <v>31</v>
      </c>
      <c r="B41" s="190"/>
      <c r="C41" s="188"/>
      <c r="D41" s="188"/>
      <c r="E41" s="188"/>
    </row>
    <row r="42" spans="1:5" ht="32.25" thickBot="1" x14ac:dyDescent="0.3">
      <c r="A42" s="187" t="s">
        <v>33</v>
      </c>
      <c r="B42" s="190"/>
      <c r="C42" s="188"/>
      <c r="D42" s="188"/>
      <c r="E42" s="188"/>
    </row>
    <row r="43" spans="1:5" ht="48" thickBot="1" x14ac:dyDescent="0.3">
      <c r="A43" s="187" t="s">
        <v>3</v>
      </c>
      <c r="B43" s="190"/>
      <c r="C43" s="188"/>
      <c r="D43" s="188"/>
      <c r="E43" s="188"/>
    </row>
    <row r="44" spans="1:5" ht="32.25" thickBot="1" x14ac:dyDescent="0.3">
      <c r="A44" s="189" t="s">
        <v>61</v>
      </c>
      <c r="B44" s="190">
        <f>B43+B42+B41+B40+B39+B38+B37</f>
        <v>111100</v>
      </c>
      <c r="C44" s="190">
        <f>C43+C42+C41+C40+C39+C38+C37</f>
        <v>114170</v>
      </c>
      <c r="D44" s="190">
        <f>D43+D42+D41+D40+D39+D38+D37</f>
        <v>114170</v>
      </c>
      <c r="E44" s="190">
        <f>E43+E42+E41+E40+E39+E38+E37</f>
        <v>114170</v>
      </c>
    </row>
    <row r="45" spans="1:5" ht="16.5" thickBot="1" x14ac:dyDescent="0.3">
      <c r="A45" s="191" t="s">
        <v>62</v>
      </c>
      <c r="B45" s="192">
        <f>IF(B44-B29=0,0,"Error")</f>
        <v>0</v>
      </c>
      <c r="C45" s="192">
        <f>IF(C44-C29=0,0,"Error")</f>
        <v>0</v>
      </c>
      <c r="D45" s="192">
        <f>IF(D44-D29=0,0,"Error")</f>
        <v>0</v>
      </c>
      <c r="E45" s="192">
        <f>IF(E44-E29=0,0,"Error")</f>
        <v>0</v>
      </c>
    </row>
    <row r="46" spans="1:5" ht="15.75" thickBot="1" x14ac:dyDescent="0.3">
      <c r="A46" s="69"/>
      <c r="B46" s="162"/>
      <c r="C46" s="162"/>
      <c r="D46" s="162"/>
      <c r="E46" s="70"/>
    </row>
    <row r="47" spans="1:5" ht="15.75" thickBot="1" x14ac:dyDescent="0.3">
      <c r="A47" s="69"/>
      <c r="B47" s="162"/>
      <c r="C47" s="162"/>
      <c r="D47" s="162"/>
      <c r="E47" s="70"/>
    </row>
    <row r="48" spans="1:5" ht="15.75" thickBot="1" x14ac:dyDescent="0.3">
      <c r="A48" s="69"/>
      <c r="B48" s="162"/>
      <c r="C48" s="162"/>
      <c r="D48" s="162"/>
      <c r="E48" s="70"/>
    </row>
    <row r="49" spans="1:5" ht="15.75" thickBot="1" x14ac:dyDescent="0.3">
      <c r="A49" s="69"/>
      <c r="B49" s="162"/>
      <c r="C49" s="162"/>
      <c r="D49" s="162"/>
      <c r="E49" s="70"/>
    </row>
    <row r="50" spans="1:5" ht="15.75" thickBot="1" x14ac:dyDescent="0.3">
      <c r="A50" s="69"/>
      <c r="B50" s="162"/>
      <c r="C50" s="162"/>
      <c r="D50" s="162"/>
      <c r="E50" s="70"/>
    </row>
    <row r="51" spans="1:5" ht="15.75" thickBot="1" x14ac:dyDescent="0.3">
      <c r="A51" s="270" t="s">
        <v>595</v>
      </c>
      <c r="B51" s="497" t="s">
        <v>596</v>
      </c>
      <c r="C51" s="498"/>
      <c r="D51" s="498"/>
      <c r="E51" s="499"/>
    </row>
    <row r="52" spans="1:5" ht="15.75" thickBot="1" x14ac:dyDescent="0.3">
      <c r="A52" s="52" t="s">
        <v>10</v>
      </c>
      <c r="B52" s="453" t="s">
        <v>597</v>
      </c>
      <c r="C52" s="454"/>
      <c r="D52" s="454"/>
      <c r="E52" s="455"/>
    </row>
    <row r="53" spans="1:5" ht="15.75" thickBot="1" x14ac:dyDescent="0.3">
      <c r="A53" s="52" t="s">
        <v>15</v>
      </c>
      <c r="B53" s="491" t="s">
        <v>115</v>
      </c>
      <c r="C53" s="492"/>
      <c r="D53" s="492"/>
      <c r="E53" s="493"/>
    </row>
    <row r="54" spans="1:5" ht="15.75" thickBot="1" x14ac:dyDescent="0.3">
      <c r="A54" s="52" t="s">
        <v>9</v>
      </c>
      <c r="B54" s="56">
        <v>53</v>
      </c>
      <c r="C54" s="56">
        <v>53</v>
      </c>
      <c r="D54" s="56">
        <v>53</v>
      </c>
      <c r="E54" s="56">
        <v>53</v>
      </c>
    </row>
    <row r="55" spans="1:5" x14ac:dyDescent="0.25">
      <c r="A55" s="471"/>
      <c r="B55" s="48">
        <v>2018</v>
      </c>
      <c r="C55" s="48">
        <v>2019</v>
      </c>
      <c r="D55" s="48">
        <v>2020</v>
      </c>
      <c r="E55" s="48">
        <v>2021</v>
      </c>
    </row>
    <row r="56" spans="1:5" ht="15.75" thickBot="1" x14ac:dyDescent="0.3">
      <c r="A56" s="472"/>
      <c r="B56" s="49" t="s">
        <v>6</v>
      </c>
      <c r="C56" s="49" t="s">
        <v>7</v>
      </c>
      <c r="D56" s="49" t="s">
        <v>7</v>
      </c>
      <c r="E56" s="49" t="s">
        <v>7</v>
      </c>
    </row>
    <row r="57" spans="1:5" ht="23.25" thickBot="1" x14ac:dyDescent="0.3">
      <c r="A57" s="52" t="s">
        <v>16</v>
      </c>
      <c r="B57" s="56">
        <f>B65+B66+B67</f>
        <v>48900</v>
      </c>
      <c r="C57" s="56">
        <f>C65+C66+C67</f>
        <v>48930</v>
      </c>
      <c r="D57" s="56">
        <f>D65+D66+D67</f>
        <v>48930</v>
      </c>
      <c r="E57" s="56">
        <f>E65+E66+E67</f>
        <v>48930</v>
      </c>
    </row>
    <row r="58" spans="1:5" ht="23.25" thickBot="1" x14ac:dyDescent="0.3">
      <c r="A58" s="52" t="s">
        <v>26</v>
      </c>
      <c r="B58" s="56">
        <f>B57/B54</f>
        <v>922.64150943396226</v>
      </c>
      <c r="C58" s="56">
        <f>C57/C54</f>
        <v>923.20754716981128</v>
      </c>
      <c r="D58" s="56">
        <f>D57/D54</f>
        <v>923.20754716981128</v>
      </c>
      <c r="E58" s="56">
        <f>E57/E54</f>
        <v>923.20754716981128</v>
      </c>
    </row>
    <row r="59" spans="1:5" ht="15.75" thickBot="1" x14ac:dyDescent="0.3">
      <c r="A59" s="52" t="s">
        <v>17</v>
      </c>
      <c r="B59" s="57"/>
      <c r="C59" s="58">
        <f>C54/B54-1</f>
        <v>0</v>
      </c>
      <c r="D59" s="58">
        <f>D54/C54-1</f>
        <v>0</v>
      </c>
      <c r="E59" s="58">
        <f>E54/D54-1</f>
        <v>0</v>
      </c>
    </row>
    <row r="60" spans="1:5" ht="23.25" thickBot="1" x14ac:dyDescent="0.3">
      <c r="A60" s="52" t="s">
        <v>18</v>
      </c>
      <c r="B60" s="57"/>
      <c r="C60" s="58">
        <f t="shared" ref="C60:E61" si="1">C57/B57-1</f>
        <v>6.1349693251533388E-4</v>
      </c>
      <c r="D60" s="58">
        <f t="shared" si="1"/>
        <v>0</v>
      </c>
      <c r="E60" s="58">
        <f t="shared" si="1"/>
        <v>0</v>
      </c>
    </row>
    <row r="61" spans="1:5" ht="23.25" thickBot="1" x14ac:dyDescent="0.3">
      <c r="A61" s="52" t="s">
        <v>19</v>
      </c>
      <c r="B61" s="57"/>
      <c r="C61" s="58">
        <f t="shared" si="1"/>
        <v>6.1349693251533388E-4</v>
      </c>
      <c r="D61" s="58">
        <f t="shared" si="1"/>
        <v>0</v>
      </c>
      <c r="E61" s="58">
        <f t="shared" si="1"/>
        <v>0</v>
      </c>
    </row>
    <row r="62" spans="1:5" ht="15.75" thickBot="1" x14ac:dyDescent="0.3">
      <c r="A62" s="494" t="s">
        <v>598</v>
      </c>
      <c r="B62" s="495"/>
      <c r="C62" s="495"/>
      <c r="D62" s="495"/>
      <c r="E62" s="496"/>
    </row>
    <row r="63" spans="1:5" x14ac:dyDescent="0.25">
      <c r="A63" s="471"/>
      <c r="B63" s="48">
        <v>2018</v>
      </c>
      <c r="C63" s="48">
        <v>2019</v>
      </c>
      <c r="D63" s="48">
        <v>2020</v>
      </c>
      <c r="E63" s="48">
        <v>2021</v>
      </c>
    </row>
    <row r="64" spans="1:5" ht="15.75" thickBot="1" x14ac:dyDescent="0.3">
      <c r="A64" s="472"/>
      <c r="B64" s="49" t="s">
        <v>6</v>
      </c>
      <c r="C64" s="49" t="s">
        <v>7</v>
      </c>
      <c r="D64" s="49" t="s">
        <v>7</v>
      </c>
      <c r="E64" s="49" t="s">
        <v>7</v>
      </c>
    </row>
    <row r="65" spans="1:5" ht="15.75" thickBot="1" x14ac:dyDescent="0.3">
      <c r="A65" s="60" t="s">
        <v>0</v>
      </c>
      <c r="B65" s="67">
        <v>32700</v>
      </c>
      <c r="C65" s="67">
        <v>32700</v>
      </c>
      <c r="D65" s="67">
        <v>32700</v>
      </c>
      <c r="E65" s="67">
        <v>32700</v>
      </c>
    </row>
    <row r="66" spans="1:5" ht="36.75" thickBot="1" x14ac:dyDescent="0.3">
      <c r="A66" s="60" t="s">
        <v>41</v>
      </c>
      <c r="B66" s="67">
        <v>7200</v>
      </c>
      <c r="C66" s="67">
        <v>7200</v>
      </c>
      <c r="D66" s="67">
        <v>7200</v>
      </c>
      <c r="E66" s="67">
        <v>7200</v>
      </c>
    </row>
    <row r="67" spans="1:5" ht="24.75" thickBot="1" x14ac:dyDescent="0.3">
      <c r="A67" s="60" t="s">
        <v>1</v>
      </c>
      <c r="B67" s="63">
        <v>9000</v>
      </c>
      <c r="C67" s="67">
        <v>9030</v>
      </c>
      <c r="D67" s="67">
        <v>9030</v>
      </c>
      <c r="E67" s="67">
        <v>9030</v>
      </c>
    </row>
    <row r="68" spans="1:5" ht="15.75" thickBot="1" x14ac:dyDescent="0.3">
      <c r="A68" s="60" t="s">
        <v>2</v>
      </c>
      <c r="B68" s="63"/>
      <c r="C68" s="67"/>
      <c r="D68" s="67"/>
      <c r="E68" s="67"/>
    </row>
    <row r="69" spans="1:5" ht="24.75" thickBot="1" x14ac:dyDescent="0.3">
      <c r="A69" s="60" t="s">
        <v>31</v>
      </c>
      <c r="B69" s="63"/>
      <c r="C69" s="67"/>
      <c r="D69" s="67"/>
      <c r="E69" s="67"/>
    </row>
    <row r="70" spans="1:5" ht="24.75" thickBot="1" x14ac:dyDescent="0.3">
      <c r="A70" s="60" t="s">
        <v>33</v>
      </c>
      <c r="B70" s="63"/>
      <c r="C70" s="67"/>
      <c r="D70" s="67"/>
      <c r="E70" s="67"/>
    </row>
    <row r="71" spans="1:5" ht="24.75" thickBot="1" x14ac:dyDescent="0.3">
      <c r="A71" s="60" t="s">
        <v>3</v>
      </c>
      <c r="B71" s="63"/>
      <c r="C71" s="67"/>
      <c r="D71" s="67"/>
      <c r="E71" s="67"/>
    </row>
    <row r="72" spans="1:5" ht="24.75" thickBot="1" x14ac:dyDescent="0.3">
      <c r="A72" s="74" t="s">
        <v>63</v>
      </c>
      <c r="B72" s="63">
        <f>B71+B70+B69+B68+B67+B66+B65</f>
        <v>48900</v>
      </c>
      <c r="C72" s="63">
        <f>C71+C70+C69+C68+C67+C66+C65</f>
        <v>48930</v>
      </c>
      <c r="D72" s="63">
        <f>D71+D70+D69+D68+D67+D66+D65</f>
        <v>48930</v>
      </c>
      <c r="E72" s="63">
        <f>E71+E70+E69+E68+E67+E66+E65</f>
        <v>48930</v>
      </c>
    </row>
    <row r="73" spans="1:5" ht="15.75" thickBot="1" x14ac:dyDescent="0.3">
      <c r="A73" s="69" t="s">
        <v>62</v>
      </c>
      <c r="B73" s="70">
        <f>IF(B72-B57=0,0,"Error")</f>
        <v>0</v>
      </c>
      <c r="C73" s="70">
        <f>IF(C72-C57=0,0,"Error")</f>
        <v>0</v>
      </c>
      <c r="D73" s="70">
        <f>IF(D72-D57=0,0,"Error")</f>
        <v>0</v>
      </c>
      <c r="E73" s="70">
        <f>IF(E72-E57=0,0,"Error")</f>
        <v>0</v>
      </c>
    </row>
    <row r="74" spans="1:5" ht="15.75" thickBot="1" x14ac:dyDescent="0.3">
      <c r="A74" s="69"/>
      <c r="B74" s="162"/>
      <c r="C74" s="162"/>
      <c r="D74" s="162"/>
      <c r="E74" s="70"/>
    </row>
    <row r="75" spans="1:5" ht="15.75" thickBot="1" x14ac:dyDescent="0.3">
      <c r="A75" s="69"/>
      <c r="B75" s="162"/>
      <c r="C75" s="162"/>
      <c r="D75" s="162"/>
      <c r="E75" s="70"/>
    </row>
    <row r="76" spans="1:5" ht="15.75" thickBot="1" x14ac:dyDescent="0.3">
      <c r="A76" s="69"/>
      <c r="B76" s="162"/>
      <c r="C76" s="162"/>
      <c r="D76" s="162"/>
      <c r="E76" s="70"/>
    </row>
    <row r="77" spans="1:5" ht="15.75" thickBot="1" x14ac:dyDescent="0.3">
      <c r="A77" s="69"/>
      <c r="B77" s="162"/>
      <c r="C77" s="162"/>
      <c r="D77" s="162"/>
      <c r="E77" s="70"/>
    </row>
    <row r="78" spans="1:5" ht="15.75" thickBot="1" x14ac:dyDescent="0.3">
      <c r="A78" s="69"/>
      <c r="B78" s="162"/>
      <c r="C78" s="162"/>
      <c r="D78" s="162"/>
      <c r="E78" s="70"/>
    </row>
    <row r="79" spans="1:5" ht="15.75" thickBot="1" x14ac:dyDescent="0.3">
      <c r="A79" s="485" t="s">
        <v>66</v>
      </c>
      <c r="B79" s="486"/>
      <c r="C79" s="486"/>
      <c r="D79" s="486"/>
      <c r="E79" s="487"/>
    </row>
    <row r="80" spans="1:5" ht="15.75" thickBot="1" x14ac:dyDescent="0.3">
      <c r="A80" s="485" t="s">
        <v>67</v>
      </c>
      <c r="B80" s="486"/>
      <c r="C80" s="486"/>
      <c r="D80" s="486"/>
      <c r="E80" s="487"/>
    </row>
    <row r="81" spans="1:7" ht="23.25" thickBot="1" x14ac:dyDescent="0.3">
      <c r="A81" s="71" t="s">
        <v>75</v>
      </c>
      <c r="B81" s="488" t="s">
        <v>599</v>
      </c>
      <c r="C81" s="489"/>
      <c r="D81" s="489"/>
      <c r="E81" s="490"/>
    </row>
    <row r="82" spans="1:7" ht="15.75" thickBot="1" x14ac:dyDescent="0.3">
      <c r="A82" s="55" t="s">
        <v>600</v>
      </c>
      <c r="B82" s="497" t="s">
        <v>601</v>
      </c>
      <c r="C82" s="498"/>
      <c r="D82" s="498"/>
      <c r="E82" s="499"/>
    </row>
    <row r="83" spans="1:7" ht="15.75" thickBot="1" x14ac:dyDescent="0.3">
      <c r="A83" s="52" t="s">
        <v>10</v>
      </c>
      <c r="B83" s="453" t="s">
        <v>602</v>
      </c>
      <c r="C83" s="454"/>
      <c r="D83" s="454"/>
      <c r="E83" s="455"/>
    </row>
    <row r="84" spans="1:7" ht="15.75" thickBot="1" x14ac:dyDescent="0.3">
      <c r="A84" s="52" t="s">
        <v>15</v>
      </c>
      <c r="B84" s="491" t="s">
        <v>603</v>
      </c>
      <c r="C84" s="492"/>
      <c r="D84" s="492"/>
      <c r="E84" s="493"/>
    </row>
    <row r="85" spans="1:7" x14ac:dyDescent="0.25">
      <c r="A85" s="471"/>
      <c r="B85" s="48">
        <v>2018</v>
      </c>
      <c r="C85" s="48">
        <v>2019</v>
      </c>
      <c r="D85" s="48">
        <v>2020</v>
      </c>
      <c r="E85" s="48">
        <v>2021</v>
      </c>
    </row>
    <row r="86" spans="1:7" ht="15.75" thickBot="1" x14ac:dyDescent="0.3">
      <c r="A86" s="472"/>
      <c r="B86" s="49" t="s">
        <v>6</v>
      </c>
      <c r="C86" s="49" t="s">
        <v>7</v>
      </c>
      <c r="D86" s="49" t="s">
        <v>7</v>
      </c>
      <c r="E86" s="49" t="s">
        <v>7</v>
      </c>
    </row>
    <row r="87" spans="1:7" ht="15.75" thickBot="1" x14ac:dyDescent="0.3">
      <c r="A87" s="52" t="s">
        <v>9</v>
      </c>
      <c r="B87" s="211">
        <v>104</v>
      </c>
      <c r="C87" s="211">
        <v>118</v>
      </c>
      <c r="D87" s="211">
        <v>20</v>
      </c>
      <c r="E87" s="211">
        <v>20</v>
      </c>
    </row>
    <row r="88" spans="1:7" ht="23.25" thickBot="1" x14ac:dyDescent="0.3">
      <c r="A88" s="52" t="s">
        <v>16</v>
      </c>
      <c r="B88" s="56">
        <v>7250</v>
      </c>
      <c r="C88" s="56">
        <v>8800</v>
      </c>
      <c r="D88" s="56">
        <v>1000</v>
      </c>
      <c r="E88" s="56">
        <v>1000</v>
      </c>
    </row>
    <row r="89" spans="1:7" ht="23.25" thickBot="1" x14ac:dyDescent="0.3">
      <c r="A89" s="52" t="s">
        <v>26</v>
      </c>
      <c r="B89" s="56">
        <f>B88/B87</f>
        <v>69.711538461538467</v>
      </c>
      <c r="C89" s="56">
        <f>C88/C87</f>
        <v>74.576271186440678</v>
      </c>
      <c r="D89" s="56">
        <f>D88/D87</f>
        <v>50</v>
      </c>
      <c r="E89" s="56">
        <f>E88/E87</f>
        <v>50</v>
      </c>
    </row>
    <row r="90" spans="1:7" ht="15.75" thickBot="1" x14ac:dyDescent="0.3">
      <c r="A90" s="52" t="s">
        <v>17</v>
      </c>
      <c r="B90" s="57" t="s">
        <v>23</v>
      </c>
      <c r="C90" s="58">
        <f>C87/B87-1</f>
        <v>0.13461538461538458</v>
      </c>
      <c r="D90" s="58">
        <f t="shared" ref="D90:E92" si="2">D87/C87-1</f>
        <v>-0.83050847457627119</v>
      </c>
      <c r="E90" s="58">
        <f t="shared" si="2"/>
        <v>0</v>
      </c>
      <c r="G90" s="59"/>
    </row>
    <row r="91" spans="1:7" ht="23.25" thickBot="1" x14ac:dyDescent="0.3">
      <c r="A91" s="52" t="s">
        <v>18</v>
      </c>
      <c r="B91" s="57" t="s">
        <v>23</v>
      </c>
      <c r="C91" s="58">
        <f>C88/B88-1</f>
        <v>0.21379310344827585</v>
      </c>
      <c r="D91" s="58">
        <f t="shared" si="2"/>
        <v>-0.88636363636363635</v>
      </c>
      <c r="E91" s="58">
        <f t="shared" si="2"/>
        <v>0</v>
      </c>
    </row>
    <row r="92" spans="1:7" ht="23.25" thickBot="1" x14ac:dyDescent="0.3">
      <c r="A92" s="52" t="s">
        <v>19</v>
      </c>
      <c r="B92" s="57" t="s">
        <v>23</v>
      </c>
      <c r="C92" s="58">
        <f>C89/B89-1</f>
        <v>6.9783752191700632E-2</v>
      </c>
      <c r="D92" s="58">
        <f t="shared" si="2"/>
        <v>-0.32954545454545459</v>
      </c>
      <c r="E92" s="58">
        <f t="shared" si="2"/>
        <v>0</v>
      </c>
    </row>
    <row r="93" spans="1:7" ht="15.75" thickBot="1" x14ac:dyDescent="0.3">
      <c r="A93" s="494" t="s">
        <v>594</v>
      </c>
      <c r="B93" s="495"/>
      <c r="C93" s="495"/>
      <c r="D93" s="495"/>
      <c r="E93" s="496"/>
    </row>
    <row r="94" spans="1:7" x14ac:dyDescent="0.25">
      <c r="A94" s="471"/>
      <c r="B94" s="48">
        <v>2018</v>
      </c>
      <c r="C94" s="48">
        <v>2019</v>
      </c>
      <c r="D94" s="48">
        <v>2020</v>
      </c>
      <c r="E94" s="48">
        <v>2021</v>
      </c>
    </row>
    <row r="95" spans="1:7" ht="15.75" thickBot="1" x14ac:dyDescent="0.3">
      <c r="A95" s="472"/>
      <c r="B95" s="49" t="s">
        <v>6</v>
      </c>
      <c r="C95" s="49" t="s">
        <v>7</v>
      </c>
      <c r="D95" s="49" t="s">
        <v>7</v>
      </c>
      <c r="E95" s="49" t="s">
        <v>7</v>
      </c>
    </row>
    <row r="96" spans="1:7" ht="24.75" thickBot="1" x14ac:dyDescent="0.3">
      <c r="A96" s="60" t="s">
        <v>70</v>
      </c>
      <c r="B96" s="67"/>
      <c r="C96" s="67"/>
      <c r="D96" s="67"/>
      <c r="E96" s="67"/>
    </row>
    <row r="97" spans="1:7" ht="24.75" thickBot="1" x14ac:dyDescent="0.3">
      <c r="A97" s="60" t="s">
        <v>71</v>
      </c>
      <c r="B97" s="56">
        <v>7250</v>
      </c>
      <c r="C97" s="56">
        <v>8800</v>
      </c>
      <c r="D97" s="56">
        <v>1000</v>
      </c>
      <c r="E97" s="56">
        <v>1000</v>
      </c>
    </row>
    <row r="98" spans="1:7" ht="24.75" thickBot="1" x14ac:dyDescent="0.3">
      <c r="A98" s="68" t="s">
        <v>61</v>
      </c>
      <c r="B98" s="63">
        <f>B97+B96</f>
        <v>7250</v>
      </c>
      <c r="C98" s="63">
        <f>C97+C96</f>
        <v>8800</v>
      </c>
      <c r="D98" s="63">
        <f>D97+D96</f>
        <v>1000</v>
      </c>
      <c r="E98" s="63">
        <f>E97+E96</f>
        <v>1000</v>
      </c>
    </row>
    <row r="99" spans="1:7" x14ac:dyDescent="0.25">
      <c r="A99" s="473" t="s">
        <v>68</v>
      </c>
      <c r="B99" s="796" t="s">
        <v>604</v>
      </c>
      <c r="C99" s="797"/>
      <c r="D99" s="797"/>
      <c r="E99" s="798"/>
    </row>
    <row r="100" spans="1:7" x14ac:dyDescent="0.25">
      <c r="A100" s="474"/>
      <c r="B100" s="799"/>
      <c r="C100" s="800"/>
      <c r="D100" s="800"/>
      <c r="E100" s="801"/>
    </row>
    <row r="101" spans="1:7" ht="15.75" thickBot="1" x14ac:dyDescent="0.3">
      <c r="A101" s="475"/>
      <c r="B101" s="802"/>
      <c r="C101" s="803"/>
      <c r="D101" s="803"/>
      <c r="E101" s="804"/>
    </row>
    <row r="102" spans="1:7" ht="23.25" thickBot="1" x14ac:dyDescent="0.3">
      <c r="A102" s="71" t="s">
        <v>40</v>
      </c>
      <c r="B102" s="488" t="s">
        <v>605</v>
      </c>
      <c r="C102" s="489"/>
      <c r="D102" s="489"/>
      <c r="E102" s="490"/>
    </row>
    <row r="103" spans="1:7" ht="15.75" thickBot="1" x14ac:dyDescent="0.3">
      <c r="A103" s="55" t="s">
        <v>606</v>
      </c>
      <c r="B103" s="497" t="s">
        <v>601</v>
      </c>
      <c r="C103" s="498"/>
      <c r="D103" s="498"/>
      <c r="E103" s="499"/>
    </row>
    <row r="104" spans="1:7" ht="15.75" thickBot="1" x14ac:dyDescent="0.3">
      <c r="A104" s="52" t="s">
        <v>10</v>
      </c>
      <c r="B104" s="497" t="s">
        <v>607</v>
      </c>
      <c r="C104" s="498"/>
      <c r="D104" s="498"/>
      <c r="E104" s="499"/>
    </row>
    <row r="105" spans="1:7" ht="15.75" thickBot="1" x14ac:dyDescent="0.3">
      <c r="A105" s="52" t="s">
        <v>15</v>
      </c>
      <c r="B105" s="491" t="s">
        <v>603</v>
      </c>
      <c r="C105" s="492"/>
      <c r="D105" s="492"/>
      <c r="E105" s="493"/>
    </row>
    <row r="106" spans="1:7" x14ac:dyDescent="0.25">
      <c r="A106" s="471"/>
      <c r="B106" s="48">
        <v>2018</v>
      </c>
      <c r="C106" s="48">
        <v>2019</v>
      </c>
      <c r="D106" s="48">
        <v>2020</v>
      </c>
      <c r="E106" s="48">
        <v>2021</v>
      </c>
    </row>
    <row r="107" spans="1:7" ht="15.75" thickBot="1" x14ac:dyDescent="0.3">
      <c r="A107" s="472"/>
      <c r="B107" s="49" t="s">
        <v>6</v>
      </c>
      <c r="C107" s="49" t="s">
        <v>7</v>
      </c>
      <c r="D107" s="49" t="s">
        <v>7</v>
      </c>
      <c r="E107" s="49" t="s">
        <v>7</v>
      </c>
    </row>
    <row r="108" spans="1:7" ht="15.75" thickBot="1" x14ac:dyDescent="0.3">
      <c r="A108" s="52" t="s">
        <v>9</v>
      </c>
      <c r="B108" s="56">
        <v>93</v>
      </c>
      <c r="C108" s="56">
        <v>90</v>
      </c>
      <c r="D108" s="56">
        <v>45</v>
      </c>
      <c r="E108" s="56">
        <v>45</v>
      </c>
    </row>
    <row r="109" spans="1:7" ht="23.25" thickBot="1" x14ac:dyDescent="0.3">
      <c r="A109" s="52" t="s">
        <v>16</v>
      </c>
      <c r="B109" s="56">
        <v>2750</v>
      </c>
      <c r="C109" s="56">
        <v>2000</v>
      </c>
      <c r="D109" s="56">
        <v>1000</v>
      </c>
      <c r="E109" s="56">
        <v>1000</v>
      </c>
    </row>
    <row r="110" spans="1:7" ht="23.25" thickBot="1" x14ac:dyDescent="0.3">
      <c r="A110" s="52" t="s">
        <v>26</v>
      </c>
      <c r="B110" s="56">
        <f>B109/B108</f>
        <v>29.56989247311828</v>
      </c>
      <c r="C110" s="56">
        <f>C109/C108</f>
        <v>22.222222222222221</v>
      </c>
      <c r="D110" s="56">
        <f>D109/D108</f>
        <v>22.222222222222221</v>
      </c>
      <c r="E110" s="56">
        <f>E109/E108</f>
        <v>22.222222222222221</v>
      </c>
    </row>
    <row r="111" spans="1:7" ht="15.75" thickBot="1" x14ac:dyDescent="0.3">
      <c r="A111" s="52" t="s">
        <v>17</v>
      </c>
      <c r="B111" s="57" t="s">
        <v>23</v>
      </c>
      <c r="C111" s="58">
        <f>C108/B108-1</f>
        <v>-3.2258064516129004E-2</v>
      </c>
      <c r="D111" s="58">
        <f t="shared" ref="D111:E113" si="3">D108/C108-1</f>
        <v>-0.5</v>
      </c>
      <c r="E111" s="58">
        <f t="shared" si="3"/>
        <v>0</v>
      </c>
      <c r="G111" s="59"/>
    </row>
    <row r="112" spans="1:7" ht="23.25" thickBot="1" x14ac:dyDescent="0.3">
      <c r="A112" s="52" t="s">
        <v>18</v>
      </c>
      <c r="B112" s="57" t="s">
        <v>23</v>
      </c>
      <c r="C112" s="58">
        <f>C109/B109-1</f>
        <v>-0.27272727272727271</v>
      </c>
      <c r="D112" s="58">
        <f t="shared" si="3"/>
        <v>-0.5</v>
      </c>
      <c r="E112" s="58">
        <f t="shared" si="3"/>
        <v>0</v>
      </c>
    </row>
    <row r="113" spans="1:5" ht="23.25" thickBot="1" x14ac:dyDescent="0.3">
      <c r="A113" s="52" t="s">
        <v>19</v>
      </c>
      <c r="B113" s="57" t="s">
        <v>23</v>
      </c>
      <c r="C113" s="58">
        <f>C110/B110-1</f>
        <v>-0.24848484848484853</v>
      </c>
      <c r="D113" s="58">
        <f t="shared" si="3"/>
        <v>0</v>
      </c>
      <c r="E113" s="58">
        <f t="shared" si="3"/>
        <v>0</v>
      </c>
    </row>
    <row r="114" spans="1:5" ht="15.75" thickBot="1" x14ac:dyDescent="0.3">
      <c r="A114" s="494" t="s">
        <v>608</v>
      </c>
      <c r="B114" s="495"/>
      <c r="C114" s="495"/>
      <c r="D114" s="495"/>
      <c r="E114" s="496"/>
    </row>
    <row r="115" spans="1:5" x14ac:dyDescent="0.25">
      <c r="A115" s="471"/>
      <c r="B115" s="48">
        <v>2018</v>
      </c>
      <c r="C115" s="48">
        <v>2019</v>
      </c>
      <c r="D115" s="48">
        <v>2020</v>
      </c>
      <c r="E115" s="48">
        <v>2021</v>
      </c>
    </row>
    <row r="116" spans="1:5" ht="15.75" thickBot="1" x14ac:dyDescent="0.3">
      <c r="A116" s="472"/>
      <c r="B116" s="49" t="s">
        <v>6</v>
      </c>
      <c r="C116" s="49" t="s">
        <v>7</v>
      </c>
      <c r="D116" s="49" t="s">
        <v>7</v>
      </c>
      <c r="E116" s="49" t="s">
        <v>7</v>
      </c>
    </row>
    <row r="117" spans="1:5" ht="24.75" thickBot="1" x14ac:dyDescent="0.3">
      <c r="A117" s="60" t="s">
        <v>70</v>
      </c>
      <c r="B117" s="67"/>
      <c r="C117" s="67"/>
      <c r="D117" s="67"/>
      <c r="E117" s="67"/>
    </row>
    <row r="118" spans="1:5" ht="24.75" thickBot="1" x14ac:dyDescent="0.3">
      <c r="A118" s="60" t="s">
        <v>71</v>
      </c>
      <c r="B118" s="56">
        <v>2750</v>
      </c>
      <c r="C118" s="56">
        <v>2000</v>
      </c>
      <c r="D118" s="56">
        <v>1000</v>
      </c>
      <c r="E118" s="56">
        <v>1000</v>
      </c>
    </row>
    <row r="119" spans="1:5" ht="24.75" thickBot="1" x14ac:dyDescent="0.3">
      <c r="A119" s="68" t="s">
        <v>63</v>
      </c>
      <c r="B119" s="63">
        <f>B118+B117</f>
        <v>2750</v>
      </c>
      <c r="C119" s="63">
        <f>C118+C117</f>
        <v>2000</v>
      </c>
      <c r="D119" s="63">
        <f>D118+D117</f>
        <v>1000</v>
      </c>
      <c r="E119" s="63">
        <f>E118+E117</f>
        <v>1000</v>
      </c>
    </row>
    <row r="120" spans="1:5" ht="23.25" thickBot="1" x14ac:dyDescent="0.3">
      <c r="A120" s="271" t="s">
        <v>40</v>
      </c>
      <c r="B120" s="489" t="s">
        <v>609</v>
      </c>
      <c r="C120" s="489"/>
      <c r="D120" s="489"/>
      <c r="E120" s="490"/>
    </row>
    <row r="121" spans="1:5" ht="15.75" thickBot="1" x14ac:dyDescent="0.3">
      <c r="A121" s="55" t="s">
        <v>610</v>
      </c>
      <c r="B121" s="497" t="s">
        <v>601</v>
      </c>
      <c r="C121" s="498"/>
      <c r="D121" s="498"/>
      <c r="E121" s="499"/>
    </row>
    <row r="122" spans="1:5" ht="15.75" thickBot="1" x14ac:dyDescent="0.3">
      <c r="A122" s="272" t="s">
        <v>10</v>
      </c>
      <c r="B122" s="805" t="s">
        <v>611</v>
      </c>
      <c r="C122" s="806"/>
      <c r="D122" s="806"/>
      <c r="E122" s="807"/>
    </row>
    <row r="123" spans="1:5" ht="15.75" thickBot="1" x14ac:dyDescent="0.3">
      <c r="A123" s="272" t="s">
        <v>15</v>
      </c>
      <c r="B123" s="808" t="s">
        <v>612</v>
      </c>
      <c r="C123" s="809"/>
      <c r="D123" s="809"/>
      <c r="E123" s="810"/>
    </row>
    <row r="124" spans="1:5" x14ac:dyDescent="0.25">
      <c r="A124" s="471"/>
      <c r="B124" s="48">
        <v>2018</v>
      </c>
      <c r="C124" s="48">
        <v>2019</v>
      </c>
      <c r="D124" s="48">
        <v>2020</v>
      </c>
      <c r="E124" s="48">
        <v>2021</v>
      </c>
    </row>
    <row r="125" spans="1:5" ht="15.75" thickBot="1" x14ac:dyDescent="0.3">
      <c r="A125" s="472"/>
      <c r="B125" s="49" t="s">
        <v>6</v>
      </c>
      <c r="C125" s="49" t="s">
        <v>7</v>
      </c>
      <c r="D125" s="49" t="s">
        <v>7</v>
      </c>
      <c r="E125" s="49" t="s">
        <v>7</v>
      </c>
    </row>
    <row r="126" spans="1:5" ht="15.75" thickBot="1" x14ac:dyDescent="0.3">
      <c r="A126" s="52" t="s">
        <v>9</v>
      </c>
      <c r="B126" s="56">
        <v>0</v>
      </c>
      <c r="C126" s="56">
        <v>2</v>
      </c>
      <c r="D126" s="56">
        <v>4</v>
      </c>
      <c r="E126" s="56">
        <v>4</v>
      </c>
    </row>
    <row r="127" spans="1:5" ht="23.25" thickBot="1" x14ac:dyDescent="0.3">
      <c r="A127" s="52" t="s">
        <v>16</v>
      </c>
      <c r="B127" s="56">
        <v>0</v>
      </c>
      <c r="C127" s="56">
        <v>3200</v>
      </c>
      <c r="D127" s="56">
        <v>12000</v>
      </c>
      <c r="E127" s="56">
        <v>12000</v>
      </c>
    </row>
    <row r="128" spans="1:5" ht="23.25" thickBot="1" x14ac:dyDescent="0.3">
      <c r="A128" s="52" t="s">
        <v>26</v>
      </c>
      <c r="B128" s="56"/>
      <c r="C128" s="56">
        <f>C127/C126</f>
        <v>1600</v>
      </c>
      <c r="D128" s="56">
        <f>D127/D126</f>
        <v>3000</v>
      </c>
      <c r="E128" s="56">
        <f>E127/E126</f>
        <v>3000</v>
      </c>
    </row>
    <row r="129" spans="1:7" ht="15.75" thickBot="1" x14ac:dyDescent="0.3">
      <c r="A129" s="52" t="s">
        <v>17</v>
      </c>
      <c r="B129" s="57" t="s">
        <v>23</v>
      </c>
      <c r="C129" s="58"/>
      <c r="D129" s="58">
        <f t="shared" ref="D129:E131" si="4">D126/C126-1</f>
        <v>1</v>
      </c>
      <c r="E129" s="58">
        <f t="shared" si="4"/>
        <v>0</v>
      </c>
      <c r="G129" s="59"/>
    </row>
    <row r="130" spans="1:7" ht="23.25" thickBot="1" x14ac:dyDescent="0.3">
      <c r="A130" s="52" t="s">
        <v>18</v>
      </c>
      <c r="B130" s="57" t="s">
        <v>23</v>
      </c>
      <c r="C130" s="58"/>
      <c r="D130" s="58">
        <f t="shared" si="4"/>
        <v>2.75</v>
      </c>
      <c r="E130" s="58">
        <f t="shared" si="4"/>
        <v>0</v>
      </c>
    </row>
    <row r="131" spans="1:7" ht="23.25" thickBot="1" x14ac:dyDescent="0.3">
      <c r="A131" s="52" t="s">
        <v>19</v>
      </c>
      <c r="B131" s="57" t="s">
        <v>23</v>
      </c>
      <c r="C131" s="58"/>
      <c r="D131" s="58">
        <f t="shared" si="4"/>
        <v>0.875</v>
      </c>
      <c r="E131" s="58">
        <f t="shared" si="4"/>
        <v>0</v>
      </c>
    </row>
    <row r="132" spans="1:7" ht="15.75" thickBot="1" x14ac:dyDescent="0.3">
      <c r="A132" s="494" t="s">
        <v>594</v>
      </c>
      <c r="B132" s="495"/>
      <c r="C132" s="495"/>
      <c r="D132" s="495"/>
      <c r="E132" s="496"/>
    </row>
    <row r="133" spans="1:7" x14ac:dyDescent="0.25">
      <c r="A133" s="471"/>
      <c r="B133" s="48">
        <v>2018</v>
      </c>
      <c r="C133" s="48">
        <v>2019</v>
      </c>
      <c r="D133" s="48">
        <v>2020</v>
      </c>
      <c r="E133" s="48">
        <v>2021</v>
      </c>
    </row>
    <row r="134" spans="1:7" ht="15.75" thickBot="1" x14ac:dyDescent="0.3">
      <c r="A134" s="472"/>
      <c r="B134" s="49" t="s">
        <v>6</v>
      </c>
      <c r="C134" s="49" t="s">
        <v>7</v>
      </c>
      <c r="D134" s="49" t="s">
        <v>7</v>
      </c>
      <c r="E134" s="49" t="s">
        <v>7</v>
      </c>
    </row>
    <row r="135" spans="1:7" ht="24.75" thickBot="1" x14ac:dyDescent="0.3">
      <c r="A135" s="60" t="s">
        <v>70</v>
      </c>
      <c r="B135" s="67"/>
      <c r="C135" s="67"/>
      <c r="D135" s="67"/>
      <c r="E135" s="67"/>
    </row>
    <row r="136" spans="1:7" ht="24.75" thickBot="1" x14ac:dyDescent="0.3">
      <c r="A136" s="60" t="s">
        <v>71</v>
      </c>
      <c r="B136" s="56">
        <v>0</v>
      </c>
      <c r="C136" s="56">
        <v>3200</v>
      </c>
      <c r="D136" s="56">
        <v>12000</v>
      </c>
      <c r="E136" s="56">
        <v>12000</v>
      </c>
    </row>
    <row r="137" spans="1:7" ht="24.75" thickBot="1" x14ac:dyDescent="0.3">
      <c r="A137" s="68" t="s">
        <v>61</v>
      </c>
      <c r="B137" s="63">
        <f>B136+B135</f>
        <v>0</v>
      </c>
      <c r="C137" s="63">
        <f>C136+C135</f>
        <v>3200</v>
      </c>
      <c r="D137" s="63">
        <f>D136+D135</f>
        <v>12000</v>
      </c>
      <c r="E137" s="63">
        <f>E136+E135</f>
        <v>12000</v>
      </c>
    </row>
    <row r="138" spans="1:7" ht="36.75" thickBot="1" x14ac:dyDescent="0.3">
      <c r="A138" s="273" t="s">
        <v>24</v>
      </c>
      <c r="B138" s="451" t="s">
        <v>613</v>
      </c>
      <c r="C138" s="446"/>
      <c r="D138" s="446"/>
      <c r="E138" s="452"/>
    </row>
    <row r="139" spans="1:7" ht="15.75" thickBot="1" x14ac:dyDescent="0.3">
      <c r="A139" s="453" t="s">
        <v>310</v>
      </c>
      <c r="B139" s="454"/>
      <c r="C139" s="454"/>
      <c r="D139" s="454"/>
      <c r="E139" s="455"/>
    </row>
    <row r="140" spans="1:7" ht="45.75" thickBot="1" x14ac:dyDescent="0.3">
      <c r="A140" s="50" t="s">
        <v>614</v>
      </c>
      <c r="B140" s="269" t="s">
        <v>615</v>
      </c>
      <c r="C140" s="269" t="s">
        <v>616</v>
      </c>
      <c r="D140" s="269" t="s">
        <v>617</v>
      </c>
      <c r="E140" s="269" t="s">
        <v>618</v>
      </c>
      <c r="F140" s="163"/>
      <c r="G140" s="163"/>
    </row>
    <row r="141" spans="1:7" ht="45.75" thickBot="1" x14ac:dyDescent="0.3">
      <c r="A141" s="50" t="s">
        <v>619</v>
      </c>
      <c r="B141" s="269" t="s">
        <v>615</v>
      </c>
      <c r="C141" s="269" t="s">
        <v>616</v>
      </c>
      <c r="D141" s="269" t="s">
        <v>617</v>
      </c>
      <c r="E141" s="269" t="s">
        <v>618</v>
      </c>
      <c r="F141" s="163"/>
      <c r="G141" s="274"/>
    </row>
    <row r="142" spans="1:7" ht="15.75" thickBot="1" x14ac:dyDescent="0.3">
      <c r="A142" s="52" t="s">
        <v>9</v>
      </c>
      <c r="B142" s="275"/>
      <c r="C142" s="275"/>
      <c r="D142" s="275"/>
      <c r="E142" s="275"/>
    </row>
    <row r="143" spans="1:7" ht="23.25" thickBot="1" x14ac:dyDescent="0.3">
      <c r="A143" s="52" t="s">
        <v>16</v>
      </c>
      <c r="B143" s="276"/>
      <c r="C143" s="276"/>
      <c r="D143" s="276"/>
      <c r="E143" s="276"/>
    </row>
    <row r="144" spans="1:7" ht="23.25" thickBot="1" x14ac:dyDescent="0.3">
      <c r="A144" s="52" t="s">
        <v>26</v>
      </c>
      <c r="B144" s="56" t="e">
        <f>B143/B142</f>
        <v>#DIV/0!</v>
      </c>
      <c r="C144" s="56" t="e">
        <f>C143/C142</f>
        <v>#DIV/0!</v>
      </c>
      <c r="D144" s="56" t="e">
        <f>D143/D142</f>
        <v>#DIV/0!</v>
      </c>
      <c r="E144" s="56" t="e">
        <f>E143/E142</f>
        <v>#DIV/0!</v>
      </c>
    </row>
    <row r="145" spans="1:7" ht="15.75" thickBot="1" x14ac:dyDescent="0.3">
      <c r="A145" s="52" t="s">
        <v>17</v>
      </c>
      <c r="B145" s="57" t="s">
        <v>23</v>
      </c>
      <c r="C145" s="58" t="e">
        <f>C142/B142-1</f>
        <v>#DIV/0!</v>
      </c>
      <c r="D145" s="58" t="e">
        <f t="shared" ref="D145:E147" si="5">D142/C142-1</f>
        <v>#DIV/0!</v>
      </c>
      <c r="E145" s="58" t="e">
        <f t="shared" si="5"/>
        <v>#DIV/0!</v>
      </c>
      <c r="G145" s="59"/>
    </row>
    <row r="146" spans="1:7" ht="23.25" thickBot="1" x14ac:dyDescent="0.3">
      <c r="A146" s="52" t="s">
        <v>18</v>
      </c>
      <c r="B146" s="57" t="s">
        <v>23</v>
      </c>
      <c r="C146" s="58" t="e">
        <f>C143/B143-1</f>
        <v>#DIV/0!</v>
      </c>
      <c r="D146" s="58" t="e">
        <f t="shared" si="5"/>
        <v>#DIV/0!</v>
      </c>
      <c r="E146" s="58" t="e">
        <f t="shared" si="5"/>
        <v>#DIV/0!</v>
      </c>
    </row>
    <row r="147" spans="1:7" ht="23.25" thickBot="1" x14ac:dyDescent="0.3">
      <c r="A147" s="52" t="s">
        <v>19</v>
      </c>
      <c r="B147" s="57" t="s">
        <v>23</v>
      </c>
      <c r="C147" s="58" t="e">
        <f>C144/B144-1</f>
        <v>#DIV/0!</v>
      </c>
      <c r="D147" s="58" t="e">
        <f t="shared" si="5"/>
        <v>#DIV/0!</v>
      </c>
      <c r="E147" s="58" t="e">
        <f t="shared" si="5"/>
        <v>#DIV/0!</v>
      </c>
    </row>
    <row r="148" spans="1:7" ht="15.75" thickBot="1" x14ac:dyDescent="0.3">
      <c r="A148" s="494" t="s">
        <v>608</v>
      </c>
      <c r="B148" s="495"/>
      <c r="C148" s="495"/>
      <c r="D148" s="495"/>
      <c r="E148" s="496"/>
    </row>
    <row r="149" spans="1:7" x14ac:dyDescent="0.25">
      <c r="A149" s="471"/>
      <c r="B149" s="48">
        <v>2018</v>
      </c>
      <c r="C149" s="48">
        <v>2019</v>
      </c>
      <c r="D149" s="48">
        <v>2020</v>
      </c>
      <c r="E149" s="48">
        <v>2021</v>
      </c>
    </row>
    <row r="150" spans="1:7" ht="15.75" thickBot="1" x14ac:dyDescent="0.3">
      <c r="A150" s="472"/>
      <c r="B150" s="49" t="s">
        <v>6</v>
      </c>
      <c r="C150" s="49" t="s">
        <v>7</v>
      </c>
      <c r="D150" s="49" t="s">
        <v>7</v>
      </c>
      <c r="E150" s="49" t="s">
        <v>7</v>
      </c>
    </row>
    <row r="151" spans="1:7" ht="24.75" thickBot="1" x14ac:dyDescent="0.3">
      <c r="A151" s="60" t="s">
        <v>70</v>
      </c>
      <c r="B151" s="67"/>
      <c r="C151" s="67"/>
      <c r="D151" s="67"/>
      <c r="E151" s="67"/>
    </row>
    <row r="152" spans="1:7" ht="24.75" thickBot="1" x14ac:dyDescent="0.3">
      <c r="A152" s="60" t="s">
        <v>71</v>
      </c>
      <c r="B152" s="63"/>
      <c r="C152" s="67"/>
      <c r="D152" s="67"/>
      <c r="E152" s="67"/>
    </row>
    <row r="153" spans="1:7" ht="24.75" thickBot="1" x14ac:dyDescent="0.3">
      <c r="A153" s="68" t="s">
        <v>63</v>
      </c>
      <c r="B153" s="63">
        <f>B152+B151</f>
        <v>0</v>
      </c>
      <c r="C153" s="63">
        <f>C152+C151</f>
        <v>0</v>
      </c>
      <c r="D153" s="63">
        <f>D152+D151</f>
        <v>0</v>
      </c>
      <c r="E153" s="63">
        <f>E152+E151</f>
        <v>0</v>
      </c>
    </row>
    <row r="154" spans="1:7" ht="36.75" thickBot="1" x14ac:dyDescent="0.3">
      <c r="A154" s="277" t="s">
        <v>24</v>
      </c>
      <c r="B154" s="446" t="s">
        <v>620</v>
      </c>
      <c r="C154" s="446"/>
      <c r="D154" s="446"/>
      <c r="E154" s="452"/>
    </row>
    <row r="155" spans="1:7" ht="15.75" thickBot="1" x14ac:dyDescent="0.3">
      <c r="A155" s="453" t="s">
        <v>25</v>
      </c>
      <c r="B155" s="454"/>
      <c r="C155" s="454"/>
      <c r="D155" s="454"/>
      <c r="E155" s="455"/>
    </row>
    <row r="156" spans="1:7" ht="45.75" thickBot="1" x14ac:dyDescent="0.3">
      <c r="A156" s="50" t="s">
        <v>621</v>
      </c>
      <c r="B156" s="51" t="s">
        <v>233</v>
      </c>
      <c r="C156" s="51" t="s">
        <v>231</v>
      </c>
      <c r="D156" s="51" t="s">
        <v>231</v>
      </c>
      <c r="E156" s="51" t="s">
        <v>231</v>
      </c>
    </row>
    <row r="157" spans="1:7" ht="45.75" thickBot="1" x14ac:dyDescent="0.3">
      <c r="A157" s="50" t="s">
        <v>622</v>
      </c>
      <c r="B157" s="51" t="s">
        <v>233</v>
      </c>
      <c r="C157" s="51" t="s">
        <v>231</v>
      </c>
      <c r="D157" s="51" t="s">
        <v>231</v>
      </c>
      <c r="E157" s="51" t="s">
        <v>231</v>
      </c>
    </row>
    <row r="158" spans="1:7" ht="15.75" thickBot="1" x14ac:dyDescent="0.3">
      <c r="A158" s="510" t="s">
        <v>60</v>
      </c>
      <c r="B158" s="511"/>
      <c r="C158" s="511"/>
      <c r="D158" s="511"/>
      <c r="E158" s="512"/>
    </row>
    <row r="159" spans="1:7" ht="15.75" thickBot="1" x14ac:dyDescent="0.3">
      <c r="A159" s="510" t="s">
        <v>623</v>
      </c>
      <c r="B159" s="511"/>
      <c r="C159" s="511"/>
      <c r="D159" s="511"/>
      <c r="E159" s="512"/>
    </row>
    <row r="160" spans="1:7" ht="15.75" thickBot="1" x14ac:dyDescent="0.3">
      <c r="A160" s="513" t="s">
        <v>65</v>
      </c>
      <c r="B160" s="514"/>
      <c r="C160" s="514"/>
      <c r="D160" s="514"/>
      <c r="E160" s="515"/>
    </row>
    <row r="161" spans="1:5" x14ac:dyDescent="0.25">
      <c r="A161" s="471"/>
      <c r="B161" s="48">
        <v>2018</v>
      </c>
      <c r="C161" s="48">
        <v>2019</v>
      </c>
      <c r="D161" s="48">
        <v>2020</v>
      </c>
      <c r="E161" s="48">
        <v>2021</v>
      </c>
    </row>
    <row r="162" spans="1:5" ht="15.75" thickBot="1" x14ac:dyDescent="0.3">
      <c r="A162" s="472"/>
      <c r="B162" s="49" t="s">
        <v>6</v>
      </c>
      <c r="C162" s="49" t="s">
        <v>7</v>
      </c>
      <c r="D162" s="49" t="s">
        <v>7</v>
      </c>
      <c r="E162" s="49" t="s">
        <v>7</v>
      </c>
    </row>
    <row r="163" spans="1:5" ht="15.75" thickBot="1" x14ac:dyDescent="0.3">
      <c r="A163" s="55" t="s">
        <v>39</v>
      </c>
      <c r="B163" s="497" t="s">
        <v>293</v>
      </c>
      <c r="C163" s="498"/>
      <c r="D163" s="498"/>
      <c r="E163" s="499"/>
    </row>
    <row r="164" spans="1:5" ht="15.75" thickBot="1" x14ac:dyDescent="0.3">
      <c r="A164" s="52" t="s">
        <v>10</v>
      </c>
      <c r="B164" s="453" t="s">
        <v>293</v>
      </c>
      <c r="C164" s="454"/>
      <c r="D164" s="454"/>
      <c r="E164" s="455"/>
    </row>
    <row r="165" spans="1:5" ht="15.75" thickBot="1" x14ac:dyDescent="0.3">
      <c r="A165" s="52" t="s">
        <v>15</v>
      </c>
      <c r="B165" s="491" t="s">
        <v>293</v>
      </c>
      <c r="C165" s="492"/>
      <c r="D165" s="492"/>
      <c r="E165" s="493"/>
    </row>
    <row r="166" spans="1:5" x14ac:dyDescent="0.25">
      <c r="A166" s="471"/>
      <c r="B166" s="48">
        <v>2018</v>
      </c>
      <c r="C166" s="48">
        <v>2019</v>
      </c>
      <c r="D166" s="48">
        <v>2020</v>
      </c>
      <c r="E166" s="48">
        <v>2021</v>
      </c>
    </row>
    <row r="167" spans="1:5" ht="15.75" thickBot="1" x14ac:dyDescent="0.3">
      <c r="A167" s="472"/>
      <c r="B167" s="49" t="s">
        <v>6</v>
      </c>
      <c r="C167" s="49" t="s">
        <v>7</v>
      </c>
      <c r="D167" s="49" t="s">
        <v>7</v>
      </c>
      <c r="E167" s="49" t="s">
        <v>7</v>
      </c>
    </row>
    <row r="168" spans="1:5" ht="15.75" thickBot="1" x14ac:dyDescent="0.3">
      <c r="A168" s="52" t="s">
        <v>9</v>
      </c>
      <c r="B168" s="56"/>
      <c r="C168" s="75"/>
      <c r="D168" s="75"/>
      <c r="E168" s="75"/>
    </row>
    <row r="169" spans="1:5" ht="23.25" thickBot="1" x14ac:dyDescent="0.3">
      <c r="A169" s="52" t="s">
        <v>16</v>
      </c>
      <c r="B169" s="56"/>
      <c r="C169" s="56"/>
      <c r="D169" s="56"/>
      <c r="E169" s="56"/>
    </row>
    <row r="170" spans="1:5" ht="23.25" thickBot="1" x14ac:dyDescent="0.3">
      <c r="A170" s="52" t="s">
        <v>26</v>
      </c>
      <c r="B170" s="56"/>
      <c r="C170" s="56"/>
      <c r="D170" s="56"/>
      <c r="E170" s="56"/>
    </row>
    <row r="171" spans="1:5" ht="15.75" thickBot="1" x14ac:dyDescent="0.3">
      <c r="A171" s="52" t="s">
        <v>17</v>
      </c>
      <c r="B171" s="57"/>
      <c r="C171" s="58"/>
      <c r="D171" s="58"/>
      <c r="E171" s="58"/>
    </row>
    <row r="172" spans="1:5" ht="23.25" thickBot="1" x14ac:dyDescent="0.3">
      <c r="A172" s="52" t="s">
        <v>18</v>
      </c>
      <c r="B172" s="57"/>
      <c r="C172" s="58"/>
      <c r="D172" s="58"/>
      <c r="E172" s="58"/>
    </row>
    <row r="173" spans="1:5" ht="23.25" thickBot="1" x14ac:dyDescent="0.3">
      <c r="A173" s="52" t="s">
        <v>19</v>
      </c>
      <c r="B173" s="57"/>
      <c r="C173" s="58"/>
      <c r="D173" s="58"/>
      <c r="E173" s="58"/>
    </row>
    <row r="174" spans="1:5" x14ac:dyDescent="0.25">
      <c r="A174" s="471"/>
      <c r="B174" s="48">
        <v>2018</v>
      </c>
      <c r="C174" s="48">
        <v>2019</v>
      </c>
      <c r="D174" s="48">
        <v>2020</v>
      </c>
      <c r="E174" s="48">
        <v>2021</v>
      </c>
    </row>
    <row r="175" spans="1:5" ht="15.75" thickBot="1" x14ac:dyDescent="0.3">
      <c r="A175" s="472"/>
      <c r="B175" s="49" t="s">
        <v>6</v>
      </c>
      <c r="C175" s="49" t="s">
        <v>7</v>
      </c>
      <c r="D175" s="49" t="s">
        <v>7</v>
      </c>
      <c r="E175" s="49" t="s">
        <v>7</v>
      </c>
    </row>
    <row r="176" spans="1:5" ht="15.75" thickBot="1" x14ac:dyDescent="0.3">
      <c r="A176" s="494" t="s">
        <v>624</v>
      </c>
      <c r="B176" s="495"/>
      <c r="C176" s="495"/>
      <c r="D176" s="495"/>
      <c r="E176" s="496"/>
    </row>
    <row r="177" spans="1:5" x14ac:dyDescent="0.25">
      <c r="A177" s="471"/>
      <c r="B177" s="48">
        <v>2018</v>
      </c>
      <c r="C177" s="48">
        <v>2019</v>
      </c>
      <c r="D177" s="48">
        <v>2020</v>
      </c>
      <c r="E177" s="48">
        <v>2021</v>
      </c>
    </row>
    <row r="178" spans="1:5" ht="15.75" thickBot="1" x14ac:dyDescent="0.3">
      <c r="A178" s="472"/>
      <c r="B178" s="49" t="s">
        <v>6</v>
      </c>
      <c r="C178" s="49" t="s">
        <v>7</v>
      </c>
      <c r="D178" s="49" t="s">
        <v>7</v>
      </c>
      <c r="E178" s="49" t="s">
        <v>7</v>
      </c>
    </row>
    <row r="179" spans="1:5" ht="15.75" thickBot="1" x14ac:dyDescent="0.3">
      <c r="A179" s="60" t="s">
        <v>0</v>
      </c>
      <c r="B179" s="67"/>
      <c r="C179" s="67"/>
      <c r="D179" s="67"/>
      <c r="E179" s="67"/>
    </row>
    <row r="180" spans="1:5" ht="36.75" thickBot="1" x14ac:dyDescent="0.3">
      <c r="A180" s="60" t="s">
        <v>41</v>
      </c>
      <c r="B180" s="67"/>
      <c r="C180" s="67"/>
      <c r="D180" s="67"/>
      <c r="E180" s="67"/>
    </row>
    <row r="181" spans="1:5" ht="24.75" thickBot="1" x14ac:dyDescent="0.3">
      <c r="A181" s="60" t="s">
        <v>1</v>
      </c>
      <c r="B181" s="63"/>
      <c r="C181" s="67"/>
      <c r="D181" s="67"/>
      <c r="E181" s="67"/>
    </row>
    <row r="182" spans="1:5" ht="15.75" thickBot="1" x14ac:dyDescent="0.3">
      <c r="A182" s="60" t="s">
        <v>2</v>
      </c>
      <c r="B182" s="63"/>
      <c r="C182" s="67"/>
      <c r="D182" s="67"/>
      <c r="E182" s="67"/>
    </row>
    <row r="183" spans="1:5" ht="24.75" thickBot="1" x14ac:dyDescent="0.3">
      <c r="A183" s="60" t="s">
        <v>31</v>
      </c>
      <c r="B183" s="63"/>
      <c r="C183" s="67"/>
      <c r="D183" s="67"/>
      <c r="E183" s="67"/>
    </row>
    <row r="184" spans="1:5" ht="24.75" thickBot="1" x14ac:dyDescent="0.3">
      <c r="A184" s="60" t="s">
        <v>33</v>
      </c>
      <c r="B184" s="63"/>
      <c r="C184" s="67"/>
      <c r="D184" s="67"/>
      <c r="E184" s="67"/>
    </row>
    <row r="185" spans="1:5" ht="24.75" thickBot="1" x14ac:dyDescent="0.3">
      <c r="A185" s="60" t="s">
        <v>3</v>
      </c>
      <c r="B185" s="63"/>
      <c r="C185" s="67"/>
      <c r="D185" s="67"/>
      <c r="E185" s="67"/>
    </row>
    <row r="186" spans="1:5" ht="48.75" thickBot="1" x14ac:dyDescent="0.3">
      <c r="A186" s="76" t="s">
        <v>64</v>
      </c>
      <c r="B186" s="77">
        <f>B185+B184+B183+B182+B181+B180+B179</f>
        <v>0</v>
      </c>
      <c r="C186" s="77">
        <f>C185+C184+C183+C182+C181+C180+C179</f>
        <v>0</v>
      </c>
      <c r="D186" s="77">
        <f>D185+D184+D183+D182+D181+D180+D179</f>
        <v>0</v>
      </c>
      <c r="E186" s="77">
        <f>E185+E184+E183+E182+E181+E180+E179</f>
        <v>0</v>
      </c>
    </row>
    <row r="187" spans="1:5" ht="15.75" thickBot="1" x14ac:dyDescent="0.3">
      <c r="A187" s="69" t="s">
        <v>62</v>
      </c>
      <c r="B187" s="70">
        <f>IF(B186-B169=0,0,"Error")</f>
        <v>0</v>
      </c>
      <c r="C187" s="70">
        <f>IF(C186-C169=0,0,"Error")</f>
        <v>0</v>
      </c>
      <c r="D187" s="70">
        <f>IF(D186-D169=0,0,"Error")</f>
        <v>0</v>
      </c>
      <c r="E187" s="70">
        <f>IF(E186-E169=0,0,"Error")</f>
        <v>0</v>
      </c>
    </row>
    <row r="188" spans="1:5" ht="23.25" thickBot="1" x14ac:dyDescent="0.3">
      <c r="A188" s="78" t="s">
        <v>625</v>
      </c>
      <c r="B188" s="497" t="s">
        <v>293</v>
      </c>
      <c r="C188" s="498"/>
      <c r="D188" s="498"/>
      <c r="E188" s="499"/>
    </row>
    <row r="189" spans="1:5" ht="15.75" thickBot="1" x14ac:dyDescent="0.3">
      <c r="A189" s="52" t="s">
        <v>10</v>
      </c>
      <c r="B189" s="453" t="s">
        <v>293</v>
      </c>
      <c r="C189" s="454"/>
      <c r="D189" s="454"/>
      <c r="E189" s="455"/>
    </row>
    <row r="190" spans="1:5" ht="15.75" thickBot="1" x14ac:dyDescent="0.3">
      <c r="A190" s="52" t="s">
        <v>15</v>
      </c>
      <c r="B190" s="491" t="s">
        <v>293</v>
      </c>
      <c r="C190" s="492"/>
      <c r="D190" s="492"/>
      <c r="E190" s="493"/>
    </row>
    <row r="191" spans="1:5" x14ac:dyDescent="0.25">
      <c r="A191" s="471"/>
      <c r="B191" s="48">
        <v>2018</v>
      </c>
      <c r="C191" s="48">
        <v>2019</v>
      </c>
      <c r="D191" s="48">
        <v>2020</v>
      </c>
      <c r="E191" s="48">
        <v>2021</v>
      </c>
    </row>
    <row r="192" spans="1:5" ht="15.75" thickBot="1" x14ac:dyDescent="0.3">
      <c r="A192" s="472"/>
      <c r="B192" s="49" t="s">
        <v>6</v>
      </c>
      <c r="C192" s="49" t="s">
        <v>7</v>
      </c>
      <c r="D192" s="49" t="s">
        <v>7</v>
      </c>
      <c r="E192" s="49" t="s">
        <v>7</v>
      </c>
    </row>
    <row r="193" spans="1:5" ht="15.75" thickBot="1" x14ac:dyDescent="0.3">
      <c r="A193" s="52" t="s">
        <v>9</v>
      </c>
      <c r="B193" s="56"/>
      <c r="C193" s="56"/>
      <c r="D193" s="56"/>
      <c r="E193" s="56"/>
    </row>
    <row r="194" spans="1:5" ht="23.25" thickBot="1" x14ac:dyDescent="0.3">
      <c r="A194" s="52" t="s">
        <v>16</v>
      </c>
      <c r="B194" s="56"/>
      <c r="C194" s="56"/>
      <c r="D194" s="56"/>
      <c r="E194" s="56"/>
    </row>
    <row r="195" spans="1:5" ht="23.25" thickBot="1" x14ac:dyDescent="0.3">
      <c r="A195" s="52" t="s">
        <v>26</v>
      </c>
      <c r="B195" s="56"/>
      <c r="C195" s="56"/>
      <c r="D195" s="56"/>
      <c r="E195" s="56"/>
    </row>
    <row r="196" spans="1:5" ht="15.75" thickBot="1" x14ac:dyDescent="0.3">
      <c r="A196" s="52" t="s">
        <v>17</v>
      </c>
      <c r="B196" s="57"/>
      <c r="C196" s="58"/>
      <c r="D196" s="58"/>
      <c r="E196" s="58"/>
    </row>
    <row r="197" spans="1:5" ht="23.25" thickBot="1" x14ac:dyDescent="0.3">
      <c r="A197" s="52" t="s">
        <v>18</v>
      </c>
      <c r="B197" s="57"/>
      <c r="C197" s="58"/>
      <c r="D197" s="58"/>
      <c r="E197" s="58"/>
    </row>
    <row r="198" spans="1:5" ht="23.25" thickBot="1" x14ac:dyDescent="0.3">
      <c r="A198" s="52" t="s">
        <v>19</v>
      </c>
      <c r="B198" s="57"/>
      <c r="C198" s="58"/>
      <c r="D198" s="58"/>
      <c r="E198" s="58"/>
    </row>
    <row r="199" spans="1:5" ht="15.75" thickBot="1" x14ac:dyDescent="0.3">
      <c r="A199" s="494" t="s">
        <v>608</v>
      </c>
      <c r="B199" s="495"/>
      <c r="C199" s="495"/>
      <c r="D199" s="495"/>
      <c r="E199" s="496"/>
    </row>
    <row r="200" spans="1:5" x14ac:dyDescent="0.25">
      <c r="A200" s="471"/>
      <c r="B200" s="48">
        <v>2018</v>
      </c>
      <c r="C200" s="48">
        <v>2019</v>
      </c>
      <c r="D200" s="48">
        <v>2020</v>
      </c>
      <c r="E200" s="48">
        <v>2021</v>
      </c>
    </row>
    <row r="201" spans="1:5" ht="15.75" thickBot="1" x14ac:dyDescent="0.3">
      <c r="A201" s="472"/>
      <c r="B201" s="49" t="s">
        <v>6</v>
      </c>
      <c r="C201" s="49" t="s">
        <v>7</v>
      </c>
      <c r="D201" s="49" t="s">
        <v>7</v>
      </c>
      <c r="E201" s="49" t="s">
        <v>7</v>
      </c>
    </row>
    <row r="202" spans="1:5" ht="15.75" thickBot="1" x14ac:dyDescent="0.3">
      <c r="A202" s="60" t="s">
        <v>0</v>
      </c>
      <c r="B202" s="67"/>
      <c r="C202" s="67"/>
      <c r="D202" s="67"/>
      <c r="E202" s="67"/>
    </row>
    <row r="203" spans="1:5" ht="36.75" thickBot="1" x14ac:dyDescent="0.3">
      <c r="A203" s="60" t="s">
        <v>41</v>
      </c>
      <c r="B203" s="67"/>
      <c r="C203" s="67"/>
      <c r="D203" s="67"/>
      <c r="E203" s="67"/>
    </row>
    <row r="204" spans="1:5" ht="24.75" thickBot="1" x14ac:dyDescent="0.3">
      <c r="A204" s="60" t="s">
        <v>1</v>
      </c>
      <c r="B204" s="63"/>
      <c r="C204" s="67"/>
      <c r="D204" s="67"/>
      <c r="E204" s="67"/>
    </row>
    <row r="205" spans="1:5" ht="15.75" thickBot="1" x14ac:dyDescent="0.3">
      <c r="A205" s="60" t="s">
        <v>2</v>
      </c>
      <c r="B205" s="63"/>
      <c r="C205" s="67"/>
      <c r="D205" s="67"/>
      <c r="E205" s="67"/>
    </row>
    <row r="206" spans="1:5" ht="24.75" thickBot="1" x14ac:dyDescent="0.3">
      <c r="A206" s="60" t="s">
        <v>31</v>
      </c>
      <c r="B206" s="63"/>
      <c r="C206" s="67"/>
      <c r="D206" s="67"/>
      <c r="E206" s="67"/>
    </row>
    <row r="207" spans="1:5" ht="24.75" thickBot="1" x14ac:dyDescent="0.3">
      <c r="A207" s="60" t="s">
        <v>33</v>
      </c>
      <c r="B207" s="63"/>
      <c r="C207" s="67"/>
      <c r="D207" s="67"/>
      <c r="E207" s="67"/>
    </row>
    <row r="208" spans="1:5" ht="24.75" thickBot="1" x14ac:dyDescent="0.3">
      <c r="A208" s="60" t="s">
        <v>3</v>
      </c>
      <c r="B208" s="63"/>
      <c r="C208" s="67"/>
      <c r="D208" s="67"/>
      <c r="E208" s="67"/>
    </row>
    <row r="209" spans="1:7" ht="48.75" thickBot="1" x14ac:dyDescent="0.3">
      <c r="A209" s="76" t="s">
        <v>64</v>
      </c>
      <c r="B209" s="79">
        <f>B208+B206+B207+B205+B204+B203+B202</f>
        <v>0</v>
      </c>
      <c r="C209" s="79">
        <f>C208+C206+C207+C205+C204+C203+C202</f>
        <v>0</v>
      </c>
      <c r="D209" s="79">
        <f>D208+D206+D207+D205+D204+D203+D202</f>
        <v>0</v>
      </c>
      <c r="E209" s="79">
        <f>E208+E206+E207+E205+E204+E203+E202</f>
        <v>0</v>
      </c>
    </row>
    <row r="210" spans="1:7" ht="15.75" thickBot="1" x14ac:dyDescent="0.3">
      <c r="A210" s="69" t="s">
        <v>62</v>
      </c>
      <c r="B210" s="70">
        <f>IF(B209-B194=0,0,"Error")</f>
        <v>0</v>
      </c>
      <c r="C210" s="70">
        <f>IF(C209-C194=0,0,"Error")</f>
        <v>0</v>
      </c>
      <c r="D210" s="70">
        <f>IF(D209-D194=0,0,"Error")</f>
        <v>0</v>
      </c>
      <c r="E210" s="70">
        <f>IF(E209-E194=0,0,"Error")</f>
        <v>0</v>
      </c>
    </row>
    <row r="211" spans="1:7" ht="15.75" thickBot="1" x14ac:dyDescent="0.3">
      <c r="A211" s="485" t="s">
        <v>66</v>
      </c>
      <c r="B211" s="486"/>
      <c r="C211" s="486"/>
      <c r="D211" s="486"/>
      <c r="E211" s="487"/>
    </row>
    <row r="212" spans="1:7" ht="15.75" thickBot="1" x14ac:dyDescent="0.3">
      <c r="A212" s="485" t="s">
        <v>67</v>
      </c>
      <c r="B212" s="486"/>
      <c r="C212" s="486"/>
      <c r="D212" s="486"/>
      <c r="E212" s="487"/>
    </row>
    <row r="213" spans="1:7" ht="23.25" thickBot="1" x14ac:dyDescent="0.3">
      <c r="A213" s="71" t="s">
        <v>40</v>
      </c>
      <c r="B213" s="488" t="s">
        <v>291</v>
      </c>
      <c r="C213" s="489"/>
      <c r="D213" s="489"/>
      <c r="E213" s="490"/>
    </row>
    <row r="214" spans="1:7" ht="15.75" thickBot="1" x14ac:dyDescent="0.3">
      <c r="A214" s="55" t="s">
        <v>39</v>
      </c>
      <c r="B214" s="497" t="s">
        <v>293</v>
      </c>
      <c r="C214" s="498"/>
      <c r="D214" s="498"/>
      <c r="E214" s="499"/>
    </row>
    <row r="215" spans="1:7" ht="15.75" thickBot="1" x14ac:dyDescent="0.3">
      <c r="A215" s="52" t="s">
        <v>10</v>
      </c>
      <c r="B215" s="453" t="s">
        <v>293</v>
      </c>
      <c r="C215" s="454"/>
      <c r="D215" s="454"/>
      <c r="E215" s="455"/>
    </row>
    <row r="216" spans="1:7" ht="15.75" thickBot="1" x14ac:dyDescent="0.3">
      <c r="A216" s="52" t="s">
        <v>15</v>
      </c>
      <c r="B216" s="491" t="s">
        <v>293</v>
      </c>
      <c r="C216" s="492"/>
      <c r="D216" s="492"/>
      <c r="E216" s="493"/>
    </row>
    <row r="217" spans="1:7" x14ac:dyDescent="0.25">
      <c r="A217" s="471"/>
      <c r="B217" s="48">
        <v>2018</v>
      </c>
      <c r="C217" s="48">
        <v>2019</v>
      </c>
      <c r="D217" s="48">
        <v>2020</v>
      </c>
      <c r="E217" s="48">
        <v>2021</v>
      </c>
    </row>
    <row r="218" spans="1:7" ht="15.75" thickBot="1" x14ac:dyDescent="0.3">
      <c r="A218" s="472"/>
      <c r="B218" s="49" t="s">
        <v>6</v>
      </c>
      <c r="C218" s="49" t="s">
        <v>7</v>
      </c>
      <c r="D218" s="49" t="s">
        <v>7</v>
      </c>
      <c r="E218" s="49" t="s">
        <v>7</v>
      </c>
    </row>
    <row r="219" spans="1:7" ht="15.75" thickBot="1" x14ac:dyDescent="0.3">
      <c r="A219" s="52" t="s">
        <v>9</v>
      </c>
      <c r="B219" s="56"/>
      <c r="C219" s="56"/>
      <c r="D219" s="56"/>
      <c r="E219" s="56"/>
    </row>
    <row r="220" spans="1:7" ht="23.25" thickBot="1" x14ac:dyDescent="0.3">
      <c r="A220" s="52" t="s">
        <v>16</v>
      </c>
      <c r="B220" s="56"/>
      <c r="C220" s="56"/>
      <c r="D220" s="56"/>
      <c r="E220" s="56"/>
    </row>
    <row r="221" spans="1:7" ht="23.25" thickBot="1" x14ac:dyDescent="0.3">
      <c r="A221" s="52" t="s">
        <v>26</v>
      </c>
      <c r="B221" s="56"/>
      <c r="C221" s="56"/>
      <c r="D221" s="56"/>
      <c r="E221" s="56"/>
    </row>
    <row r="222" spans="1:7" ht="15.75" thickBot="1" x14ac:dyDescent="0.3">
      <c r="A222" s="52" t="s">
        <v>17</v>
      </c>
      <c r="B222" s="57"/>
      <c r="C222" s="58"/>
      <c r="D222" s="58"/>
      <c r="E222" s="58"/>
      <c r="G222" s="59"/>
    </row>
    <row r="223" spans="1:7" ht="23.25" thickBot="1" x14ac:dyDescent="0.3">
      <c r="A223" s="52" t="s">
        <v>18</v>
      </c>
      <c r="B223" s="57"/>
      <c r="C223" s="58"/>
      <c r="D223" s="58"/>
      <c r="E223" s="58"/>
    </row>
    <row r="224" spans="1:7" ht="23.25" thickBot="1" x14ac:dyDescent="0.3">
      <c r="A224" s="52" t="s">
        <v>19</v>
      </c>
      <c r="B224" s="57"/>
      <c r="C224" s="58"/>
      <c r="D224" s="58"/>
      <c r="E224" s="58"/>
    </row>
    <row r="225" spans="1:7" ht="15.75" thickBot="1" x14ac:dyDescent="0.3">
      <c r="A225" s="494" t="s">
        <v>594</v>
      </c>
      <c r="B225" s="495"/>
      <c r="C225" s="495"/>
      <c r="D225" s="495"/>
      <c r="E225" s="496"/>
    </row>
    <row r="226" spans="1:7" x14ac:dyDescent="0.25">
      <c r="A226" s="471"/>
      <c r="B226" s="48">
        <v>2018</v>
      </c>
      <c r="C226" s="48">
        <v>2019</v>
      </c>
      <c r="D226" s="48">
        <v>2020</v>
      </c>
      <c r="E226" s="48">
        <v>2021</v>
      </c>
    </row>
    <row r="227" spans="1:7" ht="15.75" thickBot="1" x14ac:dyDescent="0.3">
      <c r="A227" s="472"/>
      <c r="B227" s="49" t="s">
        <v>6</v>
      </c>
      <c r="C227" s="49" t="s">
        <v>7</v>
      </c>
      <c r="D227" s="49" t="s">
        <v>7</v>
      </c>
      <c r="E227" s="49" t="s">
        <v>7</v>
      </c>
    </row>
    <row r="228" spans="1:7" ht="24.75" thickBot="1" x14ac:dyDescent="0.3">
      <c r="A228" s="60" t="s">
        <v>70</v>
      </c>
      <c r="B228" s="67"/>
      <c r="C228" s="67"/>
      <c r="D228" s="67"/>
      <c r="E228" s="67"/>
    </row>
    <row r="229" spans="1:7" ht="24.75" thickBot="1" x14ac:dyDescent="0.3">
      <c r="A229" s="60" t="s">
        <v>71</v>
      </c>
      <c r="B229" s="63"/>
      <c r="C229" s="67"/>
      <c r="D229" s="67"/>
      <c r="E229" s="67"/>
    </row>
    <row r="230" spans="1:7" ht="24.75" thickBot="1" x14ac:dyDescent="0.3">
      <c r="A230" s="68" t="s">
        <v>61</v>
      </c>
      <c r="B230" s="63">
        <f>B229+B228</f>
        <v>0</v>
      </c>
      <c r="C230" s="63">
        <f>C229+C228</f>
        <v>0</v>
      </c>
      <c r="D230" s="63">
        <f>D229+D228</f>
        <v>0</v>
      </c>
      <c r="E230" s="63">
        <f>E229+E228</f>
        <v>0</v>
      </c>
    </row>
    <row r="231" spans="1:7" ht="23.25" thickBot="1" x14ac:dyDescent="0.3">
      <c r="A231" s="71" t="s">
        <v>40</v>
      </c>
      <c r="B231" s="488" t="s">
        <v>291</v>
      </c>
      <c r="C231" s="489"/>
      <c r="D231" s="489"/>
      <c r="E231" s="490"/>
    </row>
    <row r="232" spans="1:7" ht="23.25" thickBot="1" x14ac:dyDescent="0.3">
      <c r="A232" s="55" t="s">
        <v>292</v>
      </c>
      <c r="B232" s="497" t="s">
        <v>293</v>
      </c>
      <c r="C232" s="498"/>
      <c r="D232" s="498"/>
      <c r="E232" s="499"/>
    </row>
    <row r="233" spans="1:7" ht="15.75" thickBot="1" x14ac:dyDescent="0.3">
      <c r="A233" s="52" t="s">
        <v>10</v>
      </c>
      <c r="B233" s="453" t="s">
        <v>293</v>
      </c>
      <c r="C233" s="454"/>
      <c r="D233" s="454"/>
      <c r="E233" s="455"/>
    </row>
    <row r="234" spans="1:7" ht="15.75" thickBot="1" x14ac:dyDescent="0.3">
      <c r="A234" s="52" t="s">
        <v>15</v>
      </c>
      <c r="B234" s="491" t="s">
        <v>293</v>
      </c>
      <c r="C234" s="492"/>
      <c r="D234" s="492"/>
      <c r="E234" s="493"/>
    </row>
    <row r="235" spans="1:7" x14ac:dyDescent="0.25">
      <c r="A235" s="471"/>
      <c r="B235" s="48">
        <v>2018</v>
      </c>
      <c r="C235" s="48">
        <v>2019</v>
      </c>
      <c r="D235" s="48">
        <v>2020</v>
      </c>
      <c r="E235" s="48">
        <v>2021</v>
      </c>
    </row>
    <row r="236" spans="1:7" ht="15.75" thickBot="1" x14ac:dyDescent="0.3">
      <c r="A236" s="472"/>
      <c r="B236" s="49" t="s">
        <v>6</v>
      </c>
      <c r="C236" s="49" t="s">
        <v>7</v>
      </c>
      <c r="D236" s="49" t="s">
        <v>7</v>
      </c>
      <c r="E236" s="49" t="s">
        <v>7</v>
      </c>
    </row>
    <row r="237" spans="1:7" ht="15.75" thickBot="1" x14ac:dyDescent="0.3">
      <c r="A237" s="52" t="s">
        <v>9</v>
      </c>
      <c r="B237" s="56"/>
      <c r="C237" s="56"/>
      <c r="D237" s="56"/>
      <c r="E237" s="56"/>
    </row>
    <row r="238" spans="1:7" ht="23.25" thickBot="1" x14ac:dyDescent="0.3">
      <c r="A238" s="52" t="s">
        <v>16</v>
      </c>
      <c r="B238" s="56"/>
      <c r="C238" s="56"/>
      <c r="D238" s="56"/>
      <c r="E238" s="56"/>
    </row>
    <row r="239" spans="1:7" ht="23.25" thickBot="1" x14ac:dyDescent="0.3">
      <c r="A239" s="52" t="s">
        <v>26</v>
      </c>
      <c r="B239" s="56"/>
      <c r="C239" s="56"/>
      <c r="D239" s="56"/>
      <c r="E239" s="56"/>
    </row>
    <row r="240" spans="1:7" ht="15.75" thickBot="1" x14ac:dyDescent="0.3">
      <c r="A240" s="52" t="s">
        <v>17</v>
      </c>
      <c r="B240" s="57"/>
      <c r="C240" s="58"/>
      <c r="D240" s="58"/>
      <c r="E240" s="58"/>
      <c r="G240" s="59"/>
    </row>
    <row r="241" spans="1:5" ht="23.25" thickBot="1" x14ac:dyDescent="0.3">
      <c r="A241" s="52" t="s">
        <v>18</v>
      </c>
      <c r="B241" s="57"/>
      <c r="C241" s="58"/>
      <c r="D241" s="58"/>
      <c r="E241" s="58"/>
    </row>
    <row r="242" spans="1:5" ht="23.25" thickBot="1" x14ac:dyDescent="0.3">
      <c r="A242" s="52" t="s">
        <v>19</v>
      </c>
      <c r="B242" s="57"/>
      <c r="C242" s="58"/>
      <c r="D242" s="58"/>
      <c r="E242" s="58"/>
    </row>
    <row r="243" spans="1:5" ht="15.75" thickBot="1" x14ac:dyDescent="0.3">
      <c r="A243" s="494" t="s">
        <v>608</v>
      </c>
      <c r="B243" s="495"/>
      <c r="C243" s="495"/>
      <c r="D243" s="495"/>
      <c r="E243" s="496"/>
    </row>
    <row r="244" spans="1:5" x14ac:dyDescent="0.25">
      <c r="A244" s="471"/>
      <c r="B244" s="48">
        <v>2018</v>
      </c>
      <c r="C244" s="48">
        <v>2019</v>
      </c>
      <c r="D244" s="48">
        <v>2020</v>
      </c>
      <c r="E244" s="48">
        <v>2021</v>
      </c>
    </row>
    <row r="245" spans="1:5" ht="15.75" thickBot="1" x14ac:dyDescent="0.3">
      <c r="A245" s="472"/>
      <c r="B245" s="49" t="s">
        <v>6</v>
      </c>
      <c r="C245" s="49" t="s">
        <v>7</v>
      </c>
      <c r="D245" s="49" t="s">
        <v>7</v>
      </c>
      <c r="E245" s="49" t="s">
        <v>7</v>
      </c>
    </row>
    <row r="246" spans="1:5" ht="24.75" thickBot="1" x14ac:dyDescent="0.3">
      <c r="A246" s="60" t="s">
        <v>70</v>
      </c>
      <c r="B246" s="67"/>
      <c r="C246" s="67"/>
      <c r="D246" s="67"/>
      <c r="E246" s="67"/>
    </row>
    <row r="247" spans="1:5" ht="24.75" thickBot="1" x14ac:dyDescent="0.3">
      <c r="A247" s="60" t="s">
        <v>71</v>
      </c>
      <c r="B247" s="63"/>
      <c r="C247" s="67"/>
      <c r="D247" s="67"/>
      <c r="E247" s="67"/>
    </row>
    <row r="248" spans="1:5" ht="24.75" thickBot="1" x14ac:dyDescent="0.3">
      <c r="A248" s="68" t="s">
        <v>63</v>
      </c>
      <c r="B248" s="63">
        <f>B247+B246</f>
        <v>0</v>
      </c>
      <c r="C248" s="63">
        <f>C247+C246</f>
        <v>0</v>
      </c>
      <c r="D248" s="63">
        <f>D247+D246</f>
        <v>0</v>
      </c>
      <c r="E248" s="63">
        <f>E247+E246</f>
        <v>0</v>
      </c>
    </row>
    <row r="249" spans="1:5" ht="15.75" thickBot="1" x14ac:dyDescent="0.3">
      <c r="A249" s="485" t="s">
        <v>66</v>
      </c>
      <c r="B249" s="486"/>
      <c r="C249" s="486"/>
      <c r="D249" s="486"/>
      <c r="E249" s="487"/>
    </row>
    <row r="250" spans="1:5" ht="15.75" thickBot="1" x14ac:dyDescent="0.3">
      <c r="A250" s="485" t="s">
        <v>72</v>
      </c>
      <c r="B250" s="486"/>
      <c r="C250" s="486"/>
      <c r="D250" s="486"/>
      <c r="E250" s="487"/>
    </row>
    <row r="251" spans="1:5" ht="23.25" thickBot="1" x14ac:dyDescent="0.3">
      <c r="A251" s="71" t="s">
        <v>40</v>
      </c>
      <c r="B251" s="488" t="s">
        <v>291</v>
      </c>
      <c r="C251" s="489"/>
      <c r="D251" s="489"/>
      <c r="E251" s="490"/>
    </row>
    <row r="252" spans="1:5" ht="15.75" thickBot="1" x14ac:dyDescent="0.3">
      <c r="A252" s="55" t="s">
        <v>39</v>
      </c>
      <c r="B252" s="497" t="s">
        <v>293</v>
      </c>
      <c r="C252" s="498"/>
      <c r="D252" s="498"/>
      <c r="E252" s="499"/>
    </row>
    <row r="253" spans="1:5" ht="15.75" thickBot="1" x14ac:dyDescent="0.3">
      <c r="A253" s="52" t="s">
        <v>10</v>
      </c>
      <c r="B253" s="453" t="s">
        <v>293</v>
      </c>
      <c r="C253" s="454"/>
      <c r="D253" s="454"/>
      <c r="E253" s="455"/>
    </row>
    <row r="254" spans="1:5" ht="15.75" thickBot="1" x14ac:dyDescent="0.3">
      <c r="A254" s="52" t="s">
        <v>15</v>
      </c>
      <c r="B254" s="491" t="s">
        <v>293</v>
      </c>
      <c r="C254" s="492"/>
      <c r="D254" s="492"/>
      <c r="E254" s="493"/>
    </row>
    <row r="255" spans="1:5" x14ac:dyDescent="0.25">
      <c r="A255" s="471"/>
      <c r="B255" s="48">
        <v>2018</v>
      </c>
      <c r="C255" s="48">
        <v>2019</v>
      </c>
      <c r="D255" s="48">
        <v>2020</v>
      </c>
      <c r="E255" s="48">
        <v>2021</v>
      </c>
    </row>
    <row r="256" spans="1:5" ht="15.75" thickBot="1" x14ac:dyDescent="0.3">
      <c r="A256" s="472"/>
      <c r="B256" s="49" t="s">
        <v>6</v>
      </c>
      <c r="C256" s="49" t="s">
        <v>7</v>
      </c>
      <c r="D256" s="49" t="s">
        <v>7</v>
      </c>
      <c r="E256" s="49" t="s">
        <v>7</v>
      </c>
    </row>
    <row r="257" spans="1:7" ht="15.75" thickBot="1" x14ac:dyDescent="0.3">
      <c r="A257" s="52" t="s">
        <v>9</v>
      </c>
      <c r="B257" s="56"/>
      <c r="C257" s="56"/>
      <c r="D257" s="56"/>
      <c r="E257" s="56"/>
    </row>
    <row r="258" spans="1:7" ht="23.25" thickBot="1" x14ac:dyDescent="0.3">
      <c r="A258" s="52" t="s">
        <v>16</v>
      </c>
      <c r="B258" s="56"/>
      <c r="C258" s="56"/>
      <c r="D258" s="56"/>
      <c r="E258" s="56"/>
    </row>
    <row r="259" spans="1:7" ht="23.25" thickBot="1" x14ac:dyDescent="0.3">
      <c r="A259" s="52" t="s">
        <v>26</v>
      </c>
      <c r="B259" s="56"/>
      <c r="C259" s="56"/>
      <c r="D259" s="56"/>
      <c r="E259" s="56"/>
    </row>
    <row r="260" spans="1:7" ht="15.75" thickBot="1" x14ac:dyDescent="0.3">
      <c r="A260" s="52" t="s">
        <v>17</v>
      </c>
      <c r="B260" s="57"/>
      <c r="C260" s="58"/>
      <c r="D260" s="58"/>
      <c r="E260" s="58"/>
      <c r="G260" s="59"/>
    </row>
    <row r="261" spans="1:7" ht="23.25" thickBot="1" x14ac:dyDescent="0.3">
      <c r="A261" s="52" t="s">
        <v>18</v>
      </c>
      <c r="B261" s="57"/>
      <c r="C261" s="58"/>
      <c r="D261" s="58"/>
      <c r="E261" s="58"/>
    </row>
    <row r="262" spans="1:7" ht="23.25" thickBot="1" x14ac:dyDescent="0.3">
      <c r="A262" s="52" t="s">
        <v>19</v>
      </c>
      <c r="B262" s="57"/>
      <c r="C262" s="58"/>
      <c r="D262" s="58"/>
      <c r="E262" s="58"/>
    </row>
    <row r="263" spans="1:7" ht="15.75" thickBot="1" x14ac:dyDescent="0.3">
      <c r="A263" s="494" t="s">
        <v>594</v>
      </c>
      <c r="B263" s="495"/>
      <c r="C263" s="495"/>
      <c r="D263" s="495"/>
      <c r="E263" s="496"/>
    </row>
    <row r="264" spans="1:7" x14ac:dyDescent="0.25">
      <c r="A264" s="471"/>
      <c r="B264" s="48">
        <v>2018</v>
      </c>
      <c r="C264" s="48">
        <v>2019</v>
      </c>
      <c r="D264" s="48">
        <v>2020</v>
      </c>
      <c r="E264" s="48">
        <v>2021</v>
      </c>
    </row>
    <row r="265" spans="1:7" ht="15.75" thickBot="1" x14ac:dyDescent="0.3">
      <c r="A265" s="472"/>
      <c r="B265" s="49" t="s">
        <v>6</v>
      </c>
      <c r="C265" s="49" t="s">
        <v>7</v>
      </c>
      <c r="D265" s="49" t="s">
        <v>7</v>
      </c>
      <c r="E265" s="49" t="s">
        <v>7</v>
      </c>
    </row>
    <row r="266" spans="1:7" ht="24.75" thickBot="1" x14ac:dyDescent="0.3">
      <c r="A266" s="60" t="s">
        <v>70</v>
      </c>
      <c r="B266" s="67"/>
      <c r="C266" s="67"/>
      <c r="D266" s="67"/>
      <c r="E266" s="67"/>
    </row>
    <row r="267" spans="1:7" ht="24.75" thickBot="1" x14ac:dyDescent="0.3">
      <c r="A267" s="60" t="s">
        <v>71</v>
      </c>
      <c r="B267" s="63"/>
      <c r="C267" s="67"/>
      <c r="D267" s="67"/>
      <c r="E267" s="67"/>
    </row>
    <row r="268" spans="1:7" ht="24.75" thickBot="1" x14ac:dyDescent="0.3">
      <c r="A268" s="68" t="s">
        <v>61</v>
      </c>
      <c r="B268" s="63">
        <f>B267+B266</f>
        <v>0</v>
      </c>
      <c r="C268" s="63">
        <f>C267+C266</f>
        <v>0</v>
      </c>
      <c r="D268" s="63">
        <f>D267+D266</f>
        <v>0</v>
      </c>
      <c r="E268" s="63">
        <f>E267+E266</f>
        <v>0</v>
      </c>
    </row>
    <row r="269" spans="1:7" ht="23.25" thickBot="1" x14ac:dyDescent="0.3">
      <c r="A269" s="71" t="s">
        <v>40</v>
      </c>
      <c r="B269" s="488" t="s">
        <v>291</v>
      </c>
      <c r="C269" s="489"/>
      <c r="D269" s="489"/>
      <c r="E269" s="490"/>
    </row>
    <row r="270" spans="1:7" ht="23.25" thickBot="1" x14ac:dyDescent="0.3">
      <c r="A270" s="55" t="s">
        <v>292</v>
      </c>
      <c r="B270" s="497" t="s">
        <v>293</v>
      </c>
      <c r="C270" s="498"/>
      <c r="D270" s="498"/>
      <c r="E270" s="499"/>
    </row>
    <row r="271" spans="1:7" ht="15.75" thickBot="1" x14ac:dyDescent="0.3">
      <c r="A271" s="52" t="s">
        <v>10</v>
      </c>
      <c r="B271" s="453" t="s">
        <v>293</v>
      </c>
      <c r="C271" s="454"/>
      <c r="D271" s="454"/>
      <c r="E271" s="455"/>
    </row>
    <row r="272" spans="1:7" ht="15.75" thickBot="1" x14ac:dyDescent="0.3">
      <c r="A272" s="52" t="s">
        <v>15</v>
      </c>
      <c r="B272" s="491" t="s">
        <v>293</v>
      </c>
      <c r="C272" s="492"/>
      <c r="D272" s="492"/>
      <c r="E272" s="493"/>
    </row>
    <row r="273" spans="1:7" x14ac:dyDescent="0.25">
      <c r="A273" s="471"/>
      <c r="B273" s="48">
        <v>2018</v>
      </c>
      <c r="C273" s="48">
        <v>2019</v>
      </c>
      <c r="D273" s="48">
        <v>2020</v>
      </c>
      <c r="E273" s="48">
        <v>2021</v>
      </c>
    </row>
    <row r="274" spans="1:7" ht="15.75" thickBot="1" x14ac:dyDescent="0.3">
      <c r="A274" s="472"/>
      <c r="B274" s="49" t="s">
        <v>6</v>
      </c>
      <c r="C274" s="49" t="s">
        <v>7</v>
      </c>
      <c r="D274" s="49" t="s">
        <v>7</v>
      </c>
      <c r="E274" s="49" t="s">
        <v>7</v>
      </c>
    </row>
    <row r="275" spans="1:7" ht="15.75" thickBot="1" x14ac:dyDescent="0.3">
      <c r="A275" s="52" t="s">
        <v>9</v>
      </c>
      <c r="B275" s="56"/>
      <c r="C275" s="56"/>
      <c r="D275" s="56"/>
      <c r="E275" s="56"/>
    </row>
    <row r="276" spans="1:7" ht="23.25" thickBot="1" x14ac:dyDescent="0.3">
      <c r="A276" s="52" t="s">
        <v>16</v>
      </c>
      <c r="B276" s="56"/>
      <c r="C276" s="56"/>
      <c r="D276" s="56"/>
      <c r="E276" s="56"/>
    </row>
    <row r="277" spans="1:7" ht="23.25" thickBot="1" x14ac:dyDescent="0.3">
      <c r="A277" s="52" t="s">
        <v>26</v>
      </c>
      <c r="B277" s="56"/>
      <c r="C277" s="56"/>
      <c r="D277" s="56"/>
      <c r="E277" s="56"/>
    </row>
    <row r="278" spans="1:7" ht="15.75" thickBot="1" x14ac:dyDescent="0.3">
      <c r="A278" s="52" t="s">
        <v>17</v>
      </c>
      <c r="B278" s="57"/>
      <c r="C278" s="58"/>
      <c r="D278" s="58"/>
      <c r="E278" s="58"/>
      <c r="G278" s="59"/>
    </row>
    <row r="279" spans="1:7" ht="23.25" thickBot="1" x14ac:dyDescent="0.3">
      <c r="A279" s="52" t="s">
        <v>18</v>
      </c>
      <c r="B279" s="57"/>
      <c r="C279" s="58"/>
      <c r="D279" s="58"/>
      <c r="E279" s="58"/>
    </row>
    <row r="280" spans="1:7" ht="23.25" thickBot="1" x14ac:dyDescent="0.3">
      <c r="A280" s="52" t="s">
        <v>19</v>
      </c>
      <c r="B280" s="57"/>
      <c r="C280" s="58"/>
      <c r="D280" s="58"/>
      <c r="E280" s="58"/>
    </row>
    <row r="281" spans="1:7" ht="15.75" thickBot="1" x14ac:dyDescent="0.3">
      <c r="A281" s="494" t="s">
        <v>608</v>
      </c>
      <c r="B281" s="495"/>
      <c r="C281" s="495"/>
      <c r="D281" s="495"/>
      <c r="E281" s="496"/>
    </row>
    <row r="282" spans="1:7" x14ac:dyDescent="0.25">
      <c r="A282" s="471"/>
      <c r="B282" s="48">
        <v>2018</v>
      </c>
      <c r="C282" s="48">
        <v>2019</v>
      </c>
      <c r="D282" s="48">
        <v>2020</v>
      </c>
      <c r="E282" s="48">
        <v>2021</v>
      </c>
    </row>
    <row r="283" spans="1:7" ht="15.75" thickBot="1" x14ac:dyDescent="0.3">
      <c r="A283" s="472"/>
      <c r="B283" s="49" t="s">
        <v>6</v>
      </c>
      <c r="C283" s="49" t="s">
        <v>7</v>
      </c>
      <c r="D283" s="49" t="s">
        <v>7</v>
      </c>
      <c r="E283" s="49" t="s">
        <v>7</v>
      </c>
    </row>
    <row r="284" spans="1:7" ht="24.75" thickBot="1" x14ac:dyDescent="0.3">
      <c r="A284" s="60" t="s">
        <v>70</v>
      </c>
      <c r="B284" s="67"/>
      <c r="C284" s="67"/>
      <c r="D284" s="67"/>
      <c r="E284" s="67"/>
    </row>
    <row r="285" spans="1:7" ht="24.75" thickBot="1" x14ac:dyDescent="0.3">
      <c r="A285" s="60" t="s">
        <v>71</v>
      </c>
      <c r="B285" s="63"/>
      <c r="C285" s="67"/>
      <c r="D285" s="67"/>
      <c r="E285" s="67"/>
    </row>
    <row r="286" spans="1:7" ht="24.75" thickBot="1" x14ac:dyDescent="0.3">
      <c r="A286" s="68" t="s">
        <v>63</v>
      </c>
      <c r="B286" s="63">
        <f>B285+B284</f>
        <v>0</v>
      </c>
      <c r="C286" s="63">
        <f>C285+C284</f>
        <v>0</v>
      </c>
      <c r="D286" s="63">
        <f>D285+D284</f>
        <v>0</v>
      </c>
      <c r="E286" s="63">
        <f>E285+E284</f>
        <v>0</v>
      </c>
    </row>
    <row r="287" spans="1:7" ht="15.75" thickBot="1" x14ac:dyDescent="0.3">
      <c r="A287" s="80"/>
      <c r="B287" s="81"/>
      <c r="C287" s="81"/>
      <c r="D287" s="81"/>
      <c r="E287" s="81"/>
    </row>
    <row r="288" spans="1:7" ht="36.75" thickBot="1" x14ac:dyDescent="0.3">
      <c r="A288" s="53" t="s">
        <v>76</v>
      </c>
      <c r="B288" s="82">
        <f>B276+B258+B238+B220+B194+B169+B143+B127+B109+B88+B57+B29</f>
        <v>170000</v>
      </c>
      <c r="C288" s="82">
        <f>C276+C258+C238+C220+C194+C169+C143+C127+C109+C88+C57+C29</f>
        <v>177100</v>
      </c>
      <c r="D288" s="82">
        <f>D276+D258+D238+D220+D194+D169+D143+D127+D109+D88+D57+D29</f>
        <v>177100</v>
      </c>
      <c r="E288" s="82">
        <f>E276+E258+E238+E220+E194+E169+E143+E127+E109+E88+E57+E29</f>
        <v>177100</v>
      </c>
    </row>
    <row r="289" spans="1:5" ht="36.75" thickBot="1" x14ac:dyDescent="0.3">
      <c r="A289" s="53" t="s">
        <v>77</v>
      </c>
      <c r="B289" s="82">
        <f>B291+B293+B295+B297+B299+B301+B303+B305+B307</f>
        <v>170000</v>
      </c>
      <c r="C289" s="82">
        <f>C291+C293+C295+C297+C299+C301+C303+C305+C307</f>
        <v>177100</v>
      </c>
      <c r="D289" s="82">
        <f>D291+D293+D295+D297+D299+D301+D303+D305+D307</f>
        <v>177100</v>
      </c>
      <c r="E289" s="82">
        <f>E291+E293+E295+E297+E299+E301+E303+E305+E307</f>
        <v>177100</v>
      </c>
    </row>
    <row r="290" spans="1:5" ht="48.75" thickBot="1" x14ac:dyDescent="0.3">
      <c r="A290" s="83" t="s">
        <v>27</v>
      </c>
      <c r="B290" s="84"/>
      <c r="C290" s="85">
        <f>C289/B289-1</f>
        <v>4.1764705882352926E-2</v>
      </c>
      <c r="D290" s="85">
        <f>D289/C289-1</f>
        <v>0</v>
      </c>
      <c r="E290" s="85">
        <f>E289/D289-1</f>
        <v>0</v>
      </c>
    </row>
    <row r="291" spans="1:5" ht="15.75" thickBot="1" x14ac:dyDescent="0.3">
      <c r="A291" s="60" t="s">
        <v>0</v>
      </c>
      <c r="B291" s="67">
        <f>B202+B179+B65+B37</f>
        <v>106000</v>
      </c>
      <c r="C291" s="67">
        <f>C202+C179+C65+C37</f>
        <v>109000</v>
      </c>
      <c r="D291" s="67">
        <f>D202+D179+D65+D37</f>
        <v>109000</v>
      </c>
      <c r="E291" s="67">
        <f>E202+E179+E65+E37</f>
        <v>109000</v>
      </c>
    </row>
    <row r="292" spans="1:5" ht="24.75" thickBot="1" x14ac:dyDescent="0.3">
      <c r="A292" s="62" t="s">
        <v>28</v>
      </c>
      <c r="B292" s="63"/>
      <c r="C292" s="65">
        <f>C291/B291-1</f>
        <v>2.8301886792452935E-2</v>
      </c>
      <c r="D292" s="65">
        <f>D291/C291-1</f>
        <v>0</v>
      </c>
      <c r="E292" s="65">
        <f>E291/D291-1</f>
        <v>0</v>
      </c>
    </row>
    <row r="293" spans="1:5" ht="36.75" thickBot="1" x14ac:dyDescent="0.3">
      <c r="A293" s="60" t="s">
        <v>41</v>
      </c>
      <c r="B293" s="67">
        <f>B203+B180+B66+B38</f>
        <v>24000</v>
      </c>
      <c r="C293" s="67">
        <f>C203+C180+C66+C38</f>
        <v>24000</v>
      </c>
      <c r="D293" s="67">
        <f>D203+D180+D66+D38</f>
        <v>24000</v>
      </c>
      <c r="E293" s="67">
        <f>E203+E180+E66+E38</f>
        <v>24000</v>
      </c>
    </row>
    <row r="294" spans="1:5" ht="36.75" thickBot="1" x14ac:dyDescent="0.3">
      <c r="A294" s="62" t="s">
        <v>42</v>
      </c>
      <c r="B294" s="63"/>
      <c r="C294" s="65">
        <f>C293/B293-1</f>
        <v>0</v>
      </c>
      <c r="D294" s="65">
        <f>D293/C293-1</f>
        <v>0</v>
      </c>
      <c r="E294" s="65">
        <f>E293/D293-1</f>
        <v>0</v>
      </c>
    </row>
    <row r="295" spans="1:5" ht="24.75" thickBot="1" x14ac:dyDescent="0.3">
      <c r="A295" s="60" t="s">
        <v>1</v>
      </c>
      <c r="B295" s="67">
        <f>B204+B181+B67+B39</f>
        <v>30000</v>
      </c>
      <c r="C295" s="67">
        <f>C204+C181+C67+C39</f>
        <v>30100</v>
      </c>
      <c r="D295" s="67">
        <f>D204+D181+D67+D39</f>
        <v>30100</v>
      </c>
      <c r="E295" s="67">
        <f>E204+E181+E67+E39</f>
        <v>30100</v>
      </c>
    </row>
    <row r="296" spans="1:5" ht="36.75" thickBot="1" x14ac:dyDescent="0.3">
      <c r="A296" s="62" t="s">
        <v>29</v>
      </c>
      <c r="B296" s="63"/>
      <c r="C296" s="65">
        <f>C295/B295-1</f>
        <v>3.3333333333334103E-3</v>
      </c>
      <c r="D296" s="65">
        <f>D295/C295-1</f>
        <v>0</v>
      </c>
      <c r="E296" s="65">
        <f>E295/D295-1</f>
        <v>0</v>
      </c>
    </row>
    <row r="297" spans="1:5" ht="15.75" thickBot="1" x14ac:dyDescent="0.3">
      <c r="A297" s="60" t="s">
        <v>2</v>
      </c>
      <c r="B297" s="67">
        <f>B205+B182+B68+B40</f>
        <v>0</v>
      </c>
      <c r="C297" s="67">
        <f>C205+C182+C68+C40</f>
        <v>0</v>
      </c>
      <c r="D297" s="67">
        <f>D205+D182+D68+D40</f>
        <v>0</v>
      </c>
      <c r="E297" s="67">
        <f>E205+E182+E68+E40</f>
        <v>0</v>
      </c>
    </row>
    <row r="298" spans="1:5" ht="24.75" thickBot="1" x14ac:dyDescent="0.3">
      <c r="A298" s="62" t="s">
        <v>30</v>
      </c>
      <c r="B298" s="63"/>
      <c r="C298" s="65"/>
      <c r="D298" s="65"/>
      <c r="E298" s="65"/>
    </row>
    <row r="299" spans="1:5" ht="24.75" thickBot="1" x14ac:dyDescent="0.3">
      <c r="A299" s="60" t="s">
        <v>31</v>
      </c>
      <c r="B299" s="67">
        <f>B206+B183+B69+B41</f>
        <v>0</v>
      </c>
      <c r="C299" s="67">
        <f>C206+C183+C69+C41</f>
        <v>0</v>
      </c>
      <c r="D299" s="67">
        <f>D206+D183+D69+D41</f>
        <v>0</v>
      </c>
      <c r="E299" s="67">
        <f>E206+E183+E69+E41</f>
        <v>0</v>
      </c>
    </row>
    <row r="300" spans="1:5" ht="36.75" thickBot="1" x14ac:dyDescent="0.3">
      <c r="A300" s="62" t="s">
        <v>32</v>
      </c>
      <c r="B300" s="63"/>
      <c r="C300" s="65"/>
      <c r="D300" s="65"/>
      <c r="E300" s="65"/>
    </row>
    <row r="301" spans="1:5" ht="24.75" thickBot="1" x14ac:dyDescent="0.3">
      <c r="A301" s="60" t="s">
        <v>33</v>
      </c>
      <c r="B301" s="67">
        <f>B207+B184+B70+B42</f>
        <v>0</v>
      </c>
      <c r="C301" s="67">
        <f>C207+C184+C70+C42</f>
        <v>0</v>
      </c>
      <c r="D301" s="67">
        <f>D207+D184+D70+D42</f>
        <v>0</v>
      </c>
      <c r="E301" s="67">
        <f>E207+E184+E70+E42</f>
        <v>0</v>
      </c>
    </row>
    <row r="302" spans="1:5" ht="24.75" thickBot="1" x14ac:dyDescent="0.3">
      <c r="A302" s="62" t="s">
        <v>34</v>
      </c>
      <c r="B302" s="63"/>
      <c r="C302" s="65"/>
      <c r="D302" s="65"/>
      <c r="E302" s="65"/>
    </row>
    <row r="303" spans="1:5" ht="24.75" thickBot="1" x14ac:dyDescent="0.3">
      <c r="A303" s="60" t="s">
        <v>3</v>
      </c>
      <c r="B303" s="67">
        <f>B208+B185+B71+B43</f>
        <v>0</v>
      </c>
      <c r="C303" s="67">
        <f>C208+C185+C71+C43</f>
        <v>0</v>
      </c>
      <c r="D303" s="67">
        <f>D208+D185+D71+D43</f>
        <v>0</v>
      </c>
      <c r="E303" s="67">
        <f>E208+E185+E71+E43</f>
        <v>0</v>
      </c>
    </row>
    <row r="304" spans="1:5" ht="36.75" thickBot="1" x14ac:dyDescent="0.3">
      <c r="A304" s="62" t="s">
        <v>35</v>
      </c>
      <c r="B304" s="63"/>
      <c r="C304" s="65"/>
      <c r="D304" s="65"/>
      <c r="E304" s="65"/>
    </row>
    <row r="305" spans="1:5" ht="24.75" thickBot="1" x14ac:dyDescent="0.3">
      <c r="A305" s="60" t="s">
        <v>20</v>
      </c>
      <c r="B305" s="67">
        <f>B96+B117+B135+B151+B228+B246+B266+B284</f>
        <v>0</v>
      </c>
      <c r="C305" s="67">
        <f>C96+C117+C135+C151+C228+C246+C266+C284</f>
        <v>0</v>
      </c>
      <c r="D305" s="67">
        <f>D96+D117+D135+D151+D228+D246+D266+D284</f>
        <v>0</v>
      </c>
      <c r="E305" s="67">
        <f>E96+E117+E135+E151+E228+E246+E266+E284</f>
        <v>0</v>
      </c>
    </row>
    <row r="306" spans="1:5" ht="36.75" thickBot="1" x14ac:dyDescent="0.3">
      <c r="A306" s="62" t="s">
        <v>36</v>
      </c>
      <c r="B306" s="63"/>
      <c r="C306" s="65"/>
      <c r="D306" s="65"/>
      <c r="E306" s="65"/>
    </row>
    <row r="307" spans="1:5" ht="24.75" thickBot="1" x14ac:dyDescent="0.3">
      <c r="A307" s="60" t="s">
        <v>21</v>
      </c>
      <c r="B307" s="67">
        <f>B97+B118+B136+B152+B229+B247+B267+B285</f>
        <v>10000</v>
      </c>
      <c r="C307" s="67">
        <f>C97+C118+C136+C152+C229+C247+C267+C285</f>
        <v>14000</v>
      </c>
      <c r="D307" s="67">
        <f>D97+D118+D136+D152+D229+D247+D267+D285</f>
        <v>14000</v>
      </c>
      <c r="E307" s="67">
        <f>E97+E118+E136+E152+E229+E247+E267+E285</f>
        <v>14000</v>
      </c>
    </row>
    <row r="308" spans="1:5" ht="24.75" thickBot="1" x14ac:dyDescent="0.3">
      <c r="A308" s="62" t="s">
        <v>37</v>
      </c>
      <c r="B308" s="63"/>
      <c r="C308" s="65">
        <f>C307/B307-1</f>
        <v>0.39999999999999991</v>
      </c>
      <c r="D308" s="65">
        <f>D307/C307-1</f>
        <v>0</v>
      </c>
      <c r="E308" s="65">
        <f>E307/D307-1</f>
        <v>0</v>
      </c>
    </row>
    <row r="309" spans="1:5" ht="15.75" thickBot="1" x14ac:dyDescent="0.3">
      <c r="A309" s="69" t="s">
        <v>62</v>
      </c>
      <c r="B309" s="70">
        <f>IF(B289-B288=0,0,"Error")</f>
        <v>0</v>
      </c>
      <c r="C309" s="70">
        <f>IF(C289-C288=0,0,"Error")</f>
        <v>0</v>
      </c>
      <c r="D309" s="70">
        <f>IF(D289-D288=0,0,"Error")</f>
        <v>0</v>
      </c>
      <c r="E309" s="70">
        <f>IF(E289-E288=0,0,"Error")</f>
        <v>0</v>
      </c>
    </row>
    <row r="310" spans="1:5" ht="60.75" thickBot="1" x14ac:dyDescent="0.3">
      <c r="A310" s="86" t="s">
        <v>47</v>
      </c>
      <c r="B310" s="67">
        <v>131</v>
      </c>
      <c r="C310" s="67">
        <v>131</v>
      </c>
      <c r="D310" s="67">
        <v>131</v>
      </c>
      <c r="E310" s="67">
        <v>131</v>
      </c>
    </row>
    <row r="311" spans="1:5" ht="24.75" thickBot="1" x14ac:dyDescent="0.3">
      <c r="A311" s="86" t="s">
        <v>58</v>
      </c>
      <c r="B311" s="67">
        <v>2</v>
      </c>
      <c r="C311" s="67">
        <v>2</v>
      </c>
      <c r="D311" s="67">
        <v>2</v>
      </c>
      <c r="E311" s="67">
        <v>2</v>
      </c>
    </row>
  </sheetData>
  <mergeCells count="104">
    <mergeCell ref="A281:E281"/>
    <mergeCell ref="A282:A283"/>
    <mergeCell ref="A264:A265"/>
    <mergeCell ref="B269:E269"/>
    <mergeCell ref="B270:E270"/>
    <mergeCell ref="B271:E271"/>
    <mergeCell ref="B272:E272"/>
    <mergeCell ref="A273:A274"/>
    <mergeCell ref="B251:E251"/>
    <mergeCell ref="B252:E252"/>
    <mergeCell ref="B253:E253"/>
    <mergeCell ref="B254:E254"/>
    <mergeCell ref="A255:A256"/>
    <mergeCell ref="A263:E263"/>
    <mergeCell ref="B234:E234"/>
    <mergeCell ref="A235:A236"/>
    <mergeCell ref="A243:E243"/>
    <mergeCell ref="A244:A245"/>
    <mergeCell ref="A249:E249"/>
    <mergeCell ref="A250:E250"/>
    <mergeCell ref="A217:A218"/>
    <mergeCell ref="A225:E225"/>
    <mergeCell ref="A226:A227"/>
    <mergeCell ref="B231:E231"/>
    <mergeCell ref="B232:E232"/>
    <mergeCell ref="B233:E233"/>
    <mergeCell ref="A211:E211"/>
    <mergeCell ref="A212:E212"/>
    <mergeCell ref="B213:E213"/>
    <mergeCell ref="B214:E214"/>
    <mergeCell ref="B215:E215"/>
    <mergeCell ref="B216:E216"/>
    <mergeCell ref="B188:E188"/>
    <mergeCell ref="B189:E189"/>
    <mergeCell ref="B190:E190"/>
    <mergeCell ref="A191:A192"/>
    <mergeCell ref="A199:E199"/>
    <mergeCell ref="A200:A201"/>
    <mergeCell ref="B164:E164"/>
    <mergeCell ref="B165:E165"/>
    <mergeCell ref="A166:A167"/>
    <mergeCell ref="A174:A175"/>
    <mergeCell ref="A176:E176"/>
    <mergeCell ref="A177:A178"/>
    <mergeCell ref="A155:E155"/>
    <mergeCell ref="A158:E158"/>
    <mergeCell ref="A159:E159"/>
    <mergeCell ref="A160:E160"/>
    <mergeCell ref="A161:A162"/>
    <mergeCell ref="B163:E163"/>
    <mergeCell ref="A133:A134"/>
    <mergeCell ref="B138:E138"/>
    <mergeCell ref="A139:E139"/>
    <mergeCell ref="A148:E148"/>
    <mergeCell ref="A149:A150"/>
    <mergeCell ref="B154:E154"/>
    <mergeCell ref="B120:E120"/>
    <mergeCell ref="B121:E121"/>
    <mergeCell ref="B122:E122"/>
    <mergeCell ref="B123:E123"/>
    <mergeCell ref="A124:A125"/>
    <mergeCell ref="A132:E132"/>
    <mergeCell ref="B103:E103"/>
    <mergeCell ref="B104:E104"/>
    <mergeCell ref="B105:E105"/>
    <mergeCell ref="A106:A107"/>
    <mergeCell ref="A114:E114"/>
    <mergeCell ref="A115:A116"/>
    <mergeCell ref="A85:A86"/>
    <mergeCell ref="A93:E93"/>
    <mergeCell ref="A94:A95"/>
    <mergeCell ref="A99:A101"/>
    <mergeCell ref="B99:E101"/>
    <mergeCell ref="B102:E102"/>
    <mergeCell ref="A79:E79"/>
    <mergeCell ref="A80:E80"/>
    <mergeCell ref="B81:E81"/>
    <mergeCell ref="B82:E82"/>
    <mergeCell ref="B83:E83"/>
    <mergeCell ref="B84:E84"/>
    <mergeCell ref="B51:E51"/>
    <mergeCell ref="B52:E52"/>
    <mergeCell ref="B53:E53"/>
    <mergeCell ref="A55:A56"/>
    <mergeCell ref="A62:E62"/>
    <mergeCell ref="A63:A64"/>
    <mergeCell ref="B23:E23"/>
    <mergeCell ref="B24:E24"/>
    <mergeCell ref="B25:E25"/>
    <mergeCell ref="A26:A27"/>
    <mergeCell ref="A34:E34"/>
    <mergeCell ref="A35:A36"/>
    <mergeCell ref="B12:E12"/>
    <mergeCell ref="A13:A14"/>
    <mergeCell ref="B16:E16"/>
    <mergeCell ref="A17:E17"/>
    <mergeCell ref="A21:E21"/>
    <mergeCell ref="A22:E22"/>
    <mergeCell ref="A3:E3"/>
    <mergeCell ref="B5:E5"/>
    <mergeCell ref="B6:E6"/>
    <mergeCell ref="B7:E7"/>
    <mergeCell ref="A8:E8"/>
    <mergeCell ref="A9:E11"/>
  </mergeCells>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Formati 1 Misioni</vt:lpstr>
      <vt:lpstr>PLANIFIKIM MENAXHIM ADMINISTRIM</vt:lpstr>
      <vt:lpstr>QBZ</vt:lpstr>
      <vt:lpstr>Kthimi kompesimit</vt:lpstr>
      <vt:lpstr>Sistemi i Burgjeve</vt:lpstr>
      <vt:lpstr>IML</vt:lpstr>
      <vt:lpstr>Biresimet</vt:lpstr>
      <vt:lpstr>Sherbimi i proves</vt:lpstr>
      <vt:lpstr>Sherbimi pembarimor</vt:lpstr>
      <vt:lpstr>Biresimet!Print_Area</vt:lpstr>
      <vt:lpstr>'Formati 1 Misioni'!Print_Area</vt:lpstr>
      <vt:lpstr>IML!Print_Area</vt:lpstr>
      <vt:lpstr>'Kthimi kompesimit'!Print_Area</vt:lpstr>
      <vt:lpstr>'PLANIFIKIM MENAXHIM ADMINISTRIM'!Print_Area</vt:lpstr>
      <vt:lpstr>QBZ!Print_Area</vt:lpstr>
      <vt:lpstr>'Sherbimi i proves'!Print_Area</vt:lpstr>
      <vt:lpstr>'Sherbimi pembarimor'!Print_Area</vt:lpstr>
      <vt:lpstr>'Sistemi i Burgjeve'!Print_Area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2018-09-26T08:18:15Z</cp:lastPrinted>
  <dcterms:created xsi:type="dcterms:W3CDTF">2018-03-05T12:29:59Z</dcterms:created>
  <dcterms:modified xsi:type="dcterms:W3CDTF">2018-10-03T12:22:31Z</dcterms:modified>
</cp:coreProperties>
</file>