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BA faza III 2019\Aneksi 1 Excel PBA 2019 2021\"/>
    </mc:Choice>
  </mc:AlternateContent>
  <bookViews>
    <workbookView xWindow="0" yWindow="60" windowWidth="24240" windowHeight="11775"/>
  </bookViews>
  <sheets>
    <sheet name="01110-PMA " sheetId="16" r:id="rId1"/>
    <sheet name="01120-MSHP" sheetId="4" r:id="rId2"/>
    <sheet name="01130-Ekzekutimi i Pagesave" sheetId="17" r:id="rId3"/>
    <sheet name="01140-Tatimet" sheetId="6" r:id="rId4"/>
    <sheet name="01150-Doganat" sheetId="7" r:id="rId5"/>
    <sheet name="01160-DPPP" sheetId="8" r:id="rId6"/>
    <sheet name="04130-Zhvillimi Ekonomik " sheetId="18" r:id="rId7"/>
    <sheet name="04160-Mbikeqyrja e Tregut" sheetId="10" r:id="rId8"/>
    <sheet name="10220-Sigurimi Shoqeror" sheetId="14" r:id="rId9"/>
    <sheet name="10550-Tregu i Punes" sheetId="15" r:id="rId10"/>
    <sheet name="04170-Inspektimi ne Pune" sheetId="11" r:id="rId11"/>
    <sheet name="09240-Arsimi Profesional" sheetId="19" r:id="rId12"/>
    <sheet name="06190-Strehimi" sheetId="12" r:id="rId13"/>
  </sheets>
  <definedNames>
    <definedName name="_xlnm.Print_Area" localSheetId="0">'01110-PMA '!$A$1:$E$558</definedName>
    <definedName name="_xlnm.Print_Area" localSheetId="3">'01140-Tatimet'!$A$1:$E$504</definedName>
    <definedName name="_xlnm.Print_Area" localSheetId="5">'01160-DPPP'!$A$1:$E$340</definedName>
    <definedName name="_xlnm.Print_Area" localSheetId="9">'10550-Tregu i Punes'!$A$1:$E$464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72" i="19" l="1"/>
  <c r="D1372" i="19"/>
  <c r="C1372" i="19"/>
  <c r="B1372" i="19"/>
  <c r="E1371" i="19"/>
  <c r="D1371" i="19"/>
  <c r="C1371" i="19"/>
  <c r="B1371" i="19"/>
  <c r="E1370" i="19"/>
  <c r="D1370" i="19"/>
  <c r="C1370" i="19"/>
  <c r="B1370" i="19"/>
  <c r="B1368" i="19" s="1"/>
  <c r="C1369" i="19"/>
  <c r="C1368" i="19" s="1"/>
  <c r="B1369" i="19"/>
  <c r="E1367" i="19"/>
  <c r="D1367" i="19"/>
  <c r="C1367" i="19"/>
  <c r="B1367" i="19"/>
  <c r="E1366" i="19"/>
  <c r="D1366" i="19"/>
  <c r="C1366" i="19"/>
  <c r="B1366" i="19"/>
  <c r="E1365" i="19"/>
  <c r="D1365" i="19"/>
  <c r="C1365" i="19"/>
  <c r="B1365" i="19"/>
  <c r="E1364" i="19"/>
  <c r="D1364" i="19"/>
  <c r="C1364" i="19"/>
  <c r="B1364" i="19"/>
  <c r="E1363" i="19"/>
  <c r="D1363" i="19"/>
  <c r="C1363" i="19"/>
  <c r="B1363" i="19"/>
  <c r="E1362" i="19"/>
  <c r="D1362" i="19"/>
  <c r="C1362" i="19"/>
  <c r="B1362" i="19"/>
  <c r="E1361" i="19"/>
  <c r="D1361" i="19"/>
  <c r="C1361" i="19"/>
  <c r="B1361" i="19"/>
  <c r="E1360" i="19"/>
  <c r="D1360" i="19"/>
  <c r="C1360" i="19"/>
  <c r="B1360" i="19"/>
  <c r="E1359" i="19"/>
  <c r="D1359" i="19"/>
  <c r="C1359" i="19"/>
  <c r="B1359" i="19"/>
  <c r="E1358" i="19"/>
  <c r="D1358" i="19"/>
  <c r="C1358" i="19"/>
  <c r="B1358" i="19"/>
  <c r="E1357" i="19"/>
  <c r="D1357" i="19"/>
  <c r="C1357" i="19"/>
  <c r="B1357" i="19"/>
  <c r="E1356" i="19"/>
  <c r="D1356" i="19"/>
  <c r="C1356" i="19"/>
  <c r="B1356" i="19"/>
  <c r="E1355" i="19"/>
  <c r="D1355" i="19"/>
  <c r="C1355" i="19"/>
  <c r="B1355" i="19"/>
  <c r="E1354" i="19"/>
  <c r="D1354" i="19"/>
  <c r="C1354" i="19"/>
  <c r="B1354" i="19"/>
  <c r="E1353" i="19"/>
  <c r="D1353" i="19"/>
  <c r="C1353" i="19"/>
  <c r="B1353" i="19"/>
  <c r="E1352" i="19"/>
  <c r="D1352" i="19"/>
  <c r="C1352" i="19"/>
  <c r="B1352" i="19"/>
  <c r="E1351" i="19"/>
  <c r="D1351" i="19"/>
  <c r="C1351" i="19"/>
  <c r="B1351" i="19"/>
  <c r="E1350" i="19"/>
  <c r="D1350" i="19"/>
  <c r="C1350" i="19"/>
  <c r="B1350" i="19"/>
  <c r="D1349" i="19"/>
  <c r="B1349" i="19"/>
  <c r="E1347" i="19"/>
  <c r="D1347" i="19"/>
  <c r="C1347" i="19"/>
  <c r="B1347" i="19"/>
  <c r="D1346" i="19"/>
  <c r="E1344" i="19"/>
  <c r="D1344" i="19"/>
  <c r="C1344" i="19"/>
  <c r="B1344" i="19"/>
  <c r="B1342" i="19" s="1"/>
  <c r="D1343" i="19"/>
  <c r="C1343" i="19"/>
  <c r="C1342" i="19" s="1"/>
  <c r="B1343" i="19"/>
  <c r="D1342" i="19"/>
  <c r="E1332" i="19"/>
  <c r="D1332" i="19"/>
  <c r="C1332" i="19"/>
  <c r="B1332" i="19"/>
  <c r="E1327" i="19"/>
  <c r="E1337" i="19" s="1"/>
  <c r="E1338" i="19" s="1"/>
  <c r="D1327" i="19"/>
  <c r="D1337" i="19" s="1"/>
  <c r="D1338" i="19" s="1"/>
  <c r="C1327" i="19"/>
  <c r="C1337" i="19" s="1"/>
  <c r="C1338" i="19" s="1"/>
  <c r="B1327" i="19"/>
  <c r="B1337" i="19" s="1"/>
  <c r="E1323" i="19"/>
  <c r="D1323" i="19"/>
  <c r="E1322" i="19"/>
  <c r="D1322" i="19"/>
  <c r="E1321" i="19"/>
  <c r="D1321" i="19"/>
  <c r="C1321" i="19"/>
  <c r="C1320" i="19"/>
  <c r="D1310" i="19"/>
  <c r="D1311" i="19" s="1"/>
  <c r="E1305" i="19"/>
  <c r="C1305" i="19"/>
  <c r="B1305" i="19"/>
  <c r="E1300" i="19"/>
  <c r="E1310" i="19" s="1"/>
  <c r="E1311" i="19" s="1"/>
  <c r="D1300" i="19"/>
  <c r="C1300" i="19"/>
  <c r="C1310" i="19" s="1"/>
  <c r="C1311" i="19" s="1"/>
  <c r="B1300" i="19"/>
  <c r="B1310" i="19" s="1"/>
  <c r="E1295" i="19"/>
  <c r="D1295" i="19"/>
  <c r="E1294" i="19"/>
  <c r="D1294" i="19"/>
  <c r="C1294" i="19"/>
  <c r="E1293" i="19"/>
  <c r="D1293" i="19"/>
  <c r="C1293" i="19"/>
  <c r="E1279" i="19"/>
  <c r="D1279" i="19"/>
  <c r="C1279" i="19"/>
  <c r="B1279" i="19"/>
  <c r="E1274" i="19"/>
  <c r="E1284" i="19" s="1"/>
  <c r="E1285" i="19" s="1"/>
  <c r="D1274" i="19"/>
  <c r="D1284" i="19" s="1"/>
  <c r="D1285" i="19" s="1"/>
  <c r="C1274" i="19"/>
  <c r="C1284" i="19" s="1"/>
  <c r="C1285" i="19" s="1"/>
  <c r="B1274" i="19"/>
  <c r="B1284" i="19" s="1"/>
  <c r="E1270" i="19"/>
  <c r="E1269" i="19"/>
  <c r="D1269" i="19"/>
  <c r="E1268" i="19"/>
  <c r="D1268" i="19"/>
  <c r="C1268" i="19"/>
  <c r="C1267" i="19"/>
  <c r="D1270" i="19" s="1"/>
  <c r="E1252" i="19"/>
  <c r="D1252" i="19"/>
  <c r="C1252" i="19"/>
  <c r="B1252" i="19"/>
  <c r="E1247" i="19"/>
  <c r="E1257" i="19" s="1"/>
  <c r="E1258" i="19" s="1"/>
  <c r="D1247" i="19"/>
  <c r="D1257" i="19" s="1"/>
  <c r="D1258" i="19" s="1"/>
  <c r="C1247" i="19"/>
  <c r="C1257" i="19" s="1"/>
  <c r="C1258" i="19" s="1"/>
  <c r="B1247" i="19"/>
  <c r="B1257" i="19" s="1"/>
  <c r="E1243" i="19"/>
  <c r="E1242" i="19"/>
  <c r="D1242" i="19"/>
  <c r="E1241" i="19"/>
  <c r="D1241" i="19"/>
  <c r="C1241" i="19"/>
  <c r="C1240" i="19"/>
  <c r="D1243" i="19" s="1"/>
  <c r="E1225" i="19"/>
  <c r="C1225" i="19"/>
  <c r="B1225" i="19"/>
  <c r="E1220" i="19"/>
  <c r="D1220" i="19"/>
  <c r="D1230" i="19" s="1"/>
  <c r="D1231" i="19" s="1"/>
  <c r="C1220" i="19"/>
  <c r="C1230" i="19" s="1"/>
  <c r="C1231" i="19" s="1"/>
  <c r="B1220" i="19"/>
  <c r="B1230" i="19" s="1"/>
  <c r="E1215" i="19"/>
  <c r="D1215" i="19"/>
  <c r="E1214" i="19"/>
  <c r="D1214" i="19"/>
  <c r="C1214" i="19"/>
  <c r="E1213" i="19"/>
  <c r="E1216" i="19" s="1"/>
  <c r="D1213" i="19"/>
  <c r="D1216" i="19" s="1"/>
  <c r="C1213" i="19"/>
  <c r="E1198" i="19"/>
  <c r="D1198" i="19"/>
  <c r="C1198" i="19"/>
  <c r="B1198" i="19"/>
  <c r="E1193" i="19"/>
  <c r="E1203" i="19" s="1"/>
  <c r="E1204" i="19" s="1"/>
  <c r="D1193" i="19"/>
  <c r="D1203" i="19" s="1"/>
  <c r="D1204" i="19" s="1"/>
  <c r="C1193" i="19"/>
  <c r="C1203" i="19" s="1"/>
  <c r="C1204" i="19" s="1"/>
  <c r="B1193" i="19"/>
  <c r="B1203" i="19" s="1"/>
  <c r="B1185" i="19" s="1"/>
  <c r="E1189" i="19"/>
  <c r="E1188" i="19"/>
  <c r="D1188" i="19"/>
  <c r="E1187" i="19"/>
  <c r="D1187" i="19"/>
  <c r="C1187" i="19"/>
  <c r="C1186" i="19"/>
  <c r="D1189" i="19" s="1"/>
  <c r="E1172" i="19"/>
  <c r="D1172" i="19"/>
  <c r="C1172" i="19"/>
  <c r="B1172" i="19"/>
  <c r="E1167" i="19"/>
  <c r="E1177" i="19" s="1"/>
  <c r="E1178" i="19" s="1"/>
  <c r="D1167" i="19"/>
  <c r="D1177" i="19" s="1"/>
  <c r="D1178" i="19" s="1"/>
  <c r="C1167" i="19"/>
  <c r="C1177" i="19" s="1"/>
  <c r="C1178" i="19" s="1"/>
  <c r="B1167" i="19"/>
  <c r="B1177" i="19" s="1"/>
  <c r="E1163" i="19"/>
  <c r="E1162" i="19"/>
  <c r="D1162" i="19"/>
  <c r="E1161" i="19"/>
  <c r="D1161" i="19"/>
  <c r="C1161" i="19"/>
  <c r="C1160" i="19"/>
  <c r="D1163" i="19" s="1"/>
  <c r="E1145" i="19"/>
  <c r="D1145" i="19"/>
  <c r="C1145" i="19"/>
  <c r="B1145" i="19"/>
  <c r="E1140" i="19"/>
  <c r="E1150" i="19" s="1"/>
  <c r="E1151" i="19" s="1"/>
  <c r="D1140" i="19"/>
  <c r="D1150" i="19" s="1"/>
  <c r="D1151" i="19" s="1"/>
  <c r="C1140" i="19"/>
  <c r="C1150" i="19" s="1"/>
  <c r="C1151" i="19" s="1"/>
  <c r="B1140" i="19"/>
  <c r="B1150" i="19" s="1"/>
  <c r="B1132" i="19" s="1"/>
  <c r="E1136" i="19"/>
  <c r="E1135" i="19"/>
  <c r="D1135" i="19"/>
  <c r="E1134" i="19"/>
  <c r="D1134" i="19"/>
  <c r="C1134" i="19"/>
  <c r="C1133" i="19"/>
  <c r="D1136" i="19" s="1"/>
  <c r="B1123" i="19"/>
  <c r="B1105" i="19" s="1"/>
  <c r="E1118" i="19"/>
  <c r="C1118" i="19"/>
  <c r="B1118" i="19"/>
  <c r="E1113" i="19"/>
  <c r="E1123" i="19" s="1"/>
  <c r="E1124" i="19" s="1"/>
  <c r="D1113" i="19"/>
  <c r="D1123" i="19" s="1"/>
  <c r="D1124" i="19" s="1"/>
  <c r="C1113" i="19"/>
  <c r="C1123" i="19" s="1"/>
  <c r="C1124" i="19" s="1"/>
  <c r="B1113" i="19"/>
  <c r="E1108" i="19"/>
  <c r="D1108" i="19"/>
  <c r="E1107" i="19"/>
  <c r="D1107" i="19"/>
  <c r="C1107" i="19"/>
  <c r="E1106" i="19"/>
  <c r="D1106" i="19"/>
  <c r="D1109" i="19" s="1"/>
  <c r="C1106" i="19"/>
  <c r="E1091" i="19"/>
  <c r="D1091" i="19"/>
  <c r="B1091" i="19"/>
  <c r="E1086" i="19"/>
  <c r="D1086" i="19"/>
  <c r="D1096" i="19" s="1"/>
  <c r="D1097" i="19" s="1"/>
  <c r="C1086" i="19"/>
  <c r="C1096" i="19" s="1"/>
  <c r="C1097" i="19" s="1"/>
  <c r="B1086" i="19"/>
  <c r="B1096" i="19" s="1"/>
  <c r="E1082" i="19"/>
  <c r="E1081" i="19"/>
  <c r="D1081" i="19"/>
  <c r="E1080" i="19"/>
  <c r="D1080" i="19"/>
  <c r="C1080" i="19"/>
  <c r="C1079" i="19"/>
  <c r="D1082" i="19" s="1"/>
  <c r="B1078" i="19"/>
  <c r="E1064" i="19"/>
  <c r="D1064" i="19"/>
  <c r="C1064" i="19"/>
  <c r="B1064" i="19"/>
  <c r="E1059" i="19"/>
  <c r="E1069" i="19" s="1"/>
  <c r="E1070" i="19" s="1"/>
  <c r="D1059" i="19"/>
  <c r="D1069" i="19" s="1"/>
  <c r="D1070" i="19" s="1"/>
  <c r="C1059" i="19"/>
  <c r="C1069" i="19" s="1"/>
  <c r="C1070" i="19" s="1"/>
  <c r="B1059" i="19"/>
  <c r="B1069" i="19" s="1"/>
  <c r="E1055" i="19"/>
  <c r="E1054" i="19"/>
  <c r="D1054" i="19"/>
  <c r="E1053" i="19"/>
  <c r="D1053" i="19"/>
  <c r="C1053" i="19"/>
  <c r="C1052" i="19"/>
  <c r="D1055" i="19" s="1"/>
  <c r="E1037" i="19"/>
  <c r="D1037" i="19"/>
  <c r="C1037" i="19"/>
  <c r="B1037" i="19"/>
  <c r="E1032" i="19"/>
  <c r="E1042" i="19" s="1"/>
  <c r="D1032" i="19"/>
  <c r="D1042" i="19" s="1"/>
  <c r="C1032" i="19"/>
  <c r="C1042" i="19" s="1"/>
  <c r="C1024" i="19" s="1"/>
  <c r="B1032" i="19"/>
  <c r="B1042" i="19" s="1"/>
  <c r="E1026" i="19"/>
  <c r="D1026" i="19"/>
  <c r="C1026" i="19"/>
  <c r="B1015" i="19"/>
  <c r="B1016" i="19" s="1"/>
  <c r="B1010" i="19"/>
  <c r="E1005" i="19"/>
  <c r="E1015" i="19" s="1"/>
  <c r="E1016" i="19" s="1"/>
  <c r="D1005" i="19"/>
  <c r="D1015" i="19" s="1"/>
  <c r="D1016" i="19" s="1"/>
  <c r="C1005" i="19"/>
  <c r="C1015" i="19" s="1"/>
  <c r="C1016" i="19" s="1"/>
  <c r="B1005" i="19"/>
  <c r="E1000" i="19"/>
  <c r="D1000" i="19"/>
  <c r="C1000" i="19"/>
  <c r="E999" i="19"/>
  <c r="D999" i="19"/>
  <c r="C999" i="19"/>
  <c r="E998" i="19"/>
  <c r="E1001" i="19" s="1"/>
  <c r="D998" i="19"/>
  <c r="D1001" i="19" s="1"/>
  <c r="C998" i="19"/>
  <c r="C1001" i="19" s="1"/>
  <c r="B984" i="19"/>
  <c r="E979" i="19"/>
  <c r="E989" i="19" s="1"/>
  <c r="E990" i="19" s="1"/>
  <c r="D979" i="19"/>
  <c r="D989" i="19" s="1"/>
  <c r="D990" i="19" s="1"/>
  <c r="C979" i="19"/>
  <c r="C989" i="19" s="1"/>
  <c r="C990" i="19" s="1"/>
  <c r="B979" i="19"/>
  <c r="B989" i="19" s="1"/>
  <c r="B990" i="19" s="1"/>
  <c r="E974" i="19"/>
  <c r="D974" i="19"/>
  <c r="C974" i="19"/>
  <c r="E973" i="19"/>
  <c r="D973" i="19"/>
  <c r="C973" i="19"/>
  <c r="E972" i="19"/>
  <c r="E975" i="19" s="1"/>
  <c r="D972" i="19"/>
  <c r="D975" i="19" s="1"/>
  <c r="C972" i="19"/>
  <c r="C975" i="19" s="1"/>
  <c r="E963" i="19"/>
  <c r="E964" i="19" s="1"/>
  <c r="B958" i="19"/>
  <c r="E953" i="19"/>
  <c r="D953" i="19"/>
  <c r="D963" i="19" s="1"/>
  <c r="D964" i="19" s="1"/>
  <c r="C953" i="19"/>
  <c r="C963" i="19" s="1"/>
  <c r="C964" i="19" s="1"/>
  <c r="B953" i="19"/>
  <c r="B963" i="19" s="1"/>
  <c r="B964" i="19" s="1"/>
  <c r="E948" i="19"/>
  <c r="D948" i="19"/>
  <c r="C948" i="19"/>
  <c r="E947" i="19"/>
  <c r="D947" i="19"/>
  <c r="C947" i="19"/>
  <c r="E946" i="19"/>
  <c r="E949" i="19" s="1"/>
  <c r="D946" i="19"/>
  <c r="C946" i="19"/>
  <c r="C949" i="19" s="1"/>
  <c r="C932" i="19"/>
  <c r="B932" i="19"/>
  <c r="E927" i="19"/>
  <c r="E937" i="19" s="1"/>
  <c r="E938" i="19" s="1"/>
  <c r="D927" i="19"/>
  <c r="D937" i="19" s="1"/>
  <c r="D938" i="19" s="1"/>
  <c r="C927" i="19"/>
  <c r="C937" i="19" s="1"/>
  <c r="C938" i="19" s="1"/>
  <c r="B927" i="19"/>
  <c r="B937" i="19" s="1"/>
  <c r="B938" i="19" s="1"/>
  <c r="E922" i="19"/>
  <c r="D922" i="19"/>
  <c r="C922" i="19"/>
  <c r="E921" i="19"/>
  <c r="D921" i="19"/>
  <c r="C921" i="19"/>
  <c r="E920" i="19"/>
  <c r="E923" i="19" s="1"/>
  <c r="D920" i="19"/>
  <c r="D923" i="19" s="1"/>
  <c r="C920" i="19"/>
  <c r="C923" i="19" s="1"/>
  <c r="B906" i="19"/>
  <c r="E901" i="19"/>
  <c r="E911" i="19" s="1"/>
  <c r="E912" i="19" s="1"/>
  <c r="D901" i="19"/>
  <c r="D911" i="19" s="1"/>
  <c r="D912" i="19" s="1"/>
  <c r="C901" i="19"/>
  <c r="C911" i="19" s="1"/>
  <c r="C912" i="19" s="1"/>
  <c r="B901" i="19"/>
  <c r="B911" i="19" s="1"/>
  <c r="B912" i="19" s="1"/>
  <c r="E896" i="19"/>
  <c r="D896" i="19"/>
  <c r="C896" i="19"/>
  <c r="E895" i="19"/>
  <c r="D895" i="19"/>
  <c r="C895" i="19"/>
  <c r="E894" i="19"/>
  <c r="E897" i="19" s="1"/>
  <c r="D894" i="19"/>
  <c r="D897" i="19" s="1"/>
  <c r="C894" i="19"/>
  <c r="C897" i="19" s="1"/>
  <c r="C880" i="19"/>
  <c r="B880" i="19"/>
  <c r="E875" i="19"/>
  <c r="E885" i="19" s="1"/>
  <c r="E886" i="19" s="1"/>
  <c r="D875" i="19"/>
  <c r="D885" i="19" s="1"/>
  <c r="D886" i="19" s="1"/>
  <c r="C875" i="19"/>
  <c r="C885" i="19" s="1"/>
  <c r="C886" i="19" s="1"/>
  <c r="B875" i="19"/>
  <c r="B885" i="19" s="1"/>
  <c r="B886" i="19" s="1"/>
  <c r="C871" i="19"/>
  <c r="E870" i="19"/>
  <c r="D870" i="19"/>
  <c r="C870" i="19"/>
  <c r="E869" i="19"/>
  <c r="D869" i="19"/>
  <c r="C869" i="19"/>
  <c r="E868" i="19"/>
  <c r="D868" i="19"/>
  <c r="D871" i="19" s="1"/>
  <c r="C868" i="19"/>
  <c r="B859" i="19"/>
  <c r="B860" i="19" s="1"/>
  <c r="C854" i="19"/>
  <c r="B854" i="19"/>
  <c r="E849" i="19"/>
  <c r="E859" i="19" s="1"/>
  <c r="E860" i="19" s="1"/>
  <c r="D849" i="19"/>
  <c r="D859" i="19" s="1"/>
  <c r="D860" i="19" s="1"/>
  <c r="C849" i="19"/>
  <c r="C859" i="19" s="1"/>
  <c r="C860" i="19" s="1"/>
  <c r="B849" i="19"/>
  <c r="E844" i="19"/>
  <c r="D844" i="19"/>
  <c r="C844" i="19"/>
  <c r="E843" i="19"/>
  <c r="D843" i="19"/>
  <c r="C843" i="19"/>
  <c r="E842" i="19"/>
  <c r="E845" i="19" s="1"/>
  <c r="D842" i="19"/>
  <c r="D845" i="19" s="1"/>
  <c r="C842" i="19"/>
  <c r="C845" i="19" s="1"/>
  <c r="C828" i="19"/>
  <c r="B828" i="19"/>
  <c r="E823" i="19"/>
  <c r="E833" i="19" s="1"/>
  <c r="E834" i="19" s="1"/>
  <c r="D823" i="19"/>
  <c r="D833" i="19" s="1"/>
  <c r="D834" i="19" s="1"/>
  <c r="C823" i="19"/>
  <c r="C833" i="19" s="1"/>
  <c r="C834" i="19" s="1"/>
  <c r="B823" i="19"/>
  <c r="B833" i="19" s="1"/>
  <c r="B834" i="19" s="1"/>
  <c r="E818" i="19"/>
  <c r="D818" i="19"/>
  <c r="C818" i="19"/>
  <c r="E817" i="19"/>
  <c r="D817" i="19"/>
  <c r="C817" i="19"/>
  <c r="E816" i="19"/>
  <c r="D816" i="19"/>
  <c r="C816" i="19"/>
  <c r="C819" i="19" s="1"/>
  <c r="C807" i="19"/>
  <c r="C808" i="19" s="1"/>
  <c r="C802" i="19"/>
  <c r="B802" i="19"/>
  <c r="E797" i="19"/>
  <c r="E807" i="19" s="1"/>
  <c r="E808" i="19" s="1"/>
  <c r="D797" i="19"/>
  <c r="D807" i="19" s="1"/>
  <c r="D808" i="19" s="1"/>
  <c r="C797" i="19"/>
  <c r="B797" i="19"/>
  <c r="B807" i="19" s="1"/>
  <c r="B808" i="19" s="1"/>
  <c r="E792" i="19"/>
  <c r="D792" i="19"/>
  <c r="C792" i="19"/>
  <c r="E791" i="19"/>
  <c r="D791" i="19"/>
  <c r="C791" i="19"/>
  <c r="E790" i="19"/>
  <c r="D790" i="19"/>
  <c r="D793" i="19" s="1"/>
  <c r="C790" i="19"/>
  <c r="C793" i="19" s="1"/>
  <c r="B776" i="19"/>
  <c r="E771" i="19"/>
  <c r="E781" i="19" s="1"/>
  <c r="E782" i="19" s="1"/>
  <c r="D771" i="19"/>
  <c r="D781" i="19" s="1"/>
  <c r="D782" i="19" s="1"/>
  <c r="C771" i="19"/>
  <c r="C781" i="19" s="1"/>
  <c r="C782" i="19" s="1"/>
  <c r="B771" i="19"/>
  <c r="B781" i="19" s="1"/>
  <c r="B782" i="19" s="1"/>
  <c r="E766" i="19"/>
  <c r="D766" i="19"/>
  <c r="C766" i="19"/>
  <c r="E765" i="19"/>
  <c r="D765" i="19"/>
  <c r="C765" i="19"/>
  <c r="E764" i="19"/>
  <c r="E767" i="19" s="1"/>
  <c r="D764" i="19"/>
  <c r="C764" i="19"/>
  <c r="C767" i="19" s="1"/>
  <c r="E755" i="19"/>
  <c r="E756" i="19" s="1"/>
  <c r="B750" i="19"/>
  <c r="E745" i="19"/>
  <c r="D745" i="19"/>
  <c r="D755" i="19" s="1"/>
  <c r="D756" i="19" s="1"/>
  <c r="C745" i="19"/>
  <c r="C755" i="19" s="1"/>
  <c r="C756" i="19" s="1"/>
  <c r="B745" i="19"/>
  <c r="B755" i="19" s="1"/>
  <c r="B756" i="19" s="1"/>
  <c r="E740" i="19"/>
  <c r="D740" i="19"/>
  <c r="C740" i="19"/>
  <c r="E739" i="19"/>
  <c r="D739" i="19"/>
  <c r="C739" i="19"/>
  <c r="E738" i="19"/>
  <c r="D738" i="19"/>
  <c r="D741" i="19" s="1"/>
  <c r="C738" i="19"/>
  <c r="C741" i="19" s="1"/>
  <c r="B724" i="19"/>
  <c r="E719" i="19"/>
  <c r="E729" i="19" s="1"/>
  <c r="E730" i="19" s="1"/>
  <c r="D719" i="19"/>
  <c r="D729" i="19" s="1"/>
  <c r="D730" i="19" s="1"/>
  <c r="C719" i="19"/>
  <c r="C729" i="19" s="1"/>
  <c r="C730" i="19" s="1"/>
  <c r="B719" i="19"/>
  <c r="B729" i="19" s="1"/>
  <c r="B730" i="19" s="1"/>
  <c r="E714" i="19"/>
  <c r="D714" i="19"/>
  <c r="C714" i="19"/>
  <c r="E713" i="19"/>
  <c r="D713" i="19"/>
  <c r="C713" i="19"/>
  <c r="E712" i="19"/>
  <c r="E715" i="19" s="1"/>
  <c r="D712" i="19"/>
  <c r="C712" i="19"/>
  <c r="C715" i="19" s="1"/>
  <c r="B698" i="19"/>
  <c r="E693" i="19"/>
  <c r="E703" i="19" s="1"/>
  <c r="E704" i="19" s="1"/>
  <c r="D693" i="19"/>
  <c r="D703" i="19" s="1"/>
  <c r="D704" i="19" s="1"/>
  <c r="C693" i="19"/>
  <c r="C703" i="19" s="1"/>
  <c r="C704" i="19" s="1"/>
  <c r="B693" i="19"/>
  <c r="B703" i="19" s="1"/>
  <c r="B704" i="19" s="1"/>
  <c r="C689" i="19"/>
  <c r="E688" i="19"/>
  <c r="D688" i="19"/>
  <c r="C688" i="19"/>
  <c r="E687" i="19"/>
  <c r="D687" i="19"/>
  <c r="C687" i="19"/>
  <c r="E686" i="19"/>
  <c r="D686" i="19"/>
  <c r="D689" i="19" s="1"/>
  <c r="C686" i="19"/>
  <c r="B677" i="19"/>
  <c r="B678" i="19" s="1"/>
  <c r="B672" i="19"/>
  <c r="E667" i="19"/>
  <c r="E677" i="19" s="1"/>
  <c r="E678" i="19" s="1"/>
  <c r="D667" i="19"/>
  <c r="D677" i="19" s="1"/>
  <c r="D678" i="19" s="1"/>
  <c r="C667" i="19"/>
  <c r="C677" i="19" s="1"/>
  <c r="C678" i="19" s="1"/>
  <c r="B667" i="19"/>
  <c r="E662" i="19"/>
  <c r="D662" i="19"/>
  <c r="C662" i="19"/>
  <c r="E661" i="19"/>
  <c r="D661" i="19"/>
  <c r="C661" i="19"/>
  <c r="E660" i="19"/>
  <c r="E663" i="19" s="1"/>
  <c r="D660" i="19"/>
  <c r="C660" i="19"/>
  <c r="C663" i="19" s="1"/>
  <c r="B646" i="19"/>
  <c r="E641" i="19"/>
  <c r="E651" i="19" s="1"/>
  <c r="E652" i="19" s="1"/>
  <c r="D641" i="19"/>
  <c r="D651" i="19" s="1"/>
  <c r="D652" i="19" s="1"/>
  <c r="C641" i="19"/>
  <c r="C651" i="19" s="1"/>
  <c r="C652" i="19" s="1"/>
  <c r="B641" i="19"/>
  <c r="B651" i="19" s="1"/>
  <c r="B652" i="19" s="1"/>
  <c r="E636" i="19"/>
  <c r="D636" i="19"/>
  <c r="C636" i="19"/>
  <c r="E635" i="19"/>
  <c r="D635" i="19"/>
  <c r="C635" i="19"/>
  <c r="E634" i="19"/>
  <c r="E637" i="19" s="1"/>
  <c r="D634" i="19"/>
  <c r="D637" i="19" s="1"/>
  <c r="C634" i="19"/>
  <c r="C637" i="19" s="1"/>
  <c r="D625" i="19"/>
  <c r="D626" i="19" s="1"/>
  <c r="B620" i="19"/>
  <c r="E615" i="19"/>
  <c r="E625" i="19" s="1"/>
  <c r="E626" i="19" s="1"/>
  <c r="D615" i="19"/>
  <c r="C615" i="19"/>
  <c r="C625" i="19" s="1"/>
  <c r="C626" i="19" s="1"/>
  <c r="B615" i="19"/>
  <c r="B625" i="19" s="1"/>
  <c r="B626" i="19" s="1"/>
  <c r="E610" i="19"/>
  <c r="D610" i="19"/>
  <c r="C610" i="19"/>
  <c r="E609" i="19"/>
  <c r="D609" i="19"/>
  <c r="C609" i="19"/>
  <c r="E608" i="19"/>
  <c r="E611" i="19" s="1"/>
  <c r="D608" i="19"/>
  <c r="C608" i="19"/>
  <c r="C611" i="19" s="1"/>
  <c r="B594" i="19"/>
  <c r="E589" i="19"/>
  <c r="E599" i="19" s="1"/>
  <c r="E600" i="19" s="1"/>
  <c r="D589" i="19"/>
  <c r="D599" i="19" s="1"/>
  <c r="D600" i="19" s="1"/>
  <c r="C589" i="19"/>
  <c r="C599" i="19" s="1"/>
  <c r="C600" i="19" s="1"/>
  <c r="B589" i="19"/>
  <c r="B599" i="19" s="1"/>
  <c r="B600" i="19" s="1"/>
  <c r="C585" i="19"/>
  <c r="E584" i="19"/>
  <c r="D584" i="19"/>
  <c r="C584" i="19"/>
  <c r="E583" i="19"/>
  <c r="D583" i="19"/>
  <c r="C583" i="19"/>
  <c r="E582" i="19"/>
  <c r="D582" i="19"/>
  <c r="D585" i="19" s="1"/>
  <c r="C582" i="19"/>
  <c r="B568" i="19"/>
  <c r="E563" i="19"/>
  <c r="E573" i="19" s="1"/>
  <c r="E574" i="19" s="1"/>
  <c r="D563" i="19"/>
  <c r="D573" i="19" s="1"/>
  <c r="D574" i="19" s="1"/>
  <c r="C563" i="19"/>
  <c r="C573" i="19" s="1"/>
  <c r="C574" i="19" s="1"/>
  <c r="B563" i="19"/>
  <c r="B573" i="19" s="1"/>
  <c r="B574" i="19" s="1"/>
  <c r="E558" i="19"/>
  <c r="D558" i="19"/>
  <c r="C558" i="19"/>
  <c r="E557" i="19"/>
  <c r="D557" i="19"/>
  <c r="C557" i="19"/>
  <c r="E556" i="19"/>
  <c r="E559" i="19" s="1"/>
  <c r="D556" i="19"/>
  <c r="D559" i="19" s="1"/>
  <c r="C556" i="19"/>
  <c r="C559" i="19" s="1"/>
  <c r="D547" i="19"/>
  <c r="D548" i="19" s="1"/>
  <c r="B542" i="19"/>
  <c r="E537" i="19"/>
  <c r="E547" i="19" s="1"/>
  <c r="E548" i="19" s="1"/>
  <c r="D537" i="19"/>
  <c r="C537" i="19"/>
  <c r="C547" i="19" s="1"/>
  <c r="C548" i="19" s="1"/>
  <c r="B537" i="19"/>
  <c r="B547" i="19" s="1"/>
  <c r="B548" i="19" s="1"/>
  <c r="E532" i="19"/>
  <c r="D532" i="19"/>
  <c r="C532" i="19"/>
  <c r="E531" i="19"/>
  <c r="D531" i="19"/>
  <c r="C531" i="19"/>
  <c r="E530" i="19"/>
  <c r="E533" i="19" s="1"/>
  <c r="D530" i="19"/>
  <c r="D533" i="19" s="1"/>
  <c r="C530" i="19"/>
  <c r="C533" i="19" s="1"/>
  <c r="D520" i="19"/>
  <c r="D521" i="19" s="1"/>
  <c r="B515" i="19"/>
  <c r="E510" i="19"/>
  <c r="E520" i="19" s="1"/>
  <c r="E521" i="19" s="1"/>
  <c r="D510" i="19"/>
  <c r="C510" i="19"/>
  <c r="C520" i="19" s="1"/>
  <c r="C521" i="19" s="1"/>
  <c r="B510" i="19"/>
  <c r="B520" i="19" s="1"/>
  <c r="B521" i="19" s="1"/>
  <c r="E505" i="19"/>
  <c r="D505" i="19"/>
  <c r="C505" i="19"/>
  <c r="E504" i="19"/>
  <c r="D504" i="19"/>
  <c r="C504" i="19"/>
  <c r="E503" i="19"/>
  <c r="E506" i="19" s="1"/>
  <c r="D503" i="19"/>
  <c r="D506" i="19" s="1"/>
  <c r="C503" i="19"/>
  <c r="C506" i="19" s="1"/>
  <c r="E494" i="19"/>
  <c r="E495" i="19" s="1"/>
  <c r="B489" i="19"/>
  <c r="E484" i="19"/>
  <c r="D484" i="19"/>
  <c r="D494" i="19" s="1"/>
  <c r="D495" i="19" s="1"/>
  <c r="C484" i="19"/>
  <c r="C494" i="19" s="1"/>
  <c r="C495" i="19" s="1"/>
  <c r="B484" i="19"/>
  <c r="B494" i="19" s="1"/>
  <c r="B495" i="19" s="1"/>
  <c r="E479" i="19"/>
  <c r="D479" i="19"/>
  <c r="C479" i="19"/>
  <c r="E478" i="19"/>
  <c r="D478" i="19"/>
  <c r="C478" i="19"/>
  <c r="E477" i="19"/>
  <c r="D477" i="19"/>
  <c r="C477" i="19"/>
  <c r="C480" i="19" s="1"/>
  <c r="B462" i="19"/>
  <c r="E457" i="19"/>
  <c r="E467" i="19" s="1"/>
  <c r="E468" i="19" s="1"/>
  <c r="D457" i="19"/>
  <c r="D467" i="19" s="1"/>
  <c r="D468" i="19" s="1"/>
  <c r="C457" i="19"/>
  <c r="C467" i="19" s="1"/>
  <c r="C468" i="19" s="1"/>
  <c r="B457" i="19"/>
  <c r="B467" i="19" s="1"/>
  <c r="B468" i="19" s="1"/>
  <c r="E452" i="19"/>
  <c r="D452" i="19"/>
  <c r="C452" i="19"/>
  <c r="E451" i="19"/>
  <c r="D451" i="19"/>
  <c r="C451" i="19"/>
  <c r="E450" i="19"/>
  <c r="D450" i="19"/>
  <c r="D453" i="19" s="1"/>
  <c r="C450" i="19"/>
  <c r="C453" i="19" s="1"/>
  <c r="D441" i="19"/>
  <c r="D423" i="19" s="1"/>
  <c r="D424" i="19" s="1"/>
  <c r="D427" i="19" s="1"/>
  <c r="D437" i="19"/>
  <c r="E436" i="19"/>
  <c r="D436" i="19"/>
  <c r="C436" i="19"/>
  <c r="B436" i="19"/>
  <c r="E431" i="19"/>
  <c r="E441" i="19" s="1"/>
  <c r="D431" i="19"/>
  <c r="C431" i="19"/>
  <c r="C441" i="19" s="1"/>
  <c r="C442" i="19" s="1"/>
  <c r="B431" i="19"/>
  <c r="B441" i="19" s="1"/>
  <c r="B442" i="19" s="1"/>
  <c r="C426" i="19"/>
  <c r="E425" i="19"/>
  <c r="D425" i="19"/>
  <c r="C425" i="19"/>
  <c r="B424" i="19"/>
  <c r="C427" i="19" s="1"/>
  <c r="C414" i="19"/>
  <c r="C415" i="19" s="1"/>
  <c r="E409" i="19"/>
  <c r="D409" i="19"/>
  <c r="C409" i="19"/>
  <c r="B409" i="19"/>
  <c r="E404" i="19"/>
  <c r="E414" i="19" s="1"/>
  <c r="D404" i="19"/>
  <c r="D414" i="19" s="1"/>
  <c r="C404" i="19"/>
  <c r="B404" i="19"/>
  <c r="B414" i="19" s="1"/>
  <c r="E398" i="19"/>
  <c r="D398" i="19"/>
  <c r="C398" i="19"/>
  <c r="C397" i="19"/>
  <c r="D396" i="19"/>
  <c r="D399" i="19" s="1"/>
  <c r="A388" i="19"/>
  <c r="E382" i="19"/>
  <c r="E1369" i="19" s="1"/>
  <c r="E1368" i="19" s="1"/>
  <c r="D382" i="19"/>
  <c r="D1369" i="19" s="1"/>
  <c r="D1368" i="19" s="1"/>
  <c r="C382" i="19"/>
  <c r="C387" i="19" s="1"/>
  <c r="C388" i="19" s="1"/>
  <c r="B382" i="19"/>
  <c r="B387" i="19" s="1"/>
  <c r="E371" i="19"/>
  <c r="D371" i="19"/>
  <c r="C371" i="19"/>
  <c r="C370" i="19"/>
  <c r="E344" i="19"/>
  <c r="C344" i="19"/>
  <c r="C343" i="19" s="1"/>
  <c r="E343" i="19"/>
  <c r="D343" i="19"/>
  <c r="D358" i="19" s="1"/>
  <c r="D329" i="19" s="1"/>
  <c r="B343" i="19"/>
  <c r="E341" i="19"/>
  <c r="E1346" i="19" s="1"/>
  <c r="D340" i="19"/>
  <c r="C340" i="19"/>
  <c r="B340" i="19"/>
  <c r="E338" i="19"/>
  <c r="E1343" i="19" s="1"/>
  <c r="E1342" i="19" s="1"/>
  <c r="D337" i="19"/>
  <c r="C337" i="19"/>
  <c r="B337" i="19"/>
  <c r="E331" i="19"/>
  <c r="D331" i="19"/>
  <c r="C331" i="19"/>
  <c r="E306" i="19"/>
  <c r="D306" i="19"/>
  <c r="C306" i="19"/>
  <c r="B306" i="19"/>
  <c r="E303" i="19"/>
  <c r="D303" i="19"/>
  <c r="C303" i="19"/>
  <c r="B303" i="19"/>
  <c r="E300" i="19"/>
  <c r="D300" i="19"/>
  <c r="C300" i="19"/>
  <c r="B300" i="19"/>
  <c r="E294" i="19"/>
  <c r="D294" i="19"/>
  <c r="C294" i="19"/>
  <c r="C270" i="19"/>
  <c r="E269" i="19"/>
  <c r="D269" i="19"/>
  <c r="C269" i="19"/>
  <c r="B269" i="19"/>
  <c r="C267" i="19"/>
  <c r="C266" i="19" s="1"/>
  <c r="E266" i="19"/>
  <c r="D266" i="19"/>
  <c r="B266" i="19"/>
  <c r="B284" i="19" s="1"/>
  <c r="B255" i="19" s="1"/>
  <c r="B256" i="19" s="1"/>
  <c r="E263" i="19"/>
  <c r="E284" i="19" s="1"/>
  <c r="D263" i="19"/>
  <c r="C263" i="19"/>
  <c r="B263" i="19"/>
  <c r="E257" i="19"/>
  <c r="D257" i="19"/>
  <c r="C257" i="19"/>
  <c r="E232" i="19"/>
  <c r="D232" i="19"/>
  <c r="C232" i="19"/>
  <c r="B232" i="19"/>
  <c r="C230" i="19"/>
  <c r="C229" i="19" s="1"/>
  <c r="E229" i="19"/>
  <c r="D229" i="19"/>
  <c r="B229" i="19"/>
  <c r="E226" i="19"/>
  <c r="D226" i="19"/>
  <c r="C226" i="19"/>
  <c r="B226" i="19"/>
  <c r="E220" i="19"/>
  <c r="D220" i="19"/>
  <c r="C220" i="19"/>
  <c r="D207" i="19"/>
  <c r="E207" i="19" s="1"/>
  <c r="E195" i="19"/>
  <c r="D195" i="19"/>
  <c r="C195" i="19"/>
  <c r="C210" i="19" s="1"/>
  <c r="B195" i="19"/>
  <c r="C193" i="19"/>
  <c r="C192" i="19" s="1"/>
  <c r="E192" i="19"/>
  <c r="D192" i="19"/>
  <c r="B192" i="19"/>
  <c r="E189" i="19"/>
  <c r="D189" i="19"/>
  <c r="C189" i="19"/>
  <c r="B189" i="19"/>
  <c r="E183" i="19"/>
  <c r="D183" i="19"/>
  <c r="C183" i="19"/>
  <c r="C164" i="19"/>
  <c r="B159" i="19"/>
  <c r="E154" i="19"/>
  <c r="E164" i="19" s="1"/>
  <c r="D154" i="19"/>
  <c r="D164" i="19" s="1"/>
  <c r="C154" i="19"/>
  <c r="B154" i="19"/>
  <c r="B164" i="19" s="1"/>
  <c r="E148" i="19"/>
  <c r="D148" i="19"/>
  <c r="C148" i="19"/>
  <c r="C147" i="19"/>
  <c r="E146" i="19"/>
  <c r="E132" i="19"/>
  <c r="E135" i="19" s="1"/>
  <c r="D132" i="19"/>
  <c r="D135" i="19" s="1"/>
  <c r="C132" i="19"/>
  <c r="C135" i="19" s="1"/>
  <c r="B132" i="19"/>
  <c r="B135" i="19" s="1"/>
  <c r="E108" i="19"/>
  <c r="D108" i="19"/>
  <c r="C108" i="19"/>
  <c r="E83" i="19"/>
  <c r="E98" i="19" s="1"/>
  <c r="D83" i="19"/>
  <c r="C83" i="19"/>
  <c r="B83" i="19"/>
  <c r="B81" i="19"/>
  <c r="B1346" i="19" s="1"/>
  <c r="B1345" i="19" s="1"/>
  <c r="E80" i="19"/>
  <c r="D80" i="19"/>
  <c r="C80" i="19"/>
  <c r="B80" i="19"/>
  <c r="E77" i="19"/>
  <c r="D77" i="19"/>
  <c r="C77" i="19"/>
  <c r="B77" i="19"/>
  <c r="E71" i="19"/>
  <c r="D71" i="19"/>
  <c r="C71" i="19"/>
  <c r="D58" i="19"/>
  <c r="D61" i="19" s="1"/>
  <c r="E47" i="19"/>
  <c r="E1349" i="19" s="1"/>
  <c r="E1348" i="19" s="1"/>
  <c r="D46" i="19"/>
  <c r="C46" i="19"/>
  <c r="B46" i="19"/>
  <c r="B61" i="19" s="1"/>
  <c r="C44" i="19"/>
  <c r="E43" i="19"/>
  <c r="D43" i="19"/>
  <c r="C43" i="19"/>
  <c r="B43" i="19"/>
  <c r="E40" i="19"/>
  <c r="D40" i="19"/>
  <c r="C40" i="19"/>
  <c r="B40" i="19"/>
  <c r="E34" i="19"/>
  <c r="D34" i="19"/>
  <c r="C34" i="19"/>
  <c r="E736" i="18"/>
  <c r="D736" i="18"/>
  <c r="C736" i="18"/>
  <c r="B736" i="18"/>
  <c r="E735" i="18"/>
  <c r="D735" i="18"/>
  <c r="C735" i="18"/>
  <c r="B735" i="18"/>
  <c r="E734" i="18"/>
  <c r="D734" i="18"/>
  <c r="C734" i="18"/>
  <c r="B734" i="18"/>
  <c r="B733" i="18"/>
  <c r="E731" i="18"/>
  <c r="D731" i="18"/>
  <c r="C731" i="18"/>
  <c r="B731" i="18"/>
  <c r="E730" i="18"/>
  <c r="D730" i="18"/>
  <c r="C730" i="18"/>
  <c r="B730" i="18"/>
  <c r="E729" i="18"/>
  <c r="D729" i="18"/>
  <c r="C729" i="18"/>
  <c r="B729" i="18"/>
  <c r="C728" i="18"/>
  <c r="B728" i="18"/>
  <c r="B727" i="18" s="1"/>
  <c r="C727" i="18"/>
  <c r="E726" i="18"/>
  <c r="D726" i="18"/>
  <c r="C726" i="18"/>
  <c r="B726" i="18"/>
  <c r="E725" i="18"/>
  <c r="D725" i="18"/>
  <c r="C725" i="18"/>
  <c r="B725" i="18"/>
  <c r="E724" i="18"/>
  <c r="D724" i="18"/>
  <c r="C724" i="18"/>
  <c r="B724" i="18"/>
  <c r="E723" i="18"/>
  <c r="D723" i="18"/>
  <c r="C723" i="18"/>
  <c r="B723" i="18"/>
  <c r="E722" i="18"/>
  <c r="D722" i="18"/>
  <c r="C722" i="18"/>
  <c r="B722" i="18"/>
  <c r="E721" i="18"/>
  <c r="D721" i="18"/>
  <c r="C721" i="18"/>
  <c r="B721" i="18"/>
  <c r="E720" i="18"/>
  <c r="D720" i="18"/>
  <c r="C720" i="18"/>
  <c r="B720" i="18"/>
  <c r="B719" i="18"/>
  <c r="E715" i="18"/>
  <c r="D715" i="18"/>
  <c r="C715" i="18"/>
  <c r="B715" i="18"/>
  <c r="E714" i="18"/>
  <c r="D714" i="18"/>
  <c r="C714" i="18"/>
  <c r="B714" i="18"/>
  <c r="B713" i="18"/>
  <c r="B712" i="18" s="1"/>
  <c r="E711" i="18"/>
  <c r="D711" i="18"/>
  <c r="C711" i="18"/>
  <c r="B711" i="18"/>
  <c r="B710" i="18"/>
  <c r="B709" i="18" s="1"/>
  <c r="E708" i="18"/>
  <c r="D708" i="18"/>
  <c r="C708" i="18"/>
  <c r="B708" i="18"/>
  <c r="B707" i="18"/>
  <c r="B706" i="18" s="1"/>
  <c r="E697" i="18"/>
  <c r="D697" i="18"/>
  <c r="C697" i="18"/>
  <c r="B697" i="18"/>
  <c r="E692" i="18"/>
  <c r="E702" i="18" s="1"/>
  <c r="E684" i="18" s="1"/>
  <c r="E685" i="18" s="1"/>
  <c r="D692" i="18"/>
  <c r="D702" i="18" s="1"/>
  <c r="D684" i="18" s="1"/>
  <c r="E687" i="18" s="1"/>
  <c r="C692" i="18"/>
  <c r="C702" i="18" s="1"/>
  <c r="B692" i="18"/>
  <c r="B702" i="18" s="1"/>
  <c r="B684" i="18" s="1"/>
  <c r="B685" i="18" s="1"/>
  <c r="E686" i="18"/>
  <c r="D686" i="18"/>
  <c r="C686" i="18"/>
  <c r="C684" i="18"/>
  <c r="C685" i="18" s="1"/>
  <c r="C688" i="18" s="1"/>
  <c r="E671" i="18"/>
  <c r="D671" i="18"/>
  <c r="C671" i="18"/>
  <c r="B671" i="18"/>
  <c r="E666" i="18"/>
  <c r="E676" i="18" s="1"/>
  <c r="E658" i="18" s="1"/>
  <c r="D666" i="18"/>
  <c r="D676" i="18" s="1"/>
  <c r="D658" i="18" s="1"/>
  <c r="C666" i="18"/>
  <c r="C676" i="18" s="1"/>
  <c r="C658" i="18" s="1"/>
  <c r="B666" i="18"/>
  <c r="B676" i="18" s="1"/>
  <c r="B658" i="18" s="1"/>
  <c r="B659" i="18" s="1"/>
  <c r="E660" i="18"/>
  <c r="D660" i="18"/>
  <c r="C660" i="18"/>
  <c r="E646" i="18"/>
  <c r="D646" i="18"/>
  <c r="C646" i="18"/>
  <c r="B646" i="18"/>
  <c r="E641" i="18"/>
  <c r="E651" i="18" s="1"/>
  <c r="E633" i="18" s="1"/>
  <c r="D641" i="18"/>
  <c r="D651" i="18" s="1"/>
  <c r="D633" i="18" s="1"/>
  <c r="C641" i="18"/>
  <c r="C651" i="18" s="1"/>
  <c r="C633" i="18" s="1"/>
  <c r="C634" i="18" s="1"/>
  <c r="B641" i="18"/>
  <c r="B651" i="18" s="1"/>
  <c r="B633" i="18" s="1"/>
  <c r="B634" i="18" s="1"/>
  <c r="E635" i="18"/>
  <c r="D635" i="18"/>
  <c r="C635" i="18"/>
  <c r="E625" i="18"/>
  <c r="E607" i="18" s="1"/>
  <c r="E620" i="18"/>
  <c r="D620" i="18"/>
  <c r="C620" i="18"/>
  <c r="B620" i="18"/>
  <c r="E615" i="18"/>
  <c r="D615" i="18"/>
  <c r="D625" i="18" s="1"/>
  <c r="D607" i="18" s="1"/>
  <c r="D608" i="18" s="1"/>
  <c r="C615" i="18"/>
  <c r="C625" i="18" s="1"/>
  <c r="C607" i="18" s="1"/>
  <c r="B615" i="18"/>
  <c r="B625" i="18" s="1"/>
  <c r="B607" i="18" s="1"/>
  <c r="B608" i="18" s="1"/>
  <c r="E609" i="18"/>
  <c r="D609" i="18"/>
  <c r="C609" i="18"/>
  <c r="E595" i="18"/>
  <c r="D595" i="18"/>
  <c r="C595" i="18"/>
  <c r="B595" i="18"/>
  <c r="E590" i="18"/>
  <c r="E600" i="18" s="1"/>
  <c r="E582" i="18" s="1"/>
  <c r="E583" i="18" s="1"/>
  <c r="D590" i="18"/>
  <c r="D600" i="18" s="1"/>
  <c r="D582" i="18" s="1"/>
  <c r="C590" i="18"/>
  <c r="C600" i="18" s="1"/>
  <c r="C582" i="18" s="1"/>
  <c r="B590" i="18"/>
  <c r="B600" i="18" s="1"/>
  <c r="B582" i="18" s="1"/>
  <c r="B583" i="18" s="1"/>
  <c r="E585" i="18"/>
  <c r="E584" i="18"/>
  <c r="D584" i="18"/>
  <c r="C584" i="18"/>
  <c r="C571" i="18"/>
  <c r="C542" i="18" s="1"/>
  <c r="E556" i="18"/>
  <c r="D556" i="18"/>
  <c r="C556" i="18"/>
  <c r="B556" i="18"/>
  <c r="E553" i="18"/>
  <c r="D553" i="18"/>
  <c r="C553" i="18"/>
  <c r="B553" i="18"/>
  <c r="E550" i="18"/>
  <c r="D550" i="18"/>
  <c r="C550" i="18"/>
  <c r="B550" i="18"/>
  <c r="E544" i="18"/>
  <c r="D544" i="18"/>
  <c r="C544" i="18"/>
  <c r="E531" i="18"/>
  <c r="D531" i="18"/>
  <c r="C531" i="18"/>
  <c r="B531" i="18"/>
  <c r="E528" i="18"/>
  <c r="D528" i="18"/>
  <c r="C528" i="18"/>
  <c r="B528" i="18"/>
  <c r="E526" i="18"/>
  <c r="E719" i="18" s="1"/>
  <c r="E718" i="18" s="1"/>
  <c r="D526" i="18"/>
  <c r="C526" i="18"/>
  <c r="B525" i="18"/>
  <c r="C520" i="18"/>
  <c r="C519" i="18" s="1"/>
  <c r="E519" i="18"/>
  <c r="D519" i="18"/>
  <c r="B519" i="18"/>
  <c r="E516" i="18"/>
  <c r="D516" i="18"/>
  <c r="C516" i="18"/>
  <c r="B516" i="18"/>
  <c r="E513" i="18"/>
  <c r="D513" i="18"/>
  <c r="C513" i="18"/>
  <c r="B513" i="18"/>
  <c r="E507" i="18"/>
  <c r="D507" i="18"/>
  <c r="C507" i="18"/>
  <c r="E469" i="18"/>
  <c r="D469" i="18"/>
  <c r="C469" i="18"/>
  <c r="B469" i="18"/>
  <c r="E466" i="18"/>
  <c r="D466" i="18"/>
  <c r="C466" i="18"/>
  <c r="B466" i="18"/>
  <c r="E463" i="18"/>
  <c r="D463" i="18"/>
  <c r="C463" i="18"/>
  <c r="B463" i="18"/>
  <c r="E457" i="18"/>
  <c r="D457" i="18"/>
  <c r="C457" i="18"/>
  <c r="E431" i="18"/>
  <c r="D431" i="18"/>
  <c r="C431" i="18"/>
  <c r="B431" i="18"/>
  <c r="E428" i="18"/>
  <c r="D428" i="18"/>
  <c r="C428" i="18"/>
  <c r="B428" i="18"/>
  <c r="E425" i="18"/>
  <c r="D425" i="18"/>
  <c r="C425" i="18"/>
  <c r="B425" i="18"/>
  <c r="E419" i="18"/>
  <c r="D419" i="18"/>
  <c r="C419" i="18"/>
  <c r="E394" i="18"/>
  <c r="E409" i="18" s="1"/>
  <c r="D394" i="18"/>
  <c r="C394" i="18"/>
  <c r="C409" i="18" s="1"/>
  <c r="C380" i="18" s="1"/>
  <c r="B394" i="18"/>
  <c r="E391" i="18"/>
  <c r="D391" i="18"/>
  <c r="C391" i="18"/>
  <c r="B391" i="18"/>
  <c r="E388" i="18"/>
  <c r="D388" i="18"/>
  <c r="C388" i="18"/>
  <c r="B388" i="18"/>
  <c r="E382" i="18"/>
  <c r="D382" i="18"/>
  <c r="C382" i="18"/>
  <c r="E357" i="18"/>
  <c r="D357" i="18"/>
  <c r="C357" i="18"/>
  <c r="B357" i="18"/>
  <c r="E354" i="18"/>
  <c r="D354" i="18"/>
  <c r="D372" i="18" s="1"/>
  <c r="D343" i="18" s="1"/>
  <c r="C354" i="18"/>
  <c r="B354" i="18"/>
  <c r="E351" i="18"/>
  <c r="D351" i="18"/>
  <c r="C351" i="18"/>
  <c r="B351" i="18"/>
  <c r="E345" i="18"/>
  <c r="D345" i="18"/>
  <c r="C345" i="18"/>
  <c r="E332" i="18"/>
  <c r="E335" i="18" s="1"/>
  <c r="D332" i="18"/>
  <c r="D335" i="18" s="1"/>
  <c r="E320" i="18"/>
  <c r="D320" i="18"/>
  <c r="C320" i="18"/>
  <c r="B320" i="18"/>
  <c r="E317" i="18"/>
  <c r="D317" i="18"/>
  <c r="C317" i="18"/>
  <c r="B317" i="18"/>
  <c r="E314" i="18"/>
  <c r="D314" i="18"/>
  <c r="C314" i="18"/>
  <c r="B314" i="18"/>
  <c r="E308" i="18"/>
  <c r="D308" i="18"/>
  <c r="C308" i="18"/>
  <c r="D306" i="18"/>
  <c r="D307" i="18" s="1"/>
  <c r="E284" i="18"/>
  <c r="D284" i="18"/>
  <c r="C284" i="18"/>
  <c r="B284" i="18"/>
  <c r="E279" i="18"/>
  <c r="E289" i="18" s="1"/>
  <c r="D279" i="18"/>
  <c r="D289" i="18" s="1"/>
  <c r="D271" i="18" s="1"/>
  <c r="C279" i="18"/>
  <c r="C289" i="18" s="1"/>
  <c r="C271" i="18" s="1"/>
  <c r="C272" i="18" s="1"/>
  <c r="B279" i="18"/>
  <c r="B289" i="18" s="1"/>
  <c r="B271" i="18" s="1"/>
  <c r="B272" i="18" s="1"/>
  <c r="E273" i="18"/>
  <c r="D273" i="18"/>
  <c r="C273" i="18"/>
  <c r="E271" i="18"/>
  <c r="E272" i="18" s="1"/>
  <c r="E258" i="18"/>
  <c r="D258" i="18"/>
  <c r="C258" i="18"/>
  <c r="B258" i="18"/>
  <c r="E253" i="18"/>
  <c r="E263" i="18" s="1"/>
  <c r="E245" i="18" s="1"/>
  <c r="D253" i="18"/>
  <c r="D263" i="18" s="1"/>
  <c r="D245" i="18" s="1"/>
  <c r="C253" i="18"/>
  <c r="C263" i="18" s="1"/>
  <c r="B253" i="18"/>
  <c r="B263" i="18" s="1"/>
  <c r="B245" i="18" s="1"/>
  <c r="B246" i="18" s="1"/>
  <c r="E247" i="18"/>
  <c r="D247" i="18"/>
  <c r="C247" i="18"/>
  <c r="C245" i="18"/>
  <c r="E232" i="18"/>
  <c r="D232" i="18"/>
  <c r="C232" i="18"/>
  <c r="B232" i="18"/>
  <c r="E227" i="18"/>
  <c r="E237" i="18" s="1"/>
  <c r="E219" i="18" s="1"/>
  <c r="D227" i="18"/>
  <c r="D237" i="18" s="1"/>
  <c r="D219" i="18" s="1"/>
  <c r="C227" i="18"/>
  <c r="C237" i="18" s="1"/>
  <c r="C219" i="18" s="1"/>
  <c r="B227" i="18"/>
  <c r="B237" i="18" s="1"/>
  <c r="B219" i="18" s="1"/>
  <c r="B220" i="18" s="1"/>
  <c r="E221" i="18"/>
  <c r="D221" i="18"/>
  <c r="C221" i="18"/>
  <c r="E208" i="18"/>
  <c r="D208" i="18"/>
  <c r="D207" i="18" s="1"/>
  <c r="E207" i="18"/>
  <c r="C207" i="18"/>
  <c r="B207" i="18"/>
  <c r="E202" i="18"/>
  <c r="D202" i="18"/>
  <c r="D212" i="18" s="1"/>
  <c r="D194" i="18" s="1"/>
  <c r="C202" i="18"/>
  <c r="C212" i="18" s="1"/>
  <c r="C194" i="18" s="1"/>
  <c r="B202" i="18"/>
  <c r="B212" i="18" s="1"/>
  <c r="B194" i="18" s="1"/>
  <c r="B195" i="18" s="1"/>
  <c r="E196" i="18"/>
  <c r="D196" i="18"/>
  <c r="C196" i="18"/>
  <c r="E181" i="18"/>
  <c r="D181" i="18"/>
  <c r="C181" i="18"/>
  <c r="B181" i="18"/>
  <c r="E177" i="18"/>
  <c r="E728" i="18" s="1"/>
  <c r="E727" i="18" s="1"/>
  <c r="D177" i="18"/>
  <c r="D728" i="18" s="1"/>
  <c r="D727" i="18" s="1"/>
  <c r="E176" i="18"/>
  <c r="E186" i="18" s="1"/>
  <c r="E168" i="18" s="1"/>
  <c r="D176" i="18"/>
  <c r="D186" i="18" s="1"/>
  <c r="D168" i="18" s="1"/>
  <c r="C176" i="18"/>
  <c r="B176" i="18"/>
  <c r="E170" i="18"/>
  <c r="D170" i="18"/>
  <c r="C170" i="18"/>
  <c r="E156" i="18"/>
  <c r="D156" i="18"/>
  <c r="C156" i="18"/>
  <c r="C733" i="18" s="1"/>
  <c r="C732" i="18" s="1"/>
  <c r="C155" i="18"/>
  <c r="B155" i="18"/>
  <c r="E150" i="18"/>
  <c r="D150" i="18"/>
  <c r="C150" i="18"/>
  <c r="C160" i="18" s="1"/>
  <c r="C142" i="18" s="1"/>
  <c r="B150" i="18"/>
  <c r="B160" i="18" s="1"/>
  <c r="B142" i="18" s="1"/>
  <c r="B143" i="18" s="1"/>
  <c r="E144" i="18"/>
  <c r="D144" i="18"/>
  <c r="C144" i="18"/>
  <c r="E133" i="18"/>
  <c r="C119" i="18"/>
  <c r="C118" i="18" s="1"/>
  <c r="C133" i="18" s="1"/>
  <c r="E118" i="18"/>
  <c r="D118" i="18"/>
  <c r="B118" i="18"/>
  <c r="E115" i="18"/>
  <c r="D115" i="18"/>
  <c r="C115" i="18"/>
  <c r="B115" i="18"/>
  <c r="E112" i="18"/>
  <c r="D112" i="18"/>
  <c r="C112" i="18"/>
  <c r="B112" i="18"/>
  <c r="E106" i="18"/>
  <c r="D106" i="18"/>
  <c r="C106" i="18"/>
  <c r="E82" i="18"/>
  <c r="E81" i="18" s="1"/>
  <c r="D82" i="18"/>
  <c r="D81" i="18" s="1"/>
  <c r="C82" i="18"/>
  <c r="C81" i="18" s="1"/>
  <c r="C96" i="18" s="1"/>
  <c r="B81" i="18"/>
  <c r="B96" i="18" s="1"/>
  <c r="E78" i="18"/>
  <c r="D78" i="18"/>
  <c r="C78" i="18"/>
  <c r="B78" i="18"/>
  <c r="E76" i="18"/>
  <c r="D76" i="18"/>
  <c r="D75" i="18" s="1"/>
  <c r="C76" i="18"/>
  <c r="E75" i="18"/>
  <c r="C75" i="18"/>
  <c r="B75" i="18"/>
  <c r="E69" i="18"/>
  <c r="D69" i="18"/>
  <c r="C69" i="18"/>
  <c r="D56" i="18"/>
  <c r="E56" i="18" s="1"/>
  <c r="E45" i="18"/>
  <c r="D45" i="18"/>
  <c r="D713" i="18" s="1"/>
  <c r="D712" i="18" s="1"/>
  <c r="C45" i="18"/>
  <c r="E44" i="18"/>
  <c r="C44" i="18"/>
  <c r="B44" i="18"/>
  <c r="E42" i="18"/>
  <c r="E710" i="18" s="1"/>
  <c r="D42" i="18"/>
  <c r="D710" i="18" s="1"/>
  <c r="D709" i="18" s="1"/>
  <c r="C42" i="18"/>
  <c r="C710" i="18" s="1"/>
  <c r="C709" i="18" s="1"/>
  <c r="D41" i="18"/>
  <c r="B41" i="18"/>
  <c r="E39" i="18"/>
  <c r="E707" i="18" s="1"/>
  <c r="E706" i="18" s="1"/>
  <c r="D39" i="18"/>
  <c r="C39" i="18"/>
  <c r="B38" i="18"/>
  <c r="E32" i="18"/>
  <c r="D32" i="18"/>
  <c r="C32" i="18"/>
  <c r="E394" i="17"/>
  <c r="D394" i="17"/>
  <c r="C394" i="17"/>
  <c r="B394" i="17"/>
  <c r="E393" i="17"/>
  <c r="D393" i="17"/>
  <c r="C393" i="17"/>
  <c r="B393" i="17"/>
  <c r="E392" i="17"/>
  <c r="D392" i="17"/>
  <c r="C392" i="17"/>
  <c r="B392" i="17"/>
  <c r="E391" i="17"/>
  <c r="D391" i="17"/>
  <c r="C391" i="17"/>
  <c r="B391" i="17"/>
  <c r="B390" i="17" s="1"/>
  <c r="E390" i="17"/>
  <c r="D390" i="17"/>
  <c r="C390" i="17"/>
  <c r="E389" i="17"/>
  <c r="D389" i="17"/>
  <c r="C389" i="17"/>
  <c r="B389" i="17"/>
  <c r="E388" i="17"/>
  <c r="D388" i="17"/>
  <c r="C388" i="17"/>
  <c r="B388" i="17"/>
  <c r="E387" i="17"/>
  <c r="D387" i="17"/>
  <c r="C387" i="17"/>
  <c r="B387" i="17"/>
  <c r="E386" i="17"/>
  <c r="D386" i="17"/>
  <c r="C386" i="17"/>
  <c r="B386" i="17"/>
  <c r="B385" i="17" s="1"/>
  <c r="E385" i="17"/>
  <c r="D385" i="17"/>
  <c r="C385" i="17"/>
  <c r="E384" i="17"/>
  <c r="D384" i="17"/>
  <c r="C384" i="17"/>
  <c r="B384" i="17"/>
  <c r="E383" i="17"/>
  <c r="D383" i="17"/>
  <c r="C383" i="17"/>
  <c r="B383" i="17"/>
  <c r="E382" i="17"/>
  <c r="D382" i="17"/>
  <c r="C382" i="17"/>
  <c r="B382" i="17"/>
  <c r="E381" i="17"/>
  <c r="D381" i="17"/>
  <c r="C381" i="17"/>
  <c r="B381" i="17"/>
  <c r="E380" i="17"/>
  <c r="D380" i="17"/>
  <c r="C380" i="17"/>
  <c r="B380" i="17"/>
  <c r="B379" i="17" s="1"/>
  <c r="E379" i="17"/>
  <c r="D379" i="17"/>
  <c r="C379" i="17"/>
  <c r="E378" i="17"/>
  <c r="D378" i="17"/>
  <c r="C378" i="17"/>
  <c r="B378" i="17"/>
  <c r="E377" i="17"/>
  <c r="D377" i="17"/>
  <c r="C377" i="17"/>
  <c r="B377" i="17"/>
  <c r="B376" i="17" s="1"/>
  <c r="E376" i="17"/>
  <c r="D376" i="17"/>
  <c r="C376" i="17"/>
  <c r="E375" i="17"/>
  <c r="D375" i="17"/>
  <c r="C375" i="17"/>
  <c r="B375" i="17"/>
  <c r="E374" i="17"/>
  <c r="D374" i="17"/>
  <c r="C374" i="17"/>
  <c r="B374" i="17"/>
  <c r="B373" i="17" s="1"/>
  <c r="E373" i="17"/>
  <c r="D373" i="17"/>
  <c r="D363" i="17" s="1"/>
  <c r="C373" i="17"/>
  <c r="E372" i="17"/>
  <c r="D372" i="17"/>
  <c r="C372" i="17"/>
  <c r="B372" i="17"/>
  <c r="E371" i="17"/>
  <c r="D371" i="17"/>
  <c r="C371" i="17"/>
  <c r="C370" i="17" s="1"/>
  <c r="B371" i="17"/>
  <c r="B370" i="17" s="1"/>
  <c r="E370" i="17"/>
  <c r="D370" i="17"/>
  <c r="E369" i="17"/>
  <c r="D369" i="17"/>
  <c r="C369" i="17"/>
  <c r="B369" i="17"/>
  <c r="E368" i="17"/>
  <c r="D368" i="17"/>
  <c r="C368" i="17"/>
  <c r="B368" i="17"/>
  <c r="B367" i="17" s="1"/>
  <c r="E367" i="17"/>
  <c r="D367" i="17"/>
  <c r="C367" i="17"/>
  <c r="E366" i="17"/>
  <c r="D366" i="17"/>
  <c r="C366" i="17"/>
  <c r="B366" i="17"/>
  <c r="E365" i="17"/>
  <c r="E364" i="17" s="1"/>
  <c r="E363" i="17" s="1"/>
  <c r="D365" i="17"/>
  <c r="C365" i="17"/>
  <c r="B365" i="17"/>
  <c r="B364" i="17" s="1"/>
  <c r="D364" i="17"/>
  <c r="C364" i="17"/>
  <c r="E355" i="17"/>
  <c r="D355" i="17"/>
  <c r="C355" i="17"/>
  <c r="B355" i="17"/>
  <c r="E350" i="17"/>
  <c r="D350" i="17"/>
  <c r="C350" i="17"/>
  <c r="B350" i="17"/>
  <c r="E344" i="17"/>
  <c r="D344" i="17"/>
  <c r="C344" i="17"/>
  <c r="E330" i="17"/>
  <c r="D330" i="17"/>
  <c r="C330" i="17"/>
  <c r="B330" i="17"/>
  <c r="B335" i="17" s="1"/>
  <c r="B317" i="17" s="1"/>
  <c r="B318" i="17" s="1"/>
  <c r="E325" i="17"/>
  <c r="D325" i="17"/>
  <c r="C325" i="17"/>
  <c r="B325" i="17"/>
  <c r="E319" i="17"/>
  <c r="D319" i="17"/>
  <c r="C319" i="17"/>
  <c r="E305" i="17"/>
  <c r="E310" i="17" s="1"/>
  <c r="E292" i="17" s="1"/>
  <c r="D305" i="17"/>
  <c r="C305" i="17"/>
  <c r="B305" i="17"/>
  <c r="E300" i="17"/>
  <c r="D300" i="17"/>
  <c r="C300" i="17"/>
  <c r="B300" i="17"/>
  <c r="E294" i="17"/>
  <c r="D294" i="17"/>
  <c r="C294" i="17"/>
  <c r="E280" i="17"/>
  <c r="D280" i="17"/>
  <c r="C280" i="17"/>
  <c r="B280" i="17"/>
  <c r="E275" i="17"/>
  <c r="D275" i="17"/>
  <c r="C275" i="17"/>
  <c r="B275" i="17"/>
  <c r="E269" i="17"/>
  <c r="D269" i="17"/>
  <c r="C269" i="17"/>
  <c r="E255" i="17"/>
  <c r="D255" i="17"/>
  <c r="C255" i="17"/>
  <c r="C260" i="17" s="1"/>
  <c r="C242" i="17" s="1"/>
  <c r="B255" i="17"/>
  <c r="E250" i="17"/>
  <c r="D250" i="17"/>
  <c r="C250" i="17"/>
  <c r="B250" i="17"/>
  <c r="E244" i="17"/>
  <c r="D244" i="17"/>
  <c r="C244" i="17"/>
  <c r="E230" i="17"/>
  <c r="D230" i="17"/>
  <c r="C230" i="17"/>
  <c r="B230" i="17"/>
  <c r="B235" i="17" s="1"/>
  <c r="B217" i="17" s="1"/>
  <c r="B218" i="17" s="1"/>
  <c r="E225" i="17"/>
  <c r="D225" i="17"/>
  <c r="C225" i="17"/>
  <c r="B225" i="17"/>
  <c r="E219" i="17"/>
  <c r="D219" i="17"/>
  <c r="C219" i="17"/>
  <c r="E204" i="17"/>
  <c r="D204" i="17"/>
  <c r="C204" i="17"/>
  <c r="B204" i="17"/>
  <c r="E199" i="17"/>
  <c r="D199" i="17"/>
  <c r="C199" i="17"/>
  <c r="B199" i="17"/>
  <c r="E193" i="17"/>
  <c r="D193" i="17"/>
  <c r="C193" i="17"/>
  <c r="E179" i="17"/>
  <c r="D179" i="17"/>
  <c r="C179" i="17"/>
  <c r="B179" i="17"/>
  <c r="E174" i="17"/>
  <c r="D174" i="17"/>
  <c r="C174" i="17"/>
  <c r="B174" i="17"/>
  <c r="E168" i="17"/>
  <c r="D168" i="17"/>
  <c r="C168" i="17"/>
  <c r="E154" i="17"/>
  <c r="D154" i="17"/>
  <c r="C154" i="17"/>
  <c r="C159" i="17" s="1"/>
  <c r="C141" i="17" s="1"/>
  <c r="B154" i="17"/>
  <c r="E149" i="17"/>
  <c r="D149" i="17"/>
  <c r="C149" i="17"/>
  <c r="B149" i="17"/>
  <c r="E143" i="17"/>
  <c r="D143" i="17"/>
  <c r="C143" i="17"/>
  <c r="E127" i="17"/>
  <c r="D127" i="17"/>
  <c r="C127" i="17"/>
  <c r="B127" i="17"/>
  <c r="E115" i="17"/>
  <c r="D115" i="17"/>
  <c r="C115" i="17"/>
  <c r="B115" i="17"/>
  <c r="E112" i="17"/>
  <c r="D112" i="17"/>
  <c r="C112" i="17"/>
  <c r="B112" i="17"/>
  <c r="E109" i="17"/>
  <c r="D109" i="17"/>
  <c r="C109" i="17"/>
  <c r="B109" i="17"/>
  <c r="E103" i="17"/>
  <c r="D103" i="17"/>
  <c r="C103" i="17"/>
  <c r="E87" i="17"/>
  <c r="D87" i="17"/>
  <c r="C87" i="17"/>
  <c r="B87" i="17"/>
  <c r="E78" i="17"/>
  <c r="D78" i="17"/>
  <c r="C78" i="17"/>
  <c r="B78" i="17"/>
  <c r="E75" i="17"/>
  <c r="D75" i="17"/>
  <c r="C75" i="17"/>
  <c r="B75" i="17"/>
  <c r="E72" i="17"/>
  <c r="D72" i="17"/>
  <c r="C72" i="17"/>
  <c r="B72" i="17"/>
  <c r="E66" i="17"/>
  <c r="D66" i="17"/>
  <c r="C66" i="17"/>
  <c r="D53" i="17"/>
  <c r="E47" i="17"/>
  <c r="D47" i="17"/>
  <c r="C47" i="17"/>
  <c r="B47" i="17"/>
  <c r="E41" i="17"/>
  <c r="D41" i="17"/>
  <c r="C41" i="17"/>
  <c r="B41" i="17"/>
  <c r="E38" i="17"/>
  <c r="D38" i="17"/>
  <c r="C38" i="17"/>
  <c r="B38" i="17"/>
  <c r="E35" i="17"/>
  <c r="D35" i="17"/>
  <c r="C35" i="17"/>
  <c r="B35" i="17"/>
  <c r="E29" i="17"/>
  <c r="D29" i="17"/>
  <c r="C29" i="17"/>
  <c r="E557" i="16"/>
  <c r="D557" i="16"/>
  <c r="C557" i="16"/>
  <c r="B557" i="16"/>
  <c r="E556" i="16"/>
  <c r="D556" i="16"/>
  <c r="C556" i="16"/>
  <c r="B556" i="16"/>
  <c r="E555" i="16"/>
  <c r="D555" i="16"/>
  <c r="C555" i="16"/>
  <c r="B555" i="16"/>
  <c r="D554" i="16"/>
  <c r="C554" i="16"/>
  <c r="B554" i="16"/>
  <c r="D553" i="16"/>
  <c r="C553" i="16"/>
  <c r="E552" i="16"/>
  <c r="D552" i="16"/>
  <c r="C552" i="16"/>
  <c r="B552" i="16"/>
  <c r="E551" i="16"/>
  <c r="D551" i="16"/>
  <c r="C551" i="16"/>
  <c r="B551" i="16"/>
  <c r="E550" i="16"/>
  <c r="D550" i="16"/>
  <c r="C550" i="16"/>
  <c r="B550" i="16"/>
  <c r="C549" i="16"/>
  <c r="B549" i="16"/>
  <c r="B548" i="16" s="1"/>
  <c r="C548" i="16"/>
  <c r="E547" i="16"/>
  <c r="D547" i="16"/>
  <c r="C547" i="16"/>
  <c r="B547" i="16"/>
  <c r="E546" i="16"/>
  <c r="D546" i="16"/>
  <c r="C546" i="16"/>
  <c r="B546" i="16"/>
  <c r="E544" i="16"/>
  <c r="D544" i="16"/>
  <c r="C544" i="16"/>
  <c r="B544" i="16"/>
  <c r="E543" i="16"/>
  <c r="D543" i="16"/>
  <c r="D542" i="16" s="1"/>
  <c r="B543" i="16"/>
  <c r="E542" i="16"/>
  <c r="E541" i="16"/>
  <c r="D541" i="16"/>
  <c r="C541" i="16"/>
  <c r="B541" i="16"/>
  <c r="E540" i="16"/>
  <c r="D540" i="16"/>
  <c r="C540" i="16"/>
  <c r="B540" i="16"/>
  <c r="E539" i="16"/>
  <c r="D539" i="16"/>
  <c r="C539" i="16"/>
  <c r="B539" i="16"/>
  <c r="E538" i="16"/>
  <c r="D538" i="16"/>
  <c r="C538" i="16"/>
  <c r="B538" i="16"/>
  <c r="E537" i="16"/>
  <c r="D537" i="16"/>
  <c r="C537" i="16"/>
  <c r="C536" i="16" s="1"/>
  <c r="B537" i="16"/>
  <c r="E536" i="16"/>
  <c r="D536" i="16"/>
  <c r="B536" i="16"/>
  <c r="E535" i="16"/>
  <c r="D535" i="16"/>
  <c r="C535" i="16"/>
  <c r="B535" i="16"/>
  <c r="D534" i="16"/>
  <c r="B534" i="16"/>
  <c r="B533" i="16" s="1"/>
  <c r="D533" i="16"/>
  <c r="E532" i="16"/>
  <c r="D532" i="16"/>
  <c r="C532" i="16"/>
  <c r="B532" i="16"/>
  <c r="B530" i="16" s="1"/>
  <c r="E531" i="16"/>
  <c r="D531" i="16"/>
  <c r="D530" i="16" s="1"/>
  <c r="B531" i="16"/>
  <c r="E530" i="16"/>
  <c r="E529" i="16"/>
  <c r="D529" i="16"/>
  <c r="C529" i="16"/>
  <c r="B529" i="16"/>
  <c r="E528" i="16"/>
  <c r="D528" i="16"/>
  <c r="D527" i="16" s="1"/>
  <c r="B528" i="16"/>
  <c r="B527" i="16" s="1"/>
  <c r="E527" i="16"/>
  <c r="E518" i="16"/>
  <c r="D518" i="16"/>
  <c r="C518" i="16"/>
  <c r="B518" i="16"/>
  <c r="E513" i="16"/>
  <c r="E523" i="16" s="1"/>
  <c r="E505" i="16" s="1"/>
  <c r="E506" i="16" s="1"/>
  <c r="D513" i="16"/>
  <c r="D523" i="16" s="1"/>
  <c r="D505" i="16" s="1"/>
  <c r="C513" i="16"/>
  <c r="C523" i="16" s="1"/>
  <c r="C505" i="16" s="1"/>
  <c r="B513" i="16"/>
  <c r="B523" i="16" s="1"/>
  <c r="B505" i="16" s="1"/>
  <c r="B506" i="16" s="1"/>
  <c r="E507" i="16"/>
  <c r="D507" i="16"/>
  <c r="C507" i="16"/>
  <c r="E493" i="16"/>
  <c r="D493" i="16"/>
  <c r="C493" i="16"/>
  <c r="B493" i="16"/>
  <c r="E488" i="16"/>
  <c r="E498" i="16" s="1"/>
  <c r="E480" i="16" s="1"/>
  <c r="D488" i="16"/>
  <c r="D498" i="16" s="1"/>
  <c r="C488" i="16"/>
  <c r="C498" i="16" s="1"/>
  <c r="C480" i="16" s="1"/>
  <c r="B488" i="16"/>
  <c r="B498" i="16" s="1"/>
  <c r="B480" i="16" s="1"/>
  <c r="B481" i="16" s="1"/>
  <c r="E482" i="16"/>
  <c r="D482" i="16"/>
  <c r="C482" i="16"/>
  <c r="D480" i="16"/>
  <c r="D481" i="16" s="1"/>
  <c r="E468" i="16"/>
  <c r="D468" i="16"/>
  <c r="C468" i="16"/>
  <c r="B468" i="16"/>
  <c r="E463" i="16"/>
  <c r="E473" i="16" s="1"/>
  <c r="E455" i="16" s="1"/>
  <c r="D463" i="16"/>
  <c r="D473" i="16" s="1"/>
  <c r="D455" i="16" s="1"/>
  <c r="C463" i="16"/>
  <c r="C473" i="16" s="1"/>
  <c r="C455" i="16" s="1"/>
  <c r="C456" i="16" s="1"/>
  <c r="B463" i="16"/>
  <c r="B473" i="16" s="1"/>
  <c r="B455" i="16" s="1"/>
  <c r="B456" i="16" s="1"/>
  <c r="E457" i="16"/>
  <c r="D457" i="16"/>
  <c r="C457" i="16"/>
  <c r="E442" i="16"/>
  <c r="D442" i="16"/>
  <c r="C442" i="16"/>
  <c r="B442" i="16"/>
  <c r="E437" i="16"/>
  <c r="E447" i="16" s="1"/>
  <c r="E429" i="16" s="1"/>
  <c r="D437" i="16"/>
  <c r="D447" i="16" s="1"/>
  <c r="D429" i="16" s="1"/>
  <c r="D430" i="16" s="1"/>
  <c r="C437" i="16"/>
  <c r="C447" i="16" s="1"/>
  <c r="C429" i="16" s="1"/>
  <c r="B437" i="16"/>
  <c r="B447" i="16" s="1"/>
  <c r="B429" i="16" s="1"/>
  <c r="B430" i="16" s="1"/>
  <c r="E431" i="16"/>
  <c r="D431" i="16"/>
  <c r="C431" i="16"/>
  <c r="E417" i="16"/>
  <c r="D417" i="16"/>
  <c r="C417" i="16"/>
  <c r="B417" i="16"/>
  <c r="E412" i="16"/>
  <c r="E422" i="16" s="1"/>
  <c r="E404" i="16" s="1"/>
  <c r="E405" i="16" s="1"/>
  <c r="D412" i="16"/>
  <c r="D422" i="16" s="1"/>
  <c r="D404" i="16" s="1"/>
  <c r="C412" i="16"/>
  <c r="C422" i="16" s="1"/>
  <c r="B412" i="16"/>
  <c r="B422" i="16" s="1"/>
  <c r="B404" i="16" s="1"/>
  <c r="B405" i="16" s="1"/>
  <c r="E406" i="16"/>
  <c r="D406" i="16"/>
  <c r="C406" i="16"/>
  <c r="C405" i="16"/>
  <c r="C404" i="16"/>
  <c r="E391" i="16"/>
  <c r="D391" i="16"/>
  <c r="C391" i="16"/>
  <c r="B391" i="16"/>
  <c r="E387" i="16"/>
  <c r="E386" i="16" s="1"/>
  <c r="E396" i="16" s="1"/>
  <c r="D386" i="16"/>
  <c r="D396" i="16" s="1"/>
  <c r="D378" i="16" s="1"/>
  <c r="C386" i="16"/>
  <c r="B386" i="16"/>
  <c r="E380" i="16"/>
  <c r="D380" i="16"/>
  <c r="C380" i="16"/>
  <c r="E378" i="16"/>
  <c r="E379" i="16" s="1"/>
  <c r="E365" i="16"/>
  <c r="D365" i="16"/>
  <c r="C365" i="16"/>
  <c r="B365" i="16"/>
  <c r="E360" i="16"/>
  <c r="E370" i="16" s="1"/>
  <c r="E352" i="16" s="1"/>
  <c r="D360" i="16"/>
  <c r="D370" i="16" s="1"/>
  <c r="D352" i="16" s="1"/>
  <c r="D353" i="16" s="1"/>
  <c r="C360" i="16"/>
  <c r="C370" i="16" s="1"/>
  <c r="C352" i="16" s="1"/>
  <c r="B360" i="16"/>
  <c r="B370" i="16" s="1"/>
  <c r="B352" i="16" s="1"/>
  <c r="B353" i="16" s="1"/>
  <c r="E354" i="16"/>
  <c r="D354" i="16"/>
  <c r="C354" i="16"/>
  <c r="E340" i="16"/>
  <c r="E554" i="16" s="1"/>
  <c r="E553" i="16" s="1"/>
  <c r="D339" i="16"/>
  <c r="C339" i="16"/>
  <c r="B339" i="16"/>
  <c r="E334" i="16"/>
  <c r="D334" i="16"/>
  <c r="D344" i="16" s="1"/>
  <c r="D326" i="16" s="1"/>
  <c r="C334" i="16"/>
  <c r="C344" i="16" s="1"/>
  <c r="C326" i="16" s="1"/>
  <c r="B334" i="16"/>
  <c r="B344" i="16" s="1"/>
  <c r="B326" i="16" s="1"/>
  <c r="B327" i="16" s="1"/>
  <c r="E328" i="16"/>
  <c r="D328" i="16"/>
  <c r="C328" i="16"/>
  <c r="D319" i="16"/>
  <c r="D301" i="16" s="1"/>
  <c r="E314" i="16"/>
  <c r="D314" i="16"/>
  <c r="C314" i="16"/>
  <c r="B314" i="16"/>
  <c r="E309" i="16"/>
  <c r="E319" i="16" s="1"/>
  <c r="D309" i="16"/>
  <c r="C309" i="16"/>
  <c r="C319" i="16" s="1"/>
  <c r="C301" i="16" s="1"/>
  <c r="C302" i="16" s="1"/>
  <c r="B309" i="16"/>
  <c r="B319" i="16" s="1"/>
  <c r="B301" i="16" s="1"/>
  <c r="B302" i="16" s="1"/>
  <c r="E303" i="16"/>
  <c r="D303" i="16"/>
  <c r="C303" i="16"/>
  <c r="E301" i="16"/>
  <c r="E304" i="16" s="1"/>
  <c r="E289" i="16"/>
  <c r="D289" i="16"/>
  <c r="C289" i="16"/>
  <c r="B289" i="16"/>
  <c r="E284" i="16"/>
  <c r="E294" i="16" s="1"/>
  <c r="E276" i="16" s="1"/>
  <c r="D284" i="16"/>
  <c r="D294" i="16" s="1"/>
  <c r="D276" i="16" s="1"/>
  <c r="D277" i="16" s="1"/>
  <c r="C284" i="16"/>
  <c r="C294" i="16" s="1"/>
  <c r="C276" i="16" s="1"/>
  <c r="B284" i="16"/>
  <c r="B294" i="16" s="1"/>
  <c r="E278" i="16"/>
  <c r="D278" i="16"/>
  <c r="C278" i="16"/>
  <c r="B276" i="16"/>
  <c r="B277" i="16" s="1"/>
  <c r="E264" i="16"/>
  <c r="D264" i="16"/>
  <c r="C264" i="16"/>
  <c r="B264" i="16"/>
  <c r="E259" i="16"/>
  <c r="E269" i="16" s="1"/>
  <c r="E251" i="16" s="1"/>
  <c r="E252" i="16" s="1"/>
  <c r="D259" i="16"/>
  <c r="D269" i="16" s="1"/>
  <c r="D251" i="16" s="1"/>
  <c r="C259" i="16"/>
  <c r="C269" i="16" s="1"/>
  <c r="C251" i="16" s="1"/>
  <c r="B259" i="16"/>
  <c r="B269" i="16" s="1"/>
  <c r="B251" i="16" s="1"/>
  <c r="B252" i="16" s="1"/>
  <c r="E253" i="16"/>
  <c r="D253" i="16"/>
  <c r="C253" i="16"/>
  <c r="E239" i="16"/>
  <c r="D239" i="16"/>
  <c r="C239" i="16"/>
  <c r="B239" i="16"/>
  <c r="E235" i="16"/>
  <c r="D235" i="16"/>
  <c r="E234" i="16"/>
  <c r="E244" i="16" s="1"/>
  <c r="E226" i="16" s="1"/>
  <c r="D234" i="16"/>
  <c r="D244" i="16" s="1"/>
  <c r="D226" i="16" s="1"/>
  <c r="D227" i="16" s="1"/>
  <c r="C234" i="16"/>
  <c r="C244" i="16" s="1"/>
  <c r="C226" i="16" s="1"/>
  <c r="B234" i="16"/>
  <c r="E228" i="16"/>
  <c r="D228" i="16"/>
  <c r="C228" i="16"/>
  <c r="E214" i="16"/>
  <c r="D214" i="16"/>
  <c r="C214" i="16"/>
  <c r="B214" i="16"/>
  <c r="B219" i="16" s="1"/>
  <c r="B201" i="16" s="1"/>
  <c r="E210" i="16"/>
  <c r="E209" i="16" s="1"/>
  <c r="E219" i="16" s="1"/>
  <c r="E201" i="16" s="1"/>
  <c r="D210" i="16"/>
  <c r="D209" i="16" s="1"/>
  <c r="D219" i="16" s="1"/>
  <c r="D201" i="16" s="1"/>
  <c r="C209" i="16"/>
  <c r="C219" i="16" s="1"/>
  <c r="C201" i="16" s="1"/>
  <c r="C202" i="16" s="1"/>
  <c r="B209" i="16"/>
  <c r="E203" i="16"/>
  <c r="D203" i="16"/>
  <c r="C203" i="16"/>
  <c r="E189" i="16"/>
  <c r="D189" i="16"/>
  <c r="C189" i="16"/>
  <c r="B189" i="16"/>
  <c r="E185" i="16"/>
  <c r="D185" i="16"/>
  <c r="C184" i="16"/>
  <c r="C194" i="16" s="1"/>
  <c r="C176" i="16" s="1"/>
  <c r="B184" i="16"/>
  <c r="B194" i="16" s="1"/>
  <c r="B176" i="16" s="1"/>
  <c r="B177" i="16" s="1"/>
  <c r="E178" i="16"/>
  <c r="D178" i="16"/>
  <c r="C178" i="16"/>
  <c r="E163" i="16"/>
  <c r="D163" i="16"/>
  <c r="C163" i="16"/>
  <c r="B163" i="16"/>
  <c r="E158" i="16"/>
  <c r="E168" i="16" s="1"/>
  <c r="E150" i="16" s="1"/>
  <c r="E151" i="16" s="1"/>
  <c r="D158" i="16"/>
  <c r="D168" i="16" s="1"/>
  <c r="D150" i="16" s="1"/>
  <c r="C158" i="16"/>
  <c r="C168" i="16" s="1"/>
  <c r="C150" i="16" s="1"/>
  <c r="B158" i="16"/>
  <c r="B168" i="16" s="1"/>
  <c r="B150" i="16" s="1"/>
  <c r="B151" i="16" s="1"/>
  <c r="E152" i="16"/>
  <c r="D152" i="16"/>
  <c r="C152" i="16"/>
  <c r="E138" i="16"/>
  <c r="E123" i="16"/>
  <c r="D123" i="16"/>
  <c r="C123" i="16"/>
  <c r="B123" i="16"/>
  <c r="E120" i="16"/>
  <c r="D120" i="16"/>
  <c r="C120" i="16"/>
  <c r="B120" i="16"/>
  <c r="E117" i="16"/>
  <c r="D117" i="16"/>
  <c r="C117" i="16"/>
  <c r="B117" i="16"/>
  <c r="E111" i="16"/>
  <c r="D111" i="16"/>
  <c r="C111" i="16"/>
  <c r="E109" i="16"/>
  <c r="E87" i="16"/>
  <c r="E534" i="16" s="1"/>
  <c r="E533" i="16" s="1"/>
  <c r="D86" i="16"/>
  <c r="C86" i="16"/>
  <c r="B86" i="16"/>
  <c r="E83" i="16"/>
  <c r="D83" i="16"/>
  <c r="C83" i="16"/>
  <c r="B83" i="16"/>
  <c r="E80" i="16"/>
  <c r="D80" i="16"/>
  <c r="D101" i="16" s="1"/>
  <c r="C80" i="16"/>
  <c r="B80" i="16"/>
  <c r="E74" i="16"/>
  <c r="D74" i="16"/>
  <c r="C74" i="16"/>
  <c r="E61" i="16"/>
  <c r="E545" i="16" s="1"/>
  <c r="D61" i="16"/>
  <c r="D545" i="16" s="1"/>
  <c r="C61" i="16"/>
  <c r="C545" i="16" s="1"/>
  <c r="B61" i="16"/>
  <c r="C59" i="16"/>
  <c r="C543" i="16" s="1"/>
  <c r="C542" i="16" s="1"/>
  <c r="E58" i="16"/>
  <c r="D58" i="16"/>
  <c r="C58" i="16"/>
  <c r="B58" i="16"/>
  <c r="C50" i="16"/>
  <c r="C534" i="16" s="1"/>
  <c r="E49" i="16"/>
  <c r="D49" i="16"/>
  <c r="B49" i="16"/>
  <c r="C47" i="16"/>
  <c r="C531" i="16" s="1"/>
  <c r="C530" i="16" s="1"/>
  <c r="E46" i="16"/>
  <c r="D46" i="16"/>
  <c r="B46" i="16"/>
  <c r="C44" i="16"/>
  <c r="E43" i="16"/>
  <c r="D43" i="16"/>
  <c r="B43" i="16"/>
  <c r="E37" i="16"/>
  <c r="D37" i="16"/>
  <c r="C37" i="16"/>
  <c r="E285" i="19" l="1"/>
  <c r="E255" i="19"/>
  <c r="E256" i="19" s="1"/>
  <c r="D184" i="17"/>
  <c r="D166" i="17" s="1"/>
  <c r="C360" i="17"/>
  <c r="C342" i="17" s="1"/>
  <c r="C345" i="17" s="1"/>
  <c r="C528" i="16"/>
  <c r="C527" i="16" s="1"/>
  <c r="C43" i="16"/>
  <c r="C396" i="16"/>
  <c r="C378" i="16" s="1"/>
  <c r="B56" i="17"/>
  <c r="B27" i="17" s="1"/>
  <c r="D56" i="17"/>
  <c r="D27" i="17" s="1"/>
  <c r="E53" i="17"/>
  <c r="E56" i="17" s="1"/>
  <c r="E306" i="18"/>
  <c r="E336" i="18"/>
  <c r="E93" i="17"/>
  <c r="B130" i="17"/>
  <c r="E209" i="17"/>
  <c r="E191" i="17" s="1"/>
  <c r="D285" i="17"/>
  <c r="D267" i="17" s="1"/>
  <c r="D270" i="17" s="1"/>
  <c r="C363" i="17"/>
  <c r="E139" i="16"/>
  <c r="D733" i="18"/>
  <c r="D732" i="18" s="1"/>
  <c r="D155" i="18"/>
  <c r="D160" i="18" s="1"/>
  <c r="D142" i="18" s="1"/>
  <c r="C372" i="18"/>
  <c r="B321" i="19"/>
  <c r="D663" i="19"/>
  <c r="C707" i="18"/>
  <c r="C706" i="18" s="1"/>
  <c r="C38" i="18"/>
  <c r="C719" i="18"/>
  <c r="C718" i="18" s="1"/>
  <c r="C525" i="18"/>
  <c r="C534" i="18" s="1"/>
  <c r="B64" i="16"/>
  <c r="C101" i="16"/>
  <c r="C151" i="16"/>
  <c r="C154" i="16" s="1"/>
  <c r="C153" i="16"/>
  <c r="D549" i="16"/>
  <c r="D548" i="16" s="1"/>
  <c r="E96" i="18"/>
  <c r="B133" i="18"/>
  <c r="E446" i="18"/>
  <c r="E447" i="18" s="1"/>
  <c r="B484" i="18"/>
  <c r="B571" i="18"/>
  <c r="E1109" i="19"/>
  <c r="C1108" i="19"/>
  <c r="B1106" i="19"/>
  <c r="B1348" i="19"/>
  <c r="B1341" i="19" s="1"/>
  <c r="C305" i="16"/>
  <c r="B542" i="16"/>
  <c r="B93" i="17"/>
  <c r="C130" i="17"/>
  <c r="D159" i="17"/>
  <c r="D141" i="17" s="1"/>
  <c r="D144" i="17" s="1"/>
  <c r="E184" i="17"/>
  <c r="E166" i="17" s="1"/>
  <c r="B209" i="17"/>
  <c r="B191" i="17" s="1"/>
  <c r="B192" i="17" s="1"/>
  <c r="C235" i="17"/>
  <c r="C217" i="17" s="1"/>
  <c r="D260" i="17"/>
  <c r="D242" i="17" s="1"/>
  <c r="D243" i="17" s="1"/>
  <c r="D246" i="17" s="1"/>
  <c r="E285" i="17"/>
  <c r="E267" i="17" s="1"/>
  <c r="B310" i="17"/>
  <c r="B292" i="17" s="1"/>
  <c r="B293" i="17" s="1"/>
  <c r="C335" i="17"/>
  <c r="C317" i="17" s="1"/>
  <c r="D360" i="17"/>
  <c r="D342" i="17" s="1"/>
  <c r="D345" i="17" s="1"/>
  <c r="D707" i="18"/>
  <c r="D706" i="18" s="1"/>
  <c r="E713" i="18"/>
  <c r="E712" i="18" s="1"/>
  <c r="D133" i="18"/>
  <c r="E733" i="18"/>
  <c r="E732" i="18" s="1"/>
  <c r="E705" i="18" s="1"/>
  <c r="E212" i="18"/>
  <c r="E194" i="18" s="1"/>
  <c r="C274" i="18"/>
  <c r="B409" i="18"/>
  <c r="B446" i="18"/>
  <c r="B417" i="18" s="1"/>
  <c r="B418" i="18" s="1"/>
  <c r="C484" i="18"/>
  <c r="D1345" i="19"/>
  <c r="C61" i="19"/>
  <c r="B98" i="19"/>
  <c r="B69" i="19" s="1"/>
  <c r="B70" i="19" s="1"/>
  <c r="C321" i="19"/>
  <c r="D480" i="19"/>
  <c r="D715" i="19"/>
  <c r="E793" i="19"/>
  <c r="E871" i="19"/>
  <c r="E1096" i="19"/>
  <c r="E1097" i="19" s="1"/>
  <c r="E1230" i="19"/>
  <c r="E1231" i="19" s="1"/>
  <c r="D526" i="16"/>
  <c r="D138" i="16"/>
  <c r="C93" i="17"/>
  <c r="D130" i="17"/>
  <c r="E159" i="17"/>
  <c r="E141" i="17" s="1"/>
  <c r="E142" i="17" s="1"/>
  <c r="B184" i="17"/>
  <c r="B166" i="17" s="1"/>
  <c r="B167" i="17" s="1"/>
  <c r="C209" i="17"/>
  <c r="C191" i="17" s="1"/>
  <c r="D235" i="17"/>
  <c r="D217" i="17" s="1"/>
  <c r="E260" i="17"/>
  <c r="E242" i="17" s="1"/>
  <c r="E243" i="17" s="1"/>
  <c r="B285" i="17"/>
  <c r="B267" i="17" s="1"/>
  <c r="B268" i="17" s="1"/>
  <c r="C310" i="17"/>
  <c r="C292" i="17" s="1"/>
  <c r="D335" i="17"/>
  <c r="D317" i="17" s="1"/>
  <c r="E360" i="17"/>
  <c r="E342" i="17" s="1"/>
  <c r="E343" i="17" s="1"/>
  <c r="C186" i="18"/>
  <c r="C168" i="18" s="1"/>
  <c r="E372" i="18"/>
  <c r="E343" i="18" s="1"/>
  <c r="C446" i="18"/>
  <c r="C417" i="18" s="1"/>
  <c r="D484" i="18"/>
  <c r="D571" i="18"/>
  <c r="D542" i="18" s="1"/>
  <c r="D543" i="18" s="1"/>
  <c r="C98" i="19"/>
  <c r="C69" i="19" s="1"/>
  <c r="D247" i="19"/>
  <c r="D321" i="19"/>
  <c r="D1296" i="19"/>
  <c r="C533" i="16"/>
  <c r="C526" i="16" s="1"/>
  <c r="B101" i="16"/>
  <c r="B244" i="16"/>
  <c r="B226" i="16" s="1"/>
  <c r="B227" i="16" s="1"/>
  <c r="B396" i="16"/>
  <c r="B378" i="16" s="1"/>
  <c r="B379" i="16" s="1"/>
  <c r="D432" i="16"/>
  <c r="C458" i="16"/>
  <c r="D93" i="17"/>
  <c r="E130" i="17"/>
  <c r="B159" i="17"/>
  <c r="B141" i="17" s="1"/>
  <c r="B142" i="17" s="1"/>
  <c r="C184" i="17"/>
  <c r="C166" i="17" s="1"/>
  <c r="D209" i="17"/>
  <c r="D191" i="17" s="1"/>
  <c r="E235" i="17"/>
  <c r="E217" i="17" s="1"/>
  <c r="B260" i="17"/>
  <c r="B242" i="17" s="1"/>
  <c r="B243" i="17" s="1"/>
  <c r="C285" i="17"/>
  <c r="C267" i="17" s="1"/>
  <c r="D310" i="17"/>
  <c r="D292" i="17" s="1"/>
  <c r="E335" i="17"/>
  <c r="E317" i="17" s="1"/>
  <c r="B360" i="17"/>
  <c r="B342" i="17" s="1"/>
  <c r="B343" i="17" s="1"/>
  <c r="E38" i="18"/>
  <c r="B59" i="18"/>
  <c r="E709" i="18"/>
  <c r="B186" i="18"/>
  <c r="B168" i="18" s="1"/>
  <c r="B169" i="18" s="1"/>
  <c r="C275" i="18"/>
  <c r="B335" i="18"/>
  <c r="B372" i="18"/>
  <c r="D409" i="18"/>
  <c r="D380" i="18" s="1"/>
  <c r="D381" i="18" s="1"/>
  <c r="D446" i="18"/>
  <c r="E484" i="18"/>
  <c r="E525" i="18"/>
  <c r="E534" i="18" s="1"/>
  <c r="B534" i="18"/>
  <c r="B505" i="18" s="1"/>
  <c r="B506" i="18" s="1"/>
  <c r="E571" i="18"/>
  <c r="B718" i="18"/>
  <c r="B705" i="18" s="1"/>
  <c r="B732" i="18"/>
  <c r="D98" i="19"/>
  <c r="D69" i="19" s="1"/>
  <c r="D99" i="19" s="1"/>
  <c r="B210" i="19"/>
  <c r="E210" i="19"/>
  <c r="E247" i="19"/>
  <c r="C284" i="19"/>
  <c r="C255" i="19" s="1"/>
  <c r="E321" i="19"/>
  <c r="B358" i="19"/>
  <c r="E453" i="19"/>
  <c r="E741" i="19"/>
  <c r="D819" i="19"/>
  <c r="C1109" i="19"/>
  <c r="B32" i="19"/>
  <c r="B106" i="19"/>
  <c r="B107" i="19" s="1"/>
  <c r="C32" i="19"/>
  <c r="C106" i="19"/>
  <c r="E69" i="19"/>
  <c r="D106" i="19"/>
  <c r="D136" i="19" s="1"/>
  <c r="B1051" i="19"/>
  <c r="D32" i="19"/>
  <c r="D62" i="19" s="1"/>
  <c r="E218" i="19"/>
  <c r="E248" i="19" s="1"/>
  <c r="E292" i="19"/>
  <c r="E322" i="19" s="1"/>
  <c r="E181" i="19"/>
  <c r="E211" i="19" s="1"/>
  <c r="D284" i="19"/>
  <c r="C1188" i="19"/>
  <c r="B1186" i="19"/>
  <c r="E58" i="19"/>
  <c r="B247" i="19"/>
  <c r="D359" i="19"/>
  <c r="D442" i="19"/>
  <c r="E585" i="19"/>
  <c r="C1135" i="19"/>
  <c r="B1133" i="19"/>
  <c r="B1151" i="19"/>
  <c r="B1178" i="19"/>
  <c r="B1159" i="19"/>
  <c r="B181" i="19"/>
  <c r="B182" i="19" s="1"/>
  <c r="D292" i="19"/>
  <c r="D1024" i="19"/>
  <c r="C1346" i="19"/>
  <c r="E46" i="19"/>
  <c r="C181" i="19"/>
  <c r="C247" i="19"/>
  <c r="B285" i="19"/>
  <c r="C358" i="19"/>
  <c r="B388" i="19"/>
  <c r="B369" i="19"/>
  <c r="D387" i="19"/>
  <c r="D415" i="19"/>
  <c r="E423" i="19"/>
  <c r="D611" i="19"/>
  <c r="C1025" i="19"/>
  <c r="B1024" i="19"/>
  <c r="B1025" i="19" s="1"/>
  <c r="B1258" i="19"/>
  <c r="B1239" i="19"/>
  <c r="B1292" i="19"/>
  <c r="B1311" i="19" s="1"/>
  <c r="D1348" i="19"/>
  <c r="D1341" i="19" s="1"/>
  <c r="D330" i="19"/>
  <c r="B396" i="19"/>
  <c r="D426" i="19"/>
  <c r="B1204" i="19"/>
  <c r="C1345" i="19"/>
  <c r="E106" i="19"/>
  <c r="D146" i="19"/>
  <c r="E147" i="19"/>
  <c r="B146" i="19"/>
  <c r="D218" i="19"/>
  <c r="D248" i="19" s="1"/>
  <c r="B292" i="19"/>
  <c r="B293" i="19" s="1"/>
  <c r="C292" i="19"/>
  <c r="B329" i="19"/>
  <c r="B330" i="19" s="1"/>
  <c r="D397" i="19"/>
  <c r="D400" i="19" s="1"/>
  <c r="E396" i="19"/>
  <c r="E480" i="19"/>
  <c r="E689" i="19"/>
  <c r="B1212" i="19"/>
  <c r="D210" i="19"/>
  <c r="E337" i="19"/>
  <c r="E387" i="19"/>
  <c r="D767" i="19"/>
  <c r="E819" i="19"/>
  <c r="D949" i="19"/>
  <c r="E1043" i="19"/>
  <c r="E1024" i="19"/>
  <c r="B1285" i="19"/>
  <c r="B1266" i="19"/>
  <c r="E1296" i="19"/>
  <c r="E340" i="19"/>
  <c r="C1081" i="19"/>
  <c r="B1079" i="19"/>
  <c r="C1082" i="19" s="1"/>
  <c r="B1097" i="19"/>
  <c r="B1124" i="19"/>
  <c r="B1319" i="19"/>
  <c r="C1349" i="19"/>
  <c r="C1348" i="19" s="1"/>
  <c r="C1341" i="19" s="1"/>
  <c r="C1043" i="19"/>
  <c r="C1136" i="19"/>
  <c r="C1189" i="19"/>
  <c r="E67" i="18"/>
  <c r="E97" i="18" s="1"/>
  <c r="C220" i="18"/>
  <c r="C223" i="18" s="1"/>
  <c r="C222" i="18"/>
  <c r="D272" i="18"/>
  <c r="D275" i="18" s="1"/>
  <c r="D274" i="18"/>
  <c r="D96" i="18"/>
  <c r="D134" i="18"/>
  <c r="D104" i="18"/>
  <c r="C143" i="18"/>
  <c r="C146" i="18" s="1"/>
  <c r="C145" i="18"/>
  <c r="E195" i="18"/>
  <c r="E197" i="18"/>
  <c r="D222" i="18"/>
  <c r="D220" i="18"/>
  <c r="D223" i="18" s="1"/>
  <c r="B97" i="18"/>
  <c r="B67" i="18"/>
  <c r="B68" i="18" s="1"/>
  <c r="D197" i="18"/>
  <c r="D195" i="18"/>
  <c r="C67" i="18"/>
  <c r="C169" i="18"/>
  <c r="E220" i="18"/>
  <c r="E222" i="18"/>
  <c r="D246" i="18"/>
  <c r="D248" i="18"/>
  <c r="C585" i="18"/>
  <c r="C583" i="18"/>
  <c r="C586" i="18" s="1"/>
  <c r="B104" i="18"/>
  <c r="B105" i="18" s="1"/>
  <c r="E169" i="18"/>
  <c r="E171" i="18"/>
  <c r="B60" i="18"/>
  <c r="B30" i="18"/>
  <c r="C104" i="18"/>
  <c r="C134" i="18" s="1"/>
  <c r="D169" i="18"/>
  <c r="D172" i="18" s="1"/>
  <c r="D171" i="18"/>
  <c r="C197" i="18"/>
  <c r="C195" i="18"/>
  <c r="C198" i="18" s="1"/>
  <c r="E246" i="18"/>
  <c r="E249" i="18" s="1"/>
  <c r="E248" i="18"/>
  <c r="E455" i="18"/>
  <c r="C659" i="18"/>
  <c r="C662" i="18" s="1"/>
  <c r="C661" i="18"/>
  <c r="D344" i="18"/>
  <c r="C543" i="18"/>
  <c r="E608" i="18"/>
  <c r="E611" i="18" s="1"/>
  <c r="E610" i="18"/>
  <c r="D634" i="18"/>
  <c r="D637" i="18" s="1"/>
  <c r="D636" i="18"/>
  <c r="C41" i="18"/>
  <c r="C59" i="18" s="1"/>
  <c r="D44" i="18"/>
  <c r="E155" i="18"/>
  <c r="E160" i="18" s="1"/>
  <c r="E142" i="18" s="1"/>
  <c r="C248" i="18"/>
  <c r="C246" i="18"/>
  <c r="C249" i="18" s="1"/>
  <c r="B306" i="18"/>
  <c r="B307" i="18" s="1"/>
  <c r="B336" i="18"/>
  <c r="D336" i="18"/>
  <c r="E346" i="18"/>
  <c r="C343" i="18"/>
  <c r="D373" i="18"/>
  <c r="C410" i="18"/>
  <c r="C572" i="18"/>
  <c r="C610" i="18"/>
  <c r="C608" i="18"/>
  <c r="C611" i="18" s="1"/>
  <c r="E636" i="18"/>
  <c r="C637" i="18"/>
  <c r="D661" i="18"/>
  <c r="B380" i="18"/>
  <c r="B381" i="18" s="1"/>
  <c r="B542" i="18"/>
  <c r="B543" i="18" s="1"/>
  <c r="C687" i="18"/>
  <c r="E104" i="18"/>
  <c r="E134" i="18" s="1"/>
  <c r="C335" i="18"/>
  <c r="E344" i="18"/>
  <c r="E347" i="18" s="1"/>
  <c r="D410" i="18"/>
  <c r="D417" i="18"/>
  <c r="D447" i="18" s="1"/>
  <c r="B455" i="18"/>
  <c r="B456" i="18" s="1"/>
  <c r="C455" i="18"/>
  <c r="C485" i="18" s="1"/>
  <c r="D719" i="18"/>
  <c r="D718" i="18" s="1"/>
  <c r="D705" i="18" s="1"/>
  <c r="D525" i="18"/>
  <c r="D534" i="18" s="1"/>
  <c r="D545" i="18"/>
  <c r="D572" i="18"/>
  <c r="D585" i="18"/>
  <c r="D583" i="18"/>
  <c r="D610" i="18"/>
  <c r="E634" i="18"/>
  <c r="E637" i="18" s="1"/>
  <c r="C636" i="18"/>
  <c r="D659" i="18"/>
  <c r="D662" i="18" s="1"/>
  <c r="E661" i="18"/>
  <c r="E659" i="18"/>
  <c r="E275" i="18"/>
  <c r="B343" i="18"/>
  <c r="B344" i="18" s="1"/>
  <c r="C381" i="18"/>
  <c r="D687" i="18"/>
  <c r="D685" i="18"/>
  <c r="D688" i="18" s="1"/>
  <c r="D38" i="18"/>
  <c r="D59" i="18" s="1"/>
  <c r="E41" i="18"/>
  <c r="E59" i="18" s="1"/>
  <c r="C713" i="18"/>
  <c r="C712" i="18" s="1"/>
  <c r="C705" i="18" s="1"/>
  <c r="E274" i="18"/>
  <c r="E309" i="18"/>
  <c r="E307" i="18"/>
  <c r="E310" i="18" s="1"/>
  <c r="E373" i="18"/>
  <c r="D384" i="18"/>
  <c r="E410" i="18"/>
  <c r="E380" i="18"/>
  <c r="E417" i="18"/>
  <c r="D485" i="18"/>
  <c r="D455" i="18"/>
  <c r="D546" i="18"/>
  <c r="E542" i="18"/>
  <c r="E586" i="18"/>
  <c r="D101" i="17"/>
  <c r="D131" i="17"/>
  <c r="C194" i="17"/>
  <c r="C192" i="17"/>
  <c r="C195" i="17" s="1"/>
  <c r="C293" i="17"/>
  <c r="C296" i="17" s="1"/>
  <c r="C295" i="17"/>
  <c r="D320" i="17"/>
  <c r="D318" i="17"/>
  <c r="E345" i="17"/>
  <c r="D28" i="17"/>
  <c r="D64" i="17"/>
  <c r="D94" i="17" s="1"/>
  <c r="E101" i="17"/>
  <c r="E131" i="17" s="1"/>
  <c r="C169" i="17"/>
  <c r="C167" i="17"/>
  <c r="C170" i="17" s="1"/>
  <c r="D192" i="17"/>
  <c r="D195" i="17" s="1"/>
  <c r="D194" i="17"/>
  <c r="E220" i="17"/>
  <c r="E218" i="17"/>
  <c r="C270" i="17"/>
  <c r="C268" i="17"/>
  <c r="C271" i="17" s="1"/>
  <c r="D293" i="17"/>
  <c r="D296" i="17" s="1"/>
  <c r="D295" i="17"/>
  <c r="E320" i="17"/>
  <c r="E318" i="17"/>
  <c r="D220" i="17"/>
  <c r="D218" i="17"/>
  <c r="D57" i="17"/>
  <c r="E64" i="17"/>
  <c r="E94" i="17" s="1"/>
  <c r="B131" i="17"/>
  <c r="B101" i="17"/>
  <c r="B102" i="17" s="1"/>
  <c r="C142" i="17"/>
  <c r="C145" i="17" s="1"/>
  <c r="D167" i="17"/>
  <c r="D170" i="17" s="1"/>
  <c r="D169" i="17"/>
  <c r="E194" i="17"/>
  <c r="E192" i="17"/>
  <c r="C243" i="17"/>
  <c r="D268" i="17"/>
  <c r="D271" i="17" s="1"/>
  <c r="E293" i="17"/>
  <c r="E296" i="17" s="1"/>
  <c r="E295" i="17"/>
  <c r="C343" i="17"/>
  <c r="C346" i="17" s="1"/>
  <c r="C64" i="17"/>
  <c r="C56" i="17"/>
  <c r="E57" i="17"/>
  <c r="E27" i="17"/>
  <c r="B64" i="17"/>
  <c r="B65" i="17" s="1"/>
  <c r="C101" i="17"/>
  <c r="C131" i="17" s="1"/>
  <c r="E167" i="17"/>
  <c r="E169" i="17"/>
  <c r="C218" i="17"/>
  <c r="C221" i="17" s="1"/>
  <c r="C220" i="17"/>
  <c r="D245" i="17"/>
  <c r="E268" i="17"/>
  <c r="C318" i="17"/>
  <c r="C321" i="17" s="1"/>
  <c r="C320" i="17"/>
  <c r="B363" i="17"/>
  <c r="C72" i="16"/>
  <c r="D151" i="16"/>
  <c r="D154" i="16" s="1"/>
  <c r="D153" i="16"/>
  <c r="E204" i="16"/>
  <c r="E202" i="16"/>
  <c r="E353" i="16"/>
  <c r="E356" i="16" s="1"/>
  <c r="E355" i="16"/>
  <c r="B35" i="16"/>
  <c r="C254" i="16"/>
  <c r="C252" i="16"/>
  <c r="C255" i="16" s="1"/>
  <c r="C379" i="16"/>
  <c r="C382" i="16" s="1"/>
  <c r="C381" i="16"/>
  <c r="D109" i="16"/>
  <c r="E112" i="16" s="1"/>
  <c r="B202" i="16"/>
  <c r="C204" i="16"/>
  <c r="D329" i="16"/>
  <c r="D327" i="16"/>
  <c r="D456" i="16"/>
  <c r="D459" i="16" s="1"/>
  <c r="D458" i="16"/>
  <c r="C508" i="16"/>
  <c r="C506" i="16"/>
  <c r="C509" i="16" s="1"/>
  <c r="B72" i="16"/>
  <c r="B73" i="16" s="1"/>
  <c r="E430" i="16"/>
  <c r="E433" i="16" s="1"/>
  <c r="E432" i="16"/>
  <c r="E458" i="16"/>
  <c r="E456" i="16"/>
  <c r="E459" i="16" s="1"/>
  <c r="E110" i="16"/>
  <c r="E154" i="16"/>
  <c r="D229" i="16"/>
  <c r="C229" i="16"/>
  <c r="C227" i="16"/>
  <c r="C230" i="16" s="1"/>
  <c r="C279" i="16"/>
  <c r="C277" i="16"/>
  <c r="C280" i="16" s="1"/>
  <c r="D355" i="16"/>
  <c r="C481" i="16"/>
  <c r="C484" i="16" s="1"/>
  <c r="C483" i="16"/>
  <c r="D64" i="16"/>
  <c r="D72" i="16"/>
  <c r="E227" i="16"/>
  <c r="E230" i="16" s="1"/>
  <c r="E229" i="16"/>
  <c r="D254" i="16"/>
  <c r="D252" i="16"/>
  <c r="D255" i="16" s="1"/>
  <c r="D279" i="16"/>
  <c r="E302" i="16"/>
  <c r="C304" i="16"/>
  <c r="D508" i="16"/>
  <c r="D506" i="16"/>
  <c r="B553" i="16"/>
  <c r="E549" i="16"/>
  <c r="E548" i="16" s="1"/>
  <c r="E526" i="16" s="1"/>
  <c r="E184" i="16"/>
  <c r="E194" i="16" s="1"/>
  <c r="E176" i="16" s="1"/>
  <c r="D379" i="16"/>
  <c r="D382" i="16" s="1"/>
  <c r="D381" i="16"/>
  <c r="E407" i="16"/>
  <c r="B545" i="16"/>
  <c r="C46" i="16"/>
  <c r="C49" i="16"/>
  <c r="E64" i="16"/>
  <c r="B138" i="16"/>
  <c r="C177" i="16"/>
  <c r="C180" i="16" s="1"/>
  <c r="C179" i="16"/>
  <c r="C205" i="16"/>
  <c r="E254" i="16"/>
  <c r="E255" i="16"/>
  <c r="C432" i="16"/>
  <c r="C430" i="16"/>
  <c r="C433" i="16" s="1"/>
  <c r="C459" i="16"/>
  <c r="D483" i="16"/>
  <c r="E508" i="16"/>
  <c r="E509" i="16"/>
  <c r="D230" i="16"/>
  <c r="C408" i="16"/>
  <c r="E86" i="16"/>
  <c r="E101" i="16" s="1"/>
  <c r="C138" i="16"/>
  <c r="E153" i="16"/>
  <c r="D202" i="16"/>
  <c r="D205" i="16" s="1"/>
  <c r="D204" i="16"/>
  <c r="E277" i="16"/>
  <c r="E280" i="16" s="1"/>
  <c r="E279" i="16"/>
  <c r="D302" i="16"/>
  <c r="D305" i="16" s="1"/>
  <c r="D304" i="16"/>
  <c r="C327" i="16"/>
  <c r="C330" i="16" s="1"/>
  <c r="C329" i="16"/>
  <c r="C355" i="16"/>
  <c r="C353" i="16"/>
  <c r="C356" i="16" s="1"/>
  <c r="E381" i="16"/>
  <c r="C407" i="16"/>
  <c r="D407" i="16"/>
  <c r="D405" i="16"/>
  <c r="D408" i="16" s="1"/>
  <c r="E483" i="16"/>
  <c r="E481" i="16"/>
  <c r="E484" i="16" s="1"/>
  <c r="D184" i="16"/>
  <c r="D194" i="16" s="1"/>
  <c r="D176" i="16" s="1"/>
  <c r="E339" i="16"/>
  <c r="E344" i="16" s="1"/>
  <c r="E326" i="16" s="1"/>
  <c r="E505" i="18" l="1"/>
  <c r="E506" i="18" s="1"/>
  <c r="E535" i="18"/>
  <c r="D145" i="18"/>
  <c r="D143" i="18"/>
  <c r="D146" i="18" s="1"/>
  <c r="D433" i="16"/>
  <c r="C64" i="16"/>
  <c r="D509" i="16"/>
  <c r="D343" i="17"/>
  <c r="D346" i="17" s="1"/>
  <c r="E270" i="17"/>
  <c r="D142" i="17"/>
  <c r="D145" i="17" s="1"/>
  <c r="B94" i="17"/>
  <c r="E245" i="17"/>
  <c r="C144" i="17"/>
  <c r="D383" i="18"/>
  <c r="E172" i="18"/>
  <c r="E223" i="18"/>
  <c r="E358" i="19"/>
  <c r="C99" i="19"/>
  <c r="B99" i="19"/>
  <c r="B526" i="16"/>
  <c r="E271" i="17"/>
  <c r="C246" i="17"/>
  <c r="B57" i="17"/>
  <c r="E144" i="17"/>
  <c r="B134" i="18"/>
  <c r="C171" i="18"/>
  <c r="C1027" i="19"/>
  <c r="B322" i="19"/>
  <c r="C285" i="19"/>
  <c r="C245" i="17"/>
  <c r="D611" i="18"/>
  <c r="C172" i="18"/>
  <c r="E329" i="19"/>
  <c r="E359" i="19" s="1"/>
  <c r="C295" i="19"/>
  <c r="C293" i="19"/>
  <c r="C296" i="19" s="1"/>
  <c r="D369" i="19"/>
  <c r="D388" i="19" s="1"/>
  <c r="D293" i="19"/>
  <c r="D295" i="19"/>
  <c r="E1345" i="19"/>
  <c r="E1341" i="19" s="1"/>
  <c r="E72" i="19"/>
  <c r="E70" i="19"/>
  <c r="E1025" i="19"/>
  <c r="E1027" i="19"/>
  <c r="D181" i="19"/>
  <c r="D211" i="19" s="1"/>
  <c r="C322" i="19"/>
  <c r="D149" i="19"/>
  <c r="D147" i="19"/>
  <c r="D150" i="19" s="1"/>
  <c r="B1293" i="19"/>
  <c r="C1296" i="19" s="1"/>
  <c r="C1295" i="19"/>
  <c r="B1043" i="19"/>
  <c r="B370" i="19"/>
  <c r="C373" i="19" s="1"/>
  <c r="C372" i="19"/>
  <c r="D322" i="19"/>
  <c r="B211" i="19"/>
  <c r="B218" i="19"/>
  <c r="B219" i="19" s="1"/>
  <c r="B248" i="19"/>
  <c r="E293" i="19"/>
  <c r="E295" i="19"/>
  <c r="D72" i="19"/>
  <c r="D70" i="19"/>
  <c r="D33" i="19"/>
  <c r="D35" i="19"/>
  <c r="E99" i="19"/>
  <c r="B136" i="19"/>
  <c r="E150" i="19"/>
  <c r="D109" i="19"/>
  <c r="D107" i="19"/>
  <c r="B1320" i="19"/>
  <c r="C1323" i="19" s="1"/>
  <c r="C1322" i="19"/>
  <c r="E369" i="19"/>
  <c r="B1213" i="19"/>
  <c r="C1216" i="19" s="1"/>
  <c r="C1215" i="19"/>
  <c r="E399" i="19"/>
  <c r="E397" i="19"/>
  <c r="E400" i="19" s="1"/>
  <c r="B147" i="19"/>
  <c r="C150" i="19" s="1"/>
  <c r="C149" i="19"/>
  <c r="E107" i="19"/>
  <c r="E109" i="19"/>
  <c r="B397" i="19"/>
  <c r="C400" i="19" s="1"/>
  <c r="C399" i="19"/>
  <c r="E424" i="19"/>
  <c r="E427" i="19" s="1"/>
  <c r="E426" i="19"/>
  <c r="C218" i="19"/>
  <c r="C248" i="19" s="1"/>
  <c r="D1027" i="19"/>
  <c r="D1025" i="19"/>
  <c r="D1028" i="19" s="1"/>
  <c r="E136" i="19"/>
  <c r="E442" i="19"/>
  <c r="E149" i="19"/>
  <c r="C1054" i="19"/>
  <c r="B1052" i="19"/>
  <c r="C1055" i="19" s="1"/>
  <c r="C109" i="19"/>
  <c r="C107" i="19"/>
  <c r="C110" i="19" s="1"/>
  <c r="C33" i="19"/>
  <c r="C35" i="19"/>
  <c r="B1340" i="19"/>
  <c r="B33" i="19"/>
  <c r="D219" i="19"/>
  <c r="E182" i="19"/>
  <c r="E184" i="19"/>
  <c r="B1338" i="19"/>
  <c r="C1269" i="19"/>
  <c r="B1267" i="19"/>
  <c r="C1270" i="19" s="1"/>
  <c r="B1231" i="19"/>
  <c r="E415" i="19"/>
  <c r="B359" i="19"/>
  <c r="B415" i="19"/>
  <c r="C1242" i="19"/>
  <c r="B1240" i="19"/>
  <c r="C1243" i="19" s="1"/>
  <c r="C1028" i="19"/>
  <c r="C329" i="19"/>
  <c r="C184" i="19"/>
  <c r="C182" i="19"/>
  <c r="C185" i="19" s="1"/>
  <c r="D1043" i="19"/>
  <c r="C256" i="19"/>
  <c r="C259" i="19" s="1"/>
  <c r="C258" i="19"/>
  <c r="C1162" i="19"/>
  <c r="B1160" i="19"/>
  <c r="C1163" i="19" s="1"/>
  <c r="E61" i="19"/>
  <c r="D255" i="19"/>
  <c r="D285" i="19" s="1"/>
  <c r="E219" i="19"/>
  <c r="E221" i="19"/>
  <c r="C211" i="19"/>
  <c r="B1070" i="19"/>
  <c r="C70" i="19"/>
  <c r="C73" i="19" s="1"/>
  <c r="C72" i="19"/>
  <c r="C136" i="19"/>
  <c r="C62" i="19"/>
  <c r="B62" i="19"/>
  <c r="C30" i="18"/>
  <c r="D30" i="18"/>
  <c r="E30" i="18"/>
  <c r="E60" i="18" s="1"/>
  <c r="E418" i="18"/>
  <c r="E420" i="18"/>
  <c r="B373" i="18"/>
  <c r="C420" i="18"/>
  <c r="C418" i="18"/>
  <c r="C421" i="18" s="1"/>
  <c r="C306" i="18"/>
  <c r="C336" i="18" s="1"/>
  <c r="B410" i="18"/>
  <c r="C535" i="18"/>
  <c r="C505" i="18"/>
  <c r="B535" i="18"/>
  <c r="B704" i="18"/>
  <c r="B737" i="18" s="1"/>
  <c r="B31" i="18"/>
  <c r="D198" i="18"/>
  <c r="B447" i="18"/>
  <c r="D107" i="18"/>
  <c r="D105" i="18"/>
  <c r="E456" i="18"/>
  <c r="E458" i="18"/>
  <c r="C383" i="18"/>
  <c r="D586" i="18"/>
  <c r="D505" i="18"/>
  <c r="E107" i="18"/>
  <c r="E105" i="18"/>
  <c r="E108" i="18" s="1"/>
  <c r="E688" i="18"/>
  <c r="B485" i="18"/>
  <c r="C344" i="18"/>
  <c r="C347" i="18" s="1"/>
  <c r="C346" i="18"/>
  <c r="E143" i="18"/>
  <c r="E145" i="18"/>
  <c r="C545" i="18"/>
  <c r="D346" i="18"/>
  <c r="C70" i="18"/>
  <c r="C68" i="18"/>
  <c r="C71" i="18" s="1"/>
  <c r="E198" i="18"/>
  <c r="C458" i="18"/>
  <c r="C456" i="18"/>
  <c r="C459" i="18" s="1"/>
  <c r="E545" i="18"/>
  <c r="E543" i="18"/>
  <c r="E546" i="18" s="1"/>
  <c r="E572" i="18"/>
  <c r="D456" i="18"/>
  <c r="D459" i="18" s="1"/>
  <c r="D458" i="18"/>
  <c r="E383" i="18"/>
  <c r="E381" i="18"/>
  <c r="E384" i="18" s="1"/>
  <c r="C384" i="18"/>
  <c r="E662" i="18"/>
  <c r="D420" i="18"/>
  <c r="D418" i="18"/>
  <c r="D421" i="18" s="1"/>
  <c r="B572" i="18"/>
  <c r="C447" i="18"/>
  <c r="C373" i="18"/>
  <c r="C546" i="18"/>
  <c r="D347" i="18"/>
  <c r="E485" i="18"/>
  <c r="C105" i="18"/>
  <c r="C108" i="18" s="1"/>
  <c r="C107" i="18"/>
  <c r="D249" i="18"/>
  <c r="C97" i="18"/>
  <c r="D67" i="18"/>
  <c r="D97" i="18" s="1"/>
  <c r="E68" i="18"/>
  <c r="E362" i="17"/>
  <c r="E395" i="17" s="1"/>
  <c r="E30" i="17"/>
  <c r="E28" i="17"/>
  <c r="E31" i="17" s="1"/>
  <c r="E246" i="17"/>
  <c r="E195" i="17"/>
  <c r="B28" i="17"/>
  <c r="B362" i="17"/>
  <c r="B395" i="17" s="1"/>
  <c r="E145" i="17"/>
  <c r="E221" i="17"/>
  <c r="D102" i="17"/>
  <c r="D105" i="17" s="1"/>
  <c r="D104" i="17"/>
  <c r="E170" i="17"/>
  <c r="C102" i="17"/>
  <c r="C105" i="17" s="1"/>
  <c r="C104" i="17"/>
  <c r="C65" i="17"/>
  <c r="C68" i="17" s="1"/>
  <c r="C67" i="17"/>
  <c r="E67" i="17"/>
  <c r="E65" i="17"/>
  <c r="D221" i="17"/>
  <c r="D65" i="17"/>
  <c r="D67" i="17"/>
  <c r="D321" i="17"/>
  <c r="C27" i="17"/>
  <c r="C57" i="17" s="1"/>
  <c r="C94" i="17"/>
  <c r="E321" i="17"/>
  <c r="E104" i="17"/>
  <c r="E102" i="17"/>
  <c r="D362" i="17"/>
  <c r="D395" i="17" s="1"/>
  <c r="C35" i="16"/>
  <c r="C65" i="16"/>
  <c r="E72" i="16"/>
  <c r="B109" i="16"/>
  <c r="B110" i="16" s="1"/>
  <c r="D356" i="16"/>
  <c r="E305" i="16"/>
  <c r="D35" i="16"/>
  <c r="D65" i="16" s="1"/>
  <c r="E408" i="16"/>
  <c r="B102" i="16"/>
  <c r="D179" i="16"/>
  <c r="D177" i="16"/>
  <c r="D180" i="16" s="1"/>
  <c r="C109" i="16"/>
  <c r="D112" i="16" s="1"/>
  <c r="D75" i="16"/>
  <c r="D73" i="16"/>
  <c r="D102" i="16"/>
  <c r="D110" i="16"/>
  <c r="E35" i="16"/>
  <c r="E179" i="16"/>
  <c r="E177" i="16"/>
  <c r="E180" i="16" s="1"/>
  <c r="D280" i="16"/>
  <c r="E382" i="16"/>
  <c r="E113" i="16"/>
  <c r="B36" i="16"/>
  <c r="E205" i="16"/>
  <c r="C75" i="16"/>
  <c r="C73" i="16"/>
  <c r="C76" i="16" s="1"/>
  <c r="E329" i="16"/>
  <c r="E327" i="16"/>
  <c r="E330" i="16" s="1"/>
  <c r="D484" i="16"/>
  <c r="D330" i="16"/>
  <c r="D139" i="16"/>
  <c r="B65" i="16"/>
  <c r="C102" i="16"/>
  <c r="E68" i="17" l="1"/>
  <c r="D36" i="19"/>
  <c r="E346" i="17"/>
  <c r="E73" i="19"/>
  <c r="D296" i="19"/>
  <c r="D68" i="17"/>
  <c r="E146" i="18"/>
  <c r="D110" i="19"/>
  <c r="D256" i="19"/>
  <c r="D258" i="19"/>
  <c r="E258" i="19"/>
  <c r="D221" i="19"/>
  <c r="C36" i="19"/>
  <c r="D1340" i="19"/>
  <c r="D1373" i="19" s="1"/>
  <c r="E296" i="19"/>
  <c r="E332" i="19"/>
  <c r="E330" i="19"/>
  <c r="E333" i="19" s="1"/>
  <c r="C221" i="19"/>
  <c r="C219" i="19"/>
  <c r="C222" i="19" s="1"/>
  <c r="E32" i="19"/>
  <c r="C330" i="19"/>
  <c r="C332" i="19"/>
  <c r="D332" i="19"/>
  <c r="C1340" i="19"/>
  <c r="C1373" i="19" s="1"/>
  <c r="E372" i="19"/>
  <c r="E370" i="19"/>
  <c r="E373" i="19" s="1"/>
  <c r="D73" i="19"/>
  <c r="E1028" i="19"/>
  <c r="D370" i="19"/>
  <c r="D373" i="19" s="1"/>
  <c r="D372" i="19"/>
  <c r="E222" i="19"/>
  <c r="C359" i="19"/>
  <c r="E110" i="19"/>
  <c r="E388" i="19"/>
  <c r="D184" i="19"/>
  <c r="D182" i="19"/>
  <c r="D185" i="19" s="1"/>
  <c r="E459" i="18"/>
  <c r="D704" i="18"/>
  <c r="D737" i="18" s="1"/>
  <c r="D33" i="18"/>
  <c r="D31" i="18"/>
  <c r="D34" i="18" s="1"/>
  <c r="D108" i="18"/>
  <c r="C506" i="18"/>
  <c r="C509" i="18" s="1"/>
  <c r="C508" i="18"/>
  <c r="C307" i="18"/>
  <c r="C309" i="18"/>
  <c r="D309" i="18"/>
  <c r="E704" i="18"/>
  <c r="E737" i="18" s="1"/>
  <c r="E31" i="18"/>
  <c r="E34" i="18" s="1"/>
  <c r="E33" i="18"/>
  <c r="D60" i="18"/>
  <c r="D506" i="18"/>
  <c r="D508" i="18"/>
  <c r="E508" i="18"/>
  <c r="D68" i="18"/>
  <c r="D71" i="18" s="1"/>
  <c r="D70" i="18"/>
  <c r="C704" i="18"/>
  <c r="C737" i="18" s="1"/>
  <c r="C33" i="18"/>
  <c r="C31" i="18"/>
  <c r="C34" i="18" s="1"/>
  <c r="E70" i="18"/>
  <c r="D535" i="18"/>
  <c r="E421" i="18"/>
  <c r="C60" i="18"/>
  <c r="E105" i="17"/>
  <c r="C28" i="17"/>
  <c r="C362" i="17"/>
  <c r="C395" i="17" s="1"/>
  <c r="C30" i="17"/>
  <c r="D30" i="17"/>
  <c r="E73" i="16"/>
  <c r="E76" i="16" s="1"/>
  <c r="E75" i="16"/>
  <c r="D525" i="16"/>
  <c r="D558" i="16" s="1"/>
  <c r="D38" i="16"/>
  <c r="D36" i="16"/>
  <c r="B139" i="16"/>
  <c r="D76" i="16"/>
  <c r="E525" i="16"/>
  <c r="E558" i="16" s="1"/>
  <c r="E38" i="16"/>
  <c r="E36" i="16"/>
  <c r="C110" i="16"/>
  <c r="C113" i="16" s="1"/>
  <c r="C112" i="16"/>
  <c r="B525" i="16"/>
  <c r="B558" i="16" s="1"/>
  <c r="E65" i="16"/>
  <c r="C139" i="16"/>
  <c r="E102" i="16"/>
  <c r="C525" i="16"/>
  <c r="C558" i="16" s="1"/>
  <c r="C36" i="16"/>
  <c r="C39" i="16" s="1"/>
  <c r="C38" i="16"/>
  <c r="E39" i="16" l="1"/>
  <c r="E185" i="19"/>
  <c r="C333" i="19"/>
  <c r="D333" i="19"/>
  <c r="E1340" i="19"/>
  <c r="E33" i="19"/>
  <c r="E36" i="19" s="1"/>
  <c r="E35" i="19"/>
  <c r="D259" i="19"/>
  <c r="E259" i="19"/>
  <c r="E62" i="19"/>
  <c r="D222" i="19"/>
  <c r="D509" i="18"/>
  <c r="E509" i="18"/>
  <c r="C310" i="18"/>
  <c r="D310" i="18"/>
  <c r="E71" i="18"/>
  <c r="C31" i="17"/>
  <c r="D31" i="17"/>
  <c r="D113" i="16"/>
  <c r="D39" i="16"/>
  <c r="E52" i="4" l="1"/>
  <c r="E463" i="15" l="1"/>
  <c r="D463" i="15"/>
  <c r="C463" i="15"/>
  <c r="B463" i="15"/>
  <c r="E462" i="15"/>
  <c r="D462" i="15"/>
  <c r="C462" i="15"/>
  <c r="B462" i="15"/>
  <c r="E461" i="15"/>
  <c r="D461" i="15"/>
  <c r="C461" i="15"/>
  <c r="B461" i="15"/>
  <c r="E460" i="15"/>
  <c r="D460" i="15"/>
  <c r="C460" i="15"/>
  <c r="B460" i="15"/>
  <c r="E459" i="15"/>
  <c r="D459" i="15"/>
  <c r="E458" i="15"/>
  <c r="D458" i="15"/>
  <c r="C458" i="15"/>
  <c r="B458" i="15"/>
  <c r="E457" i="15"/>
  <c r="D457" i="15"/>
  <c r="C457" i="15"/>
  <c r="B457" i="15"/>
  <c r="E456" i="15"/>
  <c r="D456" i="15"/>
  <c r="C456" i="15"/>
  <c r="B456" i="15"/>
  <c r="E455" i="15"/>
  <c r="E454" i="15" s="1"/>
  <c r="D455" i="15"/>
  <c r="D454" i="15" s="1"/>
  <c r="C455" i="15"/>
  <c r="B455" i="15"/>
  <c r="B454" i="15" s="1"/>
  <c r="C454" i="15"/>
  <c r="E453" i="15"/>
  <c r="D453" i="15"/>
  <c r="C453" i="15"/>
  <c r="B453" i="15"/>
  <c r="E452" i="15"/>
  <c r="E451" i="15" s="1"/>
  <c r="D452" i="15"/>
  <c r="D451" i="15" s="1"/>
  <c r="C452" i="15"/>
  <c r="C451" i="15" s="1"/>
  <c r="B452" i="15"/>
  <c r="B451" i="15" s="1"/>
  <c r="E450" i="15"/>
  <c r="D450" i="15"/>
  <c r="C450" i="15"/>
  <c r="B450" i="15"/>
  <c r="E449" i="15"/>
  <c r="E448" i="15" s="1"/>
  <c r="D449" i="15"/>
  <c r="D448" i="15" s="1"/>
  <c r="C449" i="15"/>
  <c r="C448" i="15" s="1"/>
  <c r="B449" i="15"/>
  <c r="B448" i="15" s="1"/>
  <c r="E447" i="15"/>
  <c r="D447" i="15"/>
  <c r="C447" i="15"/>
  <c r="B447" i="15"/>
  <c r="E446" i="15"/>
  <c r="E445" i="15" s="1"/>
  <c r="D446" i="15"/>
  <c r="D445" i="15" s="1"/>
  <c r="C446" i="15"/>
  <c r="C445" i="15" s="1"/>
  <c r="B446" i="15"/>
  <c r="B445" i="15" s="1"/>
  <c r="E444" i="15"/>
  <c r="D444" i="15"/>
  <c r="C444" i="15"/>
  <c r="B444" i="15"/>
  <c r="E443" i="15"/>
  <c r="E442" i="15" s="1"/>
  <c r="D443" i="15"/>
  <c r="D442" i="15" s="1"/>
  <c r="C443" i="15"/>
  <c r="C442" i="15" s="1"/>
  <c r="B443" i="15"/>
  <c r="E441" i="15"/>
  <c r="D441" i="15"/>
  <c r="C441" i="15"/>
  <c r="B441" i="15"/>
  <c r="E440" i="15"/>
  <c r="D440" i="15"/>
  <c r="D439" i="15" s="1"/>
  <c r="C440" i="15"/>
  <c r="C439" i="15" s="1"/>
  <c r="B440" i="15"/>
  <c r="B439" i="15" s="1"/>
  <c r="E439" i="15"/>
  <c r="E438" i="15"/>
  <c r="D438" i="15"/>
  <c r="C438" i="15"/>
  <c r="B438" i="15"/>
  <c r="E437" i="15"/>
  <c r="D437" i="15"/>
  <c r="C437" i="15"/>
  <c r="C436" i="15" s="1"/>
  <c r="B437" i="15"/>
  <c r="B436" i="15" s="1"/>
  <c r="E436" i="15"/>
  <c r="D436" i="15"/>
  <c r="E435" i="15"/>
  <c r="D435" i="15"/>
  <c r="C435" i="15"/>
  <c r="B435" i="15"/>
  <c r="E434" i="15"/>
  <c r="E433" i="15" s="1"/>
  <c r="D434" i="15"/>
  <c r="D433" i="15" s="1"/>
  <c r="C434" i="15"/>
  <c r="C433" i="15" s="1"/>
  <c r="B434" i="15"/>
  <c r="B433" i="15" s="1"/>
  <c r="E425" i="15"/>
  <c r="D425" i="15"/>
  <c r="C425" i="15"/>
  <c r="B425" i="15"/>
  <c r="E420" i="15"/>
  <c r="D420" i="15"/>
  <c r="C420" i="15"/>
  <c r="B420" i="15"/>
  <c r="E414" i="15"/>
  <c r="D414" i="15"/>
  <c r="C414" i="15"/>
  <c r="E412" i="15"/>
  <c r="E413" i="15" s="1"/>
  <c r="D412" i="15"/>
  <c r="C412" i="15"/>
  <c r="C413" i="15" s="1"/>
  <c r="B412" i="15"/>
  <c r="B413" i="15" s="1"/>
  <c r="E399" i="15"/>
  <c r="D399" i="15"/>
  <c r="C399" i="15"/>
  <c r="C336" i="15" s="1"/>
  <c r="B399" i="15"/>
  <c r="B336" i="15" s="1"/>
  <c r="B337" i="15" s="1"/>
  <c r="E394" i="15"/>
  <c r="E404" i="15" s="1"/>
  <c r="E386" i="15" s="1"/>
  <c r="D394" i="15"/>
  <c r="D404" i="15" s="1"/>
  <c r="D386" i="15" s="1"/>
  <c r="C394" i="15"/>
  <c r="C404" i="15" s="1"/>
  <c r="C386" i="15" s="1"/>
  <c r="B394" i="15"/>
  <c r="B404" i="15" s="1"/>
  <c r="B386" i="15" s="1"/>
  <c r="B387" i="15" s="1"/>
  <c r="E388" i="15"/>
  <c r="D388" i="15"/>
  <c r="C388" i="15"/>
  <c r="E374" i="15"/>
  <c r="D374" i="15"/>
  <c r="C374" i="15"/>
  <c r="B374" i="15"/>
  <c r="E369" i="15"/>
  <c r="D369" i="15"/>
  <c r="C369" i="15"/>
  <c r="C379" i="15" s="1"/>
  <c r="B369" i="15"/>
  <c r="B379" i="15" s="1"/>
  <c r="E364" i="15"/>
  <c r="D364" i="15"/>
  <c r="C364" i="15"/>
  <c r="E363" i="15"/>
  <c r="D363" i="15"/>
  <c r="C363" i="15"/>
  <c r="E362" i="15"/>
  <c r="D362" i="15"/>
  <c r="C362" i="15"/>
  <c r="B362" i="15"/>
  <c r="E349" i="15"/>
  <c r="D349" i="15"/>
  <c r="C349" i="15"/>
  <c r="B349" i="15"/>
  <c r="E344" i="15"/>
  <c r="D344" i="15"/>
  <c r="D354" i="15" s="1"/>
  <c r="C344" i="15"/>
  <c r="C354" i="15" s="1"/>
  <c r="B344" i="15"/>
  <c r="B354" i="15" s="1"/>
  <c r="E338" i="15"/>
  <c r="D338" i="15"/>
  <c r="C338" i="15"/>
  <c r="E336" i="15"/>
  <c r="E337" i="15" s="1"/>
  <c r="D336" i="15"/>
  <c r="D337" i="15" s="1"/>
  <c r="E320" i="15"/>
  <c r="D320" i="15"/>
  <c r="C320" i="15"/>
  <c r="B320" i="15"/>
  <c r="E315" i="15"/>
  <c r="E325" i="15" s="1"/>
  <c r="E307" i="15" s="1"/>
  <c r="D315" i="15"/>
  <c r="D325" i="15" s="1"/>
  <c r="D307" i="15" s="1"/>
  <c r="C315" i="15"/>
  <c r="C325" i="15" s="1"/>
  <c r="C307" i="15" s="1"/>
  <c r="B315" i="15"/>
  <c r="B325" i="15" s="1"/>
  <c r="B307" i="15" s="1"/>
  <c r="B308" i="15" s="1"/>
  <c r="E309" i="15"/>
  <c r="D309" i="15"/>
  <c r="C309" i="15"/>
  <c r="E294" i="15"/>
  <c r="D294" i="15"/>
  <c r="C294" i="15"/>
  <c r="B294" i="15"/>
  <c r="E289" i="15"/>
  <c r="E299" i="15" s="1"/>
  <c r="E281" i="15" s="1"/>
  <c r="D289" i="15"/>
  <c r="C289" i="15"/>
  <c r="C299" i="15" s="1"/>
  <c r="C281" i="15" s="1"/>
  <c r="B289" i="15"/>
  <c r="B299" i="15" s="1"/>
  <c r="B281" i="15" s="1"/>
  <c r="B282" i="15" s="1"/>
  <c r="E283" i="15"/>
  <c r="D283" i="15"/>
  <c r="C283" i="15"/>
  <c r="E269" i="15"/>
  <c r="D269" i="15"/>
  <c r="C269" i="15"/>
  <c r="B269" i="15"/>
  <c r="E264" i="15"/>
  <c r="E274" i="15" s="1"/>
  <c r="E256" i="15" s="1"/>
  <c r="D264" i="15"/>
  <c r="D274" i="15" s="1"/>
  <c r="D256" i="15" s="1"/>
  <c r="C264" i="15"/>
  <c r="C274" i="15" s="1"/>
  <c r="C256" i="15" s="1"/>
  <c r="B264" i="15"/>
  <c r="B274" i="15" s="1"/>
  <c r="B256" i="15" s="1"/>
  <c r="B257" i="15" s="1"/>
  <c r="E258" i="15"/>
  <c r="D258" i="15"/>
  <c r="C258" i="15"/>
  <c r="B239" i="15"/>
  <c r="E230" i="15"/>
  <c r="D230" i="15"/>
  <c r="C230" i="15"/>
  <c r="B230" i="15"/>
  <c r="E227" i="15"/>
  <c r="D227" i="15"/>
  <c r="C227" i="15"/>
  <c r="B227" i="15"/>
  <c r="E224" i="15"/>
  <c r="D224" i="15"/>
  <c r="C224" i="15"/>
  <c r="B224" i="15"/>
  <c r="E218" i="15"/>
  <c r="D218" i="15"/>
  <c r="C218" i="15"/>
  <c r="D208" i="15"/>
  <c r="E205" i="15"/>
  <c r="E208" i="15" s="1"/>
  <c r="C205" i="15"/>
  <c r="C208" i="15" s="1"/>
  <c r="B205" i="15"/>
  <c r="B202" i="15"/>
  <c r="B193" i="15"/>
  <c r="B190" i="15"/>
  <c r="B187" i="15"/>
  <c r="E181" i="15"/>
  <c r="D181" i="15"/>
  <c r="C181" i="15"/>
  <c r="E156" i="15"/>
  <c r="D156" i="15"/>
  <c r="C156" i="15"/>
  <c r="B156" i="15"/>
  <c r="E153" i="15"/>
  <c r="D153" i="15"/>
  <c r="C153" i="15"/>
  <c r="B153" i="15"/>
  <c r="E150" i="15"/>
  <c r="D150" i="15"/>
  <c r="C150" i="15"/>
  <c r="B150" i="15"/>
  <c r="E144" i="15"/>
  <c r="D144" i="15"/>
  <c r="C144" i="15"/>
  <c r="E122" i="15"/>
  <c r="E134" i="15" s="1"/>
  <c r="D122" i="15"/>
  <c r="D134" i="15" s="1"/>
  <c r="C122" i="15"/>
  <c r="C134" i="15" s="1"/>
  <c r="B122" i="15"/>
  <c r="B134" i="15" s="1"/>
  <c r="E107" i="15"/>
  <c r="D107" i="15"/>
  <c r="C107" i="15"/>
  <c r="E82" i="15"/>
  <c r="E97" i="15" s="1"/>
  <c r="E68" i="15" s="1"/>
  <c r="D82" i="15"/>
  <c r="D97" i="15" s="1"/>
  <c r="C82" i="15"/>
  <c r="C97" i="15" s="1"/>
  <c r="B82" i="15"/>
  <c r="B97" i="15" s="1"/>
  <c r="E70" i="15"/>
  <c r="D70" i="15"/>
  <c r="C70" i="15"/>
  <c r="D57" i="15"/>
  <c r="E57" i="15" s="1"/>
  <c r="E42" i="15"/>
  <c r="D42" i="15"/>
  <c r="C42" i="15"/>
  <c r="B42" i="15"/>
  <c r="E39" i="15"/>
  <c r="D39" i="15"/>
  <c r="C39" i="15"/>
  <c r="B39" i="15"/>
  <c r="E33" i="15"/>
  <c r="D33" i="15"/>
  <c r="C33" i="15"/>
  <c r="B442" i="15" l="1"/>
  <c r="B60" i="15"/>
  <c r="E379" i="15"/>
  <c r="E354" i="15"/>
  <c r="D299" i="15"/>
  <c r="D281" i="15" s="1"/>
  <c r="E284" i="15" s="1"/>
  <c r="C459" i="15"/>
  <c r="C432" i="15" s="1"/>
  <c r="D379" i="15"/>
  <c r="B208" i="15"/>
  <c r="B179" i="15" s="1"/>
  <c r="B180" i="15" s="1"/>
  <c r="C365" i="15"/>
  <c r="D365" i="15"/>
  <c r="C416" i="15"/>
  <c r="D432" i="15"/>
  <c r="E245" i="15"/>
  <c r="E216" i="15" s="1"/>
  <c r="E365" i="15"/>
  <c r="E432" i="15"/>
  <c r="C179" i="15"/>
  <c r="C180" i="15" s="1"/>
  <c r="B245" i="15"/>
  <c r="B216" i="15" s="1"/>
  <c r="B217" i="15" s="1"/>
  <c r="B459" i="15"/>
  <c r="B432" i="15" s="1"/>
  <c r="D171" i="15"/>
  <c r="C245" i="15"/>
  <c r="C216" i="15" s="1"/>
  <c r="C246" i="15" s="1"/>
  <c r="D415" i="15"/>
  <c r="E171" i="15"/>
  <c r="E142" i="15" s="1"/>
  <c r="E172" i="15" s="1"/>
  <c r="D245" i="15"/>
  <c r="D216" i="15" s="1"/>
  <c r="D246" i="15" s="1"/>
  <c r="E415" i="15"/>
  <c r="C60" i="15"/>
  <c r="C31" i="15" s="1"/>
  <c r="C61" i="15" s="1"/>
  <c r="C171" i="15"/>
  <c r="C142" i="15" s="1"/>
  <c r="D179" i="15"/>
  <c r="D180" i="15" s="1"/>
  <c r="E60" i="15"/>
  <c r="E31" i="15" s="1"/>
  <c r="B171" i="15"/>
  <c r="B142" i="15" s="1"/>
  <c r="B143" i="15" s="1"/>
  <c r="B105" i="15"/>
  <c r="B106" i="15" s="1"/>
  <c r="E259" i="15"/>
  <c r="E257" i="15"/>
  <c r="C68" i="15"/>
  <c r="C105" i="15"/>
  <c r="D142" i="15"/>
  <c r="C282" i="15"/>
  <c r="C285" i="15" s="1"/>
  <c r="C284" i="15"/>
  <c r="D310" i="15"/>
  <c r="D308" i="15"/>
  <c r="E340" i="15"/>
  <c r="D389" i="15"/>
  <c r="D387" i="15"/>
  <c r="C308" i="15"/>
  <c r="C311" i="15" s="1"/>
  <c r="C310" i="15"/>
  <c r="C387" i="15"/>
  <c r="C390" i="15" s="1"/>
  <c r="C389" i="15"/>
  <c r="D105" i="15"/>
  <c r="E179" i="15"/>
  <c r="E209" i="15" s="1"/>
  <c r="C257" i="15"/>
  <c r="C260" i="15" s="1"/>
  <c r="C259" i="15"/>
  <c r="D284" i="15"/>
  <c r="D282" i="15"/>
  <c r="E310" i="15"/>
  <c r="E308" i="15"/>
  <c r="E389" i="15"/>
  <c r="E387" i="15"/>
  <c r="B68" i="15"/>
  <c r="B69" i="15" s="1"/>
  <c r="E69" i="15"/>
  <c r="C339" i="15"/>
  <c r="C337" i="15"/>
  <c r="C340" i="15" s="1"/>
  <c r="D339" i="15"/>
  <c r="D68" i="15"/>
  <c r="D98" i="15" s="1"/>
  <c r="E105" i="15"/>
  <c r="E135" i="15" s="1"/>
  <c r="D257" i="15"/>
  <c r="D259" i="15"/>
  <c r="E282" i="15"/>
  <c r="E98" i="15"/>
  <c r="B31" i="15"/>
  <c r="B61" i="15" s="1"/>
  <c r="E339" i="15"/>
  <c r="D413" i="15"/>
  <c r="D416" i="15" s="1"/>
  <c r="D60" i="15"/>
  <c r="C415" i="15"/>
  <c r="E285" i="15" l="1"/>
  <c r="D172" i="15"/>
  <c r="D285" i="15"/>
  <c r="D260" i="15"/>
  <c r="C209" i="15"/>
  <c r="C183" i="15"/>
  <c r="D182" i="15"/>
  <c r="D183" i="15"/>
  <c r="D209" i="15"/>
  <c r="E311" i="15"/>
  <c r="D390" i="15"/>
  <c r="E416" i="15"/>
  <c r="C143" i="15"/>
  <c r="C146" i="15" s="1"/>
  <c r="C145" i="15"/>
  <c r="C106" i="15"/>
  <c r="C109" i="15" s="1"/>
  <c r="C108" i="15"/>
  <c r="C182" i="15"/>
  <c r="E106" i="15"/>
  <c r="E108" i="15"/>
  <c r="E390" i="15"/>
  <c r="D219" i="15"/>
  <c r="D217" i="15"/>
  <c r="E145" i="15"/>
  <c r="E143" i="15"/>
  <c r="B246" i="15"/>
  <c r="C219" i="15"/>
  <c r="C217" i="15"/>
  <c r="C220" i="15" s="1"/>
  <c r="C135" i="15"/>
  <c r="D340" i="15"/>
  <c r="B135" i="15"/>
  <c r="B431" i="15"/>
  <c r="B464" i="15" s="1"/>
  <c r="B32" i="15"/>
  <c r="E431" i="15"/>
  <c r="E464" i="15" s="1"/>
  <c r="E32" i="15"/>
  <c r="C71" i="15"/>
  <c r="C69" i="15"/>
  <c r="C72" i="15" s="1"/>
  <c r="E260" i="15"/>
  <c r="E219" i="15"/>
  <c r="E217" i="15"/>
  <c r="E220" i="15" s="1"/>
  <c r="D69" i="15"/>
  <c r="D72" i="15" s="1"/>
  <c r="D71" i="15"/>
  <c r="E71" i="15"/>
  <c r="D106" i="15"/>
  <c r="D109" i="15" s="1"/>
  <c r="D108" i="15"/>
  <c r="D31" i="15"/>
  <c r="B172" i="15"/>
  <c r="E61" i="15"/>
  <c r="B209" i="15"/>
  <c r="B98" i="15"/>
  <c r="E182" i="15"/>
  <c r="E180" i="15"/>
  <c r="E183" i="15" s="1"/>
  <c r="D135" i="15"/>
  <c r="C172" i="15"/>
  <c r="D311" i="15"/>
  <c r="E246" i="15"/>
  <c r="D145" i="15"/>
  <c r="D143" i="15"/>
  <c r="C98" i="15"/>
  <c r="C34" i="15"/>
  <c r="C32" i="15"/>
  <c r="C35" i="15" s="1"/>
  <c r="C431" i="15"/>
  <c r="C464" i="15" s="1"/>
  <c r="E72" i="15" l="1"/>
  <c r="D146" i="15"/>
  <c r="D32" i="15"/>
  <c r="D35" i="15" s="1"/>
  <c r="D431" i="15"/>
  <c r="D464" i="15" s="1"/>
  <c r="D34" i="15"/>
  <c r="E34" i="15"/>
  <c r="D220" i="15"/>
  <c r="E109" i="15"/>
  <c r="D61" i="15"/>
  <c r="E146" i="15"/>
  <c r="E35" i="15" l="1"/>
  <c r="E570" i="14"/>
  <c r="D570" i="14"/>
  <c r="C570" i="14"/>
  <c r="B570" i="14"/>
  <c r="E565" i="14"/>
  <c r="D565" i="14"/>
  <c r="C565" i="14"/>
  <c r="B565" i="14"/>
  <c r="E562" i="14"/>
  <c r="D562" i="14"/>
  <c r="C562" i="14"/>
  <c r="B562" i="14"/>
  <c r="E559" i="14"/>
  <c r="D559" i="14"/>
  <c r="C559" i="14"/>
  <c r="B559" i="14"/>
  <c r="E558" i="14"/>
  <c r="D558" i="14"/>
  <c r="C558" i="14"/>
  <c r="B558" i="14"/>
  <c r="E557" i="14"/>
  <c r="E556" i="14" s="1"/>
  <c r="E553" i="14"/>
  <c r="D553" i="14"/>
  <c r="C553" i="14"/>
  <c r="B553" i="14"/>
  <c r="E552" i="14"/>
  <c r="D552" i="14"/>
  <c r="C552" i="14"/>
  <c r="B552" i="14"/>
  <c r="E551" i="14"/>
  <c r="D551" i="14"/>
  <c r="D550" i="14" s="1"/>
  <c r="C551" i="14"/>
  <c r="C550" i="14" s="1"/>
  <c r="B551" i="14"/>
  <c r="E550" i="14"/>
  <c r="B550" i="14"/>
  <c r="E549" i="14"/>
  <c r="D549" i="14"/>
  <c r="C549" i="14"/>
  <c r="B549" i="14"/>
  <c r="E548" i="14"/>
  <c r="D548" i="14"/>
  <c r="D547" i="14" s="1"/>
  <c r="C548" i="14"/>
  <c r="C547" i="14" s="1"/>
  <c r="B548" i="14"/>
  <c r="B547" i="14" s="1"/>
  <c r="E547" i="14"/>
  <c r="E546" i="14"/>
  <c r="D546" i="14"/>
  <c r="C546" i="14"/>
  <c r="B546" i="14"/>
  <c r="E545" i="14"/>
  <c r="D545" i="14"/>
  <c r="D544" i="14" s="1"/>
  <c r="C545" i="14"/>
  <c r="C544" i="14" s="1"/>
  <c r="B545" i="14"/>
  <c r="B544" i="14" s="1"/>
  <c r="E544" i="14"/>
  <c r="E536" i="14"/>
  <c r="D536" i="14"/>
  <c r="C536" i="14"/>
  <c r="B536" i="14"/>
  <c r="E533" i="14"/>
  <c r="D533" i="14"/>
  <c r="C533" i="14"/>
  <c r="B533" i="14"/>
  <c r="E530" i="14"/>
  <c r="D530" i="14"/>
  <c r="C530" i="14"/>
  <c r="B530" i="14"/>
  <c r="E527" i="14"/>
  <c r="D527" i="14"/>
  <c r="C527" i="14"/>
  <c r="B527" i="14"/>
  <c r="E524" i="14"/>
  <c r="D524" i="14"/>
  <c r="C524" i="14"/>
  <c r="B524" i="14"/>
  <c r="E521" i="14"/>
  <c r="D521" i="14"/>
  <c r="C521" i="14"/>
  <c r="B521" i="14"/>
  <c r="E518" i="14"/>
  <c r="D518" i="14"/>
  <c r="C518" i="14"/>
  <c r="B518" i="14"/>
  <c r="E512" i="14"/>
  <c r="D512" i="14"/>
  <c r="C512" i="14"/>
  <c r="E499" i="14"/>
  <c r="D499" i="14"/>
  <c r="C499" i="14"/>
  <c r="B499" i="14"/>
  <c r="E496" i="14"/>
  <c r="D496" i="14"/>
  <c r="C496" i="14"/>
  <c r="B496" i="14"/>
  <c r="E493" i="14"/>
  <c r="D493" i="14"/>
  <c r="C493" i="14"/>
  <c r="B493" i="14"/>
  <c r="E490" i="14"/>
  <c r="D490" i="14"/>
  <c r="C490" i="14"/>
  <c r="B490" i="14"/>
  <c r="E487" i="14"/>
  <c r="D487" i="14"/>
  <c r="C487" i="14"/>
  <c r="B487" i="14"/>
  <c r="E484" i="14"/>
  <c r="D484" i="14"/>
  <c r="C484" i="14"/>
  <c r="B484" i="14"/>
  <c r="E481" i="14"/>
  <c r="D481" i="14"/>
  <c r="C481" i="14"/>
  <c r="B481" i="14"/>
  <c r="E475" i="14"/>
  <c r="D475" i="14"/>
  <c r="C475" i="14"/>
  <c r="E462" i="14"/>
  <c r="D462" i="14"/>
  <c r="C462" i="14"/>
  <c r="B462" i="14"/>
  <c r="E459" i="14"/>
  <c r="D459" i="14"/>
  <c r="C459" i="14"/>
  <c r="B459" i="14"/>
  <c r="E456" i="14"/>
  <c r="D456" i="14"/>
  <c r="C456" i="14"/>
  <c r="B456" i="14"/>
  <c r="E453" i="14"/>
  <c r="D453" i="14"/>
  <c r="C453" i="14"/>
  <c r="B453" i="14"/>
  <c r="E450" i="14"/>
  <c r="D450" i="14"/>
  <c r="C450" i="14"/>
  <c r="B450" i="14"/>
  <c r="E447" i="14"/>
  <c r="D447" i="14"/>
  <c r="C447" i="14"/>
  <c r="B447" i="14"/>
  <c r="E444" i="14"/>
  <c r="D444" i="14"/>
  <c r="C444" i="14"/>
  <c r="B444" i="14"/>
  <c r="E438" i="14"/>
  <c r="D438" i="14"/>
  <c r="C438" i="14"/>
  <c r="E425" i="14"/>
  <c r="D425" i="14"/>
  <c r="C425" i="14"/>
  <c r="B425" i="14"/>
  <c r="E422" i="14"/>
  <c r="D422" i="14"/>
  <c r="C422" i="14"/>
  <c r="B422" i="14"/>
  <c r="E419" i="14"/>
  <c r="D419" i="14"/>
  <c r="C419" i="14"/>
  <c r="B419" i="14"/>
  <c r="E416" i="14"/>
  <c r="D416" i="14"/>
  <c r="C416" i="14"/>
  <c r="B416" i="14"/>
  <c r="E413" i="14"/>
  <c r="D413" i="14"/>
  <c r="C413" i="14"/>
  <c r="B413" i="14"/>
  <c r="E410" i="14"/>
  <c r="D410" i="14"/>
  <c r="C410" i="14"/>
  <c r="B410" i="14"/>
  <c r="E407" i="14"/>
  <c r="D407" i="14"/>
  <c r="C407" i="14"/>
  <c r="B407" i="14"/>
  <c r="E401" i="14"/>
  <c r="D401" i="14"/>
  <c r="C401" i="14"/>
  <c r="E388" i="14"/>
  <c r="D388" i="14"/>
  <c r="C388" i="14"/>
  <c r="B388" i="14"/>
  <c r="E385" i="14"/>
  <c r="D385" i="14"/>
  <c r="C385" i="14"/>
  <c r="B385" i="14"/>
  <c r="E382" i="14"/>
  <c r="D382" i="14"/>
  <c r="C382" i="14"/>
  <c r="B382" i="14"/>
  <c r="E379" i="14"/>
  <c r="D379" i="14"/>
  <c r="C379" i="14"/>
  <c r="B379" i="14"/>
  <c r="E376" i="14"/>
  <c r="D376" i="14"/>
  <c r="C376" i="14"/>
  <c r="B376" i="14"/>
  <c r="E373" i="14"/>
  <c r="D373" i="14"/>
  <c r="C373" i="14"/>
  <c r="B373" i="14"/>
  <c r="E370" i="14"/>
  <c r="D370" i="14"/>
  <c r="C370" i="14"/>
  <c r="B370" i="14"/>
  <c r="E364" i="14"/>
  <c r="D364" i="14"/>
  <c r="C364" i="14"/>
  <c r="E351" i="14"/>
  <c r="D351" i="14"/>
  <c r="C351" i="14"/>
  <c r="B351" i="14"/>
  <c r="E348" i="14"/>
  <c r="D348" i="14"/>
  <c r="C348" i="14"/>
  <c r="B348" i="14"/>
  <c r="E345" i="14"/>
  <c r="D345" i="14"/>
  <c r="C345" i="14"/>
  <c r="B345" i="14"/>
  <c r="E342" i="14"/>
  <c r="D342" i="14"/>
  <c r="C342" i="14"/>
  <c r="B342" i="14"/>
  <c r="E339" i="14"/>
  <c r="D339" i="14"/>
  <c r="C339" i="14"/>
  <c r="B339" i="14"/>
  <c r="E336" i="14"/>
  <c r="D336" i="14"/>
  <c r="C336" i="14"/>
  <c r="B336" i="14"/>
  <c r="E333" i="14"/>
  <c r="D333" i="14"/>
  <c r="C333" i="14"/>
  <c r="C354" i="14" s="1"/>
  <c r="B333" i="14"/>
  <c r="E327" i="14"/>
  <c r="D327" i="14"/>
  <c r="C327" i="14"/>
  <c r="E314" i="14"/>
  <c r="D314" i="14"/>
  <c r="C314" i="14"/>
  <c r="B314" i="14"/>
  <c r="E311" i="14"/>
  <c r="D311" i="14"/>
  <c r="C311" i="14"/>
  <c r="B311" i="14"/>
  <c r="E308" i="14"/>
  <c r="D308" i="14"/>
  <c r="C308" i="14"/>
  <c r="B308" i="14"/>
  <c r="E305" i="14"/>
  <c r="D305" i="14"/>
  <c r="C305" i="14"/>
  <c r="B305" i="14"/>
  <c r="E302" i="14"/>
  <c r="D302" i="14"/>
  <c r="C302" i="14"/>
  <c r="B302" i="14"/>
  <c r="E299" i="14"/>
  <c r="D299" i="14"/>
  <c r="C299" i="14"/>
  <c r="B299" i="14"/>
  <c r="E296" i="14"/>
  <c r="D296" i="14"/>
  <c r="C296" i="14"/>
  <c r="B296" i="14"/>
  <c r="E290" i="14"/>
  <c r="D290" i="14"/>
  <c r="C290" i="14"/>
  <c r="E277" i="14"/>
  <c r="D277" i="14"/>
  <c r="C277" i="14"/>
  <c r="B277" i="14"/>
  <c r="E274" i="14"/>
  <c r="D274" i="14"/>
  <c r="C274" i="14"/>
  <c r="B274" i="14"/>
  <c r="B272" i="14"/>
  <c r="B557" i="14" s="1"/>
  <c r="E271" i="14"/>
  <c r="D271" i="14"/>
  <c r="C271" i="14"/>
  <c r="E268" i="14"/>
  <c r="D268" i="14"/>
  <c r="C268" i="14"/>
  <c r="B268" i="14"/>
  <c r="E265" i="14"/>
  <c r="D265" i="14"/>
  <c r="C265" i="14"/>
  <c r="B265" i="14"/>
  <c r="E262" i="14"/>
  <c r="D262" i="14"/>
  <c r="C262" i="14"/>
  <c r="B262" i="14"/>
  <c r="E259" i="14"/>
  <c r="D259" i="14"/>
  <c r="C259" i="14"/>
  <c r="B259" i="14"/>
  <c r="E253" i="14"/>
  <c r="D253" i="14"/>
  <c r="C253" i="14"/>
  <c r="E240" i="14"/>
  <c r="D240" i="14"/>
  <c r="C240" i="14"/>
  <c r="B240" i="14"/>
  <c r="E237" i="14"/>
  <c r="D237" i="14"/>
  <c r="C237" i="14"/>
  <c r="B237" i="14"/>
  <c r="E234" i="14"/>
  <c r="D234" i="14"/>
  <c r="C234" i="14"/>
  <c r="B234" i="14"/>
  <c r="E231" i="14"/>
  <c r="D231" i="14"/>
  <c r="C231" i="14"/>
  <c r="B231" i="14"/>
  <c r="E228" i="14"/>
  <c r="D228" i="14"/>
  <c r="C228" i="14"/>
  <c r="B228" i="14"/>
  <c r="E225" i="14"/>
  <c r="D225" i="14"/>
  <c r="C225" i="14"/>
  <c r="B225" i="14"/>
  <c r="E222" i="14"/>
  <c r="D222" i="14"/>
  <c r="C222" i="14"/>
  <c r="B222" i="14"/>
  <c r="E216" i="14"/>
  <c r="D216" i="14"/>
  <c r="C216" i="14"/>
  <c r="E203" i="14"/>
  <c r="D203" i="14"/>
  <c r="C203" i="14"/>
  <c r="B203" i="14"/>
  <c r="E200" i="14"/>
  <c r="D200" i="14"/>
  <c r="C200" i="14"/>
  <c r="B200" i="14"/>
  <c r="E197" i="14"/>
  <c r="D197" i="14"/>
  <c r="C197" i="14"/>
  <c r="B197" i="14"/>
  <c r="E194" i="14"/>
  <c r="D194" i="14"/>
  <c r="C194" i="14"/>
  <c r="B194" i="14"/>
  <c r="E191" i="14"/>
  <c r="D191" i="14"/>
  <c r="C191" i="14"/>
  <c r="B191" i="14"/>
  <c r="E188" i="14"/>
  <c r="D188" i="14"/>
  <c r="C188" i="14"/>
  <c r="B188" i="14"/>
  <c r="E185" i="14"/>
  <c r="D185" i="14"/>
  <c r="C185" i="14"/>
  <c r="B185" i="14"/>
  <c r="E179" i="14"/>
  <c r="D179" i="14"/>
  <c r="C179" i="14"/>
  <c r="E166" i="14"/>
  <c r="D166" i="14"/>
  <c r="C166" i="14"/>
  <c r="B166" i="14"/>
  <c r="E163" i="14"/>
  <c r="D163" i="14"/>
  <c r="C163" i="14"/>
  <c r="B163" i="14"/>
  <c r="E160" i="14"/>
  <c r="D160" i="14"/>
  <c r="C160" i="14"/>
  <c r="B160" i="14"/>
  <c r="E157" i="14"/>
  <c r="D157" i="14"/>
  <c r="C157" i="14"/>
  <c r="B157" i="14"/>
  <c r="E154" i="14"/>
  <c r="D154" i="14"/>
  <c r="C154" i="14"/>
  <c r="B154" i="14"/>
  <c r="E151" i="14"/>
  <c r="D151" i="14"/>
  <c r="C151" i="14"/>
  <c r="B151" i="14"/>
  <c r="E148" i="14"/>
  <c r="D148" i="14"/>
  <c r="C148" i="14"/>
  <c r="B148" i="14"/>
  <c r="E142" i="14"/>
  <c r="D142" i="14"/>
  <c r="C142" i="14"/>
  <c r="E129" i="14"/>
  <c r="D129" i="14"/>
  <c r="C129" i="14"/>
  <c r="B129" i="14"/>
  <c r="E126" i="14"/>
  <c r="D126" i="14"/>
  <c r="C126" i="14"/>
  <c r="B126" i="14"/>
  <c r="D124" i="14"/>
  <c r="D557" i="14" s="1"/>
  <c r="C124" i="14"/>
  <c r="C557" i="14" s="1"/>
  <c r="E123" i="14"/>
  <c r="B123" i="14"/>
  <c r="E120" i="14"/>
  <c r="D120" i="14"/>
  <c r="C120" i="14"/>
  <c r="B120" i="14"/>
  <c r="E117" i="14"/>
  <c r="D117" i="14"/>
  <c r="C117" i="14"/>
  <c r="B117" i="14"/>
  <c r="E114" i="14"/>
  <c r="D114" i="14"/>
  <c r="C114" i="14"/>
  <c r="B114" i="14"/>
  <c r="E111" i="14"/>
  <c r="D111" i="14"/>
  <c r="C111" i="14"/>
  <c r="B111" i="14"/>
  <c r="E105" i="14"/>
  <c r="D105" i="14"/>
  <c r="C105" i="14"/>
  <c r="E92" i="14"/>
  <c r="D92" i="14"/>
  <c r="C92" i="14"/>
  <c r="B92" i="14"/>
  <c r="E89" i="14"/>
  <c r="D89" i="14"/>
  <c r="C89" i="14"/>
  <c r="B89" i="14"/>
  <c r="E86" i="14"/>
  <c r="D86" i="14"/>
  <c r="C86" i="14"/>
  <c r="B86" i="14"/>
  <c r="E83" i="14"/>
  <c r="D83" i="14"/>
  <c r="C83" i="14"/>
  <c r="B83" i="14"/>
  <c r="E80" i="14"/>
  <c r="D80" i="14"/>
  <c r="C80" i="14"/>
  <c r="B80" i="14"/>
  <c r="E77" i="14"/>
  <c r="D77" i="14"/>
  <c r="C77" i="14"/>
  <c r="B77" i="14"/>
  <c r="E74" i="14"/>
  <c r="D74" i="14"/>
  <c r="C74" i="14"/>
  <c r="B74" i="14"/>
  <c r="E68" i="14"/>
  <c r="D68" i="14"/>
  <c r="C68" i="14"/>
  <c r="E55" i="14"/>
  <c r="D55" i="14"/>
  <c r="C55" i="14"/>
  <c r="B55" i="14"/>
  <c r="E52" i="14"/>
  <c r="D52" i="14"/>
  <c r="C52" i="14"/>
  <c r="B52" i="14"/>
  <c r="E49" i="14"/>
  <c r="D49" i="14"/>
  <c r="C49" i="14"/>
  <c r="B49" i="14"/>
  <c r="E46" i="14"/>
  <c r="D46" i="14"/>
  <c r="C46" i="14"/>
  <c r="B46" i="14"/>
  <c r="E43" i="14"/>
  <c r="D43" i="14"/>
  <c r="C43" i="14"/>
  <c r="B43" i="14"/>
  <c r="E40" i="14"/>
  <c r="D40" i="14"/>
  <c r="C40" i="14"/>
  <c r="B40" i="14"/>
  <c r="E37" i="14"/>
  <c r="D37" i="14"/>
  <c r="C37" i="14"/>
  <c r="B37" i="14"/>
  <c r="E31" i="14"/>
  <c r="D31" i="14"/>
  <c r="C31" i="14"/>
  <c r="D465" i="14" l="1"/>
  <c r="D436" i="14" s="1"/>
  <c r="C556" i="14"/>
  <c r="C543" i="14" s="1"/>
  <c r="C58" i="14"/>
  <c r="C29" i="14" s="1"/>
  <c r="D556" i="14"/>
  <c r="D543" i="14" s="1"/>
  <c r="C502" i="14"/>
  <c r="C473" i="14" s="1"/>
  <c r="B391" i="14"/>
  <c r="B362" i="14" s="1"/>
  <c r="B363" i="14" s="1"/>
  <c r="E539" i="14"/>
  <c r="C243" i="14"/>
  <c r="C214" i="14" s="1"/>
  <c r="D217" i="14" s="1"/>
  <c r="D206" i="14"/>
  <c r="D177" i="14" s="1"/>
  <c r="B556" i="14"/>
  <c r="E543" i="14"/>
  <c r="E280" i="14"/>
  <c r="E251" i="14" s="1"/>
  <c r="B354" i="14"/>
  <c r="B95" i="14"/>
  <c r="C123" i="14"/>
  <c r="C132" i="14" s="1"/>
  <c r="C103" i="14" s="1"/>
  <c r="E132" i="14"/>
  <c r="E103" i="14" s="1"/>
  <c r="E169" i="14"/>
  <c r="E206" i="14"/>
  <c r="E177" i="14" s="1"/>
  <c r="E178" i="14" s="1"/>
  <c r="D243" i="14"/>
  <c r="D214" i="14" s="1"/>
  <c r="C317" i="14"/>
  <c r="C288" i="14" s="1"/>
  <c r="C318" i="14" s="1"/>
  <c r="C391" i="14"/>
  <c r="C362" i="14" s="1"/>
  <c r="C428" i="14"/>
  <c r="C399" i="14" s="1"/>
  <c r="C465" i="14"/>
  <c r="C436" i="14" s="1"/>
  <c r="C466" i="14" s="1"/>
  <c r="B502" i="14"/>
  <c r="B473" i="14" s="1"/>
  <c r="B474" i="14" s="1"/>
  <c r="B539" i="14"/>
  <c r="B58" i="14"/>
  <c r="E95" i="14"/>
  <c r="B428" i="14"/>
  <c r="B399" i="14" s="1"/>
  <c r="B400" i="14" s="1"/>
  <c r="D58" i="14"/>
  <c r="D29" i="14" s="1"/>
  <c r="C95" i="14"/>
  <c r="C66" i="14" s="1"/>
  <c r="C67" i="14" s="1"/>
  <c r="D123" i="14"/>
  <c r="B132" i="14"/>
  <c r="B103" i="14" s="1"/>
  <c r="B104" i="14" s="1"/>
  <c r="B169" i="14"/>
  <c r="B140" i="14" s="1"/>
  <c r="B141" i="14" s="1"/>
  <c r="B206" i="14"/>
  <c r="B177" i="14" s="1"/>
  <c r="B178" i="14" s="1"/>
  <c r="E243" i="14"/>
  <c r="C280" i="14"/>
  <c r="C251" i="14" s="1"/>
  <c r="C252" i="14" s="1"/>
  <c r="D317" i="14"/>
  <c r="D354" i="14"/>
  <c r="D325" i="14" s="1"/>
  <c r="D326" i="14" s="1"/>
  <c r="D391" i="14"/>
  <c r="D428" i="14"/>
  <c r="C539" i="14"/>
  <c r="B543" i="14"/>
  <c r="D132" i="14"/>
  <c r="D169" i="14"/>
  <c r="B271" i="14"/>
  <c r="B317" i="14"/>
  <c r="B465" i="14"/>
  <c r="E502" i="14"/>
  <c r="E473" i="14" s="1"/>
  <c r="E503" i="14" s="1"/>
  <c r="E58" i="14"/>
  <c r="D95" i="14"/>
  <c r="D66" i="14" s="1"/>
  <c r="C169" i="14"/>
  <c r="C140" i="14" s="1"/>
  <c r="C170" i="14" s="1"/>
  <c r="C206" i="14"/>
  <c r="C177" i="14" s="1"/>
  <c r="B243" i="14"/>
  <c r="B214" i="14" s="1"/>
  <c r="B215" i="14" s="1"/>
  <c r="D280" i="14"/>
  <c r="D251" i="14" s="1"/>
  <c r="E317" i="14"/>
  <c r="E354" i="14"/>
  <c r="E325" i="14" s="1"/>
  <c r="E391" i="14"/>
  <c r="E428" i="14"/>
  <c r="E399" i="14" s="1"/>
  <c r="E429" i="14" s="1"/>
  <c r="E465" i="14"/>
  <c r="E436" i="14" s="1"/>
  <c r="E437" i="14" s="1"/>
  <c r="D502" i="14"/>
  <c r="D473" i="14" s="1"/>
  <c r="D476" i="14" s="1"/>
  <c r="D539" i="14"/>
  <c r="D510" i="14" s="1"/>
  <c r="D540" i="14" s="1"/>
  <c r="E140" i="14"/>
  <c r="E170" i="14" s="1"/>
  <c r="C325" i="14"/>
  <c r="C355" i="14" s="1"/>
  <c r="D288" i="14"/>
  <c r="D318" i="14" s="1"/>
  <c r="B66" i="14"/>
  <c r="B67" i="14" s="1"/>
  <c r="B510" i="14"/>
  <c r="B511" i="14" s="1"/>
  <c r="D32" i="14"/>
  <c r="D178" i="14"/>
  <c r="D362" i="14"/>
  <c r="D437" i="14"/>
  <c r="C474" i="14"/>
  <c r="D30" i="14"/>
  <c r="E29" i="14"/>
  <c r="E66" i="14"/>
  <c r="D140" i="14"/>
  <c r="D170" i="14" s="1"/>
  <c r="B280" i="14"/>
  <c r="D399" i="14"/>
  <c r="C30" i="14"/>
  <c r="D244" i="14"/>
  <c r="B325" i="14"/>
  <c r="B326" i="14" s="1"/>
  <c r="C510" i="14"/>
  <c r="C540" i="14" s="1"/>
  <c r="D59" i="14"/>
  <c r="D103" i="14"/>
  <c r="C215" i="14"/>
  <c r="B436" i="14"/>
  <c r="B437" i="14" s="1"/>
  <c r="D207" i="14"/>
  <c r="C363" i="14"/>
  <c r="E362" i="14"/>
  <c r="D466" i="14"/>
  <c r="C503" i="14"/>
  <c r="B29" i="14"/>
  <c r="C32" i="14" s="1"/>
  <c r="C59" i="14"/>
  <c r="B170" i="14"/>
  <c r="D215" i="14"/>
  <c r="E214" i="14"/>
  <c r="E288" i="14"/>
  <c r="C392" i="14"/>
  <c r="E466" i="14"/>
  <c r="E510" i="14"/>
  <c r="E540" i="14" s="1"/>
  <c r="D218" i="14" l="1"/>
  <c r="D429" i="14"/>
  <c r="C244" i="14"/>
  <c r="B429" i="14"/>
  <c r="E439" i="14"/>
  <c r="C281" i="14"/>
  <c r="B96" i="14"/>
  <c r="D474" i="14"/>
  <c r="D477" i="14" s="1"/>
  <c r="C366" i="14"/>
  <c r="C365" i="14"/>
  <c r="E392" i="14"/>
  <c r="D542" i="14"/>
  <c r="D575" i="14" s="1"/>
  <c r="D503" i="14"/>
  <c r="B392" i="14"/>
  <c r="E440" i="14"/>
  <c r="E180" i="14"/>
  <c r="D355" i="14"/>
  <c r="D33" i="14"/>
  <c r="B540" i="14"/>
  <c r="C70" i="14"/>
  <c r="B288" i="14"/>
  <c r="B289" i="14" s="1"/>
  <c r="C96" i="14"/>
  <c r="D328" i="14"/>
  <c r="E207" i="14"/>
  <c r="C69" i="14"/>
  <c r="D439" i="14"/>
  <c r="E252" i="14"/>
  <c r="E254" i="14"/>
  <c r="E217" i="14"/>
  <c r="E215" i="14"/>
  <c r="E218" i="14" s="1"/>
  <c r="B466" i="14"/>
  <c r="B207" i="14"/>
  <c r="E328" i="14"/>
  <c r="E326" i="14"/>
  <c r="E329" i="14" s="1"/>
  <c r="D289" i="14"/>
  <c r="D291" i="14"/>
  <c r="D254" i="14"/>
  <c r="D252" i="14"/>
  <c r="D255" i="14" s="1"/>
  <c r="E244" i="14"/>
  <c r="C106" i="14"/>
  <c r="C104" i="14"/>
  <c r="C107" i="14" s="1"/>
  <c r="B30" i="14"/>
  <c r="C402" i="14"/>
  <c r="C400" i="14"/>
  <c r="C403" i="14" s="1"/>
  <c r="C217" i="14"/>
  <c r="D104" i="14"/>
  <c r="D106" i="14"/>
  <c r="C513" i="14"/>
  <c r="C511" i="14"/>
  <c r="C514" i="14" s="1"/>
  <c r="B355" i="14"/>
  <c r="C542" i="14"/>
  <c r="C575" i="14" s="1"/>
  <c r="E355" i="14"/>
  <c r="C178" i="14"/>
  <c r="C181" i="14" s="1"/>
  <c r="C180" i="14"/>
  <c r="E104" i="14"/>
  <c r="E106" i="14"/>
  <c r="E542" i="14"/>
  <c r="E575" i="14" s="1"/>
  <c r="E32" i="14"/>
  <c r="E30" i="14"/>
  <c r="E33" i="14" s="1"/>
  <c r="C476" i="14"/>
  <c r="D365" i="14"/>
  <c r="D363" i="14"/>
  <c r="D366" i="14" s="1"/>
  <c r="B244" i="14"/>
  <c r="D69" i="14"/>
  <c r="D67" i="14"/>
  <c r="D70" i="14" s="1"/>
  <c r="D513" i="14"/>
  <c r="D511" i="14"/>
  <c r="B251" i="14"/>
  <c r="D141" i="14"/>
  <c r="D143" i="14"/>
  <c r="E67" i="14"/>
  <c r="E69" i="14"/>
  <c r="E181" i="14"/>
  <c r="E476" i="14"/>
  <c r="E474" i="14"/>
  <c r="E291" i="14"/>
  <c r="E289" i="14"/>
  <c r="E292" i="14" s="1"/>
  <c r="D96" i="14"/>
  <c r="C437" i="14"/>
  <c r="C440" i="14" s="1"/>
  <c r="C439" i="14"/>
  <c r="E96" i="14"/>
  <c r="C143" i="14"/>
  <c r="C141" i="14"/>
  <c r="C144" i="14" s="1"/>
  <c r="C326" i="14"/>
  <c r="C329" i="14" s="1"/>
  <c r="C328" i="14"/>
  <c r="E511" i="14"/>
  <c r="E513" i="14"/>
  <c r="C289" i="14"/>
  <c r="C291" i="14"/>
  <c r="D281" i="14"/>
  <c r="C133" i="14"/>
  <c r="B59" i="14"/>
  <c r="E363" i="14"/>
  <c r="E365" i="14"/>
  <c r="B503" i="14"/>
  <c r="C429" i="14"/>
  <c r="C218" i="14"/>
  <c r="D133" i="14"/>
  <c r="C33" i="14"/>
  <c r="D400" i="14"/>
  <c r="D402" i="14"/>
  <c r="E318" i="14"/>
  <c r="C207" i="14"/>
  <c r="E133" i="14"/>
  <c r="E59" i="14"/>
  <c r="C477" i="14"/>
  <c r="D392" i="14"/>
  <c r="D180" i="14"/>
  <c r="E400" i="14"/>
  <c r="E402" i="14"/>
  <c r="E281" i="14"/>
  <c r="B133" i="14"/>
  <c r="E141" i="14"/>
  <c r="E143" i="14"/>
  <c r="E477" i="14" l="1"/>
  <c r="D107" i="14"/>
  <c r="C292" i="14"/>
  <c r="B542" i="14"/>
  <c r="B575" i="14" s="1"/>
  <c r="D403" i="14"/>
  <c r="B281" i="14"/>
  <c r="D514" i="14"/>
  <c r="D181" i="14"/>
  <c r="D144" i="14"/>
  <c r="B318" i="14"/>
  <c r="D292" i="14"/>
  <c r="E514" i="14"/>
  <c r="E70" i="14"/>
  <c r="B252" i="14"/>
  <c r="C255" i="14" s="1"/>
  <c r="C254" i="14"/>
  <c r="D440" i="14"/>
  <c r="E255" i="14"/>
  <c r="D329" i="14"/>
  <c r="E144" i="14"/>
  <c r="E403" i="14"/>
  <c r="E366" i="14"/>
  <c r="E107" i="14"/>
  <c r="E250" i="12" l="1"/>
  <c r="D250" i="12"/>
  <c r="C250" i="12"/>
  <c r="B250" i="12"/>
  <c r="E249" i="12"/>
  <c r="D249" i="12"/>
  <c r="C249" i="12"/>
  <c r="B249" i="12"/>
  <c r="E248" i="12"/>
  <c r="D248" i="12"/>
  <c r="C248" i="12"/>
  <c r="B248" i="12"/>
  <c r="E247" i="12"/>
  <c r="D247" i="12"/>
  <c r="C247" i="12"/>
  <c r="C246" i="12" s="1"/>
  <c r="B247" i="12"/>
  <c r="B246" i="12" s="1"/>
  <c r="E246" i="12"/>
  <c r="D246" i="12"/>
  <c r="E245" i="12"/>
  <c r="D245" i="12"/>
  <c r="C245" i="12"/>
  <c r="B245" i="12"/>
  <c r="E244" i="12"/>
  <c r="D244" i="12"/>
  <c r="C244" i="12"/>
  <c r="B244" i="12"/>
  <c r="E243" i="12"/>
  <c r="D243" i="12"/>
  <c r="C243" i="12"/>
  <c r="B243" i="12"/>
  <c r="E242" i="12"/>
  <c r="D242" i="12"/>
  <c r="D241" i="12" s="1"/>
  <c r="C242" i="12"/>
  <c r="C241" i="12" s="1"/>
  <c r="B242" i="12"/>
  <c r="E241" i="12"/>
  <c r="B241" i="12"/>
  <c r="E240" i="12"/>
  <c r="D240" i="12"/>
  <c r="C240" i="12"/>
  <c r="B240" i="12"/>
  <c r="E237" i="12"/>
  <c r="D237" i="12"/>
  <c r="C237" i="12"/>
  <c r="B237" i="12"/>
  <c r="E236" i="12"/>
  <c r="E235" i="12" s="1"/>
  <c r="D236" i="12"/>
  <c r="D235" i="12" s="1"/>
  <c r="C236" i="12"/>
  <c r="C235" i="12" s="1"/>
  <c r="B236" i="12"/>
  <c r="B235" i="12" s="1"/>
  <c r="E234" i="12"/>
  <c r="D234" i="12"/>
  <c r="C234" i="12"/>
  <c r="B234" i="12"/>
  <c r="E233" i="12"/>
  <c r="D233" i="12"/>
  <c r="D232" i="12" s="1"/>
  <c r="C233" i="12"/>
  <c r="C232" i="12" s="1"/>
  <c r="B233" i="12"/>
  <c r="B232" i="12" s="1"/>
  <c r="E232" i="12"/>
  <c r="E231" i="12"/>
  <c r="D231" i="12"/>
  <c r="C231" i="12"/>
  <c r="B231" i="12"/>
  <c r="E230" i="12"/>
  <c r="E229" i="12" s="1"/>
  <c r="D230" i="12"/>
  <c r="C230" i="12"/>
  <c r="B230" i="12"/>
  <c r="B229" i="12" s="1"/>
  <c r="D229" i="12"/>
  <c r="C229" i="12"/>
  <c r="E228" i="12"/>
  <c r="D228" i="12"/>
  <c r="C228" i="12"/>
  <c r="B228" i="12"/>
  <c r="E227" i="12"/>
  <c r="E226" i="12" s="1"/>
  <c r="D227" i="12"/>
  <c r="D226" i="12" s="1"/>
  <c r="C227" i="12"/>
  <c r="C226" i="12" s="1"/>
  <c r="B227" i="12"/>
  <c r="B226" i="12" s="1"/>
  <c r="E225" i="12"/>
  <c r="D225" i="12"/>
  <c r="C225" i="12"/>
  <c r="B225" i="12"/>
  <c r="E224" i="12"/>
  <c r="E223" i="12" s="1"/>
  <c r="D224" i="12"/>
  <c r="D223" i="12" s="1"/>
  <c r="C224" i="12"/>
  <c r="B224" i="12"/>
  <c r="B223" i="12" s="1"/>
  <c r="C223" i="12"/>
  <c r="E222" i="12"/>
  <c r="D222" i="12"/>
  <c r="C222" i="12"/>
  <c r="B222" i="12"/>
  <c r="E221" i="12"/>
  <c r="E220" i="12" s="1"/>
  <c r="D221" i="12"/>
  <c r="D220" i="12" s="1"/>
  <c r="C221" i="12"/>
  <c r="B221" i="12"/>
  <c r="B220" i="12" s="1"/>
  <c r="C220" i="12"/>
  <c r="E211" i="12"/>
  <c r="D211" i="12"/>
  <c r="C211" i="12"/>
  <c r="B211" i="12"/>
  <c r="E206" i="12"/>
  <c r="D206" i="12"/>
  <c r="C206" i="12"/>
  <c r="B206" i="12"/>
  <c r="E200" i="12"/>
  <c r="D200" i="12"/>
  <c r="C200" i="12"/>
  <c r="E183" i="12"/>
  <c r="E188" i="12" s="1"/>
  <c r="E170" i="12" s="1"/>
  <c r="D183" i="12"/>
  <c r="D188" i="12" s="1"/>
  <c r="D170" i="12" s="1"/>
  <c r="C183" i="12"/>
  <c r="C188" i="12" s="1"/>
  <c r="C170" i="12" s="1"/>
  <c r="B183" i="12"/>
  <c r="B188" i="12" s="1"/>
  <c r="B170" i="12" s="1"/>
  <c r="B171" i="12" s="1"/>
  <c r="E172" i="12"/>
  <c r="D172" i="12"/>
  <c r="C172" i="12"/>
  <c r="E157" i="12"/>
  <c r="E162" i="12" s="1"/>
  <c r="E144" i="12" s="1"/>
  <c r="D157" i="12"/>
  <c r="D162" i="12" s="1"/>
  <c r="D144" i="12" s="1"/>
  <c r="C157" i="12"/>
  <c r="C162" i="12" s="1"/>
  <c r="C144" i="12" s="1"/>
  <c r="B157" i="12"/>
  <c r="B162" i="12" s="1"/>
  <c r="B144" i="12" s="1"/>
  <c r="B145" i="12" s="1"/>
  <c r="E146" i="12"/>
  <c r="D146" i="12"/>
  <c r="C146" i="12"/>
  <c r="E129" i="12"/>
  <c r="E239" i="12" s="1"/>
  <c r="D129" i="12"/>
  <c r="D132" i="12" s="1"/>
  <c r="C129" i="12"/>
  <c r="C132" i="12" s="1"/>
  <c r="B129" i="12"/>
  <c r="B132" i="12" s="1"/>
  <c r="E105" i="12"/>
  <c r="D105" i="12"/>
  <c r="C105" i="12"/>
  <c r="E92" i="12"/>
  <c r="E95" i="12" s="1"/>
  <c r="D92" i="12"/>
  <c r="D95" i="12" s="1"/>
  <c r="C92" i="12"/>
  <c r="C95" i="12" s="1"/>
  <c r="B92" i="12"/>
  <c r="B95" i="12" s="1"/>
  <c r="E68" i="12"/>
  <c r="D68" i="12"/>
  <c r="C68" i="12"/>
  <c r="E55" i="12"/>
  <c r="E58" i="12" s="1"/>
  <c r="D55" i="12"/>
  <c r="D58" i="12" s="1"/>
  <c r="C55" i="12"/>
  <c r="C58" i="12" s="1"/>
  <c r="B55" i="12"/>
  <c r="B58" i="12" s="1"/>
  <c r="E31" i="12"/>
  <c r="D31" i="12"/>
  <c r="C31" i="12"/>
  <c r="E238" i="12" l="1"/>
  <c r="D216" i="12"/>
  <c r="D198" i="12" s="1"/>
  <c r="C216" i="12"/>
  <c r="C198" i="12" s="1"/>
  <c r="C199" i="12" s="1"/>
  <c r="E219" i="12"/>
  <c r="E216" i="12"/>
  <c r="E198" i="12" s="1"/>
  <c r="B239" i="12"/>
  <c r="B238" i="12" s="1"/>
  <c r="B216" i="12"/>
  <c r="B198" i="12" s="1"/>
  <c r="B199" i="12" s="1"/>
  <c r="B66" i="12"/>
  <c r="B67" i="12" s="1"/>
  <c r="B29" i="12"/>
  <c r="C66" i="12"/>
  <c r="C96" i="12"/>
  <c r="D103" i="12"/>
  <c r="E147" i="12"/>
  <c r="E145" i="12"/>
  <c r="C201" i="12"/>
  <c r="E29" i="12"/>
  <c r="D145" i="12"/>
  <c r="D147" i="12"/>
  <c r="C171" i="12"/>
  <c r="C174" i="12" s="1"/>
  <c r="C173" i="12"/>
  <c r="D201" i="12"/>
  <c r="D199" i="12"/>
  <c r="C103" i="12"/>
  <c r="C133" i="12" s="1"/>
  <c r="E173" i="12"/>
  <c r="E171" i="12"/>
  <c r="C29" i="12"/>
  <c r="C59" i="12" s="1"/>
  <c r="D66" i="12"/>
  <c r="D96" i="12" s="1"/>
  <c r="D29" i="12"/>
  <c r="D59" i="12" s="1"/>
  <c r="E66" i="12"/>
  <c r="E96" i="12" s="1"/>
  <c r="B103" i="12"/>
  <c r="B104" i="12" s="1"/>
  <c r="C145" i="12"/>
  <c r="C148" i="12" s="1"/>
  <c r="C147" i="12"/>
  <c r="D173" i="12"/>
  <c r="D171" i="12"/>
  <c r="E199" i="12"/>
  <c r="B219" i="12"/>
  <c r="C239" i="12"/>
  <c r="C238" i="12" s="1"/>
  <c r="C219" i="12" s="1"/>
  <c r="E132" i="12"/>
  <c r="D239" i="12"/>
  <c r="D238" i="12" s="1"/>
  <c r="D219" i="12" s="1"/>
  <c r="C202" i="12" l="1"/>
  <c r="E202" i="12"/>
  <c r="B96" i="12"/>
  <c r="E201" i="12"/>
  <c r="E148" i="12"/>
  <c r="E103" i="12"/>
  <c r="E133" i="12" s="1"/>
  <c r="D104" i="12"/>
  <c r="D106" i="12"/>
  <c r="B30" i="12"/>
  <c r="B218" i="12"/>
  <c r="D174" i="12"/>
  <c r="B133" i="12"/>
  <c r="D30" i="12"/>
  <c r="D218" i="12"/>
  <c r="D251" i="12" s="1"/>
  <c r="D32" i="12"/>
  <c r="C106" i="12"/>
  <c r="C104" i="12"/>
  <c r="C107" i="12" s="1"/>
  <c r="D148" i="12"/>
  <c r="D133" i="12"/>
  <c r="B59" i="12"/>
  <c r="B251" i="12"/>
  <c r="C30" i="12"/>
  <c r="C218" i="12"/>
  <c r="C251" i="12" s="1"/>
  <c r="C32" i="12"/>
  <c r="E218" i="12"/>
  <c r="E251" i="12" s="1"/>
  <c r="E32" i="12"/>
  <c r="E30" i="12"/>
  <c r="E67" i="12"/>
  <c r="E69" i="12"/>
  <c r="D69" i="12"/>
  <c r="D67" i="12"/>
  <c r="E174" i="12"/>
  <c r="D202" i="12"/>
  <c r="E59" i="12"/>
  <c r="C69" i="12"/>
  <c r="C67" i="12"/>
  <c r="C70" i="12" s="1"/>
  <c r="D33" i="12" l="1"/>
  <c r="E33" i="12"/>
  <c r="C33" i="12"/>
  <c r="E70" i="12"/>
  <c r="D107" i="12"/>
  <c r="D70" i="12"/>
  <c r="E104" i="12"/>
  <c r="E107" i="12" s="1"/>
  <c r="E106" i="12"/>
  <c r="E176" i="11" l="1"/>
  <c r="D176" i="11"/>
  <c r="C176" i="11"/>
  <c r="B176" i="11"/>
  <c r="E175" i="11"/>
  <c r="D175" i="11"/>
  <c r="C175" i="11"/>
  <c r="B175" i="11"/>
  <c r="E174" i="11"/>
  <c r="D174" i="11"/>
  <c r="C174" i="11"/>
  <c r="B174" i="11"/>
  <c r="E173" i="11"/>
  <c r="D173" i="11"/>
  <c r="C173" i="11"/>
  <c r="C172" i="11" s="1"/>
  <c r="B173" i="11"/>
  <c r="E172" i="11"/>
  <c r="D172" i="11"/>
  <c r="E167" i="11"/>
  <c r="D167" i="11"/>
  <c r="C167" i="11"/>
  <c r="B167" i="11"/>
  <c r="E164" i="11"/>
  <c r="D164" i="11"/>
  <c r="C164" i="11"/>
  <c r="B164" i="11"/>
  <c r="E161" i="11"/>
  <c r="D161" i="11"/>
  <c r="C161" i="11"/>
  <c r="B161" i="11"/>
  <c r="E158" i="11"/>
  <c r="D158" i="11"/>
  <c r="C158" i="11"/>
  <c r="B158" i="11"/>
  <c r="E155" i="11"/>
  <c r="D155" i="11"/>
  <c r="C155" i="11"/>
  <c r="B155" i="11"/>
  <c r="E154" i="11"/>
  <c r="D154" i="11"/>
  <c r="C154" i="11"/>
  <c r="B154" i="11"/>
  <c r="E153" i="11"/>
  <c r="D153" i="11"/>
  <c r="D152" i="11" s="1"/>
  <c r="C153" i="11"/>
  <c r="B153" i="11"/>
  <c r="E152" i="11"/>
  <c r="C152" i="11"/>
  <c r="B152" i="11"/>
  <c r="E151" i="11"/>
  <c r="D151" i="11"/>
  <c r="C151" i="11"/>
  <c r="B151" i="11"/>
  <c r="E150" i="11"/>
  <c r="D150" i="11"/>
  <c r="D149" i="11" s="1"/>
  <c r="C150" i="11"/>
  <c r="C149" i="11" s="1"/>
  <c r="B150" i="11"/>
  <c r="B149" i="11" s="1"/>
  <c r="E149" i="11"/>
  <c r="E148" i="11"/>
  <c r="D148" i="11"/>
  <c r="C148" i="11"/>
  <c r="B148" i="11"/>
  <c r="E147" i="11"/>
  <c r="D147" i="11"/>
  <c r="D146" i="11" s="1"/>
  <c r="C147" i="11"/>
  <c r="C146" i="11" s="1"/>
  <c r="B147" i="11"/>
  <c r="B146" i="11" s="1"/>
  <c r="E146" i="11"/>
  <c r="E145" i="11" s="1"/>
  <c r="E137" i="11"/>
  <c r="D137" i="11"/>
  <c r="C137" i="11"/>
  <c r="B137" i="11"/>
  <c r="E132" i="11"/>
  <c r="E142" i="11" s="1"/>
  <c r="E124" i="11" s="1"/>
  <c r="D132" i="11"/>
  <c r="D142" i="11" s="1"/>
  <c r="D124" i="11" s="1"/>
  <c r="C132" i="11"/>
  <c r="C142" i="11" s="1"/>
  <c r="C124" i="11" s="1"/>
  <c r="B132" i="11"/>
  <c r="B142" i="11" s="1"/>
  <c r="B124" i="11" s="1"/>
  <c r="B125" i="11" s="1"/>
  <c r="E126" i="11"/>
  <c r="D126" i="11"/>
  <c r="C126" i="11"/>
  <c r="E108" i="11"/>
  <c r="D108" i="11"/>
  <c r="C108" i="11"/>
  <c r="B108" i="11"/>
  <c r="E103" i="11"/>
  <c r="E113" i="11" s="1"/>
  <c r="E95" i="11" s="1"/>
  <c r="D103" i="11"/>
  <c r="C103" i="11"/>
  <c r="C113" i="11" s="1"/>
  <c r="C95" i="11" s="1"/>
  <c r="B103" i="11"/>
  <c r="B113" i="11" s="1"/>
  <c r="B95" i="11" s="1"/>
  <c r="B96" i="11" s="1"/>
  <c r="E97" i="11"/>
  <c r="D97" i="11"/>
  <c r="C97" i="11"/>
  <c r="E82" i="11"/>
  <c r="D82" i="11"/>
  <c r="C82" i="11"/>
  <c r="B82" i="11"/>
  <c r="E77" i="11"/>
  <c r="E87" i="11" s="1"/>
  <c r="E69" i="11" s="1"/>
  <c r="D77" i="11"/>
  <c r="D87" i="11" s="1"/>
  <c r="D69" i="11" s="1"/>
  <c r="C77" i="11"/>
  <c r="C87" i="11" s="1"/>
  <c r="C69" i="11" s="1"/>
  <c r="B77" i="11"/>
  <c r="B87" i="11" s="1"/>
  <c r="B69" i="11" s="1"/>
  <c r="B70" i="11" s="1"/>
  <c r="E71" i="11"/>
  <c r="D71" i="11"/>
  <c r="C71" i="11"/>
  <c r="D55" i="11"/>
  <c r="E43" i="11"/>
  <c r="D43" i="11"/>
  <c r="C43" i="11"/>
  <c r="B43" i="11"/>
  <c r="E40" i="11"/>
  <c r="D40" i="11"/>
  <c r="C40" i="11"/>
  <c r="B40" i="11"/>
  <c r="E37" i="11"/>
  <c r="D37" i="11"/>
  <c r="C37" i="11"/>
  <c r="B37" i="11"/>
  <c r="E31" i="11"/>
  <c r="D31" i="11"/>
  <c r="C31" i="11"/>
  <c r="B172" i="11" l="1"/>
  <c r="D113" i="11"/>
  <c r="D95" i="11" s="1"/>
  <c r="D145" i="11"/>
  <c r="C145" i="11"/>
  <c r="D58" i="11"/>
  <c r="C58" i="11"/>
  <c r="C29" i="11" s="1"/>
  <c r="E55" i="11"/>
  <c r="E58" i="11" s="1"/>
  <c r="E29" i="11" s="1"/>
  <c r="E59" i="11" s="1"/>
  <c r="B58" i="11"/>
  <c r="B29" i="11" s="1"/>
  <c r="D29" i="11"/>
  <c r="C127" i="11"/>
  <c r="C125" i="11"/>
  <c r="C128" i="11" s="1"/>
  <c r="C96" i="11"/>
  <c r="C99" i="11" s="1"/>
  <c r="C98" i="11"/>
  <c r="D127" i="11"/>
  <c r="D125" i="11"/>
  <c r="E72" i="11"/>
  <c r="E70" i="11"/>
  <c r="E125" i="11"/>
  <c r="E127" i="11"/>
  <c r="B145" i="11"/>
  <c r="C70" i="11"/>
  <c r="C73" i="11" s="1"/>
  <c r="C72" i="11"/>
  <c r="D98" i="11"/>
  <c r="D96" i="11"/>
  <c r="D70" i="11"/>
  <c r="D73" i="11" s="1"/>
  <c r="D72" i="11"/>
  <c r="E98" i="11"/>
  <c r="E96" i="11"/>
  <c r="E99" i="11" s="1"/>
  <c r="E128" i="11" l="1"/>
  <c r="D99" i="11"/>
  <c r="C30" i="11"/>
  <c r="C144" i="11"/>
  <c r="C177" i="11" s="1"/>
  <c r="C32" i="11"/>
  <c r="B30" i="11"/>
  <c r="B144" i="11"/>
  <c r="B177" i="11" s="1"/>
  <c r="E73" i="11"/>
  <c r="D128" i="11"/>
  <c r="D30" i="11"/>
  <c r="D144" i="11"/>
  <c r="D177" i="11" s="1"/>
  <c r="D32" i="11"/>
  <c r="C59" i="11"/>
  <c r="B59" i="11"/>
  <c r="E144" i="11"/>
  <c r="E177" i="11" s="1"/>
  <c r="E32" i="11"/>
  <c r="E30" i="11"/>
  <c r="E33" i="11" s="1"/>
  <c r="D59" i="11"/>
  <c r="D33" i="11" l="1"/>
  <c r="C33" i="11"/>
  <c r="E586" i="10" l="1"/>
  <c r="D586" i="10"/>
  <c r="E661" i="10"/>
  <c r="D661" i="10"/>
  <c r="C661" i="10"/>
  <c r="B661" i="10"/>
  <c r="E660" i="10"/>
  <c r="D660" i="10"/>
  <c r="C660" i="10"/>
  <c r="B660" i="10"/>
  <c r="E659" i="10"/>
  <c r="D659" i="10"/>
  <c r="C659" i="10"/>
  <c r="B659" i="10"/>
  <c r="B658" i="10"/>
  <c r="B657" i="10" s="1"/>
  <c r="E656" i="10"/>
  <c r="D656" i="10"/>
  <c r="C656" i="10"/>
  <c r="B656" i="10"/>
  <c r="E655" i="10"/>
  <c r="D655" i="10"/>
  <c r="C655" i="10"/>
  <c r="B655" i="10"/>
  <c r="E654" i="10"/>
  <c r="D654" i="10"/>
  <c r="C654" i="10"/>
  <c r="B654" i="10"/>
  <c r="C653" i="10"/>
  <c r="C652" i="10" s="1"/>
  <c r="B653" i="10"/>
  <c r="E651" i="10"/>
  <c r="D651" i="10"/>
  <c r="C651" i="10"/>
  <c r="B651" i="10"/>
  <c r="E650" i="10"/>
  <c r="E649" i="10" s="1"/>
  <c r="D650" i="10"/>
  <c r="D649" i="10" s="1"/>
  <c r="C650" i="10"/>
  <c r="C649" i="10" s="1"/>
  <c r="B650" i="10"/>
  <c r="B649" i="10" s="1"/>
  <c r="E648" i="10"/>
  <c r="D648" i="10"/>
  <c r="C648" i="10"/>
  <c r="B648" i="10"/>
  <c r="B647" i="10"/>
  <c r="B646" i="10" s="1"/>
  <c r="E643" i="10"/>
  <c r="D643" i="10"/>
  <c r="C643" i="10"/>
  <c r="B643" i="10"/>
  <c r="E640" i="10"/>
  <c r="D640" i="10"/>
  <c r="C640" i="10"/>
  <c r="B640" i="10"/>
  <c r="E639" i="10"/>
  <c r="D639" i="10"/>
  <c r="C639" i="10"/>
  <c r="B639" i="10"/>
  <c r="B638" i="10"/>
  <c r="E636" i="10"/>
  <c r="D636" i="10"/>
  <c r="C636" i="10"/>
  <c r="B636" i="10"/>
  <c r="E635" i="10"/>
  <c r="E634" i="10" s="1"/>
  <c r="D635" i="10"/>
  <c r="C635" i="10"/>
  <c r="C634" i="10" s="1"/>
  <c r="B635" i="10"/>
  <c r="B634" i="10" s="1"/>
  <c r="D634" i="10"/>
  <c r="E633" i="10"/>
  <c r="D633" i="10"/>
  <c r="C633" i="10"/>
  <c r="B633" i="10"/>
  <c r="E612" i="10"/>
  <c r="D612" i="10"/>
  <c r="C612" i="10"/>
  <c r="B612" i="10"/>
  <c r="E609" i="10"/>
  <c r="D609" i="10"/>
  <c r="C609" i="10"/>
  <c r="B609" i="10"/>
  <c r="E607" i="10"/>
  <c r="E632" i="10" s="1"/>
  <c r="E631" i="10" s="1"/>
  <c r="D607" i="10"/>
  <c r="D632" i="10" s="1"/>
  <c r="D631" i="10" s="1"/>
  <c r="C607" i="10"/>
  <c r="C632" i="10" s="1"/>
  <c r="B607" i="10"/>
  <c r="B606" i="10" s="1"/>
  <c r="E606" i="10"/>
  <c r="D606" i="10"/>
  <c r="E600" i="10"/>
  <c r="D600" i="10"/>
  <c r="C600" i="10"/>
  <c r="E585" i="10"/>
  <c r="D585" i="10"/>
  <c r="C585" i="10"/>
  <c r="B585" i="10"/>
  <c r="E653" i="10"/>
  <c r="D653" i="10"/>
  <c r="D580" i="10"/>
  <c r="C580" i="10"/>
  <c r="C590" i="10" s="1"/>
  <c r="C572" i="10" s="1"/>
  <c r="B580" i="10"/>
  <c r="E576" i="10"/>
  <c r="D576" i="10"/>
  <c r="C576" i="10"/>
  <c r="E574" i="10"/>
  <c r="D574" i="10"/>
  <c r="C574" i="10"/>
  <c r="E544" i="10"/>
  <c r="E559" i="10" s="1"/>
  <c r="D544" i="10"/>
  <c r="D559" i="10" s="1"/>
  <c r="C544" i="10"/>
  <c r="C559" i="10" s="1"/>
  <c r="B544" i="10"/>
  <c r="B559" i="10" s="1"/>
  <c r="E532" i="10"/>
  <c r="D532" i="10"/>
  <c r="C532" i="10"/>
  <c r="D519" i="10"/>
  <c r="E516" i="10"/>
  <c r="D516" i="10"/>
  <c r="C516" i="10"/>
  <c r="B516" i="10"/>
  <c r="E507" i="10"/>
  <c r="D507" i="10"/>
  <c r="C507" i="10"/>
  <c r="B507" i="10"/>
  <c r="E504" i="10"/>
  <c r="D504" i="10"/>
  <c r="C504" i="10"/>
  <c r="B504" i="10"/>
  <c r="E501" i="10"/>
  <c r="D501" i="10"/>
  <c r="C501" i="10"/>
  <c r="B501" i="10"/>
  <c r="E495" i="10"/>
  <c r="D495" i="10"/>
  <c r="C495" i="10"/>
  <c r="E475" i="10"/>
  <c r="E474" i="10" s="1"/>
  <c r="D475" i="10"/>
  <c r="D474" i="10" s="1"/>
  <c r="C475" i="10"/>
  <c r="C474" i="10" s="1"/>
  <c r="B474" i="10"/>
  <c r="E469" i="10"/>
  <c r="D469" i="10"/>
  <c r="C469" i="10"/>
  <c r="B469" i="10"/>
  <c r="B479" i="10" s="1"/>
  <c r="B461" i="10" s="1"/>
  <c r="B462" i="10" s="1"/>
  <c r="E463" i="10"/>
  <c r="D463" i="10"/>
  <c r="C463" i="10"/>
  <c r="E435" i="10"/>
  <c r="E434" i="10" s="1"/>
  <c r="E449" i="10" s="1"/>
  <c r="D435" i="10"/>
  <c r="D434" i="10" s="1"/>
  <c r="D449" i="10" s="1"/>
  <c r="C435" i="10"/>
  <c r="C434" i="10" s="1"/>
  <c r="C449" i="10" s="1"/>
  <c r="B434" i="10"/>
  <c r="B449" i="10" s="1"/>
  <c r="B420" i="10" s="1"/>
  <c r="B421" i="10" s="1"/>
  <c r="E422" i="10"/>
  <c r="D422" i="10"/>
  <c r="C422" i="10"/>
  <c r="E409" i="10"/>
  <c r="D409" i="10"/>
  <c r="C409" i="10"/>
  <c r="B409" i="10"/>
  <c r="E407" i="10"/>
  <c r="E647" i="10" s="1"/>
  <c r="D407" i="10"/>
  <c r="D406" i="10" s="1"/>
  <c r="C407" i="10"/>
  <c r="C647" i="10" s="1"/>
  <c r="B406" i="10"/>
  <c r="E398" i="10"/>
  <c r="E397" i="10" s="1"/>
  <c r="D398" i="10"/>
  <c r="D397" i="10" s="1"/>
  <c r="C398" i="10"/>
  <c r="C397" i="10" s="1"/>
  <c r="B397" i="10"/>
  <c r="E394" i="10"/>
  <c r="D394" i="10"/>
  <c r="C394" i="10"/>
  <c r="B394" i="10"/>
  <c r="E391" i="10"/>
  <c r="D391" i="10"/>
  <c r="C391" i="10"/>
  <c r="B391" i="10"/>
  <c r="E385" i="10"/>
  <c r="D385" i="10"/>
  <c r="C385" i="10"/>
  <c r="C365" i="10"/>
  <c r="E364" i="10"/>
  <c r="D364" i="10"/>
  <c r="B364" i="10"/>
  <c r="E359" i="10"/>
  <c r="D359" i="10"/>
  <c r="C359" i="10"/>
  <c r="B359" i="10"/>
  <c r="B369" i="10" s="1"/>
  <c r="B351" i="10" s="1"/>
  <c r="E336" i="10"/>
  <c r="D336" i="10"/>
  <c r="C336" i="10"/>
  <c r="B336" i="10"/>
  <c r="E331" i="10"/>
  <c r="E341" i="10" s="1"/>
  <c r="E323" i="10" s="1"/>
  <c r="D331" i="10"/>
  <c r="C331" i="10"/>
  <c r="C341" i="10" s="1"/>
  <c r="C323" i="10" s="1"/>
  <c r="B331" i="10"/>
  <c r="B341" i="10" s="1"/>
  <c r="B323" i="10" s="1"/>
  <c r="E310" i="10"/>
  <c r="D310" i="10"/>
  <c r="C310" i="10"/>
  <c r="B310" i="10"/>
  <c r="E305" i="10"/>
  <c r="E315" i="10" s="1"/>
  <c r="E297" i="10" s="1"/>
  <c r="D305" i="10"/>
  <c r="D315" i="10" s="1"/>
  <c r="D297" i="10" s="1"/>
  <c r="C305" i="10"/>
  <c r="C315" i="10" s="1"/>
  <c r="C297" i="10" s="1"/>
  <c r="B305" i="10"/>
  <c r="B315" i="10" s="1"/>
  <c r="B297" i="10" s="1"/>
  <c r="E285" i="10"/>
  <c r="E284" i="10" s="1"/>
  <c r="D284" i="10"/>
  <c r="C284" i="10"/>
  <c r="B284" i="10"/>
  <c r="E279" i="10"/>
  <c r="D279" i="10"/>
  <c r="D289" i="10" s="1"/>
  <c r="D271" i="10" s="1"/>
  <c r="D272" i="10" s="1"/>
  <c r="C279" i="10"/>
  <c r="C289" i="10" s="1"/>
  <c r="C271" i="10" s="1"/>
  <c r="C272" i="10" s="1"/>
  <c r="B279" i="10"/>
  <c r="B289" i="10" s="1"/>
  <c r="B271" i="10" s="1"/>
  <c r="B272" i="10" s="1"/>
  <c r="E258" i="10"/>
  <c r="D258" i="10"/>
  <c r="C258" i="10"/>
  <c r="B258" i="10"/>
  <c r="E253" i="10"/>
  <c r="E263" i="10" s="1"/>
  <c r="E245" i="10" s="1"/>
  <c r="D253" i="10"/>
  <c r="D263" i="10" s="1"/>
  <c r="D245" i="10" s="1"/>
  <c r="C253" i="10"/>
  <c r="C263" i="10" s="1"/>
  <c r="C245" i="10" s="1"/>
  <c r="B253" i="10"/>
  <c r="B263" i="10" s="1"/>
  <c r="B245" i="10" s="1"/>
  <c r="E219" i="10"/>
  <c r="D219" i="10"/>
  <c r="D218" i="10" s="1"/>
  <c r="C218" i="10"/>
  <c r="B218" i="10"/>
  <c r="E215" i="10"/>
  <c r="D215" i="10"/>
  <c r="C215" i="10"/>
  <c r="B215" i="10"/>
  <c r="E212" i="10"/>
  <c r="D212" i="10"/>
  <c r="C212" i="10"/>
  <c r="B212" i="10"/>
  <c r="E184" i="10"/>
  <c r="D184" i="10"/>
  <c r="C184" i="10"/>
  <c r="B184" i="10"/>
  <c r="E179" i="10"/>
  <c r="D179" i="10"/>
  <c r="D189" i="10" s="1"/>
  <c r="D171" i="10" s="1"/>
  <c r="D172" i="10" s="1"/>
  <c r="C179" i="10"/>
  <c r="C189" i="10" s="1"/>
  <c r="C171" i="10" s="1"/>
  <c r="B179" i="10"/>
  <c r="B189" i="10" s="1"/>
  <c r="B171" i="10" s="1"/>
  <c r="B172" i="10" s="1"/>
  <c r="E173" i="10"/>
  <c r="D173" i="10"/>
  <c r="C173" i="10"/>
  <c r="E158" i="10"/>
  <c r="D158" i="10"/>
  <c r="C158" i="10"/>
  <c r="B158" i="10"/>
  <c r="E153" i="10"/>
  <c r="D153" i="10"/>
  <c r="C153" i="10"/>
  <c r="C163" i="10" s="1"/>
  <c r="C145" i="10" s="1"/>
  <c r="B153" i="10"/>
  <c r="B163" i="10" s="1"/>
  <c r="B145" i="10" s="1"/>
  <c r="B146" i="10" s="1"/>
  <c r="E147" i="10"/>
  <c r="D147" i="10"/>
  <c r="C147" i="10"/>
  <c r="E127" i="10"/>
  <c r="E133" i="10" s="1"/>
  <c r="D127" i="10"/>
  <c r="D133" i="10" s="1"/>
  <c r="C127" i="10"/>
  <c r="C133" i="10" s="1"/>
  <c r="C104" i="10" s="1"/>
  <c r="B127" i="10"/>
  <c r="B133" i="10" s="1"/>
  <c r="E106" i="10"/>
  <c r="D106" i="10"/>
  <c r="C106" i="10"/>
  <c r="E81" i="10"/>
  <c r="E96" i="10" s="1"/>
  <c r="E67" i="10" s="1"/>
  <c r="E68" i="10" s="1"/>
  <c r="D81" i="10"/>
  <c r="D96" i="10" s="1"/>
  <c r="C81" i="10"/>
  <c r="C96" i="10" s="1"/>
  <c r="C67" i="10" s="1"/>
  <c r="B81" i="10"/>
  <c r="B96" i="10" s="1"/>
  <c r="E69" i="10"/>
  <c r="D69" i="10"/>
  <c r="C69" i="10"/>
  <c r="D56" i="10"/>
  <c r="E56" i="10" s="1"/>
  <c r="E44" i="10"/>
  <c r="D44" i="10"/>
  <c r="C44" i="10"/>
  <c r="B44" i="10"/>
  <c r="E41" i="10"/>
  <c r="D41" i="10"/>
  <c r="C41" i="10"/>
  <c r="B41" i="10"/>
  <c r="B39" i="10"/>
  <c r="B38" i="10" s="1"/>
  <c r="E38" i="10"/>
  <c r="D38" i="10"/>
  <c r="C38" i="10"/>
  <c r="E32" i="10"/>
  <c r="D32" i="10"/>
  <c r="C32" i="10"/>
  <c r="D163" i="10" l="1"/>
  <c r="D145" i="10" s="1"/>
  <c r="E163" i="10"/>
  <c r="E145" i="10" s="1"/>
  <c r="E146" i="10" s="1"/>
  <c r="D369" i="10"/>
  <c r="D351" i="10" s="1"/>
  <c r="D341" i="10"/>
  <c r="D323" i="10" s="1"/>
  <c r="D174" i="10"/>
  <c r="C406" i="10"/>
  <c r="C412" i="10" s="1"/>
  <c r="C479" i="10"/>
  <c r="C461" i="10" s="1"/>
  <c r="C464" i="10" s="1"/>
  <c r="E369" i="10"/>
  <c r="E351" i="10" s="1"/>
  <c r="E646" i="10"/>
  <c r="C522" i="10"/>
  <c r="C493" i="10" s="1"/>
  <c r="E289" i="10"/>
  <c r="E271" i="10" s="1"/>
  <c r="E272" i="10" s="1"/>
  <c r="E652" i="10"/>
  <c r="B637" i="10"/>
  <c r="C606" i="10"/>
  <c r="C627" i="10" s="1"/>
  <c r="C598" i="10" s="1"/>
  <c r="E638" i="10"/>
  <c r="E637" i="10" s="1"/>
  <c r="B412" i="10"/>
  <c r="C59" i="10"/>
  <c r="C30" i="10" s="1"/>
  <c r="C31" i="10" s="1"/>
  <c r="E189" i="10"/>
  <c r="E171" i="10" s="1"/>
  <c r="E174" i="10" s="1"/>
  <c r="C631" i="10"/>
  <c r="C233" i="10"/>
  <c r="C204" i="10" s="1"/>
  <c r="C205" i="10" s="1"/>
  <c r="B652" i="10"/>
  <c r="D590" i="10"/>
  <c r="D572" i="10" s="1"/>
  <c r="D575" i="10" s="1"/>
  <c r="E627" i="10"/>
  <c r="E598" i="10" s="1"/>
  <c r="E599" i="10" s="1"/>
  <c r="D233" i="10"/>
  <c r="D204" i="10" s="1"/>
  <c r="D205" i="10" s="1"/>
  <c r="E406" i="10"/>
  <c r="E412" i="10" s="1"/>
  <c r="E383" i="10" s="1"/>
  <c r="B627" i="10"/>
  <c r="B598" i="10" s="1"/>
  <c r="B599" i="10" s="1"/>
  <c r="B632" i="10"/>
  <c r="B631" i="10" s="1"/>
  <c r="B630" i="10" s="1"/>
  <c r="E218" i="10"/>
  <c r="E233" i="10" s="1"/>
  <c r="E204" i="10" s="1"/>
  <c r="E205" i="10" s="1"/>
  <c r="C646" i="10"/>
  <c r="E479" i="10"/>
  <c r="E461" i="10" s="1"/>
  <c r="B522" i="10"/>
  <c r="B493" i="10" s="1"/>
  <c r="B494" i="10" s="1"/>
  <c r="D522" i="10"/>
  <c r="D493" i="10" s="1"/>
  <c r="E580" i="10"/>
  <c r="E590" i="10" s="1"/>
  <c r="E572" i="10" s="1"/>
  <c r="B59" i="10"/>
  <c r="B30" i="10" s="1"/>
  <c r="E59" i="10"/>
  <c r="E30" i="10" s="1"/>
  <c r="E60" i="10" s="1"/>
  <c r="B233" i="10"/>
  <c r="B204" i="10" s="1"/>
  <c r="B205" i="10" s="1"/>
  <c r="D638" i="10"/>
  <c r="D637" i="10" s="1"/>
  <c r="E658" i="10"/>
  <c r="E657" i="10" s="1"/>
  <c r="E519" i="10"/>
  <c r="E522" i="10" s="1"/>
  <c r="E493" i="10" s="1"/>
  <c r="E523" i="10" s="1"/>
  <c r="B590" i="10"/>
  <c r="B572" i="10" s="1"/>
  <c r="C575" i="10" s="1"/>
  <c r="D652" i="10"/>
  <c r="D627" i="10"/>
  <c r="D598" i="10" s="1"/>
  <c r="D599" i="10" s="1"/>
  <c r="B530" i="10"/>
  <c r="B531" i="10" s="1"/>
  <c r="B383" i="10"/>
  <c r="B384" i="10" s="1"/>
  <c r="C148" i="10"/>
  <c r="C146" i="10"/>
  <c r="C149" i="10" s="1"/>
  <c r="C68" i="10"/>
  <c r="B104" i="10"/>
  <c r="B105" i="10" s="1"/>
  <c r="D420" i="10"/>
  <c r="D450" i="10" s="1"/>
  <c r="C462" i="10"/>
  <c r="C465" i="10" s="1"/>
  <c r="C105" i="10"/>
  <c r="E420" i="10"/>
  <c r="E450" i="10" s="1"/>
  <c r="E462" i="10"/>
  <c r="E530" i="10"/>
  <c r="E560" i="10" s="1"/>
  <c r="D59" i="10"/>
  <c r="D67" i="10"/>
  <c r="C97" i="10"/>
  <c r="C134" i="10"/>
  <c r="C174" i="10"/>
  <c r="C172" i="10"/>
  <c r="C175" i="10" s="1"/>
  <c r="C658" i="10"/>
  <c r="C657" i="10" s="1"/>
  <c r="C364" i="10"/>
  <c r="C369" i="10" s="1"/>
  <c r="C351" i="10" s="1"/>
  <c r="B450" i="10"/>
  <c r="D104" i="10"/>
  <c r="D134" i="10" s="1"/>
  <c r="D148" i="10"/>
  <c r="D146" i="10"/>
  <c r="B67" i="10"/>
  <c r="B68" i="10" s="1"/>
  <c r="E97" i="10"/>
  <c r="E104" i="10"/>
  <c r="E148" i="10"/>
  <c r="D412" i="10"/>
  <c r="C420" i="10"/>
  <c r="C450" i="10" s="1"/>
  <c r="D479" i="10"/>
  <c r="D461" i="10" s="1"/>
  <c r="C530" i="10"/>
  <c r="C560" i="10" s="1"/>
  <c r="D530" i="10"/>
  <c r="C638" i="10"/>
  <c r="C637" i="10" s="1"/>
  <c r="D647" i="10"/>
  <c r="D646" i="10" s="1"/>
  <c r="D658" i="10"/>
  <c r="D657" i="10" s="1"/>
  <c r="B523" i="10" l="1"/>
  <c r="C234" i="10"/>
  <c r="E630" i="10"/>
  <c r="C496" i="10"/>
  <c r="D149" i="10"/>
  <c r="E234" i="10"/>
  <c r="C108" i="10"/>
  <c r="D175" i="10"/>
  <c r="C494" i="10"/>
  <c r="C523" i="10"/>
  <c r="E172" i="10"/>
  <c r="E175" i="10" s="1"/>
  <c r="C33" i="10"/>
  <c r="E601" i="10"/>
  <c r="C601" i="10"/>
  <c r="C599" i="10"/>
  <c r="C602" i="10" s="1"/>
  <c r="B60" i="10"/>
  <c r="C497" i="10"/>
  <c r="D601" i="10"/>
  <c r="E575" i="10"/>
  <c r="D602" i="10"/>
  <c r="E602" i="10"/>
  <c r="B560" i="10"/>
  <c r="D630" i="10"/>
  <c r="E149" i="10"/>
  <c r="C60" i="10"/>
  <c r="C630" i="10"/>
  <c r="D533" i="10"/>
  <c r="D531" i="10"/>
  <c r="E107" i="10"/>
  <c r="E105" i="10"/>
  <c r="D560" i="10"/>
  <c r="D383" i="10"/>
  <c r="D413" i="10" s="1"/>
  <c r="B234" i="10"/>
  <c r="E134" i="10"/>
  <c r="D70" i="10"/>
  <c r="D68" i="10"/>
  <c r="E70" i="10"/>
  <c r="E421" i="10"/>
  <c r="E423" i="10"/>
  <c r="D421" i="10"/>
  <c r="D423" i="10"/>
  <c r="B134" i="10"/>
  <c r="E629" i="10"/>
  <c r="E662" i="10" s="1"/>
  <c r="E31" i="10"/>
  <c r="D97" i="10"/>
  <c r="C70" i="10"/>
  <c r="D494" i="10"/>
  <c r="D497" i="10" s="1"/>
  <c r="D496" i="10"/>
  <c r="C533" i="10"/>
  <c r="C531" i="10"/>
  <c r="C534" i="10" s="1"/>
  <c r="D462" i="10"/>
  <c r="D465" i="10" s="1"/>
  <c r="D464" i="10"/>
  <c r="E386" i="10"/>
  <c r="E384" i="10"/>
  <c r="E387" i="10" s="1"/>
  <c r="D30" i="10"/>
  <c r="E494" i="10"/>
  <c r="E496" i="10"/>
  <c r="C71" i="10"/>
  <c r="B97" i="10"/>
  <c r="D107" i="10"/>
  <c r="D105" i="10"/>
  <c r="D108" i="10" s="1"/>
  <c r="D523" i="10"/>
  <c r="C423" i="10"/>
  <c r="C421" i="10"/>
  <c r="C424" i="10" s="1"/>
  <c r="D234" i="10"/>
  <c r="E531" i="10"/>
  <c r="E533" i="10"/>
  <c r="E464" i="10"/>
  <c r="C107" i="10"/>
  <c r="C383" i="10"/>
  <c r="C629" i="10" s="1"/>
  <c r="E413" i="10"/>
  <c r="B31" i="10"/>
  <c r="C34" i="10" s="1"/>
  <c r="B629" i="10"/>
  <c r="B662" i="10" s="1"/>
  <c r="B413" i="10"/>
  <c r="C413" i="10" l="1"/>
  <c r="E424" i="10"/>
  <c r="E534" i="10"/>
  <c r="E497" i="10"/>
  <c r="C662" i="10"/>
  <c r="E465" i="10"/>
  <c r="D629" i="10"/>
  <c r="D662" i="10" s="1"/>
  <c r="D33" i="10"/>
  <c r="D31" i="10"/>
  <c r="D34" i="10" s="1"/>
  <c r="D60" i="10"/>
  <c r="E33" i="10"/>
  <c r="E108" i="10"/>
  <c r="D424" i="10"/>
  <c r="D71" i="10"/>
  <c r="E71" i="10"/>
  <c r="C384" i="10"/>
  <c r="C387" i="10" s="1"/>
  <c r="C386" i="10"/>
  <c r="D384" i="10"/>
  <c r="D387" i="10" s="1"/>
  <c r="D386" i="10"/>
  <c r="D534" i="10"/>
  <c r="E34" i="10" l="1"/>
  <c r="E339" i="8" l="1"/>
  <c r="D339" i="8"/>
  <c r="C339" i="8"/>
  <c r="B339" i="8"/>
  <c r="E338" i="8"/>
  <c r="D338" i="8"/>
  <c r="C338" i="8"/>
  <c r="B338" i="8"/>
  <c r="E337" i="8"/>
  <c r="D337" i="8"/>
  <c r="C337" i="8"/>
  <c r="B337" i="8"/>
  <c r="E336" i="8"/>
  <c r="E335" i="8" s="1"/>
  <c r="D336" i="8"/>
  <c r="D335" i="8" s="1"/>
  <c r="C336" i="8"/>
  <c r="B336" i="8"/>
  <c r="B335" i="8" s="1"/>
  <c r="C334" i="8"/>
  <c r="B334" i="8"/>
  <c r="E333" i="8"/>
  <c r="D333" i="8"/>
  <c r="C333" i="8"/>
  <c r="B333" i="8"/>
  <c r="C332" i="8"/>
  <c r="B332" i="8"/>
  <c r="E331" i="8"/>
  <c r="D331" i="8"/>
  <c r="C331" i="8"/>
  <c r="B331" i="8"/>
  <c r="E329" i="8"/>
  <c r="D329" i="8"/>
  <c r="C329" i="8"/>
  <c r="B329" i="8"/>
  <c r="C328" i="8"/>
  <c r="B328" i="8"/>
  <c r="E326" i="8"/>
  <c r="D326" i="8"/>
  <c r="C326" i="8"/>
  <c r="B326" i="8"/>
  <c r="E325" i="8"/>
  <c r="D325" i="8"/>
  <c r="D324" i="8" s="1"/>
  <c r="C325" i="8"/>
  <c r="B325" i="8"/>
  <c r="B324" i="8" s="1"/>
  <c r="E324" i="8"/>
  <c r="C324" i="8"/>
  <c r="E323" i="8"/>
  <c r="D323" i="8"/>
  <c r="C323" i="8"/>
  <c r="B323" i="8"/>
  <c r="E322" i="8"/>
  <c r="E321" i="8" s="1"/>
  <c r="D322" i="8"/>
  <c r="D321" i="8" s="1"/>
  <c r="C322" i="8"/>
  <c r="C321" i="8" s="1"/>
  <c r="B322" i="8"/>
  <c r="B321" i="8" s="1"/>
  <c r="E320" i="8"/>
  <c r="D320" i="8"/>
  <c r="C320" i="8"/>
  <c r="B320" i="8"/>
  <c r="E319" i="8"/>
  <c r="D319" i="8"/>
  <c r="C319" i="8"/>
  <c r="C318" i="8" s="1"/>
  <c r="B319" i="8"/>
  <c r="B318" i="8" s="1"/>
  <c r="E318" i="8"/>
  <c r="D318" i="8"/>
  <c r="E317" i="8"/>
  <c r="D317" i="8"/>
  <c r="C317" i="8"/>
  <c r="B317" i="8"/>
  <c r="E316" i="8"/>
  <c r="E315" i="8" s="1"/>
  <c r="D316" i="8"/>
  <c r="D315" i="8" s="1"/>
  <c r="C316" i="8"/>
  <c r="C315" i="8" s="1"/>
  <c r="E314" i="8"/>
  <c r="D314" i="8"/>
  <c r="C314" i="8"/>
  <c r="B314" i="8"/>
  <c r="E313" i="8"/>
  <c r="D313" i="8"/>
  <c r="C313" i="8"/>
  <c r="C312" i="8" s="1"/>
  <c r="B313" i="8"/>
  <c r="B312" i="8" s="1"/>
  <c r="E312" i="8"/>
  <c r="D312" i="8"/>
  <c r="E311" i="8"/>
  <c r="D311" i="8"/>
  <c r="C311" i="8"/>
  <c r="B311" i="8"/>
  <c r="E310" i="8"/>
  <c r="E309" i="8" s="1"/>
  <c r="D310" i="8"/>
  <c r="C310" i="8"/>
  <c r="C309" i="8" s="1"/>
  <c r="E300" i="8"/>
  <c r="D300" i="8"/>
  <c r="C300" i="8"/>
  <c r="B300" i="8"/>
  <c r="E295" i="8"/>
  <c r="E305" i="8" s="1"/>
  <c r="D295" i="8"/>
  <c r="D305" i="8" s="1"/>
  <c r="C295" i="8"/>
  <c r="C305" i="8" s="1"/>
  <c r="B295" i="8"/>
  <c r="B305" i="8" s="1"/>
  <c r="E290" i="8"/>
  <c r="D290" i="8"/>
  <c r="C290" i="8"/>
  <c r="E289" i="8"/>
  <c r="D289" i="8"/>
  <c r="C289" i="8"/>
  <c r="E288" i="8"/>
  <c r="D288" i="8"/>
  <c r="C288" i="8"/>
  <c r="B288" i="8"/>
  <c r="E273" i="8"/>
  <c r="D273" i="8"/>
  <c r="C273" i="8"/>
  <c r="B273" i="8"/>
  <c r="E268" i="8"/>
  <c r="E278" i="8" s="1"/>
  <c r="E260" i="8" s="1"/>
  <c r="D268" i="8"/>
  <c r="D278" i="8" s="1"/>
  <c r="D260" i="8" s="1"/>
  <c r="D261" i="8" s="1"/>
  <c r="C268" i="8"/>
  <c r="C278" i="8" s="1"/>
  <c r="C260" i="8" s="1"/>
  <c r="B268" i="8"/>
  <c r="B278" i="8" s="1"/>
  <c r="B260" i="8" s="1"/>
  <c r="B261" i="8" s="1"/>
  <c r="E262" i="8"/>
  <c r="D262" i="8"/>
  <c r="C262" i="8"/>
  <c r="E247" i="8"/>
  <c r="D247" i="8"/>
  <c r="C247" i="8"/>
  <c r="B247" i="8"/>
  <c r="E242" i="8"/>
  <c r="E252" i="8" s="1"/>
  <c r="E234" i="8" s="1"/>
  <c r="E235" i="8" s="1"/>
  <c r="D242" i="8"/>
  <c r="D252" i="8" s="1"/>
  <c r="C242" i="8"/>
  <c r="C252" i="8" s="1"/>
  <c r="B242" i="8"/>
  <c r="B252" i="8" s="1"/>
  <c r="B234" i="8" s="1"/>
  <c r="B235" i="8" s="1"/>
  <c r="E236" i="8"/>
  <c r="D236" i="8"/>
  <c r="C236" i="8"/>
  <c r="E221" i="8"/>
  <c r="D221" i="8"/>
  <c r="C221" i="8"/>
  <c r="B221" i="8"/>
  <c r="E216" i="8"/>
  <c r="E332" i="8" s="1"/>
  <c r="D216" i="8"/>
  <c r="D226" i="8" s="1"/>
  <c r="D208" i="8" s="1"/>
  <c r="D209" i="8" s="1"/>
  <c r="C216" i="8"/>
  <c r="C226" i="8" s="1"/>
  <c r="C208" i="8" s="1"/>
  <c r="B216" i="8"/>
  <c r="B226" i="8" s="1"/>
  <c r="B208" i="8" s="1"/>
  <c r="B209" i="8" s="1"/>
  <c r="E210" i="8"/>
  <c r="D210" i="8"/>
  <c r="C210" i="8"/>
  <c r="E200" i="8"/>
  <c r="E182" i="8" s="1"/>
  <c r="D200" i="8"/>
  <c r="D182" i="8" s="1"/>
  <c r="C200" i="8"/>
  <c r="C182" i="8" s="1"/>
  <c r="C183" i="8" s="1"/>
  <c r="C186" i="8" s="1"/>
  <c r="B200" i="8"/>
  <c r="E195" i="8"/>
  <c r="E334" i="8" s="1"/>
  <c r="D195" i="8"/>
  <c r="D334" i="8" s="1"/>
  <c r="C195" i="8"/>
  <c r="B195" i="8"/>
  <c r="E190" i="8"/>
  <c r="D190" i="8"/>
  <c r="C190" i="8"/>
  <c r="B190" i="8"/>
  <c r="E184" i="8"/>
  <c r="D184" i="8"/>
  <c r="C184" i="8"/>
  <c r="B182" i="8"/>
  <c r="B157" i="8"/>
  <c r="B316" i="8" s="1"/>
  <c r="B315" i="8" s="1"/>
  <c r="E156" i="8"/>
  <c r="E171" i="8" s="1"/>
  <c r="E142" i="8" s="1"/>
  <c r="D156" i="8"/>
  <c r="D171" i="8" s="1"/>
  <c r="D142" i="8" s="1"/>
  <c r="D143" i="8" s="1"/>
  <c r="C156" i="8"/>
  <c r="C171" i="8" s="1"/>
  <c r="B156" i="8"/>
  <c r="B171" i="8" s="1"/>
  <c r="B142" i="8" s="1"/>
  <c r="B143" i="8" s="1"/>
  <c r="E144" i="8"/>
  <c r="D144" i="8"/>
  <c r="C144" i="8"/>
  <c r="D132" i="8"/>
  <c r="D131" i="8" s="1"/>
  <c r="C131" i="8"/>
  <c r="B131" i="8"/>
  <c r="E119" i="8"/>
  <c r="D119" i="8"/>
  <c r="C119" i="8"/>
  <c r="B119" i="8"/>
  <c r="E116" i="8"/>
  <c r="D116" i="8"/>
  <c r="C116" i="8"/>
  <c r="B116" i="8"/>
  <c r="B114" i="8"/>
  <c r="B113" i="8" s="1"/>
  <c r="E113" i="8"/>
  <c r="D113" i="8"/>
  <c r="C113" i="8"/>
  <c r="E107" i="8"/>
  <c r="D107" i="8"/>
  <c r="C107" i="8"/>
  <c r="E94" i="8"/>
  <c r="D94" i="8"/>
  <c r="C94" i="8"/>
  <c r="B94" i="8"/>
  <c r="E82" i="8"/>
  <c r="D82" i="8"/>
  <c r="C82" i="8"/>
  <c r="B82" i="8"/>
  <c r="E70" i="8"/>
  <c r="D70" i="8"/>
  <c r="C70" i="8"/>
  <c r="D58" i="8"/>
  <c r="D328" i="8" s="1"/>
  <c r="D327" i="8" s="1"/>
  <c r="C57" i="8"/>
  <c r="B57" i="8"/>
  <c r="E54" i="8"/>
  <c r="D54" i="8"/>
  <c r="C54" i="8"/>
  <c r="B54" i="8"/>
  <c r="E45" i="8"/>
  <c r="D45" i="8"/>
  <c r="C45" i="8"/>
  <c r="B45" i="8"/>
  <c r="E42" i="8"/>
  <c r="D42" i="8"/>
  <c r="C42" i="8"/>
  <c r="B42" i="8"/>
  <c r="B40" i="8"/>
  <c r="B39" i="8" s="1"/>
  <c r="E39" i="8"/>
  <c r="D39" i="8"/>
  <c r="C39" i="8"/>
  <c r="E33" i="8"/>
  <c r="D33" i="8"/>
  <c r="C33" i="8"/>
  <c r="D309" i="8" l="1"/>
  <c r="D97" i="8"/>
  <c r="D68" i="8" s="1"/>
  <c r="D69" i="8" s="1"/>
  <c r="B310" i="8"/>
  <c r="B309" i="8" s="1"/>
  <c r="E58" i="8"/>
  <c r="E328" i="8" s="1"/>
  <c r="E327" i="8" s="1"/>
  <c r="B97" i="8"/>
  <c r="B68" i="8" s="1"/>
  <c r="B69" i="8" s="1"/>
  <c r="E291" i="8"/>
  <c r="C327" i="8"/>
  <c r="B60" i="8"/>
  <c r="B31" i="8" s="1"/>
  <c r="B32" i="8" s="1"/>
  <c r="D134" i="8"/>
  <c r="B327" i="8"/>
  <c r="B330" i="8"/>
  <c r="E145" i="8"/>
  <c r="D185" i="8"/>
  <c r="D183" i="8"/>
  <c r="D186" i="8" s="1"/>
  <c r="E185" i="8"/>
  <c r="E97" i="8"/>
  <c r="E68" i="8" s="1"/>
  <c r="D57" i="8"/>
  <c r="E183" i="8"/>
  <c r="E186" i="8" s="1"/>
  <c r="E226" i="8"/>
  <c r="E208" i="8" s="1"/>
  <c r="E209" i="8" s="1"/>
  <c r="E212" i="8" s="1"/>
  <c r="C291" i="8"/>
  <c r="C330" i="8"/>
  <c r="C335" i="8"/>
  <c r="C97" i="8"/>
  <c r="C68" i="8" s="1"/>
  <c r="E132" i="8"/>
  <c r="E131" i="8" s="1"/>
  <c r="E134" i="8" s="1"/>
  <c r="E105" i="8" s="1"/>
  <c r="D291" i="8"/>
  <c r="D105" i="8"/>
  <c r="D135" i="8" s="1"/>
  <c r="C261" i="8"/>
  <c r="C264" i="8" s="1"/>
  <c r="C263" i="8"/>
  <c r="D234" i="8"/>
  <c r="E237" i="8" s="1"/>
  <c r="D211" i="8"/>
  <c r="E263" i="8"/>
  <c r="E261" i="8"/>
  <c r="E264" i="8" s="1"/>
  <c r="D60" i="8"/>
  <c r="D308" i="8" s="1"/>
  <c r="C185" i="8"/>
  <c r="E330" i="8"/>
  <c r="C60" i="8"/>
  <c r="C134" i="8"/>
  <c r="E172" i="8"/>
  <c r="D264" i="8"/>
  <c r="D98" i="8"/>
  <c r="E143" i="8"/>
  <c r="E146" i="8" s="1"/>
  <c r="C142" i="8"/>
  <c r="D145" i="8" s="1"/>
  <c r="B98" i="8"/>
  <c r="B134" i="8"/>
  <c r="B308" i="8" s="1"/>
  <c r="D172" i="8"/>
  <c r="B172" i="8"/>
  <c r="C211" i="8"/>
  <c r="C209" i="8"/>
  <c r="C212" i="8" s="1"/>
  <c r="C234" i="8"/>
  <c r="D263" i="8"/>
  <c r="D332" i="8"/>
  <c r="D330" i="8" s="1"/>
  <c r="E57" i="8" l="1"/>
  <c r="E60" i="8" s="1"/>
  <c r="B61" i="8"/>
  <c r="C98" i="8"/>
  <c r="E211" i="8"/>
  <c r="E308" i="8"/>
  <c r="E108" i="8"/>
  <c r="E106" i="8"/>
  <c r="E135" i="8"/>
  <c r="E31" i="8"/>
  <c r="E307" i="8" s="1"/>
  <c r="E340" i="8" s="1"/>
  <c r="C69" i="8"/>
  <c r="C71" i="8"/>
  <c r="D71" i="8"/>
  <c r="D31" i="8"/>
  <c r="D61" i="8" s="1"/>
  <c r="D106" i="8"/>
  <c r="E71" i="8"/>
  <c r="E69" i="8"/>
  <c r="E72" i="8" s="1"/>
  <c r="C143" i="8"/>
  <c r="C145" i="8"/>
  <c r="C105" i="8"/>
  <c r="C308" i="8"/>
  <c r="D212" i="8"/>
  <c r="C235" i="8"/>
  <c r="C238" i="8" s="1"/>
  <c r="C237" i="8"/>
  <c r="B105" i="8"/>
  <c r="B135" i="8" s="1"/>
  <c r="C172" i="8"/>
  <c r="C31" i="8"/>
  <c r="D235" i="8"/>
  <c r="D237" i="8"/>
  <c r="D307" i="8"/>
  <c r="D340" i="8" s="1"/>
  <c r="E98" i="8"/>
  <c r="E109" i="8" l="1"/>
  <c r="C146" i="8"/>
  <c r="D146" i="8"/>
  <c r="C106" i="8"/>
  <c r="C108" i="8"/>
  <c r="D108" i="8"/>
  <c r="C32" i="8"/>
  <c r="C35" i="8" s="1"/>
  <c r="C34" i="8"/>
  <c r="E34" i="8"/>
  <c r="E32" i="8"/>
  <c r="C61" i="8"/>
  <c r="D109" i="8"/>
  <c r="E61" i="8"/>
  <c r="D238" i="8"/>
  <c r="E238" i="8"/>
  <c r="B106" i="8"/>
  <c r="B307" i="8"/>
  <c r="B340" i="8" s="1"/>
  <c r="C307" i="8"/>
  <c r="C340" i="8" s="1"/>
  <c r="C135" i="8"/>
  <c r="D32" i="8"/>
  <c r="D35" i="8" s="1"/>
  <c r="D34" i="8"/>
  <c r="C72" i="8"/>
  <c r="D72" i="8"/>
  <c r="C109" i="8" l="1"/>
  <c r="E35" i="8"/>
  <c r="C577" i="7" l="1"/>
  <c r="E576" i="7"/>
  <c r="D576" i="7"/>
  <c r="C576" i="7"/>
  <c r="B576" i="7"/>
  <c r="E575" i="7"/>
  <c r="D575" i="7"/>
  <c r="C575" i="7"/>
  <c r="B575" i="7"/>
  <c r="E574" i="7"/>
  <c r="D574" i="7"/>
  <c r="C574" i="7"/>
  <c r="B574" i="7"/>
  <c r="E573" i="7"/>
  <c r="D573" i="7"/>
  <c r="C573" i="7"/>
  <c r="C572" i="7" s="1"/>
  <c r="B573" i="7"/>
  <c r="B572" i="7" s="1"/>
  <c r="E572" i="7"/>
  <c r="D572" i="7"/>
  <c r="E571" i="7"/>
  <c r="D571" i="7"/>
  <c r="C571" i="7"/>
  <c r="B571" i="7"/>
  <c r="E570" i="7"/>
  <c r="D570" i="7"/>
  <c r="C570" i="7"/>
  <c r="B570" i="7"/>
  <c r="E569" i="7"/>
  <c r="D569" i="7"/>
  <c r="C569" i="7"/>
  <c r="B569" i="7"/>
  <c r="E568" i="7"/>
  <c r="D568" i="7"/>
  <c r="C568" i="7"/>
  <c r="B568" i="7"/>
  <c r="E565" i="7"/>
  <c r="D565" i="7"/>
  <c r="C565" i="7"/>
  <c r="E558" i="7"/>
  <c r="D558" i="7"/>
  <c r="C558" i="7"/>
  <c r="B558" i="7"/>
  <c r="E555" i="7"/>
  <c r="D555" i="7"/>
  <c r="C555" i="7"/>
  <c r="B555" i="7"/>
  <c r="E550" i="7"/>
  <c r="D550" i="7"/>
  <c r="C550" i="7"/>
  <c r="B550" i="7"/>
  <c r="E549" i="7"/>
  <c r="D549" i="7"/>
  <c r="C549" i="7"/>
  <c r="B549" i="7"/>
  <c r="E547" i="7"/>
  <c r="D547" i="7"/>
  <c r="C547" i="7"/>
  <c r="B547" i="7"/>
  <c r="E546" i="7"/>
  <c r="D546" i="7"/>
  <c r="C546" i="7"/>
  <c r="B546" i="7"/>
  <c r="E537" i="7"/>
  <c r="D537" i="7"/>
  <c r="C537" i="7"/>
  <c r="B537" i="7"/>
  <c r="E532" i="7"/>
  <c r="E542" i="7" s="1"/>
  <c r="D532" i="7"/>
  <c r="D542" i="7" s="1"/>
  <c r="C532" i="7"/>
  <c r="C542" i="7" s="1"/>
  <c r="C524" i="7" s="1"/>
  <c r="B532" i="7"/>
  <c r="B542" i="7" s="1"/>
  <c r="C526" i="7"/>
  <c r="E509" i="7"/>
  <c r="D509" i="7"/>
  <c r="C509" i="7"/>
  <c r="B509" i="7"/>
  <c r="E504" i="7"/>
  <c r="D504" i="7"/>
  <c r="C504" i="7"/>
  <c r="B504" i="7"/>
  <c r="E496" i="7"/>
  <c r="E483" i="7"/>
  <c r="D483" i="7"/>
  <c r="C483" i="7"/>
  <c r="B483" i="7"/>
  <c r="E478" i="7"/>
  <c r="D478" i="7"/>
  <c r="C478" i="7"/>
  <c r="B478" i="7"/>
  <c r="E470" i="7"/>
  <c r="E455" i="7"/>
  <c r="D455" i="7"/>
  <c r="C455" i="7"/>
  <c r="B455" i="7"/>
  <c r="E450" i="7"/>
  <c r="D450" i="7"/>
  <c r="C450" i="7"/>
  <c r="B450" i="7"/>
  <c r="E442" i="7"/>
  <c r="E416" i="7"/>
  <c r="E431" i="7" s="1"/>
  <c r="D416" i="7"/>
  <c r="D431" i="7" s="1"/>
  <c r="C416" i="7"/>
  <c r="C431" i="7" s="1"/>
  <c r="B416" i="7"/>
  <c r="B431" i="7" s="1"/>
  <c r="B402" i="7" s="1"/>
  <c r="B403" i="7" s="1"/>
  <c r="E404" i="7"/>
  <c r="D404" i="7"/>
  <c r="C404" i="7"/>
  <c r="E379" i="7"/>
  <c r="E394" i="7" s="1"/>
  <c r="D379" i="7"/>
  <c r="D394" i="7" s="1"/>
  <c r="C379" i="7"/>
  <c r="C394" i="7" s="1"/>
  <c r="B379" i="7"/>
  <c r="B394" i="7" s="1"/>
  <c r="E367" i="7"/>
  <c r="C364" i="7"/>
  <c r="D367" i="7" s="1"/>
  <c r="E354" i="7"/>
  <c r="D354" i="7"/>
  <c r="D564" i="7" s="1"/>
  <c r="C354" i="7"/>
  <c r="C564" i="7" s="1"/>
  <c r="B354" i="7"/>
  <c r="B564" i="7" s="1"/>
  <c r="E351" i="7"/>
  <c r="D351" i="7"/>
  <c r="D561" i="7" s="1"/>
  <c r="C351" i="7"/>
  <c r="C561" i="7" s="1"/>
  <c r="B351" i="7"/>
  <c r="B561" i="7" s="1"/>
  <c r="E342" i="7"/>
  <c r="D342" i="7"/>
  <c r="C342" i="7"/>
  <c r="B342" i="7"/>
  <c r="E328" i="7"/>
  <c r="D328" i="7"/>
  <c r="C328" i="7"/>
  <c r="E305" i="7"/>
  <c r="D305" i="7"/>
  <c r="C305" i="7"/>
  <c r="B305" i="7"/>
  <c r="E300" i="7"/>
  <c r="D300" i="7"/>
  <c r="C300" i="7"/>
  <c r="B300" i="7"/>
  <c r="E294" i="7"/>
  <c r="D294" i="7"/>
  <c r="E274" i="7"/>
  <c r="E284" i="7" s="1"/>
  <c r="E266" i="7" s="1"/>
  <c r="D274" i="7"/>
  <c r="D284" i="7" s="1"/>
  <c r="D266" i="7" s="1"/>
  <c r="C274" i="7"/>
  <c r="C284" i="7" s="1"/>
  <c r="C266" i="7" s="1"/>
  <c r="B274" i="7"/>
  <c r="B284" i="7" s="1"/>
  <c r="B266" i="7" s="1"/>
  <c r="B267" i="7" s="1"/>
  <c r="E253" i="7"/>
  <c r="D253" i="7"/>
  <c r="C253" i="7"/>
  <c r="B253" i="7"/>
  <c r="E248" i="7"/>
  <c r="D248" i="7"/>
  <c r="C248" i="7"/>
  <c r="B248" i="7"/>
  <c r="E227" i="7"/>
  <c r="D227" i="7"/>
  <c r="C227" i="7"/>
  <c r="B227" i="7"/>
  <c r="E222" i="7"/>
  <c r="D222" i="7"/>
  <c r="C222" i="7"/>
  <c r="B222" i="7"/>
  <c r="E216" i="7"/>
  <c r="D216" i="7"/>
  <c r="C216" i="7"/>
  <c r="E201" i="7"/>
  <c r="D201" i="7"/>
  <c r="C201" i="7"/>
  <c r="B201" i="7"/>
  <c r="E196" i="7"/>
  <c r="D196" i="7"/>
  <c r="C196" i="7"/>
  <c r="B196" i="7"/>
  <c r="B206" i="7" s="1"/>
  <c r="B188" i="7" s="1"/>
  <c r="B189" i="7" s="1"/>
  <c r="E173" i="7"/>
  <c r="D173" i="7"/>
  <c r="C173" i="7"/>
  <c r="B173" i="7"/>
  <c r="E168" i="7"/>
  <c r="D168" i="7"/>
  <c r="C168" i="7"/>
  <c r="B168" i="7"/>
  <c r="E147" i="7"/>
  <c r="D147" i="7"/>
  <c r="C147" i="7"/>
  <c r="B147" i="7"/>
  <c r="E142" i="7"/>
  <c r="D142" i="7"/>
  <c r="C142" i="7"/>
  <c r="C567" i="7" s="1"/>
  <c r="B142" i="7"/>
  <c r="D134" i="7"/>
  <c r="B134" i="7"/>
  <c r="B135" i="7" s="1"/>
  <c r="E126" i="7"/>
  <c r="E108" i="7" s="1"/>
  <c r="E109" i="7" s="1"/>
  <c r="D126" i="7"/>
  <c r="D108" i="7" s="1"/>
  <c r="C126" i="7"/>
  <c r="C108" i="7" s="1"/>
  <c r="C109" i="7" s="1"/>
  <c r="B108" i="7"/>
  <c r="B107" i="7"/>
  <c r="E97" i="7"/>
  <c r="E68" i="7" s="1"/>
  <c r="E69" i="7" s="1"/>
  <c r="D97" i="7"/>
  <c r="C97" i="7"/>
  <c r="B97" i="7"/>
  <c r="D68" i="7"/>
  <c r="D69" i="7" s="1"/>
  <c r="C68" i="7"/>
  <c r="C69" i="7" s="1"/>
  <c r="D60" i="7"/>
  <c r="C60" i="7"/>
  <c r="C31" i="7" s="1"/>
  <c r="C32" i="7" s="1"/>
  <c r="B55" i="7"/>
  <c r="E54" i="7"/>
  <c r="E45" i="7"/>
  <c r="B45" i="7"/>
  <c r="B60" i="7" s="1"/>
  <c r="E33" i="7"/>
  <c r="D33" i="7"/>
  <c r="C33" i="7"/>
  <c r="D31" i="7"/>
  <c r="D460" i="7" l="1"/>
  <c r="D442" i="7" s="1"/>
  <c r="C152" i="7"/>
  <c r="C134" i="7" s="1"/>
  <c r="C135" i="7" s="1"/>
  <c r="D258" i="7"/>
  <c r="D240" i="7" s="1"/>
  <c r="D34" i="7"/>
  <c r="C178" i="7"/>
  <c r="C160" i="7" s="1"/>
  <c r="C161" i="7" s="1"/>
  <c r="B310" i="7"/>
  <c r="B292" i="7" s="1"/>
  <c r="B293" i="7" s="1"/>
  <c r="C488" i="7"/>
  <c r="C470" i="7" s="1"/>
  <c r="C471" i="7" s="1"/>
  <c r="E98" i="7"/>
  <c r="D567" i="7"/>
  <c r="D178" i="7"/>
  <c r="D160" i="7" s="1"/>
  <c r="D206" i="7"/>
  <c r="D188" i="7" s="1"/>
  <c r="D189" i="7" s="1"/>
  <c r="E232" i="7"/>
  <c r="E214" i="7" s="1"/>
  <c r="E258" i="7"/>
  <c r="E240" i="7" s="1"/>
  <c r="C310" i="7"/>
  <c r="C292" i="7" s="1"/>
  <c r="C293" i="7" s="1"/>
  <c r="D488" i="7"/>
  <c r="D470" i="7" s="1"/>
  <c r="C514" i="7"/>
  <c r="C496" i="7" s="1"/>
  <c r="C497" i="7" s="1"/>
  <c r="C206" i="7"/>
  <c r="C188" i="7" s="1"/>
  <c r="C189" i="7" s="1"/>
  <c r="D61" i="7"/>
  <c r="E567" i="7"/>
  <c r="E152" i="7"/>
  <c r="E134" i="7" s="1"/>
  <c r="E178" i="7"/>
  <c r="E160" i="7" s="1"/>
  <c r="E161" i="7" s="1"/>
  <c r="E206" i="7"/>
  <c r="E188" i="7" s="1"/>
  <c r="E189" i="7" s="1"/>
  <c r="B567" i="7"/>
  <c r="B232" i="7"/>
  <c r="B214" i="7" s="1"/>
  <c r="B215" i="7" s="1"/>
  <c r="D218" i="7" s="1"/>
  <c r="B258" i="7"/>
  <c r="B240" i="7" s="1"/>
  <c r="B241" i="7" s="1"/>
  <c r="D310" i="7"/>
  <c r="D292" i="7" s="1"/>
  <c r="E561" i="7"/>
  <c r="E357" i="7"/>
  <c r="E544" i="7" s="1"/>
  <c r="B460" i="7"/>
  <c r="B442" i="7" s="1"/>
  <c r="D514" i="7"/>
  <c r="D496" i="7" s="1"/>
  <c r="D98" i="7"/>
  <c r="D232" i="7"/>
  <c r="D214" i="7" s="1"/>
  <c r="D217" i="7" s="1"/>
  <c r="B514" i="7"/>
  <c r="B496" i="7" s="1"/>
  <c r="E60" i="7"/>
  <c r="C98" i="7"/>
  <c r="B109" i="7"/>
  <c r="B178" i="7"/>
  <c r="B160" i="7" s="1"/>
  <c r="B161" i="7" s="1"/>
  <c r="C232" i="7"/>
  <c r="C214" i="7" s="1"/>
  <c r="C258" i="7"/>
  <c r="C240" i="7" s="1"/>
  <c r="E310" i="7"/>
  <c r="E292" i="7" s="1"/>
  <c r="E295" i="7" s="1"/>
  <c r="C460" i="7"/>
  <c r="C442" i="7" s="1"/>
  <c r="C443" i="7" s="1"/>
  <c r="B488" i="7"/>
  <c r="B470" i="7" s="1"/>
  <c r="E365" i="7"/>
  <c r="E524" i="7"/>
  <c r="E525" i="7" s="1"/>
  <c r="B31" i="7"/>
  <c r="B32" i="7" s="1"/>
  <c r="C35" i="7" s="1"/>
  <c r="C61" i="7"/>
  <c r="B365" i="7"/>
  <c r="B366" i="7" s="1"/>
  <c r="C402" i="7"/>
  <c r="C432" i="7" s="1"/>
  <c r="B524" i="7"/>
  <c r="B525" i="7" s="1"/>
  <c r="D295" i="7"/>
  <c r="D293" i="7"/>
  <c r="D296" i="7" s="1"/>
  <c r="C365" i="7"/>
  <c r="C395" i="7" s="1"/>
  <c r="D402" i="7"/>
  <c r="D552" i="7" s="1"/>
  <c r="D545" i="7" s="1"/>
  <c r="C527" i="7"/>
  <c r="C525" i="7"/>
  <c r="E31" i="7"/>
  <c r="E61" i="7" s="1"/>
  <c r="C215" i="7"/>
  <c r="E293" i="7"/>
  <c r="E296" i="7" s="1"/>
  <c r="D365" i="7"/>
  <c r="D395" i="7"/>
  <c r="E402" i="7"/>
  <c r="E432" i="7" s="1"/>
  <c r="D524" i="7"/>
  <c r="D525" i="7" s="1"/>
  <c r="D32" i="7"/>
  <c r="D35" i="7" s="1"/>
  <c r="B357" i="7"/>
  <c r="B552" i="7"/>
  <c r="B545" i="7" s="1"/>
  <c r="E564" i="7"/>
  <c r="C357" i="7"/>
  <c r="C367" i="7"/>
  <c r="B68" i="7"/>
  <c r="B69" i="7" s="1"/>
  <c r="B432" i="7"/>
  <c r="D357" i="7"/>
  <c r="B395" i="7" l="1"/>
  <c r="C217" i="7"/>
  <c r="E217" i="7"/>
  <c r="C528" i="7"/>
  <c r="E326" i="7"/>
  <c r="C34" i="7"/>
  <c r="B61" i="7"/>
  <c r="C218" i="7"/>
  <c r="E358" i="7"/>
  <c r="D326" i="7"/>
  <c r="C326" i="7"/>
  <c r="C358" i="7" s="1"/>
  <c r="C366" i="7"/>
  <c r="C369" i="7" s="1"/>
  <c r="C368" i="7"/>
  <c r="E368" i="7"/>
  <c r="E366" i="7"/>
  <c r="B326" i="7"/>
  <c r="B327" i="7" s="1"/>
  <c r="E403" i="7"/>
  <c r="E405" i="7"/>
  <c r="E32" i="7"/>
  <c r="E35" i="7" s="1"/>
  <c r="E34" i="7"/>
  <c r="B544" i="7"/>
  <c r="B577" i="7" s="1"/>
  <c r="D544" i="7"/>
  <c r="D577" i="7" s="1"/>
  <c r="D405" i="7"/>
  <c r="D403" i="7"/>
  <c r="C403" i="7"/>
  <c r="C406" i="7" s="1"/>
  <c r="C405" i="7"/>
  <c r="E395" i="7"/>
  <c r="E552" i="7"/>
  <c r="E545" i="7" s="1"/>
  <c r="E577" i="7" s="1"/>
  <c r="D368" i="7"/>
  <c r="D366" i="7"/>
  <c r="D369" i="7" s="1"/>
  <c r="B98" i="7"/>
  <c r="D432" i="7"/>
  <c r="E327" i="7"/>
  <c r="E329" i="7"/>
  <c r="C552" i="7"/>
  <c r="E406" i="7" l="1"/>
  <c r="D406" i="7"/>
  <c r="B358" i="7"/>
  <c r="D327" i="7"/>
  <c r="D330" i="7" s="1"/>
  <c r="D329" i="7"/>
  <c r="D358" i="7"/>
  <c r="E369" i="7"/>
  <c r="C329" i="7"/>
  <c r="C327" i="7"/>
  <c r="C330" i="7" s="1"/>
  <c r="E330" i="7" l="1"/>
  <c r="E503" i="6"/>
  <c r="D503" i="6"/>
  <c r="C503" i="6"/>
  <c r="B503" i="6"/>
  <c r="E502" i="6"/>
  <c r="D502" i="6"/>
  <c r="C502" i="6"/>
  <c r="B502" i="6"/>
  <c r="E501" i="6"/>
  <c r="D501" i="6"/>
  <c r="C501" i="6"/>
  <c r="B501" i="6"/>
  <c r="E500" i="6"/>
  <c r="E499" i="6" s="1"/>
  <c r="D500" i="6"/>
  <c r="C500" i="6"/>
  <c r="C499" i="6" s="1"/>
  <c r="B500" i="6"/>
  <c r="B499" i="6" s="1"/>
  <c r="D499" i="6"/>
  <c r="E498" i="6"/>
  <c r="D498" i="6"/>
  <c r="C498" i="6"/>
  <c r="B498" i="6"/>
  <c r="E497" i="6"/>
  <c r="D497" i="6"/>
  <c r="C497" i="6"/>
  <c r="B497" i="6"/>
  <c r="E496" i="6"/>
  <c r="D496" i="6"/>
  <c r="C496" i="6"/>
  <c r="B496" i="6"/>
  <c r="E495" i="6"/>
  <c r="E494" i="6" s="1"/>
  <c r="D495" i="6"/>
  <c r="C495" i="6"/>
  <c r="B495" i="6"/>
  <c r="D494" i="6"/>
  <c r="C494" i="6"/>
  <c r="B494" i="6"/>
  <c r="E493" i="6"/>
  <c r="D493" i="6"/>
  <c r="C493" i="6"/>
  <c r="B493" i="6"/>
  <c r="E492" i="6"/>
  <c r="D492" i="6"/>
  <c r="C492" i="6"/>
  <c r="B492" i="6"/>
  <c r="E490" i="6"/>
  <c r="D490" i="6"/>
  <c r="C490" i="6"/>
  <c r="B490" i="6"/>
  <c r="E489" i="6"/>
  <c r="E488" i="6" s="1"/>
  <c r="D489" i="6"/>
  <c r="D488" i="6" s="1"/>
  <c r="C489" i="6"/>
  <c r="B489" i="6"/>
  <c r="C488" i="6"/>
  <c r="B488" i="6"/>
  <c r="E487" i="6"/>
  <c r="D487" i="6"/>
  <c r="C487" i="6"/>
  <c r="B487" i="6"/>
  <c r="E486" i="6"/>
  <c r="D486" i="6"/>
  <c r="C486" i="6"/>
  <c r="C485" i="6" s="1"/>
  <c r="B486" i="6"/>
  <c r="E485" i="6"/>
  <c r="D485" i="6"/>
  <c r="B485" i="6"/>
  <c r="E484" i="6"/>
  <c r="D484" i="6"/>
  <c r="C484" i="6"/>
  <c r="B484" i="6"/>
  <c r="E483" i="6"/>
  <c r="D483" i="6"/>
  <c r="C483" i="6"/>
  <c r="C482" i="6" s="1"/>
  <c r="B483" i="6"/>
  <c r="E482" i="6"/>
  <c r="D482" i="6"/>
  <c r="B482" i="6"/>
  <c r="E481" i="6"/>
  <c r="D481" i="6"/>
  <c r="C481" i="6"/>
  <c r="B481" i="6"/>
  <c r="E480" i="6"/>
  <c r="E479" i="6" s="1"/>
  <c r="D480" i="6"/>
  <c r="C480" i="6"/>
  <c r="C479" i="6" s="1"/>
  <c r="B480" i="6"/>
  <c r="D479" i="6"/>
  <c r="B479" i="6"/>
  <c r="E478" i="6"/>
  <c r="D478" i="6"/>
  <c r="C478" i="6"/>
  <c r="B478" i="6"/>
  <c r="E477" i="6"/>
  <c r="E476" i="6" s="1"/>
  <c r="D477" i="6"/>
  <c r="D476" i="6" s="1"/>
  <c r="C477" i="6"/>
  <c r="B477" i="6"/>
  <c r="B476" i="6" s="1"/>
  <c r="C476" i="6"/>
  <c r="E475" i="6"/>
  <c r="D475" i="6"/>
  <c r="C475" i="6"/>
  <c r="B475" i="6"/>
  <c r="E474" i="6"/>
  <c r="E473" i="6" s="1"/>
  <c r="D474" i="6"/>
  <c r="D473" i="6" s="1"/>
  <c r="C474" i="6"/>
  <c r="C473" i="6" s="1"/>
  <c r="B474" i="6"/>
  <c r="B473" i="6" s="1"/>
  <c r="E464" i="6"/>
  <c r="D464" i="6"/>
  <c r="C464" i="6"/>
  <c r="B464" i="6"/>
  <c r="E459" i="6"/>
  <c r="D459" i="6"/>
  <c r="C459" i="6"/>
  <c r="B459" i="6"/>
  <c r="E453" i="6"/>
  <c r="D453" i="6"/>
  <c r="C453" i="6"/>
  <c r="E438" i="6"/>
  <c r="D438" i="6"/>
  <c r="C438" i="6"/>
  <c r="B438" i="6"/>
  <c r="E433" i="6"/>
  <c r="D433" i="6"/>
  <c r="C433" i="6"/>
  <c r="B433" i="6"/>
  <c r="E427" i="6"/>
  <c r="D427" i="6"/>
  <c r="C427" i="6"/>
  <c r="E409" i="6"/>
  <c r="D409" i="6"/>
  <c r="C409" i="6"/>
  <c r="B409" i="6"/>
  <c r="E404" i="6"/>
  <c r="D404" i="6"/>
  <c r="C404" i="6"/>
  <c r="B404" i="6"/>
  <c r="E398" i="6"/>
  <c r="D398" i="6"/>
  <c r="C398" i="6"/>
  <c r="E381" i="6"/>
  <c r="D381" i="6"/>
  <c r="C381" i="6"/>
  <c r="B381" i="6"/>
  <c r="E376" i="6"/>
  <c r="D376" i="6"/>
  <c r="C376" i="6"/>
  <c r="B376" i="6"/>
  <c r="E370" i="6"/>
  <c r="D370" i="6"/>
  <c r="C370" i="6"/>
  <c r="E352" i="6"/>
  <c r="D352" i="6"/>
  <c r="C352" i="6"/>
  <c r="B352" i="6"/>
  <c r="E347" i="6"/>
  <c r="E357" i="6" s="1"/>
  <c r="E339" i="6" s="1"/>
  <c r="D347" i="6"/>
  <c r="D357" i="6" s="1"/>
  <c r="D339" i="6" s="1"/>
  <c r="C347" i="6"/>
  <c r="C357" i="6" s="1"/>
  <c r="C339" i="6" s="1"/>
  <c r="B347" i="6"/>
  <c r="B357" i="6" s="1"/>
  <c r="B339" i="6" s="1"/>
  <c r="E341" i="6"/>
  <c r="D341" i="6"/>
  <c r="C341" i="6"/>
  <c r="E325" i="6"/>
  <c r="D325" i="6"/>
  <c r="C325" i="6"/>
  <c r="B325" i="6"/>
  <c r="E320" i="6"/>
  <c r="D320" i="6"/>
  <c r="C320" i="6"/>
  <c r="B320" i="6"/>
  <c r="E314" i="6"/>
  <c r="D314" i="6"/>
  <c r="C314" i="6"/>
  <c r="E298" i="6"/>
  <c r="D298" i="6"/>
  <c r="C298" i="6"/>
  <c r="B298" i="6"/>
  <c r="E293" i="6"/>
  <c r="D293" i="6"/>
  <c r="C293" i="6"/>
  <c r="B293" i="6"/>
  <c r="E287" i="6"/>
  <c r="D287" i="6"/>
  <c r="C287" i="6"/>
  <c r="B269" i="6"/>
  <c r="E264" i="6"/>
  <c r="E274" i="6" s="1"/>
  <c r="E256" i="6" s="1"/>
  <c r="E259" i="6" s="1"/>
  <c r="D264" i="6"/>
  <c r="D274" i="6" s="1"/>
  <c r="D256" i="6" s="1"/>
  <c r="C264" i="6"/>
  <c r="C274" i="6" s="1"/>
  <c r="C256" i="6" s="1"/>
  <c r="C257" i="6" s="1"/>
  <c r="B264" i="6"/>
  <c r="E258" i="6"/>
  <c r="D258" i="6"/>
  <c r="C258" i="6"/>
  <c r="E240" i="6"/>
  <c r="D240" i="6"/>
  <c r="C240" i="6"/>
  <c r="B240" i="6"/>
  <c r="E235" i="6"/>
  <c r="D235" i="6"/>
  <c r="C235" i="6"/>
  <c r="B235" i="6"/>
  <c r="E229" i="6"/>
  <c r="D229" i="6"/>
  <c r="C229" i="6"/>
  <c r="E211" i="6"/>
  <c r="D211" i="6"/>
  <c r="C211" i="6"/>
  <c r="B211" i="6"/>
  <c r="E206" i="6"/>
  <c r="E216" i="6" s="1"/>
  <c r="E198" i="6" s="1"/>
  <c r="E199" i="6" s="1"/>
  <c r="D206" i="6"/>
  <c r="D216" i="6" s="1"/>
  <c r="D198" i="6" s="1"/>
  <c r="C206" i="6"/>
  <c r="C216" i="6" s="1"/>
  <c r="C198" i="6" s="1"/>
  <c r="B206" i="6"/>
  <c r="B216" i="6" s="1"/>
  <c r="B198" i="6" s="1"/>
  <c r="B199" i="6" s="1"/>
  <c r="E200" i="6"/>
  <c r="D200" i="6"/>
  <c r="C200" i="6"/>
  <c r="E184" i="6"/>
  <c r="D184" i="6"/>
  <c r="C184" i="6"/>
  <c r="B184" i="6"/>
  <c r="E179" i="6"/>
  <c r="E189" i="6" s="1"/>
  <c r="E171" i="6" s="1"/>
  <c r="D179" i="6"/>
  <c r="D189" i="6" s="1"/>
  <c r="D171" i="6" s="1"/>
  <c r="C179" i="6"/>
  <c r="C189" i="6" s="1"/>
  <c r="C171" i="6" s="1"/>
  <c r="B179" i="6"/>
  <c r="B189" i="6" s="1"/>
  <c r="B171" i="6" s="1"/>
  <c r="E175" i="6"/>
  <c r="D175" i="6"/>
  <c r="C175" i="6"/>
  <c r="E173" i="6"/>
  <c r="D173" i="6"/>
  <c r="C173" i="6"/>
  <c r="E157" i="6"/>
  <c r="D157" i="6"/>
  <c r="C157" i="6"/>
  <c r="B157" i="6"/>
  <c r="E152" i="6"/>
  <c r="D152" i="6"/>
  <c r="C152" i="6"/>
  <c r="B152" i="6"/>
  <c r="E118" i="6"/>
  <c r="E133" i="6" s="1"/>
  <c r="D118" i="6"/>
  <c r="D133" i="6" s="1"/>
  <c r="C118" i="6"/>
  <c r="C133" i="6" s="1"/>
  <c r="B118" i="6"/>
  <c r="B133" i="6" s="1"/>
  <c r="E106" i="6"/>
  <c r="D106" i="6"/>
  <c r="C106" i="6"/>
  <c r="E81" i="6"/>
  <c r="E96" i="6" s="1"/>
  <c r="D81" i="6"/>
  <c r="D96" i="6" s="1"/>
  <c r="C81" i="6"/>
  <c r="C96" i="6" s="1"/>
  <c r="B81" i="6"/>
  <c r="B96" i="6" s="1"/>
  <c r="B67" i="6" s="1"/>
  <c r="B68" i="6" s="1"/>
  <c r="E69" i="6"/>
  <c r="D69" i="6"/>
  <c r="C69" i="6"/>
  <c r="E56" i="6"/>
  <c r="E491" i="6" s="1"/>
  <c r="D56" i="6"/>
  <c r="D491" i="6" s="1"/>
  <c r="C56" i="6"/>
  <c r="C491" i="6" s="1"/>
  <c r="B56" i="6"/>
  <c r="B491" i="6" s="1"/>
  <c r="E53" i="6"/>
  <c r="D53" i="6"/>
  <c r="C53" i="6"/>
  <c r="B53" i="6"/>
  <c r="E50" i="6"/>
  <c r="D50" i="6"/>
  <c r="C50" i="6"/>
  <c r="B50" i="6"/>
  <c r="E47" i="6"/>
  <c r="D47" i="6"/>
  <c r="C47" i="6"/>
  <c r="B47" i="6"/>
  <c r="E44" i="6"/>
  <c r="D44" i="6"/>
  <c r="C44" i="6"/>
  <c r="B44" i="6"/>
  <c r="E41" i="6"/>
  <c r="D41" i="6"/>
  <c r="C41" i="6"/>
  <c r="B41" i="6"/>
  <c r="E38" i="6"/>
  <c r="D38" i="6"/>
  <c r="C38" i="6"/>
  <c r="B38" i="6"/>
  <c r="E33" i="6"/>
  <c r="D33" i="6"/>
  <c r="C33" i="6"/>
  <c r="D162" i="6" l="1"/>
  <c r="D144" i="6" s="1"/>
  <c r="B162" i="6"/>
  <c r="B144" i="6" s="1"/>
  <c r="C245" i="6"/>
  <c r="C227" i="6" s="1"/>
  <c r="B469" i="6"/>
  <c r="B451" i="6" s="1"/>
  <c r="B452" i="6" s="1"/>
  <c r="E245" i="6"/>
  <c r="E227" i="6" s="1"/>
  <c r="B274" i="6"/>
  <c r="B256" i="6" s="1"/>
  <c r="B257" i="6" s="1"/>
  <c r="D414" i="6"/>
  <c r="D396" i="6" s="1"/>
  <c r="B472" i="6"/>
  <c r="C162" i="6"/>
  <c r="C144" i="6" s="1"/>
  <c r="D245" i="6"/>
  <c r="D227" i="6" s="1"/>
  <c r="D228" i="6" s="1"/>
  <c r="E303" i="6"/>
  <c r="E285" i="6" s="1"/>
  <c r="B330" i="6"/>
  <c r="B312" i="6" s="1"/>
  <c r="B313" i="6" s="1"/>
  <c r="D386" i="6"/>
  <c r="D368" i="6" s="1"/>
  <c r="D369" i="6" s="1"/>
  <c r="E414" i="6"/>
  <c r="E396" i="6" s="1"/>
  <c r="E399" i="6" s="1"/>
  <c r="B443" i="6"/>
  <c r="B425" i="6" s="1"/>
  <c r="C469" i="6"/>
  <c r="C451" i="6" s="1"/>
  <c r="C454" i="6" s="1"/>
  <c r="E59" i="6"/>
  <c r="E31" i="6" s="1"/>
  <c r="E330" i="6"/>
  <c r="E312" i="6" s="1"/>
  <c r="E313" i="6" s="1"/>
  <c r="C386" i="6"/>
  <c r="C368" i="6" s="1"/>
  <c r="E443" i="6"/>
  <c r="E425" i="6" s="1"/>
  <c r="E426" i="6" s="1"/>
  <c r="C472" i="6"/>
  <c r="B303" i="6"/>
  <c r="B285" i="6" s="1"/>
  <c r="B286" i="6" s="1"/>
  <c r="C330" i="6"/>
  <c r="C312" i="6" s="1"/>
  <c r="E386" i="6"/>
  <c r="E368" i="6" s="1"/>
  <c r="E369" i="6" s="1"/>
  <c r="B414" i="6"/>
  <c r="B396" i="6" s="1"/>
  <c r="B397" i="6" s="1"/>
  <c r="C443" i="6"/>
  <c r="C425" i="6" s="1"/>
  <c r="C426" i="6" s="1"/>
  <c r="D469" i="6"/>
  <c r="D451" i="6" s="1"/>
  <c r="D303" i="6"/>
  <c r="D285" i="6" s="1"/>
  <c r="D286" i="6" s="1"/>
  <c r="D472" i="6"/>
  <c r="E162" i="6"/>
  <c r="E144" i="6" s="1"/>
  <c r="E174" i="6"/>
  <c r="B245" i="6"/>
  <c r="B227" i="6" s="1"/>
  <c r="B228" i="6" s="1"/>
  <c r="C303" i="6"/>
  <c r="C285" i="6" s="1"/>
  <c r="D330" i="6"/>
  <c r="D312" i="6" s="1"/>
  <c r="D313" i="6" s="1"/>
  <c r="B386" i="6"/>
  <c r="B368" i="6" s="1"/>
  <c r="B369" i="6" s="1"/>
  <c r="C414" i="6"/>
  <c r="C396" i="6" s="1"/>
  <c r="D399" i="6" s="1"/>
  <c r="D443" i="6"/>
  <c r="D425" i="6" s="1"/>
  <c r="E469" i="6"/>
  <c r="E451" i="6" s="1"/>
  <c r="E452" i="6" s="1"/>
  <c r="C201" i="6"/>
  <c r="C199" i="6"/>
  <c r="C202" i="6" s="1"/>
  <c r="D104" i="6"/>
  <c r="D134" i="6" s="1"/>
  <c r="E67" i="6"/>
  <c r="E97" i="6" s="1"/>
  <c r="B59" i="6"/>
  <c r="D288" i="6"/>
  <c r="C174" i="6"/>
  <c r="C228" i="6"/>
  <c r="E397" i="6"/>
  <c r="C67" i="6"/>
  <c r="C97" i="6" s="1"/>
  <c r="B104" i="6"/>
  <c r="B105" i="6" s="1"/>
  <c r="D174" i="6"/>
  <c r="D201" i="6"/>
  <c r="D199" i="6"/>
  <c r="E257" i="6"/>
  <c r="C259" i="6"/>
  <c r="D257" i="6"/>
  <c r="D260" i="6" s="1"/>
  <c r="D259" i="6"/>
  <c r="C260" i="6"/>
  <c r="C313" i="6"/>
  <c r="D342" i="6"/>
  <c r="D340" i="6"/>
  <c r="C428" i="6"/>
  <c r="D452" i="6"/>
  <c r="E472" i="6"/>
  <c r="E228" i="6"/>
  <c r="E231" i="6" s="1"/>
  <c r="C371" i="6"/>
  <c r="C369" i="6"/>
  <c r="C372" i="6" s="1"/>
  <c r="D397" i="6"/>
  <c r="B97" i="6"/>
  <c r="E286" i="6"/>
  <c r="C342" i="6"/>
  <c r="C340" i="6"/>
  <c r="C343" i="6" s="1"/>
  <c r="B426" i="6"/>
  <c r="D67" i="6"/>
  <c r="E104" i="6"/>
  <c r="E134" i="6" s="1"/>
  <c r="C104" i="6"/>
  <c r="C134" i="6" s="1"/>
  <c r="E201" i="6"/>
  <c r="C286" i="6"/>
  <c r="C289" i="6" s="1"/>
  <c r="E340" i="6"/>
  <c r="E342" i="6"/>
  <c r="D426" i="6"/>
  <c r="C59" i="6"/>
  <c r="D59" i="6"/>
  <c r="D454" i="6" l="1"/>
  <c r="D202" i="6"/>
  <c r="C231" i="6"/>
  <c r="C452" i="6"/>
  <c r="C455" i="6" s="1"/>
  <c r="C230" i="6"/>
  <c r="C316" i="6"/>
  <c r="C397" i="6"/>
  <c r="E288" i="6"/>
  <c r="C315" i="6"/>
  <c r="E428" i="6"/>
  <c r="E260" i="6"/>
  <c r="E455" i="6"/>
  <c r="D316" i="6"/>
  <c r="D231" i="6"/>
  <c r="D429" i="6"/>
  <c r="E343" i="6"/>
  <c r="C288" i="6"/>
  <c r="E315" i="6"/>
  <c r="E454" i="6"/>
  <c r="D230" i="6"/>
  <c r="D371" i="6"/>
  <c r="D428" i="6"/>
  <c r="C399" i="6"/>
  <c r="D315" i="6"/>
  <c r="E372" i="6"/>
  <c r="C400" i="6"/>
  <c r="E289" i="6"/>
  <c r="E230" i="6"/>
  <c r="E371" i="6"/>
  <c r="B134" i="6"/>
  <c r="E32" i="6"/>
  <c r="E202" i="6"/>
  <c r="E107" i="6"/>
  <c r="E105" i="6"/>
  <c r="E60" i="6"/>
  <c r="D400" i="6"/>
  <c r="D343" i="6"/>
  <c r="C70" i="6"/>
  <c r="C68" i="6"/>
  <c r="C71" i="6" s="1"/>
  <c r="D372" i="6"/>
  <c r="D105" i="6"/>
  <c r="D107" i="6"/>
  <c r="E471" i="6"/>
  <c r="E504" i="6" s="1"/>
  <c r="D31" i="6"/>
  <c r="E34" i="6" s="1"/>
  <c r="D68" i="6"/>
  <c r="D70" i="6"/>
  <c r="E316" i="6"/>
  <c r="C429" i="6"/>
  <c r="E400" i="6"/>
  <c r="D289" i="6"/>
  <c r="B31" i="6"/>
  <c r="B60" i="6" s="1"/>
  <c r="C31" i="6"/>
  <c r="C60" i="6" s="1"/>
  <c r="C105" i="6"/>
  <c r="C108" i="6" s="1"/>
  <c r="C107" i="6"/>
  <c r="D97" i="6"/>
  <c r="E429" i="6"/>
  <c r="E68" i="6"/>
  <c r="E70" i="6"/>
  <c r="D455" i="6" l="1"/>
  <c r="E71" i="6"/>
  <c r="D60" i="6"/>
  <c r="C34" i="6"/>
  <c r="C32" i="6"/>
  <c r="C471" i="6"/>
  <c r="C504" i="6" s="1"/>
  <c r="D71" i="6"/>
  <c r="B32" i="6"/>
  <c r="B471" i="6"/>
  <c r="B504" i="6" s="1"/>
  <c r="D34" i="6"/>
  <c r="D32" i="6"/>
  <c r="D471" i="6"/>
  <c r="D504" i="6" s="1"/>
  <c r="D108" i="6"/>
  <c r="E108" i="6"/>
  <c r="E35" i="6"/>
  <c r="D35" i="6" l="1"/>
  <c r="C35" i="6"/>
  <c r="E240" i="4" l="1"/>
  <c r="D240" i="4"/>
  <c r="C240" i="4"/>
  <c r="B240" i="4"/>
  <c r="E239" i="4"/>
  <c r="D239" i="4"/>
  <c r="C239" i="4"/>
  <c r="B239" i="4"/>
  <c r="E238" i="4"/>
  <c r="D238" i="4"/>
  <c r="C238" i="4"/>
  <c r="B238" i="4"/>
  <c r="E237" i="4"/>
  <c r="D237" i="4"/>
  <c r="C237" i="4"/>
  <c r="C236" i="4" s="1"/>
  <c r="B237" i="4"/>
  <c r="E236" i="4"/>
  <c r="E235" i="4"/>
  <c r="D235" i="4"/>
  <c r="C235" i="4"/>
  <c r="B235" i="4"/>
  <c r="E234" i="4"/>
  <c r="D234" i="4"/>
  <c r="C234" i="4"/>
  <c r="B234" i="4"/>
  <c r="E233" i="4"/>
  <c r="D233" i="4"/>
  <c r="C233" i="4"/>
  <c r="B233" i="4"/>
  <c r="E232" i="4"/>
  <c r="D232" i="4"/>
  <c r="C232" i="4"/>
  <c r="C231" i="4" s="1"/>
  <c r="B232" i="4"/>
  <c r="B231" i="4" s="1"/>
  <c r="E231" i="4"/>
  <c r="D231" i="4"/>
  <c r="E230" i="4"/>
  <c r="D230" i="4"/>
  <c r="C230" i="4"/>
  <c r="B230" i="4"/>
  <c r="E229" i="4"/>
  <c r="D229" i="4"/>
  <c r="C229" i="4"/>
  <c r="B229" i="4"/>
  <c r="C228" i="4"/>
  <c r="B228" i="4"/>
  <c r="E227" i="4"/>
  <c r="D227" i="4"/>
  <c r="C227" i="4"/>
  <c r="B227" i="4"/>
  <c r="E226" i="4"/>
  <c r="D226" i="4"/>
  <c r="C226" i="4"/>
  <c r="B226" i="4"/>
  <c r="B225" i="4" s="1"/>
  <c r="E225" i="4"/>
  <c r="D225" i="4"/>
  <c r="E224" i="4"/>
  <c r="D224" i="4"/>
  <c r="C224" i="4"/>
  <c r="B224" i="4"/>
  <c r="E223" i="4"/>
  <c r="E222" i="4" s="1"/>
  <c r="D223" i="4"/>
  <c r="C223" i="4"/>
  <c r="B223" i="4"/>
  <c r="B222" i="4" s="1"/>
  <c r="D222" i="4"/>
  <c r="C222" i="4"/>
  <c r="E221" i="4"/>
  <c r="D221" i="4"/>
  <c r="C221" i="4"/>
  <c r="B221" i="4"/>
  <c r="E220" i="4"/>
  <c r="E219" i="4" s="1"/>
  <c r="D220" i="4"/>
  <c r="D219" i="4" s="1"/>
  <c r="C220" i="4"/>
  <c r="C219" i="4" s="1"/>
  <c r="B220" i="4"/>
  <c r="B219" i="4" s="1"/>
  <c r="E218" i="4"/>
  <c r="D218" i="4"/>
  <c r="C218" i="4"/>
  <c r="B218" i="4"/>
  <c r="D217" i="4"/>
  <c r="D216" i="4" s="1"/>
  <c r="C217" i="4"/>
  <c r="B217" i="4"/>
  <c r="E215" i="4"/>
  <c r="D215" i="4"/>
  <c r="C215" i="4"/>
  <c r="B215" i="4"/>
  <c r="E214" i="4"/>
  <c r="D214" i="4"/>
  <c r="D213" i="4" s="1"/>
  <c r="C214" i="4"/>
  <c r="C213" i="4" s="1"/>
  <c r="B214" i="4"/>
  <c r="B213" i="4" s="1"/>
  <c r="E213" i="4"/>
  <c r="E212" i="4"/>
  <c r="D212" i="4"/>
  <c r="C212" i="4"/>
  <c r="B212" i="4"/>
  <c r="E211" i="4"/>
  <c r="D211" i="4"/>
  <c r="D210" i="4" s="1"/>
  <c r="C211" i="4"/>
  <c r="C210" i="4" s="1"/>
  <c r="B211" i="4"/>
  <c r="B210" i="4" s="1"/>
  <c r="E210" i="4"/>
  <c r="E201" i="4"/>
  <c r="D201" i="4"/>
  <c r="C201" i="4"/>
  <c r="B201" i="4"/>
  <c r="E196" i="4"/>
  <c r="D196" i="4"/>
  <c r="C196" i="4"/>
  <c r="B196" i="4"/>
  <c r="E190" i="4"/>
  <c r="D190" i="4"/>
  <c r="C190" i="4"/>
  <c r="E163" i="4"/>
  <c r="E217" i="4" s="1"/>
  <c r="E216" i="4" s="1"/>
  <c r="D162" i="4"/>
  <c r="C162" i="4"/>
  <c r="B162" i="4"/>
  <c r="E159" i="4"/>
  <c r="D159" i="4"/>
  <c r="C159" i="4"/>
  <c r="B159" i="4"/>
  <c r="E156" i="4"/>
  <c r="D156" i="4"/>
  <c r="C156" i="4"/>
  <c r="B156" i="4"/>
  <c r="E150" i="4"/>
  <c r="D150" i="4"/>
  <c r="C150" i="4"/>
  <c r="E125" i="4"/>
  <c r="D125" i="4"/>
  <c r="C125" i="4"/>
  <c r="B125" i="4"/>
  <c r="E122" i="4"/>
  <c r="D122" i="4"/>
  <c r="C122" i="4"/>
  <c r="B122" i="4"/>
  <c r="E119" i="4"/>
  <c r="D119" i="4"/>
  <c r="C119" i="4"/>
  <c r="B119" i="4"/>
  <c r="E113" i="4"/>
  <c r="D113" i="4"/>
  <c r="C113" i="4"/>
  <c r="E88" i="4"/>
  <c r="D88" i="4"/>
  <c r="C88" i="4"/>
  <c r="B88" i="4"/>
  <c r="E85" i="4"/>
  <c r="D85" i="4"/>
  <c r="C85" i="4"/>
  <c r="B85" i="4"/>
  <c r="E82" i="4"/>
  <c r="D82" i="4"/>
  <c r="C82" i="4"/>
  <c r="B82" i="4"/>
  <c r="B103" i="4" s="1"/>
  <c r="E76" i="4"/>
  <c r="D76" i="4"/>
  <c r="C76" i="4"/>
  <c r="D63" i="4"/>
  <c r="D228" i="4" s="1"/>
  <c r="E51" i="4"/>
  <c r="D51" i="4"/>
  <c r="C51" i="4"/>
  <c r="B51" i="4"/>
  <c r="E48" i="4"/>
  <c r="D48" i="4"/>
  <c r="C48" i="4"/>
  <c r="B48" i="4"/>
  <c r="E45" i="4"/>
  <c r="D45" i="4"/>
  <c r="C45" i="4"/>
  <c r="B45" i="4"/>
  <c r="E39" i="4"/>
  <c r="D39" i="4"/>
  <c r="C39" i="4"/>
  <c r="B177" i="4" l="1"/>
  <c r="B206" i="4"/>
  <c r="B188" i="4" s="1"/>
  <c r="B189" i="4" s="1"/>
  <c r="C225" i="4"/>
  <c r="E162" i="4"/>
  <c r="E177" i="4" s="1"/>
  <c r="E148" i="4" s="1"/>
  <c r="E178" i="4" s="1"/>
  <c r="C177" i="4"/>
  <c r="B236" i="4"/>
  <c r="C140" i="4"/>
  <c r="C216" i="4"/>
  <c r="C66" i="4"/>
  <c r="C37" i="4" s="1"/>
  <c r="D236" i="4"/>
  <c r="E206" i="4"/>
  <c r="E188" i="4" s="1"/>
  <c r="E189" i="4" s="1"/>
  <c r="C103" i="4"/>
  <c r="E140" i="4"/>
  <c r="E111" i="4" s="1"/>
  <c r="D140" i="4"/>
  <c r="D177" i="4"/>
  <c r="D148" i="4" s="1"/>
  <c r="B216" i="4"/>
  <c r="D103" i="4"/>
  <c r="D74" i="4" s="1"/>
  <c r="C206" i="4"/>
  <c r="C188" i="4" s="1"/>
  <c r="B66" i="4"/>
  <c r="B37" i="4" s="1"/>
  <c r="D209" i="4"/>
  <c r="E103" i="4"/>
  <c r="E74" i="4" s="1"/>
  <c r="E104" i="4" s="1"/>
  <c r="B140" i="4"/>
  <c r="B148" i="4"/>
  <c r="B149" i="4" s="1"/>
  <c r="D206" i="4"/>
  <c r="D188" i="4" s="1"/>
  <c r="D189" i="4" s="1"/>
  <c r="B74" i="4"/>
  <c r="B75" i="4" s="1"/>
  <c r="C111" i="4"/>
  <c r="C141" i="4"/>
  <c r="C74" i="4"/>
  <c r="C209" i="4"/>
  <c r="C38" i="4"/>
  <c r="E191" i="4"/>
  <c r="D111" i="4"/>
  <c r="C189" i="4"/>
  <c r="C192" i="4" s="1"/>
  <c r="C191" i="4"/>
  <c r="B111" i="4"/>
  <c r="B112" i="4" s="1"/>
  <c r="D191" i="4"/>
  <c r="D66" i="4"/>
  <c r="E63" i="4"/>
  <c r="C148" i="4"/>
  <c r="C178" i="4" s="1"/>
  <c r="C67" i="4"/>
  <c r="B209" i="4" l="1"/>
  <c r="E141" i="4"/>
  <c r="C208" i="4"/>
  <c r="D192" i="4"/>
  <c r="C104" i="4"/>
  <c r="B141" i="4"/>
  <c r="B178" i="4"/>
  <c r="B208" i="4"/>
  <c r="B38" i="4"/>
  <c r="C41" i="4" s="1"/>
  <c r="B67" i="4"/>
  <c r="E112" i="4"/>
  <c r="E114" i="4"/>
  <c r="C114" i="4"/>
  <c r="C112" i="4"/>
  <c r="C115" i="4" s="1"/>
  <c r="E228" i="4"/>
  <c r="E209" i="4" s="1"/>
  <c r="E66" i="4"/>
  <c r="D77" i="4"/>
  <c r="D75" i="4"/>
  <c r="E192" i="4"/>
  <c r="C40" i="4"/>
  <c r="C77" i="4"/>
  <c r="C75" i="4"/>
  <c r="C78" i="4" s="1"/>
  <c r="B104" i="4"/>
  <c r="D112" i="4"/>
  <c r="D114" i="4"/>
  <c r="D149" i="4"/>
  <c r="D151" i="4"/>
  <c r="C149" i="4"/>
  <c r="C152" i="4" s="1"/>
  <c r="C151" i="4"/>
  <c r="E75" i="4"/>
  <c r="E78" i="4" s="1"/>
  <c r="E77" i="4"/>
  <c r="D141" i="4"/>
  <c r="C241" i="4"/>
  <c r="D37" i="4"/>
  <c r="D67" i="4" s="1"/>
  <c r="D104" i="4"/>
  <c r="E149" i="4"/>
  <c r="E151" i="4"/>
  <c r="D178" i="4"/>
  <c r="B241" i="4" l="1"/>
  <c r="E115" i="4"/>
  <c r="D152" i="4"/>
  <c r="E152" i="4"/>
  <c r="D78" i="4"/>
  <c r="D115" i="4"/>
  <c r="E37" i="4"/>
  <c r="D40" i="4"/>
  <c r="D208" i="4"/>
  <c r="D241" i="4" s="1"/>
  <c r="D38" i="4"/>
  <c r="D41" i="4" s="1"/>
  <c r="E208" i="4" l="1"/>
  <c r="E241" i="4" s="1"/>
  <c r="E38" i="4"/>
  <c r="E41" i="4" s="1"/>
  <c r="E40" i="4"/>
  <c r="E67" i="4"/>
  <c r="C165" i="19"/>
  <c r="E165" i="19"/>
  <c r="D165" i="19"/>
  <c r="B165" i="19"/>
</calcChain>
</file>

<file path=xl/comments1.xml><?xml version="1.0" encoding="utf-8"?>
<comments xmlns="http://schemas.openxmlformats.org/spreadsheetml/2006/main">
  <authors>
    <author>majlinda.b</author>
  </authors>
  <commentList>
    <comment ref="C193" authorId="0" shapeId="0">
      <text>
        <r>
          <rPr>
            <b/>
            <sz val="9"/>
            <color indexed="81"/>
            <rFont val="Tahoma"/>
            <family val="2"/>
            <charset val="238"/>
          </rPr>
          <t>nuk mund te parashikohen</t>
        </r>
      </text>
    </comment>
  </commentList>
</comments>
</file>

<file path=xl/sharedStrings.xml><?xml version="1.0" encoding="utf-8"?>
<sst xmlns="http://schemas.openxmlformats.org/spreadsheetml/2006/main" count="9074" uniqueCount="826">
  <si>
    <t xml:space="preserve">600. Pagat </t>
  </si>
  <si>
    <t xml:space="preserve">602. Mallrat dhe shërbimet </t>
  </si>
  <si>
    <t xml:space="preserve">603. Subvencionet </t>
  </si>
  <si>
    <t xml:space="preserve">606. Transferta për familjet dhe individët </t>
  </si>
  <si>
    <t>Kodi i Programit</t>
  </si>
  <si>
    <t>2019-2021</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</si>
  <si>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</si>
  <si>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</si>
  <si>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</si>
  <si>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</si>
  <si>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</si>
  <si>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</si>
  <si>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</si>
  <si>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</si>
  <si>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</si>
  <si>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</si>
  <si>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</si>
  <si>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</si>
  <si>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</si>
  <si>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</si>
  <si>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</si>
  <si>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</si>
  <si>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</si>
  <si>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</si>
  <si>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Kosto për njësi (në mijë lekë)</t>
  </si>
  <si>
    <t>604. Transferta të brendshme</t>
  </si>
  <si>
    <t>605. Transferta të jashtme</t>
  </si>
  <si>
    <t>Programi Buxhetor Afatmesëm</t>
  </si>
  <si>
    <t>Vlera e Synuar</t>
  </si>
  <si>
    <t>Produkti 1</t>
  </si>
  <si>
    <t>Kodi i Projektit të Investimeve</t>
  </si>
  <si>
    <t>Vlera Bazë</t>
  </si>
  <si>
    <t>601. Sigurimet Shoqërore dhe Shendetësore</t>
  </si>
  <si>
    <t>Produktet për Objektivin 1</t>
  </si>
  <si>
    <t>Kosto totale e produktit 1</t>
  </si>
  <si>
    <r>
      <t xml:space="preserve">Detajimi i Kostos Totale të </t>
    </r>
    <r>
      <rPr>
        <b/>
        <sz val="8"/>
        <color rgb="FFFF0000"/>
        <rFont val="Garamond"/>
        <family val="1"/>
      </rPr>
      <t>Produktit 1</t>
    </r>
    <r>
      <rPr>
        <b/>
        <sz val="8"/>
        <color theme="1"/>
        <rFont val="Garamond"/>
        <family val="1"/>
      </rPr>
      <t xml:space="preserve"> sipas Artikujve Ekonomikë</t>
    </r>
  </si>
  <si>
    <t>Kontroll</t>
  </si>
  <si>
    <t>Kosto totale e produktit X</t>
  </si>
  <si>
    <r>
      <t>Detajimi i Kostos Totale të</t>
    </r>
    <r>
      <rPr>
        <b/>
        <sz val="8"/>
        <color rgb="FFFF0000"/>
        <rFont val="Garamond"/>
        <family val="1"/>
      </rPr>
      <t xml:space="preserve"> Produktit X </t>
    </r>
    <r>
      <rPr>
        <b/>
        <sz val="8"/>
        <color theme="1"/>
        <rFont val="Garamond"/>
        <family val="1"/>
      </rPr>
      <t>sipas Artikujve Ekonomikë</t>
    </r>
  </si>
  <si>
    <t xml:space="preserve">FORMAT 2: FORMATI STANDARD I PËRGATITJES SË KËRKESAVE BUXHETORE PBA 2019-2021 </t>
  </si>
  <si>
    <t>Shpenzimet Kapitale</t>
  </si>
  <si>
    <t>Kategoria 1: Shpenzimet Administrative Kapitale</t>
  </si>
  <si>
    <t xml:space="preserve">Shënim: Shpjegoni supozimet dhe llogaritjet për Produktin 1 </t>
  </si>
  <si>
    <t xml:space="preserve">230. Aktive të patrupëzuara </t>
  </si>
  <si>
    <t xml:space="preserve">231. Aktive të trupëzuara </t>
  </si>
  <si>
    <t>Kategoria 2: Shpenzimet për projekte investimesh</t>
  </si>
  <si>
    <t xml:space="preserve">Shpenzimet Korrente* </t>
  </si>
  <si>
    <t>Shpenzimet Kapitale***</t>
  </si>
  <si>
    <t>Kodi i Projektit të Investimeve****</t>
  </si>
  <si>
    <t>Totali i shpenzimeve të Programit sipas produkteve*****</t>
  </si>
  <si>
    <t>Totali i shpenzimeve të Programit sipas artikujve*****</t>
  </si>
  <si>
    <t>Trend rrites</t>
  </si>
  <si>
    <t>Kapitulli 01</t>
  </si>
  <si>
    <t>Kapitulli 05</t>
  </si>
  <si>
    <t xml:space="preserve">Produkti 1 </t>
  </si>
  <si>
    <t>Kodi i Projektit sipas listes se investimeve</t>
  </si>
  <si>
    <t>Kapitull 05</t>
  </si>
  <si>
    <t>Buxheti 2019-2021</t>
  </si>
  <si>
    <t>Planifikimi, Manaxhimi dhe Administrimi</t>
  </si>
  <si>
    <t>01110</t>
  </si>
  <si>
    <t>Programi  zhvillon politika dhe strategji ministeriale. Ai kordinon dhe monitoron performancen e programeve te Ministrise , vecanerisht per te promovuar nje perdorim me eficent dhe efektiv te burimeve njerezore dhe financiare. Ky program percakton menaxhimin dhe mbeshtetjen administrative per programet e tjera te ministrise,vecanerisht ne vazhdimesine e zhvillimit te kapaciteteve menaxhuese ne te gjitha nivelet e ministrise per te mundur pergatitjen, zhvillimin dhe implementimin e politikave dhe kuadrit ligjor ne perputhje me standartet e BE-se</t>
  </si>
  <si>
    <t>Mirëmenaxhimi i financave publike përmes hartimit të politikave në fushën e financave dhe ekonomisë</t>
  </si>
  <si>
    <t>Rritja Ekonomike</t>
  </si>
  <si>
    <t>Ulja e Normës së Papunësisë</t>
  </si>
  <si>
    <t>Rritja e të ardhurave buxhetore</t>
  </si>
  <si>
    <t>Balanca Primare</t>
  </si>
  <si>
    <t>1. Personel gra të promovuara në funksione drejtuese</t>
  </si>
  <si>
    <t xml:space="preserve">Rritja dhe zhvillimi i kapaciteteve planifikuese dhe menaxhuese, nëpërmjet programeve trajnuese dhe zhvilluese ne respekt te parimit te barazise gjinore.
</t>
  </si>
  <si>
    <t xml:space="preserve">2. Personel burra të rekrutuar rishtazi (%); 
</t>
  </si>
  <si>
    <t xml:space="preserve">3. Personel gra të rekrutuara rishtazi (%); </t>
  </si>
  <si>
    <t xml:space="preserve">4. Personel burra të trajnuar (%); </t>
  </si>
  <si>
    <t xml:space="preserve">5. Personel gra të trajnuara (%); 
</t>
  </si>
  <si>
    <t>6. Nr i personelit i trajnuar/totalit te personelit</t>
  </si>
  <si>
    <t>Akte ligjore dhe nenligjore te miratuara</t>
  </si>
  <si>
    <t>Përgatitja dhe vleresimi paraprak/analiza i projektakteve</t>
  </si>
  <si>
    <t>Produkti 2</t>
  </si>
  <si>
    <t>Trajnime te Kryera nga QTATD</t>
  </si>
  <si>
    <t>Trajnime te zhvilluara per administraten Tatimore dhe Doganore, me qellim permiresimin dhe rritjen e ketyre kapaciteteve, ne perputhje me objektivat strategjike ne kete fushe</t>
  </si>
  <si>
    <t>Produkti 3</t>
  </si>
  <si>
    <t>Kontrata te Monitoruara nga CFCU</t>
  </si>
  <si>
    <t>Numer oresh</t>
  </si>
  <si>
    <t>Blerje pajisje, sisteme dhe makineri te ndryshme</t>
  </si>
  <si>
    <t>Kosto totale e produktit 2</t>
  </si>
  <si>
    <t>Numer Pajisjesh</t>
  </si>
  <si>
    <r>
      <t xml:space="preserve">Detajimi i Kostos Totale të </t>
    </r>
    <r>
      <rPr>
        <b/>
        <sz val="8"/>
        <color rgb="FFFF0000"/>
        <rFont val="Garamond"/>
        <family val="1"/>
      </rPr>
      <t>Produktit 3</t>
    </r>
    <r>
      <rPr>
        <b/>
        <sz val="8"/>
        <color theme="1"/>
        <rFont val="Garamond"/>
        <family val="1"/>
      </rPr>
      <t xml:space="preserve"> sipas Artikujve Ekonomikë</t>
    </r>
  </si>
  <si>
    <t>Kosto totale e produktit 3</t>
  </si>
  <si>
    <r>
      <t xml:space="preserve">Detajimi i Kostos Totale të </t>
    </r>
    <r>
      <rPr>
        <b/>
        <sz val="8"/>
        <color rgb="FFFF0000"/>
        <rFont val="Garamond"/>
        <family val="1"/>
      </rPr>
      <t>Produktit 2</t>
    </r>
    <r>
      <rPr>
        <b/>
        <sz val="8"/>
        <color theme="1"/>
        <rFont val="Garamond"/>
        <family val="1"/>
      </rPr>
      <t xml:space="preserve"> sipas Artikujve Ekonomikë</t>
    </r>
  </si>
  <si>
    <t>Produkti 4</t>
  </si>
  <si>
    <r>
      <t xml:space="preserve">Detajimi i Kostos Totale të </t>
    </r>
    <r>
      <rPr>
        <b/>
        <sz val="8"/>
        <color rgb="FFFF0000"/>
        <rFont val="Garamond"/>
        <family val="1"/>
      </rPr>
      <t>Produktit 4</t>
    </r>
    <r>
      <rPr>
        <b/>
        <sz val="8"/>
        <color theme="1"/>
        <rFont val="Garamond"/>
        <family val="1"/>
      </rPr>
      <t xml:space="preserve"> sipas Artikujve Ekonomikë</t>
    </r>
  </si>
  <si>
    <t>Produkti 5</t>
  </si>
  <si>
    <r>
      <t xml:space="preserve">Detajimi i Kostos Totale të </t>
    </r>
    <r>
      <rPr>
        <b/>
        <sz val="8"/>
        <color rgb="FFFF0000"/>
        <rFont val="Garamond"/>
        <family val="1"/>
      </rPr>
      <t>Produktit 5</t>
    </r>
    <r>
      <rPr>
        <b/>
        <sz val="8"/>
        <color theme="1"/>
        <rFont val="Garamond"/>
        <family val="1"/>
      </rPr>
      <t xml:space="preserve"> sipas Artikujve Ekonomikë</t>
    </r>
  </si>
  <si>
    <t>Kosto totale e produktit 5</t>
  </si>
  <si>
    <t>Produkti 6</t>
  </si>
  <si>
    <r>
      <t xml:space="preserve">Detajimi i Kostos Totale të </t>
    </r>
    <r>
      <rPr>
        <b/>
        <sz val="8"/>
        <color rgb="FFFF0000"/>
        <rFont val="Garamond"/>
        <family val="1"/>
      </rPr>
      <t>Produktit 6</t>
    </r>
    <r>
      <rPr>
        <b/>
        <sz val="8"/>
        <color theme="1"/>
        <rFont val="Garamond"/>
        <family val="1"/>
      </rPr>
      <t xml:space="preserve"> sipas Artikujve Ekonomikë</t>
    </r>
  </si>
  <si>
    <t>Kosto totale e produktit 6</t>
  </si>
  <si>
    <t>Produkti 7</t>
  </si>
  <si>
    <r>
      <t xml:space="preserve">Detajimi i Kostos Totale të </t>
    </r>
    <r>
      <rPr>
        <b/>
        <sz val="8"/>
        <color rgb="FFFF0000"/>
        <rFont val="Garamond"/>
        <family val="1"/>
      </rPr>
      <t>Produktit 7</t>
    </r>
    <r>
      <rPr>
        <b/>
        <sz val="8"/>
        <color theme="1"/>
        <rFont val="Garamond"/>
        <family val="1"/>
      </rPr>
      <t xml:space="preserve"> sipas Artikujve Ekonomikë</t>
    </r>
  </si>
  <si>
    <t>Kosto totale e produktit 7</t>
  </si>
  <si>
    <t>Produkti 8</t>
  </si>
  <si>
    <t>Kosto totale e produktit 8</t>
  </si>
  <si>
    <t>Numer aktesh</t>
  </si>
  <si>
    <t>Numer projektesh te monitoruara (Projektesh)</t>
  </si>
  <si>
    <t xml:space="preserve"> </t>
  </si>
  <si>
    <t>Sigurimi i nje manaxhimi administrativ efektiv, financiar dhe teknik te projekteve te miratuara sipas marreveshjjeve financiare me Komisionin Evropian, banken Boterore dhe Donatore te tjere</t>
  </si>
  <si>
    <t>Produkti 9</t>
  </si>
  <si>
    <t>m2</t>
  </si>
  <si>
    <r>
      <t>Detajimi i Kostos Totale të</t>
    </r>
    <r>
      <rPr>
        <b/>
        <sz val="8"/>
        <color rgb="FFFF0000"/>
        <rFont val="Garamond"/>
        <family val="1"/>
      </rPr>
      <t xml:space="preserve"> Produktit 2 </t>
    </r>
    <r>
      <rPr>
        <b/>
        <sz val="8"/>
        <color theme="1"/>
        <rFont val="Garamond"/>
        <family val="1"/>
      </rPr>
      <t>sipas Artikujve Ekonomikë</t>
    </r>
  </si>
  <si>
    <r>
      <t>Detajimi i Kostos Totale të</t>
    </r>
    <r>
      <rPr>
        <b/>
        <sz val="8"/>
        <color rgb="FFFF0000"/>
        <rFont val="Garamond"/>
        <family val="1"/>
      </rPr>
      <t xml:space="preserve"> Produktit 3 </t>
    </r>
    <r>
      <rPr>
        <b/>
        <sz val="8"/>
        <color theme="1"/>
        <rFont val="Garamond"/>
        <family val="1"/>
      </rPr>
      <t>sipas Artikujve Ekonomikë</t>
    </r>
  </si>
  <si>
    <t>Menaxhimi I Shpenzimeve Publike</t>
  </si>
  <si>
    <t>01120</t>
  </si>
  <si>
    <t xml:space="preserve">Fusha e veprimit te ketij programi konsiston ne:  1. Pergatitjen e kuadrit makroekonomik dhe fiskal  2. Planifikimin dhe monitorimin e zbatimit te Programit Buxhetor Afatmesem dhe Buxhetit Vjetor 3. Menaxhimin e borxhit publik 4.Harmonizimi i menaxhimin financiar dhe kontrollin ne institucionet publike. 5. Hartimi dhe miratimi i planeve, programeve dhe strategjive per MFK dhe AB ne sektorin publik. Sigurimi i nje procesi me cilesi te larte dhe transparent dhe pergjegjshmeri per zhvillimin dhe implementimin e KBFP ne sektorin publik. </t>
  </si>
  <si>
    <t>Nje sistem i menaxhimit te shpenzimeve publike gjitheperfshires (planifikim, zbaim, monitorim dhe kontroll) dhe transparent qe alokon burimet e qeverisjes qendrore me qellim promovimin e rritjes se shpejte dhe te qendrueshme ekonomike dhe nderkohe ruan stabilitetin makroekonomik dhe fiskal.</t>
  </si>
  <si>
    <t>Niveli i rritjes reale te GDP(%)</t>
  </si>
  <si>
    <t>Niveli i borxhit publik ne raport me GDP (%)</t>
  </si>
  <si>
    <t>Planifikim i mire i shpenzimeve dhe nje administrim i mire i te ardhurave, duke reflektuar nje rritje ekonomike te shpejte dhe te qendrueshme.
Permiresimi I cilesise se Dokumentit te Programit Buxhetor Afatmesem, si dhe te procesit te pergatitjes se ketij dokumenti gjate fazes Strategjike dhe Teknike te tij.</t>
  </si>
  <si>
    <t>Trendi I Mbledhjes se te ardhurave (ne % ndaj GDP)</t>
  </si>
  <si>
    <t>Trend Rrites</t>
  </si>
  <si>
    <t>Besueshmeria e Buxhetit: % e devijimit te shpenzimeve faktike nga shpenzimet e planifikuara</t>
  </si>
  <si>
    <t>(-1.24%)</t>
  </si>
  <si>
    <t>Trend drejt vleres 0</t>
  </si>
  <si>
    <t>Trend drejt vleres 1</t>
  </si>
  <si>
    <t>Trend drejt vleres 2</t>
  </si>
  <si>
    <t xml:space="preserve">% e realizimit dhe permbushjes se kritereve te vendosura nga Open Budet Index, per Shqiperine (Transparenca Buxhetore) </t>
  </si>
  <si>
    <t>Rritja e mbledhjes se te ardhurave si rezultat I permiresimit te performances administrative ne Drejtorine e Pergjithshme te Tatimeve dhe te Doganave (%)</t>
  </si>
  <si>
    <t>Diferenca midis teprices/deficitit faktik me tepricen/deficitin e parashikuar</t>
  </si>
  <si>
    <t>Devijimi midis shpenzimeve kapitale faktike dhe atyre te miratuara</t>
  </si>
  <si>
    <t>Trendi I invetsimeve publike (ne % ndaj GDP)</t>
  </si>
  <si>
    <t>Detyrimet e prapambetura (Stock) (ne milion leke)</t>
  </si>
  <si>
    <t>Trendi ne vleren 0</t>
  </si>
  <si>
    <t>Devijimi ne % I rrtije se te ardhurave faktike nga te ardhurat e planifikuara</t>
  </si>
  <si>
    <t>(-0.7%)</t>
  </si>
  <si>
    <t>Numri I Programeve buxhetore qe planifikojne Produkte me Baze Gjinore (nr. Programesh buxhetore</t>
  </si>
  <si>
    <t xml:space="preserve">Akte ligjore dhe nenligjore te pergatitura </t>
  </si>
  <si>
    <t>Akte ligjore dhe nenligjore te cilat pergatiten nga drejtorite perkatese, sipas fushes, te cilat dergohen me pas per miratim ne Keshillin e Ministrave</t>
  </si>
  <si>
    <t>Numer Aktesh</t>
  </si>
  <si>
    <t xml:space="preserve">Dokumenti i Projektligjit Vjetor tw Buxhetit </t>
  </si>
  <si>
    <t>Pergatittja dhe dergimi per miratim ne Keshillin e ministrave dhe me pas ne Kuvend te Projektligjit Vjetor te Buxhetit</t>
  </si>
  <si>
    <t>Numer dokumentash</t>
  </si>
  <si>
    <t>Dokumenti i Programit Buxhetor Afatmesem</t>
  </si>
  <si>
    <t>Pergatittja dhe dergimi per Miratim ne Keshillin e Ministrave te Dokumentiti te Programit Buxhetor Afatmesem</t>
  </si>
  <si>
    <t>Nr. Dokumentash</t>
  </si>
  <si>
    <t>Raporte te Konsoliduara Financiare dhe Fiskale</t>
  </si>
  <si>
    <t>Raporte financiare dhe fiskale te publikuara ne kohe reale, transparente, telexueshme dhe te aksesuseshme lehtesisht</t>
  </si>
  <si>
    <t>Nr. Raportesh</t>
  </si>
  <si>
    <r>
      <t>Detajimi i Kostos Totale të</t>
    </r>
    <r>
      <rPr>
        <b/>
        <sz val="8"/>
        <color rgb="FFFF0000"/>
        <rFont val="Garamond"/>
        <family val="1"/>
      </rPr>
      <t xml:space="preserve"> Produktit 4 </t>
    </r>
    <r>
      <rPr>
        <b/>
        <sz val="8"/>
        <color theme="1"/>
        <rFont val="Garamond"/>
        <family val="1"/>
      </rPr>
      <t>sipas Artikujve Ekonomikë</t>
    </r>
  </si>
  <si>
    <t>Kosto totale e produktit 4</t>
  </si>
  <si>
    <t>Blereje pajisje, sisteme dhe makineri te ndryshme</t>
  </si>
  <si>
    <t>Blerje pajisje kompjuterike per MFE-ne dhe TDO.</t>
  </si>
  <si>
    <t>Pajisje Kompjuterike te Blera per permiresimin e performances se stafit</t>
  </si>
  <si>
    <t>Kapitull 02</t>
  </si>
  <si>
    <t>Kapitulli 03</t>
  </si>
  <si>
    <t>Kapitulli 04</t>
  </si>
  <si>
    <t>Kapitulli 02</t>
  </si>
  <si>
    <t>Ekzekutimi I Pagesave te Ndryshme</t>
  </si>
  <si>
    <t>01130</t>
  </si>
  <si>
    <t xml:space="preserve">Fusha e veprimit te ketij programi konsiston ne realizimin e pagesave te ndryshme sipas natyres se tyre: per kuotat e antaresimeve ne organizatat nderkombetare, per rritjen e kapitalit ne institucionet financiare nderkombetare, shperblime te ndryshme per pushim nga puna pa te drejte etj </t>
  </si>
  <si>
    <t xml:space="preserve">Ekzekutimi i pagesave te ndryshme sipas natyres se tyre: per kuotat e antaresimeve ne organizatat nderkombetare, per rritjen e kapitalit ne institucionet financiare nderkombetare, shperblime te ndryshme per pushim nga puna pa te drejte etj </t>
  </si>
  <si>
    <t xml:space="preserve">Numri i vendimeve gjyqesore te ekzekutuara </t>
  </si>
  <si>
    <t>Numri I pagesave per  kuota nderkombetare (nurmi I anetaresimeve te MoFE ne institucione nderkombetare</t>
  </si>
  <si>
    <t>Shperblime sipas funksionit</t>
  </si>
  <si>
    <t>Shperblime sipas funksionit per personat ne nivele drejtuese te pushuar nga puna</t>
  </si>
  <si>
    <t>numer personash perfitues</t>
  </si>
  <si>
    <t>Pagesa per Kuota Nderkombetare</t>
  </si>
  <si>
    <t>Pagesa per Kuota Nderkombetare per anetaresimet e institucionet ne organizma Nderkombetare</t>
  </si>
  <si>
    <t>Numer pagesash</t>
  </si>
  <si>
    <t>Vendime Gjyqesore te Ekzekutuara</t>
  </si>
  <si>
    <t>Vendime Gjyqesore te Ekzekutuara per largim/pushim nga puna pa te drejte</t>
  </si>
  <si>
    <t>Nr vendimesh te ekzekutuara</t>
  </si>
  <si>
    <t>Pagesa nderkombetare</t>
  </si>
  <si>
    <t>Menaxhimi i të Ardhurave Tatimore</t>
  </si>
  <si>
    <t>01140</t>
  </si>
  <si>
    <t>Mbledhja dhe administrimi i të ardhurave tatimore, taksave kombëtare dhe kontributeve të sigurimeve shoqërore, shëndetësore në Republikën e Shqipërisë.</t>
  </si>
  <si>
    <t>Mbledhja e të ardhurave tatimore,jotatimore dhe kontributeve të sigurimeve shoqërore e shëndetsore nëpërmjet ushtrimit të kompetencave të atribuara nga legjislacioni fiskal.</t>
  </si>
  <si>
    <t>Treguesit e Performancës në nivel Qëllimi*</t>
  </si>
  <si>
    <t>Mbledhje të ardhurave tatimore dhe jotatimore, me rritje në raport me vlerën e realizuar faktike të vitit të mëparshëm si rezultat I përmirësimit të performancës administrative në Drejtorinë e Pergjithshme të Tatimeve</t>
  </si>
  <si>
    <t>8% më shumë në krahasim me vitin 2017</t>
  </si>
  <si>
    <t>8% më shumë në krahasim me vitin 2018</t>
  </si>
  <si>
    <t>8% më shumë në krahasim me vitin 2019</t>
  </si>
  <si>
    <t>8% më shumë në krahasim me vitin 2020</t>
  </si>
  <si>
    <t>Reduktimi i stokut të borxhit dhe mbledhja e detyrimeve tatimore të papaguara.                         Detyrime të pakësuara gjatë vitit/Detyrime të shtuara gjatë vitit nesë % &gt; 50% kemi zbritje të stokut të borxhit</t>
  </si>
  <si>
    <t>Emërtimi i Treguesit x (shto tregues sipas rastit)</t>
  </si>
  <si>
    <t>Progresi organizativ i Administratës Tatimore dhe zhvillimi i kapaciteteve njerëzore, aplikimi i metodave dhe sistemeve të reja, modernizimi, ofrimi i shërbimeve cilësore dhe reduktimi i barrës administrative në pagesën e detyrimeve tatimore dhe kontributeve sig.shoqërore si rrjedhojë rritja e ndërgjegjësimit publik duke ndihmuar në zhvillimin e kulturës për përmbushje vullnetare më të lartë. Implementimi efikas i legjislacionit tatimor dhe sigurimeve shoqërore, hetimi i rasteve të mashtrimit tatimor, zbatimi i strategjisë së përmbushjes së menaxhimit të riskut, përmirësimi i mëtejshëm i kontrollit tatimor dhe gjurmimi i mashtrimeve tatimore, mbledhja efikase dhe efektive e borxhit.</t>
  </si>
  <si>
    <t>Treguesit e Performancës për Objektivin 1**</t>
  </si>
  <si>
    <t>Zbulime në raport me kontrollet ndaj bizneseve</t>
  </si>
  <si>
    <t>2081 kontrolle me zbulueshmëri në vlerë 10 769 897 mijë lekë, nga te cilat 1258 kontrolle të plota me zbulueshmeri 9 654 047 mijë lekë në përqindje 89.6% të zbulimeve gjithsej dhe zbulimet nga vizitat fiskale 1 115 851 mijë lekë në përqindje 10.4%</t>
  </si>
  <si>
    <t>10% me shume nga viti 2018</t>
  </si>
  <si>
    <t>8% me shume nga viti 2019</t>
  </si>
  <si>
    <t>8% me shume nga viti 2018</t>
  </si>
  <si>
    <t>Numri i bizneseve të regjistruara</t>
  </si>
  <si>
    <t>380 011 biznese të regjistruara</t>
  </si>
  <si>
    <t>3% ne raport me vitin 2018</t>
  </si>
  <si>
    <t>5% ne raport me vitin 2018</t>
  </si>
  <si>
    <t>7% ne raport me vitin 2018</t>
  </si>
  <si>
    <t>Raste të evazionit fiskal të përcjella në Prokurori nga hetime tatimore</t>
  </si>
  <si>
    <t>Shpenzimet Korrente</t>
  </si>
  <si>
    <t>Produkti 1***</t>
  </si>
  <si>
    <t>Tatimpagues të asistuar</t>
  </si>
  <si>
    <t>Numri total i tatimpaguesve të asistuar</t>
  </si>
  <si>
    <t>Numër tatimpaguesish</t>
  </si>
  <si>
    <t>Inspektime,hetime tatimore</t>
  </si>
  <si>
    <t>Inspektime tatimore të kryera</t>
  </si>
  <si>
    <t>Numër Inspektimesh</t>
  </si>
  <si>
    <t>Vendime gjyqësore të ekzekutuara</t>
  </si>
  <si>
    <t>Numër dosjesh</t>
  </si>
  <si>
    <t>M100024</t>
  </si>
  <si>
    <t>Paisje, sisteme  dhe makineri të ndryshme</t>
  </si>
  <si>
    <t>Blerje paisje zyre elektronike,komjuterike</t>
  </si>
  <si>
    <t>numer</t>
  </si>
  <si>
    <t>Kodi i Projektit të Investimeve***</t>
  </si>
  <si>
    <t>Paisje zyre</t>
  </si>
  <si>
    <t>Paisje Zyre</t>
  </si>
  <si>
    <r>
      <t xml:space="preserve">Detajimi i Kostos Totale të </t>
    </r>
    <r>
      <rPr>
        <b/>
        <sz val="8"/>
        <color rgb="FFFF0000"/>
        <rFont val="Garamond"/>
        <family val="1"/>
      </rPr>
      <t>Produktit 2</t>
    </r>
    <r>
      <rPr>
        <b/>
        <sz val="8"/>
        <color theme="1"/>
        <rFont val="Garamond"/>
        <family val="1"/>
      </rPr>
      <t xml:space="preserve"> </t>
    </r>
    <r>
      <rPr>
        <sz val="8"/>
        <color theme="1"/>
        <rFont val="Garamond"/>
        <family val="1"/>
      </rPr>
      <t>sipas Artikujve Ekonomikë</t>
    </r>
  </si>
  <si>
    <t xml:space="preserve">Shënim: Shpjegoni supozimet dhe llogaritjet për Produktin 2 </t>
  </si>
  <si>
    <t>M100447</t>
  </si>
  <si>
    <t>Përmirësimi i sistemit lidhur me deklarimin e TVSH tatimpaguesit BV në sistemin E-taxation sipas ligjit Nr.107 datë 30.11.2017 dhe VKM Nr.953, datë 29.12.2014</t>
  </si>
  <si>
    <t>Përmirësimi i sistemit lidhur me deklarimin e TVSH tatimpaguesit BV në sistemin E-taxation sipas ligjit Nr.107 datë 30.11.2017 dhe VKM Nr.953, datë 29.12.2015</t>
  </si>
  <si>
    <r>
      <t xml:space="preserve">Detajimi i Kostos Totale të </t>
    </r>
    <r>
      <rPr>
        <b/>
        <sz val="8"/>
        <color rgb="FFFF0000"/>
        <rFont val="Garamond"/>
        <family val="1"/>
      </rPr>
      <t>Produktit 3</t>
    </r>
    <r>
      <rPr>
        <b/>
        <sz val="8"/>
        <color theme="1"/>
        <rFont val="Garamond"/>
        <family val="1"/>
      </rPr>
      <t xml:space="preserve"> </t>
    </r>
    <r>
      <rPr>
        <sz val="8"/>
        <color theme="1"/>
        <rFont val="Garamond"/>
        <family val="1"/>
      </rPr>
      <t>sipas Artikujve Ekonomikë</t>
    </r>
  </si>
  <si>
    <t>Shënim: Shpjegoni supozimet dhe llogaritjet për Produktin 3</t>
  </si>
  <si>
    <t>M100500</t>
  </si>
  <si>
    <t>Përmirësimi I Modulit të Menaxhimit të Kontrollit të Faturimit</t>
  </si>
  <si>
    <t>Shënim: Shpjegoni supozimet dhe llogaritjet për Produktin 4</t>
  </si>
  <si>
    <t>M100521</t>
  </si>
  <si>
    <t>Azhornimi i sistemit financiar Alpha Platinium Buxhetor</t>
  </si>
  <si>
    <t>numer sistemesh</t>
  </si>
  <si>
    <t>Shënim: Shpjegoni supozimet dhe llogaritjet për Produktin 5</t>
  </si>
  <si>
    <t>Krijimi i një mjedisi të ri dhomë serverash(data center), sistem tefonik voip dhe monitorimi i qendërzuar për DPT/DRT</t>
  </si>
  <si>
    <t>Implementim</t>
  </si>
  <si>
    <t>Shënim: Shpjegoni supozimet dhe llogaritjet për Produktin 6</t>
  </si>
  <si>
    <t>Zhvillimi dhe mbajtja në funksion e data warehouse</t>
  </si>
  <si>
    <t>Shënim: Shpjegoni supozimet dhe llogaritjet për Produktin 7</t>
  </si>
  <si>
    <t>Blerje infrastrukture per backup site në kuadër të "Planit të rimëkëmbjes nga katastrofat"</t>
  </si>
  <si>
    <r>
      <t xml:space="preserve">Detajimi i Kostos Totale të </t>
    </r>
    <r>
      <rPr>
        <b/>
        <sz val="8"/>
        <color rgb="FFFF0000"/>
        <rFont val="Garamond"/>
        <family val="1"/>
      </rPr>
      <t>Produktit 8</t>
    </r>
    <r>
      <rPr>
        <b/>
        <sz val="8"/>
        <color theme="1"/>
        <rFont val="Garamond"/>
        <family val="1"/>
      </rPr>
      <t xml:space="preserve"> </t>
    </r>
    <r>
      <rPr>
        <sz val="8"/>
        <color theme="1"/>
        <rFont val="Garamond"/>
        <family val="1"/>
      </rPr>
      <t>sipas Artikujve Ekonomikë</t>
    </r>
  </si>
  <si>
    <t>Shënim: Shpjegoni supozimet dhe llogaritjet për Produktin 8</t>
  </si>
  <si>
    <t>Implementimi në sistemin tatimor e-taxation të ndryshimeve ligjore të paketës fiskale 2019</t>
  </si>
  <si>
    <r>
      <t xml:space="preserve">Detajimi i Kostos Totale të </t>
    </r>
    <r>
      <rPr>
        <b/>
        <sz val="8"/>
        <color rgb="FFFF0000"/>
        <rFont val="Garamond"/>
        <family val="1"/>
      </rPr>
      <t xml:space="preserve">Produktit 9 </t>
    </r>
    <r>
      <rPr>
        <b/>
        <sz val="8"/>
        <color theme="1"/>
        <rFont val="Garamond"/>
        <family val="1"/>
      </rPr>
      <t>sipas Artikujve Ekonomikë</t>
    </r>
  </si>
  <si>
    <t>Kosto totale e produktit 9</t>
  </si>
  <si>
    <t>M100445</t>
  </si>
  <si>
    <t>Ndërtim dhe rikonstruksion ambjentesh</t>
  </si>
  <si>
    <t>Rikonstruksion DRT Tiranë Sherbimi I tatimpaguesit</t>
  </si>
  <si>
    <t>Rikonstruksion DRT Tiranë Sherbimi i tatimpaguesit</t>
  </si>
  <si>
    <t>Rikonstruksion</t>
  </si>
  <si>
    <t>M100446</t>
  </si>
  <si>
    <t>Rikonstruksion DPT</t>
  </si>
  <si>
    <t>M100255</t>
  </si>
  <si>
    <t>Trajnime, asistencë nga organizata të huaja</t>
  </si>
  <si>
    <t>Pagesë kontributi vjetor Fiscalis 2020</t>
  </si>
  <si>
    <t>kontribut vjetor</t>
  </si>
  <si>
    <t xml:space="preserve">FORMAT 2.1 : FORMATI STANDARD I PËRGATITJES SË KËRKESAVE BUXHETORE PBA 2019-2021 </t>
  </si>
  <si>
    <t>Politikat Ekzistuese në Përputhje me Tavanet Perfundimtare  Buxhetore</t>
  </si>
  <si>
    <t>Menaxhimi i të ardhurave Doganore</t>
  </si>
  <si>
    <t>01150</t>
  </si>
  <si>
    <t>Mbledhja dhe menaxhimi i të ardhurave doganore, lehtësimi i tregtisë së ligjshme dhe parandalimi e goditja e trafiqeve ilegale me qëllim rritjen e mirëqënies shoqërore.</t>
  </si>
  <si>
    <t>Menaxhimi  efektiv, efikas, i drejtë dhe transparent i të ardhurave doganore</t>
  </si>
  <si>
    <t xml:space="preserve">Mbledhja faktike e të ardhurave krahasuar  me parashikimet </t>
  </si>
  <si>
    <t xml:space="preserve">Krijimi i lehtesirave për operatorët ekonomik nëpërmjet lehtësimit dhe përshpejtimit të proçedurave doganore </t>
  </si>
  <si>
    <t>Rritja e numrit të deklaratave doganore të procesuara në kanalin BLU (në import)</t>
  </si>
  <si>
    <t>Rritja e numrit të deklaratave doganore të procesuara në kanalin Jeshil (në import)</t>
  </si>
  <si>
    <t>Rritja e numrit të deklaratave doganore të procesuara në kanalin Jeshil (në eksport)</t>
  </si>
  <si>
    <t>12</t>
  </si>
  <si>
    <t xml:space="preserve">Rritja e numrit të rasteve për rishikim vlerësimi doganor duke u bazuar në metodat e vlerësimit doganor për mallrat identikë dhe të ngjashëm </t>
  </si>
  <si>
    <t>Shkurtimi i kohës mesatare të shpenzuar për 1 zhdoganim sipas llojit të proçedurave doganore</t>
  </si>
  <si>
    <t>Rritja e numrit te AEO dhe eksportuesve të miratuar</t>
  </si>
  <si>
    <t>15-20%</t>
  </si>
  <si>
    <t>25-30%</t>
  </si>
  <si>
    <t xml:space="preserve">Deklarata doganore të proçesuara </t>
  </si>
  <si>
    <t>numër deklaratash</t>
  </si>
  <si>
    <t>Detajimi i Kostos Totale të Produktit 1 sipas Artikujve Ekonomikë</t>
  </si>
  <si>
    <t xml:space="preserve">Vendime Gjyqësore të Ekzekutuara </t>
  </si>
  <si>
    <t>Shlyerja  e detyrimeve ndaj vendimeve gjyqësore për ish punonjës të shërbimit doganor shqiptar si dhe ndaj shoqërive të ndryshme</t>
  </si>
  <si>
    <t>numër vendimesh</t>
  </si>
  <si>
    <t>Detajimi i Kostos Totale të Produktit 2 sipas Artikujve Ekonomikë</t>
  </si>
  <si>
    <t>Blerje pajisje dhe sisteme te ndryshme</t>
  </si>
  <si>
    <t xml:space="preserve">Pajisje Komjuterike ,licensa,softe </t>
  </si>
  <si>
    <t>Ne kete produkt përfshihen pajisjet elektronike,licensa,softe rikonstrrokrion i rrjetit komjuterik</t>
  </si>
  <si>
    <t xml:space="preserve">cope </t>
  </si>
  <si>
    <t>Detajimi i Kostos Totale të Produktit 3 sipas Artikujve Ekonomikë</t>
  </si>
  <si>
    <t xml:space="preserve">Pajisje zyre </t>
  </si>
  <si>
    <t>M100002</t>
  </si>
  <si>
    <t>Në këtë produkt janë përfshirë blerja e pajisjeve të zyrave</t>
  </si>
  <si>
    <t>copë</t>
  </si>
  <si>
    <t>Detajimi i Kostos Totale të Produktit 4 sipas Artikujve Ekonomikë</t>
  </si>
  <si>
    <t xml:space="preserve">Pajisje teknike </t>
  </si>
  <si>
    <t xml:space="preserve">Në këtë produkt janë përfshirë blerja dhe pajisjeve per Laboratoriin kimik doganor </t>
  </si>
  <si>
    <t>Detajimi i Kostos Totale të Produktit 5 sipas Artikujve Ekonomikë</t>
  </si>
  <si>
    <t>Ndërtime dhe Rikonstruksoione të  godinave e ambjenteve në të cilat ushtron veprimtarinë administrata doganore</t>
  </si>
  <si>
    <t xml:space="preserve">Godina  të ndërtuara dhe  rikonstruktuara </t>
  </si>
  <si>
    <t>numer rikonstruksione dhe ndertime</t>
  </si>
  <si>
    <t>Detajimi i Kostos Totale të Produktit 6 sipas Artikujve Ekonomikë</t>
  </si>
  <si>
    <t>Permiresim i moduleve  te sistemit informatik baze te doganes</t>
  </si>
  <si>
    <t xml:space="preserve">Zhvillim Modulesh </t>
  </si>
  <si>
    <t>M100542</t>
  </si>
  <si>
    <t>Nëpërmjet këtij produkti synohet të zhvillohen  Moduli i proçesimit të Deklaratave doganore , Moduli i Menaxhimit të Riskut, Moduli i manifestit, Moduli i deklarimit të Cashit</t>
  </si>
  <si>
    <t>Detajimi i Kostos Totale të Produktit 7sipas Artikujve Ekonomikë</t>
  </si>
  <si>
    <t xml:space="preserve">Faza e dyte e Rebilitimit te PKK Morine Kukes si dhe ndertimit te PKK Hani i Hotit </t>
  </si>
  <si>
    <t>Pike doganore e rikonstruktuar si dhe pike doganore e re</t>
  </si>
  <si>
    <t>GM10022</t>
  </si>
  <si>
    <t>Ne kete produkt eshte perfshire Rikonstruksion i PKK Morine Kukes si dhe ndertimi i PKK Hani i Hotit i cili do te kryhet ne vijim te projektit IPA 2012 si dhe rimbursimi i Tvsh do te kryhet me fonde te buxheti te shtetit</t>
  </si>
  <si>
    <t>Detajimi i Kostos Totale të Produktit 8 sipas Artikujve Ekonomikë</t>
  </si>
  <si>
    <t>" Përafrimi i proçedurave doganore dhe legjislacionit në fushën e tarifës"</t>
  </si>
  <si>
    <t xml:space="preserve">Projekt Binjakezimi per perafrimin e procedurave doganore dhe legjislacionit ne fushen e tarifes  </t>
  </si>
  <si>
    <t>GM10119</t>
  </si>
  <si>
    <t xml:space="preserve">Ne kete produkt eshte perfshire financimi i huaj qe perfiton ADSH nga projetkti i IPA 2013 si dhe bashkefinancimi nga buxheti i shtetit                  </t>
  </si>
  <si>
    <t>PROJEKT</t>
  </si>
  <si>
    <t>Detajimi i Kostos Totale të Produktit 9 sipas Artikujve Ekonomikë</t>
  </si>
  <si>
    <t>" Zhvillimin i Moduleve te ITMS (Sistemi i Menaxhimit te Integruar te Tarifes) totalisht te perputhshem me ITMS e BE-se"</t>
  </si>
  <si>
    <t xml:space="preserve"> Zhvillimi I Moduleve te ITMS (Sistemi i Menaxhimit te Integruar te Tarifes) totalisht te perputhshem me ITMS e BE-se.</t>
  </si>
  <si>
    <t>GM10139</t>
  </si>
  <si>
    <t>Detajimi i Kostos Totale të Produktit 10 sipas Artikujve Ekonomikë</t>
  </si>
  <si>
    <t>Kosto totale e produktit 10</t>
  </si>
  <si>
    <t>Objektivi 2 i Politikës së Programit</t>
  </si>
  <si>
    <t>Garantimi i sigurisë dhe i mbrojtjes kombëtarë nga: kontrabanda, trafiqet paligjshme, mallrat e ndaluara e fallsifikuara, evazioni fiskal etj.</t>
  </si>
  <si>
    <t>Treguesit e Performancës për Objektivin 2</t>
  </si>
  <si>
    <t xml:space="preserve">Rritja e arkëtimit  të të  ardhurave si rezultat inspektimeve dhe hetimeve doganore      </t>
  </si>
  <si>
    <t>Rritja e numrit të hetimeve proaktive</t>
  </si>
  <si>
    <t>Produktet për Objektivin 2</t>
  </si>
  <si>
    <t xml:space="preserve">Shpenzimet Korrente </t>
  </si>
  <si>
    <t xml:space="preserve">Inspektime doganore te kryera </t>
  </si>
  <si>
    <t>Në këtë produkt janë përfshirë inspektimet që kryejne strukturat tona operative Antikontrabanda, Antitrafiku  si dhe strukturat e Inteligjences operative</t>
  </si>
  <si>
    <t>numer rastesh</t>
  </si>
  <si>
    <t xml:space="preserve">Kosto totale e produktit </t>
  </si>
  <si>
    <t>Hetime Doganore te kryera</t>
  </si>
  <si>
    <t>Në këtë produkt përfshihen rastet e Hetimit që kryejnë strukturat e Administratës Doganore</t>
  </si>
  <si>
    <t xml:space="preserve">numër rastesh </t>
  </si>
  <si>
    <t>Shërbim skanimi</t>
  </si>
  <si>
    <t>Në këtë produkt është parashikuar pagesa e tarifës së shërbimit të skanimit tëkonteniereve e automjeteve të tjera në Republikën e Shqipërisë,miratuar me ligjin nr.123/2013</t>
  </si>
  <si>
    <t>numër vendesh</t>
  </si>
  <si>
    <t>Kosto totale e produktit 3 sipas artikujve ekonomikë</t>
  </si>
  <si>
    <t>Pajisje</t>
  </si>
  <si>
    <t>Projekt i ri</t>
  </si>
  <si>
    <t xml:space="preserve">Pajisje te posacme per strukturat e departamentit operativ hetimor ( set armatimi ,radio,Gps,skaner) </t>
  </si>
  <si>
    <t>Mjete lundruese</t>
  </si>
  <si>
    <t>Blerje mjete lundruese per kontrollin e teritorit detar</t>
  </si>
  <si>
    <t>Sistem monitorimi</t>
  </si>
  <si>
    <t>M100479</t>
  </si>
  <si>
    <t xml:space="preserve">“Upgrade i pajisjeve fizike të dëmtuara të  sistemit të monitorimit me kamera në degët dhe pikat doganore si dhe shtimi i tyre në 12 pika të tjera doganore </t>
  </si>
  <si>
    <t xml:space="preserve">Projekti DOGANAT 2020  </t>
  </si>
  <si>
    <t>Pjesmarrje ne aktivitete te organizuara jashte vendit</t>
  </si>
  <si>
    <t>GM10102</t>
  </si>
  <si>
    <t>Ne kete produkt perfshihet pjesmarrja e stafit te ADSH ne aktivitete ,brenda skemes dhe rregullavete Programit "Doganat 2020"</t>
  </si>
  <si>
    <t xml:space="preserve">projekt </t>
  </si>
  <si>
    <t>Detajimi i Kostos Totale të Produktit 7 sipas Artikujve Ekonomikë</t>
  </si>
  <si>
    <t>Totali i shpenzimeve të Programit sipas produkteve</t>
  </si>
  <si>
    <t>Totali i shpenzimeve të Programit sipas artikujve</t>
  </si>
  <si>
    <t>Lufta Kundër Transaksioneve Financiare Jo-Ligjore</t>
  </si>
  <si>
    <t>01160</t>
  </si>
  <si>
    <t>Kërkimi, marrja dhe  analizimi i informacionit financiar lidhur me të ardhurat që dyshohet se kanë origjinë kriminale si dhe të ardhura që dyshohet se do të shërbejnë për financimin  e aktiviteteve të mundshme terroriste dhe proçedimi i rasteve të pastrimit të parave dhe financimit të terrorizmit.Lufta kundër krimit te organizuar dhe financimit te terrorizmit, nëpërmjet masave të marra mbi pasuritë e vendosura në mënyrë të paligjshme.</t>
  </si>
  <si>
    <t>Thellimi dhe zgjerimi i punës parandaluese dhe luftës kundër pastrimit të parave dhe financimit të terrorizmit në Shqipëri nëpërmjet zbatimit me sukses të standarteve ndërkombëtare brënda vitit 2021.                                                                                                                                                             Administrimi i pasurive te sekuestruara dhe te konfiskuara qe i jepen ne administrim AAPSK me Vendim Gjykate apo Urdher te Ministrit te Financave.</t>
  </si>
  <si>
    <t xml:space="preserve">rritja e numrit te inspektimeve ne vend dhe distance. 
</t>
  </si>
  <si>
    <t xml:space="preserve">rritja e numrit te  RTV&amp;RAD te analizuara
</t>
  </si>
  <si>
    <t>AAPSK</t>
  </si>
  <si>
    <t xml:space="preserve"> 1). Permiresimi i kuadrit ligjor në fushën e parandalimit të pastrimit të parave dhe financimit të terrorizmit  2). Monitorimi i përputhshmërisë ligjore të subjekteve raportuese të ligjit dhe rritja e numrit të subjekteve të trajnuara  3)Përpunimi eficent i informacionit financiar të marrë nëpërmjet Raporteve të Transaksioneve të Vlerave  dhe Raporteve të Aktiviteteve të Dyshimta me qëllim zhvillimin e kompletimin e dosjeve që lidhen me procesimin e aktiviteteve financiare kriminale  4). Zhvillimi dhe  përmirësimi i bashkëpunimit ndërinstitucional kombëtar e ndërkombëtar si dhe pregatitja e koordinimi i punës për bashkëpunimin me organizmat ndërkombëtare.                                                                                                                                                                                                                                                                                                                                                                                                                              5). Përmirësimi i legjislacionit në lidhje me administrimin e pasurive të sekuestruara dhe konfiskuara  6). Mirëadministrimi i pasurive të sekuestruara dhe të konfiskuara.  7). Perfundimi i procesit te administrimit te pasurive te konfiskuara me vendim te formes se prere</t>
  </si>
  <si>
    <t>% e rasteve RTV&amp;RAD te investiguara  ne raport me planifikimin</t>
  </si>
  <si>
    <t>% e subjekteve të inspektuara ne vend dhe ne distance ne raport me planifikimin</t>
  </si>
  <si>
    <t xml:space="preserve"> RTV&amp;RAD te analizuara</t>
  </si>
  <si>
    <t xml:space="preserve">Numer </t>
  </si>
  <si>
    <t xml:space="preserve">Inspektime </t>
  </si>
  <si>
    <t>Inspektime ne vend dhe ne distance</t>
  </si>
  <si>
    <t>Pasuri të sekuestruara</t>
  </si>
  <si>
    <t>Numri I pasurive te sekuestruara</t>
  </si>
  <si>
    <t>Pasuri te Konfiskuara</t>
  </si>
  <si>
    <t>Ngritja e sistemit të menaxhimit të Informacionit dhe infrastrukturës hostuese të DPPPP</t>
  </si>
  <si>
    <t>Upgrade te infrastrukturës hostuese të DPPPP ( RAD/ RTV të analizuara)</t>
  </si>
  <si>
    <r>
      <t xml:space="preserve">Detajimi i Kostos Totale të </t>
    </r>
    <r>
      <rPr>
        <b/>
        <sz val="8"/>
        <color rgb="FFFF0000"/>
        <rFont val="Garamond"/>
        <family val="1"/>
      </rPr>
      <t xml:space="preserve">Produktit 1 </t>
    </r>
    <r>
      <rPr>
        <b/>
        <sz val="8"/>
        <color theme="1"/>
        <rFont val="Garamond"/>
        <family val="1"/>
      </rPr>
      <t>sipas Artikujve Ekonomikë</t>
    </r>
  </si>
  <si>
    <t>Blerje pajisje dhe rinovim sistemesh</t>
  </si>
  <si>
    <t xml:space="preserve">  Blerje pajisje sigurie</t>
  </si>
  <si>
    <t xml:space="preserve">  Blerje pajisje sigurie (RAD/RTV te analizuara)</t>
  </si>
  <si>
    <t>Blerje orendi dhe pajisje zyrash  (Inspektime)</t>
  </si>
  <si>
    <t>Blerje orendi dhe pajisje zyrash per Inspektime ne vend dhe ne Distance</t>
  </si>
  <si>
    <r>
      <t xml:space="preserve">Detajimi i Kostos Totale të </t>
    </r>
    <r>
      <rPr>
        <b/>
        <sz val="8"/>
        <color rgb="FFFF0000"/>
        <rFont val="Garamond"/>
        <family val="1"/>
      </rPr>
      <t xml:space="preserve">Produktit 2 </t>
    </r>
    <r>
      <rPr>
        <b/>
        <sz val="8"/>
        <color theme="1"/>
        <rFont val="Garamond"/>
        <family val="1"/>
      </rPr>
      <t>sipas Artikujve Ekonomikë</t>
    </r>
  </si>
  <si>
    <t>Blerje makineri dhe automjete</t>
  </si>
  <si>
    <t>Blerje automjeti per institucionin</t>
  </si>
  <si>
    <t>Blerje automjeti per institucionin (Nr I pasurive te sekuestruara)</t>
  </si>
  <si>
    <r>
      <t xml:space="preserve">Detajimi i Kostos Totale të </t>
    </r>
    <r>
      <rPr>
        <b/>
        <sz val="8"/>
        <color rgb="FFFF0000"/>
        <rFont val="Garamond"/>
        <family val="1"/>
      </rPr>
      <t xml:space="preserve">Produktit 3 </t>
    </r>
    <r>
      <rPr>
        <b/>
        <sz val="8"/>
        <color theme="1"/>
        <rFont val="Garamond"/>
        <family val="1"/>
      </rPr>
      <t>sipas Artikujve Ekonomikë</t>
    </r>
  </si>
  <si>
    <t>Kosto totale e produkti 3</t>
  </si>
  <si>
    <t>Rikonstruksion ambjentesh dhe godinash</t>
  </si>
  <si>
    <t>Rikonstruksion tualete</t>
  </si>
  <si>
    <t>Rikonstruksion tualete per institucionin…(RAD/RTV te investiguara)</t>
  </si>
  <si>
    <t>Kosto totale e produkti 1</t>
  </si>
  <si>
    <t>04130</t>
  </si>
  <si>
    <t>Programi  ka   për qëllim t'i shërbejë;  krijimit të një klime pozitive për zhvillimin e biznesit,për krijimin e vendeve të reja të punës, reduktimit të informalitetit në ekonomi, krijimit të një mjedisi konkurrues për zhvillimin e investimeve, krijimit të kushteve të barabarta për konkurrence si dhe një treg të sigurtë për konsumatorin; përmirësimin e cilësisë se menaxhimit  dhe performances ekonomike të shoqërive  tregtare,krijimit të një sistemi qe garanton  realizimin e detyrimeve kontraktore ndermjet bizneseve .</t>
  </si>
  <si>
    <t>Mbështetja e investimeve të drejtpërdrejta në Republikën e Shqipërisë, 
nëpërmjet identifikimit e promovimit të mundësive për investime, duke i ofruar shërbime dhe mbështetje investitorëve ekzistues ose potencialë.                                                                                               Nxitjen e eksporteve dhe rritjes se konkurrueshmerise se SME-ve nepermjet promovimit te eksporteve,ofrimit te sherbimeve mbeshtetese dhe suportit financiar me ane te granteve..</t>
  </si>
  <si>
    <t>Nxitja e investimeve të huaja direkte (IHD)</t>
  </si>
  <si>
    <t>Promovimi i shqiperise si destinacion investimesh / kujdesi ndaj investitoreve</t>
  </si>
  <si>
    <t>pjesemarrje panair nderkombetare &amp; road show promovuese, vizita ne kompani (after care)/ monitorim investimesh strategjike</t>
  </si>
  <si>
    <t>Numer Aktivitetesh</t>
  </si>
  <si>
    <t>Fondi I konkurrueshmerishe</t>
  </si>
  <si>
    <t xml:space="preserve">Ky fond synon suportimin e SME-ve vendase me qellim rritjen e konkurueshmerise </t>
  </si>
  <si>
    <t>% e realizimit te fondeve</t>
  </si>
  <si>
    <r>
      <rPr>
        <b/>
        <sz val="8"/>
        <color rgb="FFFF0000"/>
        <rFont val="Garamond"/>
        <family val="1"/>
      </rPr>
      <t>Produkti 3</t>
    </r>
    <r>
      <rPr>
        <sz val="8"/>
        <color theme="1"/>
        <rFont val="Garamond"/>
        <family val="1"/>
      </rPr>
      <t>(shto produkte sipas rastit)</t>
    </r>
  </si>
  <si>
    <t>Fondi  i Inovacionit</t>
  </si>
  <si>
    <t>Ky fond synon mbeshtetjen financiare te SME-ve ne fushen e teknologjise dhe inovacionit</t>
  </si>
  <si>
    <t>% e fondit te realizuar</t>
  </si>
  <si>
    <t>Fondet Konkurrese</t>
  </si>
  <si>
    <t>Fondi i konkurrueshmerishe</t>
  </si>
  <si>
    <t>M100368</t>
  </si>
  <si>
    <t>Kosto totale e produkti 2</t>
  </si>
  <si>
    <t>Produkti 3 (shto produkte sipas rastit)</t>
  </si>
  <si>
    <t>M100369</t>
  </si>
  <si>
    <t>numri I perfituesve</t>
  </si>
  <si>
    <r>
      <t xml:space="preserve">Detajimi i Kostos Totale të </t>
    </r>
    <r>
      <rPr>
        <b/>
        <sz val="8"/>
        <color rgb="FFFF0000"/>
        <rFont val="Garamond"/>
        <family val="1"/>
      </rPr>
      <t xml:space="preserve">Produktit X </t>
    </r>
    <r>
      <rPr>
        <b/>
        <sz val="8"/>
        <color theme="1"/>
        <rFont val="Garamond"/>
        <family val="1"/>
      </rPr>
      <t>sipas Artikujve Ekonomikë</t>
    </r>
  </si>
  <si>
    <t>Fondi "Start Up"</t>
  </si>
  <si>
    <t>M100370</t>
  </si>
  <si>
    <r>
      <t xml:space="preserve">Detajimi i Kostos Totale të </t>
    </r>
    <r>
      <rPr>
        <b/>
        <sz val="8"/>
        <color rgb="FFFF0000"/>
        <rFont val="Garamond"/>
        <family val="1"/>
      </rPr>
      <t>Produktit X</t>
    </r>
    <r>
      <rPr>
        <b/>
        <sz val="8"/>
        <color theme="1"/>
        <rFont val="Garamond"/>
        <family val="1"/>
      </rPr>
      <t xml:space="preserve"> sipas Artikujve Ekonomikë</t>
    </r>
  </si>
  <si>
    <t>Programi Italian</t>
  </si>
  <si>
    <t>Programi italian</t>
  </si>
  <si>
    <t>ATRAKO</t>
  </si>
  <si>
    <t>Nxitja e investimeve private per ofrimin e puneve dhe sherbimeve publike nepermjet kontratave te Koncesionit/PPP</t>
  </si>
  <si>
    <t>Asistenca ne fazen e Studimit te Fizibilitetit per Projekte Koncesioni / PPP</t>
  </si>
  <si>
    <t>Hartimi i Dokumentave te Tenderit per Projekte Koncesioni / PPP</t>
  </si>
  <si>
    <t>Vleresimi i ofertave per Projektet e Koncesionit/PPP</t>
  </si>
  <si>
    <t xml:space="preserve">Negocimi i Kontrates se Koncesionit / PPP </t>
  </si>
  <si>
    <t>Perditesimi I REKP me Kontratat e Koncesioneve/ PPP</t>
  </si>
  <si>
    <t>Studime Fiizbiliteti per projektet Koncesionare/PPP</t>
  </si>
  <si>
    <t>Nr takimesh</t>
  </si>
  <si>
    <r>
      <rPr>
        <b/>
        <sz val="8"/>
        <color rgb="FFFF0000"/>
        <rFont val="Garamond"/>
        <family val="1"/>
      </rPr>
      <t>Produkti 2</t>
    </r>
    <r>
      <rPr>
        <sz val="8"/>
        <color theme="1"/>
        <rFont val="Garamond"/>
        <family val="1"/>
      </rPr>
      <t>(shto produkte sipas rastit)</t>
    </r>
  </si>
  <si>
    <t>Dokumenta tenderi per proceduren Koncesionare/PPP</t>
  </si>
  <si>
    <t>Pjesemarrje ne Komisionin e Koncesionit/PPP per hartimin e dokumentave te tenderit te procedures konkuruese</t>
  </si>
  <si>
    <t>Numer takimesh (mbledhje)  ne Komisionin e koncesionit/PPP</t>
  </si>
  <si>
    <t>Shpallja e Ofertuesit Fituees per projekte koncesionare /PPP</t>
  </si>
  <si>
    <t>Pjesemarrje ne Komisionin e Koncesionit/PPP per vleresimin e ofertave dhe shpalljen e ofertuesit fitues per proceduren konkurruese.</t>
  </si>
  <si>
    <t xml:space="preserve">Numer takimesh (mbledhje)  per vleresimin e ofertave dhe shpalljen e fituesit </t>
  </si>
  <si>
    <r>
      <rPr>
        <b/>
        <sz val="8"/>
        <color rgb="FFFF0000"/>
        <rFont val="Garamond"/>
        <family val="1"/>
      </rPr>
      <t>Produkti 4</t>
    </r>
    <r>
      <rPr>
        <sz val="8"/>
        <color theme="1"/>
        <rFont val="Garamond"/>
        <family val="1"/>
      </rPr>
      <t>(shto produkte sipas rastit)</t>
    </r>
  </si>
  <si>
    <t>Kontrata Koncesione/ PPP te Negociuara</t>
  </si>
  <si>
    <t>Pjesemarrje ne Komisionin e Koncesionit/PPP per negocimin e kontrates se Koncesionit/PPP</t>
  </si>
  <si>
    <t>Numer takimesh (mbledhje)  per negocimin e kontrates</t>
  </si>
  <si>
    <t>Rritja e transparences ne procedura koncesioni / PPP</t>
  </si>
  <si>
    <r>
      <rPr>
        <b/>
        <sz val="8"/>
        <color rgb="FFFF0000"/>
        <rFont val="Garamond"/>
        <family val="1"/>
      </rPr>
      <t>Produkti 1</t>
    </r>
    <r>
      <rPr>
        <sz val="8"/>
        <color theme="1"/>
        <rFont val="Garamond"/>
        <family val="1"/>
      </rPr>
      <t>(shto produkte sipas rastit)</t>
    </r>
  </si>
  <si>
    <t>Kontrata Koncesione/ PPP te publikuara ne regjistrin elektronik te koncesioneve</t>
  </si>
  <si>
    <t xml:space="preserve"> Autoritetet Kontraktore percjellin prane ATRAKO-s  per publikim kontratat e Koncesionit/PPP, 15 dite pas nenshkrimit te tyre. </t>
  </si>
  <si>
    <t xml:space="preserve">Numri i kontratave </t>
  </si>
  <si>
    <t>QKB</t>
  </si>
  <si>
    <t>Kryerja e procesit të regjistrimit  dhe të licencimit/lejimit të biznesit</t>
  </si>
  <si>
    <t>Numri I kategorive te sherbimeve qe ofron sistemi I Regjistrit te Biznesit</t>
  </si>
  <si>
    <t>Numri I kategorive te sherbimeve qe ofron sistemi I Regjistrit te Licencave</t>
  </si>
  <si>
    <t>Regjistrimi dhe Licensimi I bizneseve</t>
  </si>
  <si>
    <t>Numri I sherbimeve te ofruara sipas sitemit te Regjistrit te Biznesit</t>
  </si>
  <si>
    <t>Numri I sherbimeve te ofruara sipas sitemit te Regjistrit te Licensave</t>
  </si>
  <si>
    <t>Sherbime te ofruara per bizneset sipas sistemit te Regjistrimit te Biznesit</t>
  </si>
  <si>
    <t>Rregjistrim i ri Biznesi, crregjistrim, dorwzim bilancesh, nxjerrje ekstraktesh, ndryshime, etj</t>
  </si>
  <si>
    <t>Nr. Sherbimesh</t>
  </si>
  <si>
    <t>Sherbime te ofruara per bizneset sipas sistemit te Regjistrimit te Licencave</t>
  </si>
  <si>
    <t>Aplikime per licenda te reja, ndryshime, revokime, printime, shtyrje afati</t>
  </si>
  <si>
    <t>Blerej pajisje dhe sisteme te ndryshme</t>
  </si>
  <si>
    <t>COPE</t>
  </si>
  <si>
    <t>Permiresime te sistemeve</t>
  </si>
  <si>
    <t>Mbeshtetje per Mbikq.e Tregut, Infrast. e Ciles. dhe Pron. Industr.</t>
  </si>
  <si>
    <t xml:space="preserve">04160   </t>
  </si>
  <si>
    <t>Zhvillimin e sistemit kombetar te Metrologjise, ne perputhje me kerkesat nderkombetare dhe nevojat kombetare.Njohjen nderkombetare te rezultateve te matjeve kombetare dhe te etaloneve kombetare te matjeve.Levizjen e lire te produkteve te parapaketuara, ne se ato kane shenjen  e komformitetit dhe harmonizimin e metodave per matjet dhe kontrollin Metrologjik.Mbrojtjen e kosumatorve dhe te shtetit nga rezultatet e pasakta te matjeve,ne kontrolle zyrtare,tregti,shendetesi,siguri dhe mjedis.</t>
  </si>
  <si>
    <t xml:space="preserve">Rritja e shkalles se mbrojtejs se konsumatorit </t>
  </si>
  <si>
    <t>Etalon ekombetare dhe instrumente pune te rikalibruar, sipas fushave,  ne nje institut homolog anetare te EURAMET.</t>
  </si>
  <si>
    <t>Antare me te drejta te plota ne organizatat nderkombetare EURAMET, BIPM, WELMEC, OIML, IMECO.</t>
  </si>
  <si>
    <t>Synohet rritja e shkalles se mbrojtjes se konsumatorit dhe shtetit nga matjet e pasakta nepermjet kryerjes se kalibrimeve dhe verifikimeve te mjeteve matse qe perdorin subjektet.Sigurimi I trasmetueshmerise,gjurmushmerise se matjeve.Zhvillimi I infrastruktures se integruar te matjeve duke mare parasysh nevojat e Biznesit,Konsumatorit ,Qeverise dhe Industrise</t>
  </si>
  <si>
    <t xml:space="preserve">Rritja e shkalles se mbrojtejs se konsumatorit  </t>
  </si>
  <si>
    <t>Realizimi i 2140 kalibrimeve ne fushen e mases, forces, volum, rrjedhjeve,gjatesi, presion, temperature, matje elektrike,lageshtise.Kryerja e verifikimeve te instrumenteve mates ne perdorim (numer verifikimesh - 44 740). Zgjerimi I kapacieteve teknike te strukturave te DML-se.  Realizimi i fushatave ndergjegjesuese per biznesin .</t>
  </si>
  <si>
    <t>Synohet rritja e shkalles se mbrojtjes se konsumatorit dhe shtetit nga matjet e pasakta nepermjet kryerjes se kalibrimeve dhe verifikimeve te mjeteve matse qe perdorin subjektet.</t>
  </si>
  <si>
    <t>cope</t>
  </si>
  <si>
    <t>Etalon ekombetare dhe instrumente pune te rikalibruar, sipas fushave,  ne nje institut homolog anetare te EURAMET</t>
  </si>
  <si>
    <t>Behet me qellim sigurimin trasmetushmerine,gjurmushmerine e matjeve sipas fushave.</t>
  </si>
  <si>
    <t>Zhvillimi  I infrastruktures se integruar te matjeve duke marre parasysh nevojat e biznesit,kosumatorit,qeverise dhe industrise</t>
  </si>
  <si>
    <t>Blerje pajisje, siteme dhe makineri te ndryshme</t>
  </si>
  <si>
    <t xml:space="preserve">M100463,   </t>
  </si>
  <si>
    <t>1-Blerje automjet (autoveturë) për Dpm- ne.2-Blerje Autolaborator gazi standart per verifikimin periodik te shperndaresve te LPG te automjeteve</t>
  </si>
  <si>
    <t xml:space="preserve">  M100495</t>
  </si>
  <si>
    <r>
      <t>1-Sensor për matjen e temperaturës dhe sensor lagështie për ambjentet e mbyllura.</t>
    </r>
    <r>
      <rPr>
        <sz val="8"/>
        <color rgb="FFFF0000"/>
        <rFont val="Garamond"/>
        <family val="1"/>
      </rPr>
      <t>(2018)</t>
    </r>
    <r>
      <rPr>
        <sz val="8"/>
        <color theme="1"/>
        <rFont val="Garamond"/>
        <family val="1"/>
      </rPr>
      <t xml:space="preserve"> 1-Meter shirit 50m dhe 100 m, 2- Aparat per matjen e trasghesise se llamarinave,3-Blerje pajisje informatike</t>
    </r>
    <r>
      <rPr>
        <sz val="8"/>
        <color rgb="FFFF0000"/>
        <rFont val="Garamond"/>
        <family val="1"/>
      </rPr>
      <t xml:space="preserve"> (2019) </t>
    </r>
    <r>
      <rPr>
        <sz val="8"/>
        <color theme="1"/>
        <rFont val="Garamond"/>
        <family val="1"/>
      </rPr>
      <t xml:space="preserve"> 1-Paisje me dy sonda Pt 100 per matje te temperatures dhe lageshtires me dy sonda, te tipit K dhe nje te tipit  1 , 2-Gjenerator  sinjali, 3- Oshiloskop me kater kanale bashke me sensoret, </t>
    </r>
    <r>
      <rPr>
        <sz val="8"/>
        <color rgb="FFFF0000"/>
        <rFont val="Garamond"/>
        <family val="1"/>
      </rPr>
      <t>(Viti 2020)</t>
    </r>
    <r>
      <rPr>
        <sz val="8"/>
        <color theme="1"/>
        <rFont val="Garamond"/>
        <family val="1"/>
      </rPr>
      <t xml:space="preserve">1-Blerje pajisje informatike </t>
    </r>
    <r>
      <rPr>
        <sz val="8"/>
        <color rgb="FFFF0000"/>
        <rFont val="Garamond"/>
        <family val="1"/>
      </rPr>
      <t>(2021)</t>
    </r>
  </si>
  <si>
    <t>ISHMT</t>
  </si>
  <si>
    <t>Zbatimi I kerkesave ligjore nga subjektet/operatorët ekonomikë konform legjislacionit në fuqi për ofrimin e produketeve, paisje/ instalime të sigurta për konsumatorin si dhe për respektimin e të drejtave të industrisë industriale si dhe rritjen e transparencës së tregut dhe praktikave tregtare për mbrojtjen e interesit ekonomik të konsumatoreve.</t>
  </si>
  <si>
    <t>Gjoba te vena ndaj subjekteve</t>
  </si>
  <si>
    <t>_</t>
  </si>
  <si>
    <t>Masa administrave te vendosura</t>
  </si>
  <si>
    <t>Inspektime te kryera</t>
  </si>
  <si>
    <t>Inspektime për mbikëqyrjen e tregut në të gjithë territorin e vendit.</t>
  </si>
  <si>
    <t>Inspektime të realizuara sipas fushave që janë në fokus të misionit të ISHMT-së në të gjithë territorin e vendit. Sigurim kitesh inspektimi të nevojshmë për kontrollin e stndardeve që duhet të plotësojnë produkte/grup produktesh te caktuar. Marrje mostrash apo kryerje testime laboratorike, kalibrime instrumentash, bllokim apo shkatërrim produkti kur është jashtë konformitetit, etj.</t>
  </si>
  <si>
    <r>
      <t>Detajimi i Kostos Totale të</t>
    </r>
    <r>
      <rPr>
        <b/>
        <sz val="8"/>
        <color rgb="FFFF0000"/>
        <rFont val="Garamond"/>
        <family val="1"/>
      </rPr>
      <t xml:space="preserve"> Produktit 1 </t>
    </r>
    <r>
      <rPr>
        <b/>
        <sz val="8"/>
        <color theme="1"/>
        <rFont val="Garamond"/>
        <family val="1"/>
      </rPr>
      <t>sipas Artikujve Ekonomikë</t>
    </r>
  </si>
  <si>
    <t>Automjete te ndryshme</t>
  </si>
  <si>
    <t>Makine per inspektime ne terren</t>
  </si>
  <si>
    <t>M100227</t>
  </si>
  <si>
    <t>Numër</t>
  </si>
  <si>
    <t>Kompjutera, printera, fotokopje, USB, Router, switch, projektor, etj.</t>
  </si>
  <si>
    <t>numër</t>
  </si>
  <si>
    <t>Instalime elektrike, hidraulike, suvatime, vendosje dyersh e dritaresh, hidroizolime</t>
  </si>
  <si>
    <t>M100464</t>
  </si>
  <si>
    <t xml:space="preserve">Kosto totale e projektit </t>
  </si>
  <si>
    <t>Blerje pajisje, Makineri dhe automjete te ndryshme</t>
  </si>
  <si>
    <t>Tavolina pune, karrike, etazhere, dollape, varese rrobash, kolltuqe, kasaforte, etj.</t>
  </si>
  <si>
    <t>M100462</t>
  </si>
  <si>
    <t>Blerje kite laboratorike</t>
  </si>
  <si>
    <t>M100465</t>
  </si>
  <si>
    <t xml:space="preserve">Analizues kimik per kontrollin e lodrave, autolaborator për kontrollin e matësve të ujit , peshore, anakuzues kimike, </t>
  </si>
  <si>
    <t>DPS</t>
  </si>
  <si>
    <t>Ndjekja e ritmit te adaptimit te standardeve evropiane dhe nderkombetare te publikuara nga organizmat perkatese te standardizmit si SSH,  miratimi, shitja  dhe shfuqizimi i atyre vjeteruara</t>
  </si>
  <si>
    <t>Adoptimi i standardeve europiane dhe nderkombetare si standarde shqiptare te publikuara nga CEN/CENELEC, ISO, ETSI, IEC perkatesisht ne masen 100%; 27% ;  87%; dhe 24%</t>
  </si>
  <si>
    <t>Standarde te shitura dhe perkthim ne fusha prioritare</t>
  </si>
  <si>
    <t>Standarde evropiane dhe nderkombetare  te adaptuara, miratuara si SSH</t>
  </si>
  <si>
    <t>Organizimi i mbledhjeve te Komiteteve Teknike (KT) per adaptimin, shfuqizimin dhe miratimin e standardeve. Kontrolli i vazhdueshem per perditesimin e database me standardet e reja. Informimi, promovimi, ndergjegjesimi per perdorimin e standardeve dhe rritja e numrit te shitjes se tyre per institucionet dhe bizneset</t>
  </si>
  <si>
    <t>Nr. Standardesh</t>
  </si>
  <si>
    <t>Standarde te shitura dhe perkthimi i tyre ne fushat prioritare</t>
  </si>
  <si>
    <t>Informimi, promovimi e ndergjegjesimi per perdorimin e standardeve. Pergatitja e publikimi i buletineve periodike, katalogut te standardeve,  organizimi i eventeve promovuese, takimeve,  direkt me biznese e institucione</t>
  </si>
  <si>
    <t>Blerje pajisje kompjuterike dhe pajisje zyre</t>
  </si>
  <si>
    <t>DPA</t>
  </si>
  <si>
    <t xml:space="preserve">Fuqizimi i funksionit menaxhues, në funksion të implementimit të sukseshëm të programit, konform kërkesave të kuadrit ligjor në fuqi. </t>
  </si>
  <si>
    <t>ORGANE TE AKREDITUARA</t>
  </si>
  <si>
    <t>Administrate funskionale</t>
  </si>
  <si>
    <t>nr personeli</t>
  </si>
  <si>
    <t>RISHIKIMI I DOKUMENTACIONIT</t>
  </si>
  <si>
    <t xml:space="preserve">MENAXHIMI I CILESISE </t>
  </si>
  <si>
    <t>Mbeshtetje per Mbikeqyrjen e Tregut</t>
  </si>
  <si>
    <t>beshtetje per mbMikqyrjen e Tregut infrastruktures e cilesise dhe prones industriale</t>
  </si>
  <si>
    <t>Ndërtimi i infrastruktures informatike te perpunimit te informacionit dhe arkives dixhitale per Drejtorine e Përgjithshme te Akreditimit (DPA)</t>
  </si>
  <si>
    <t>Aparati MoFE</t>
  </si>
  <si>
    <t>Nr. Punonjesish</t>
  </si>
  <si>
    <t>04170</t>
  </si>
  <si>
    <t>Inspektimi në punë është programi që siguron rritjen e mirëqenies në punë nëpërmjet inspektimeve për të siguruar zbatimin e legjislacionit të punës nga subjektet publike dhe private në fushën e marrëdhënieve të punës, sigurisë dhe shëndetit në punë, përmirësimit të cilësisë së shërbimeve shoqërore duke plotësuar dhe zbatuar standartet nderkombetare.</t>
  </si>
  <si>
    <t>Nepermjet inspektimit te punes synohet realizimi I procesit te inspektimit, promovimin e nje kulture parandaluese per kushtet e sigurise dhe shendetit ne vendin e punes si dhe te pasjes se nje pune te siguruar nga ana shoqerore e shendetesore.</t>
  </si>
  <si>
    <t>Numerin e inspektimive realizimin e tyre.</t>
  </si>
  <si>
    <t>Emërtimi i Treguesit 2</t>
  </si>
  <si>
    <t xml:space="preserve">Realizimi i inspektimeve ne subjektet ekonomike, duke mbuluar me inspektim subjektet qe paraqesin rrezikshmeri kryesisht per kushtet e sigurise dhe shendetit ne pune te punemarresve, duke synuar dhe  permiresimin e performances ne inspektim.    . </t>
  </si>
  <si>
    <t xml:space="preserve">Inspektimet e realizuara nga ISHPSHSH </t>
  </si>
  <si>
    <t xml:space="preserve">Realizimi i inspektimeve ne subjektet ekonomike, duke mbuluar me inspektim subjektet qe paraqesin rrezikshmeri kryesisht per kushtet e sigurise dhe shendetit ne pune te punemarresve, duke synuar dhe  permiresimin e performances ne inspektim.  </t>
  </si>
  <si>
    <t>Numri i inspektimeve te realizuara nga ISHPSHSH</t>
  </si>
  <si>
    <t>Blerje pajisje dhe makineri te ndryshme</t>
  </si>
  <si>
    <t>Blerje pajisje te ndryshme per zyra dhe mbrotje ndaj zjarrit</t>
  </si>
  <si>
    <t>Numer pajisjesh</t>
  </si>
  <si>
    <t>Blerje automjete</t>
  </si>
  <si>
    <t>Blerje automjeti</t>
  </si>
  <si>
    <t>Numer automjetesh</t>
  </si>
  <si>
    <t>Rikontruksion dhe ndertim ambjentesh</t>
  </si>
  <si>
    <t>Rikonstruksion godine Durres</t>
  </si>
  <si>
    <t>I ri</t>
  </si>
  <si>
    <t>Numer godine</t>
  </si>
  <si>
    <t>Strehimi</t>
  </si>
  <si>
    <t>06190</t>
  </si>
  <si>
    <t>Programi konsiston ne hartimin, mbeshtejen e zbatimit dhe monitorimin politikave per sigurimin e strehimit te perballueshem dhe te pershtatshem per kategorite qe nuk perballojne dot kostot e strehimit ne treg; percakton rregulla te pergjitheshme, norma e standarte dhe siguron financime per realizimin e politikave te programit.</t>
  </si>
  <si>
    <t xml:space="preserve">Qellimi final i politikave eshte te ndikoje ne uljen e varferise, te papunesise dhe te emigracionit te te rinjve dhe  ne rritjen e cilesise se jeteses </t>
  </si>
  <si>
    <t>Reduktimi i varferise ekreteme si rezultat i zbatimit te programeve sociale te strehimit Numri i familjeve ne varferi extreme sipas BB)</t>
  </si>
  <si>
    <t>Reduktimi i nurmit te familjeve qe emigrojne si rezultat i mbeshtetjes me programet sociale te strehimit (numri i personave qe kane emigrauar ne vitin 2017)</t>
  </si>
  <si>
    <t>Te siguroje strehim te pershtatshem e te perballueshem per individe e familje qe nuk perballojne dot kostot e tregut te banesave</t>
  </si>
  <si>
    <t>Perqindja e familjeve qe kane permiresuar kushtet e jeteses si rezultat i perfitimit nga programet sociale (progresive)</t>
  </si>
  <si>
    <t>Rritja e perfitueseve te kategorise "femra te dhunuara" dhe "gra kryefamiljare"</t>
  </si>
  <si>
    <t>Nuk ka informacion</t>
  </si>
  <si>
    <t>Kredi ekzistuese qe subvencionohen</t>
  </si>
  <si>
    <t>Numer familje qe kane perfituar kredi dhe u subvencionohen interesat</t>
  </si>
  <si>
    <t>Numer kredi/familje</t>
  </si>
  <si>
    <r>
      <t xml:space="preserve">Detajimi i Kostos Totale të </t>
    </r>
    <r>
      <rPr>
        <b/>
        <sz val="9"/>
        <color rgb="FFFF0000"/>
        <rFont val="Garamond"/>
        <family val="1"/>
      </rPr>
      <t>Produktit 1</t>
    </r>
    <r>
      <rPr>
        <b/>
        <sz val="9"/>
        <color theme="1"/>
        <rFont val="Garamond"/>
        <family val="1"/>
      </rPr>
      <t xml:space="preserve"> sipas Artikujve Ekonomikë</t>
    </r>
  </si>
  <si>
    <t>Kredi te reja</t>
  </si>
  <si>
    <t>Familje qe futen rishtas ne skeme</t>
  </si>
  <si>
    <t>Bonusi i qirase</t>
  </si>
  <si>
    <t>Numer familje qe perfitojne bonus qiraje</t>
  </si>
  <si>
    <t>Numer (familje) perfituesish</t>
  </si>
  <si>
    <t>Rikonstruksion dhe ndertim godinash</t>
  </si>
  <si>
    <t xml:space="preserve">Projekte per permiresimin e  kushteve te banimit per komunitete te varfera dhe te pafavorizuara
</t>
  </si>
  <si>
    <t>M100399</t>
  </si>
  <si>
    <t>Realizimi i investimeve per rikonstruksionin e banesave dhe infrastruktures per komunitete te varfera dhe te pa-favorizuara</t>
  </si>
  <si>
    <t>Numer banesash/familje perfituese</t>
  </si>
  <si>
    <r>
      <t xml:space="preserve">Produkti </t>
    </r>
    <r>
      <rPr>
        <b/>
        <sz val="10"/>
        <color rgb="FFFF0000"/>
        <rFont val="Garamond"/>
        <family val="1"/>
      </rPr>
      <t>2</t>
    </r>
  </si>
  <si>
    <t>Rikonstruksion i godinave ne pronesi te Njesive te Qeverisjes Vendore per strehim social</t>
  </si>
  <si>
    <t>M100397</t>
  </si>
  <si>
    <t>Realizimi i investimeve per adaptimin e objekteve te dala jashte funksioni ne objekte banimi social</t>
  </si>
  <si>
    <t>Numer familje perfituese</t>
  </si>
  <si>
    <t>Banesa me kosto te ulet</t>
  </si>
  <si>
    <t>M100522</t>
  </si>
  <si>
    <t>Mbeshtetje me financime pjesore per reduktimin e kostove te ndertimit</t>
  </si>
  <si>
    <t>Arsimi I Mesem Profesional</t>
  </si>
  <si>
    <t>09240</t>
  </si>
  <si>
    <t xml:space="preserve">Zhvillimi i  një sistemi të arsimit dhe formimit profesional, i cili garanton arsim dhe formim profesional cilësor dhe gjithëpërfshirës nëpërmjet:                                                                                                                                            -Optimizimit te rrjetit te ofruesve, diversifikimi i ofertës  per ritjen e aksesit ne AFP                                                                                                                                                                                                          -Rritjes se investimeve  ne sistemin e AFP                                                                                                                                                        -Ngritjes se sistemit te kualifikimit dhe trajnimit te vazhduar te mesuesve dhe instruktoreve te AFP-se                                                                                                                                                                                      -Forcimit te lidhjeve me biznesin nepermjet  të nxënit ne vendin e punes (praktika, skema e çirakërisë etj.)    </t>
  </si>
  <si>
    <t xml:space="preserve">Te siguroje dhe mundesoje aftesimi profesional  cilesor,  gjate gjithe jetes, per te gjithe (femrat dhe meshkujt) </t>
  </si>
  <si>
    <t>% e te punesuarve pas diplomit ne AP</t>
  </si>
  <si>
    <t>Numri i te diplomuarve ne AP</t>
  </si>
  <si>
    <t>% e mesuesve te trajnuar me trajnim te vazhdueshem</t>
  </si>
  <si>
    <t xml:space="preserve">Ritja e akseit  ne Arsimin profesional </t>
  </si>
  <si>
    <t xml:space="preserve">% e nxenesve ne AP ne krahasim  me nxenesit qe ndjeki arsimin parauniversitar </t>
  </si>
  <si>
    <t>Numri i nxenesve femra qe ndjekin AP</t>
  </si>
  <si>
    <t>numeri i nxenesve me PAK ne AP</t>
  </si>
  <si>
    <t>% e nxenesve nga zona rurale ne AP</t>
  </si>
  <si>
    <t>Nxenes qe ndjekin shkollat e AP</t>
  </si>
  <si>
    <t>Numri i nxeneve te rregjistruar ne 35 shkollat e arsimit profesional</t>
  </si>
  <si>
    <t xml:space="preserve">Numer nxeneshish </t>
  </si>
  <si>
    <t>Bursa te perfituara nga nxensit e AP</t>
  </si>
  <si>
    <t xml:space="preserve">Sipas kritereve te  VKM se bursave qe del cdo vit mesimor </t>
  </si>
  <si>
    <t>numer bursash</t>
  </si>
  <si>
    <r>
      <rPr>
        <b/>
        <sz val="8"/>
        <rFont val="Garamond"/>
        <family val="1"/>
      </rPr>
      <t>Produkti 3</t>
    </r>
    <r>
      <rPr>
        <sz val="8"/>
        <rFont val="Garamond"/>
        <family val="1"/>
      </rPr>
      <t xml:space="preserve"> (shto produkte sipas rastit)</t>
    </r>
  </si>
  <si>
    <t>nxenes perfitojne subvencion tekste mesiomore</t>
  </si>
  <si>
    <t>Nxenesit sipas kriteve te pecaktuara ne VKM perfirojne tekste falas (nxenes Rome egjyptiane,jetime me ndihme ekonomike etj)</t>
  </si>
  <si>
    <t xml:space="preserve">numer </t>
  </si>
  <si>
    <t>Blerje Pajisje dhe sisteme te ndryshme</t>
  </si>
  <si>
    <t>Mobilje e Pajisje  per shkollat e AP</t>
  </si>
  <si>
    <t xml:space="preserve">Sigurimi i cilesise ne AFP </t>
  </si>
  <si>
    <t xml:space="preserve"> Numer Shkolla te pajisuara  me  makineri pajisje e kabinete per praktikat profesionale e laboratore didaktike </t>
  </si>
  <si>
    <t xml:space="preserve">% e mesuesve te trajnuar </t>
  </si>
  <si>
    <t>Standarte te kualifikmeve te perditsuara te referencuara me KEK</t>
  </si>
  <si>
    <t xml:space="preserve">  ligj i AFP dhe KSHK i implementuar </t>
  </si>
  <si>
    <t>Modeli i Akreditimit i konceptuar.</t>
  </si>
  <si>
    <t xml:space="preserve">Skeletkurikula dhe materiale mesimore të hartuara </t>
  </si>
  <si>
    <t xml:space="preserve">Puna per rishikimin dhe hartimi  per një kualifikim te nje niveli te KSHK, programet orientuese etj. </t>
  </si>
  <si>
    <t>Numer skeletkurikulash/ materiale mesimore te hartuara dhe rishikuara</t>
  </si>
  <si>
    <t>Sandarte profesionesh dhe kualifikimesh te miratuara</t>
  </si>
  <si>
    <t>a)Pershkrimi i arritjeve te nxeensve ne fund te kualifikimit per nje nivel te KSHK b) pershkrimi i  funksioneve,detyrave, kompetencave  dhe kushteve te nevojshme te punes per ushtrimin e nje profesioni.</t>
  </si>
  <si>
    <t>numer standart kualifikimesh te hartuara e te miratuara</t>
  </si>
  <si>
    <t xml:space="preserve">Mesues te trajnuar </t>
  </si>
  <si>
    <t>Trajnimi 24 ditor i mesuesve te teorise dhe praktikes profesionale, dhe trajnime te tjera te vazhduara per mesuesit ne AP</t>
  </si>
  <si>
    <t>numer mesues/instruktore te trajnuar</t>
  </si>
  <si>
    <t xml:space="preserve">Shkolla te vetvleresuara </t>
  </si>
  <si>
    <t xml:space="preserve">Fillimi i procesit te vetveleresimit ne shkollat AP (sipas udhezimit nr 16 date 08.05.2018)  hartimi i metodologjise se vleresimit, pilotimi i procesit </t>
  </si>
  <si>
    <t>numer /shkollash te vetvleresuara</t>
  </si>
  <si>
    <t>Akte neligjore te hartuara e mirraturara</t>
  </si>
  <si>
    <t>Hartimi i akteve nenligjore/ per ligjin e KSHK dhe AFP/dokumente politikash / rregullore</t>
  </si>
  <si>
    <t xml:space="preserve">numeraktesh </t>
  </si>
  <si>
    <t>Pajisje zyre</t>
  </si>
  <si>
    <t xml:space="preserve">Kompjutera, printera, projektor </t>
  </si>
  <si>
    <t>nr</t>
  </si>
  <si>
    <t>Blerja e laboratoreve te lendeve te pergjithshme, blerje makineri dhe pajisje per repartet e praktikave profesionale, kafshe (Lope dele etj) per shkollat bujqesore.</t>
  </si>
  <si>
    <t>Numer laboratore e pajisjesh</t>
  </si>
  <si>
    <t>Rikonstruksion dhe Ndertim ambjentesh</t>
  </si>
  <si>
    <t xml:space="preserve">Produkti 3 </t>
  </si>
  <si>
    <t>Ndertim/rikostruksion, shkollash dhe reparte te praktikave profesionale</t>
  </si>
  <si>
    <t xml:space="preserve">Ndertimi i shkollave te reja/rikostruksioni dhe shtese e kapaciteteve te shkollave dhe reparteve te praktikave profesionale </t>
  </si>
  <si>
    <t>Nr godina shkollash/reparte praktikash te ndertuara/ rikostruktuara</t>
  </si>
  <si>
    <t>Grande,  dhe kredi</t>
  </si>
  <si>
    <t>Sigurimi Shoqeror</t>
  </si>
  <si>
    <t>10220</t>
  </si>
  <si>
    <t>Programi "Sigurimi Shoqëror" mbulon me fonde transfertat për individët nga pensionet publike, nga përfitimet në rastet e paaftësise së përkohshme për punë, nga perfitimet në raste barrëlindje,  nga përfitimet në raste të aksidenteve në punë, nga përfitimet e kompensimeve të ndryshme të shpenzimeve nga rritja e çmimeve, nga  përfitimet  nga sigurimet suplementare,  ne momentin e lindjes së  te drejtës dhe nevojës për to.Gjithashtu, programi mbulon mbledhjen dhe administrimin e të ardhurave nga kontibutet e fermerëve dhe të siguruarve vullnetarisht, administrimi i kontributeve dhe i transfertave me destinacion nga buxheti i shtetit në buxhetin e ISSH, si dhe administrimin e të gjithë informacionit që lidhet me të drejtat e  fituara të kontribuesve në skemën e sigurimit shoqëror të detyrueshëm dhe suplementar.</t>
  </si>
  <si>
    <t>Zbatimi i sistemit te sigurimeve shoqerore dhe programeve te veçanta te shtetit, te adresuara per pensionistet, rritja e perfitimeve ne raport me ndyshimin e indeksit te çmimeve dhe zhvillimit te kontributeve, garantimi i qendrueshmerise financiare te sistemit ne harmoni me strategjine dhe dokumentin e politikave te pensioneve.</t>
  </si>
  <si>
    <t>Emërtimi i Treguesit 1</t>
  </si>
  <si>
    <t>61:38%</t>
  </si>
  <si>
    <t>61:39%</t>
  </si>
  <si>
    <t>62:38%</t>
  </si>
  <si>
    <t>Objektivi 1 i Politikës së Programit                    "Programe Kompensuese te Shtetit dhe Trajtime te vecanta"</t>
  </si>
  <si>
    <t>Përmirësimi i efiçencës së ISSH-së në menaxhimin e fondeve të skemës së programeve kompensuese të shtetit dhe trajtimeve të veçanta</t>
  </si>
  <si>
    <t>Treguesit e Performancës për Objektivin 3**</t>
  </si>
  <si>
    <t>Rritja e cilesise së shërbimit ndaj përfituesve</t>
  </si>
  <si>
    <t>Akte ligjore/nenligjore te hartuara</t>
  </si>
  <si>
    <t>Hartimi I akteve ligjore/nenligjore rregullative, normative per fushen e sigurimeve shoqerore</t>
  </si>
  <si>
    <t>numër aktesh</t>
  </si>
  <si>
    <t>Transferte buxhetore per te mbuluar diferencen midis te ardhurave dhe shpenzimeve te skemes se Pensioneve publike</t>
  </si>
  <si>
    <t>Parashikohen nevojat për fonde për  administrimin e sistemit të pensioneve publike për të tre llojet,  si për llogaritjen dhe caktimin e pensioneve të reja, indeksimin, etj dhe kryerjen e transfertave për rreth 640 mijë pensionistë.</t>
  </si>
  <si>
    <t>nr perfituesish</t>
  </si>
  <si>
    <t>Përfitime të llogaritura dhe shpërndara për programin e Kompensimit të Çmimeve</t>
  </si>
  <si>
    <t>Parashikohen nevojat për fond page për llogaritjen dhe kryerjen e pagesave për mbështetje me të ardhura të rreth 490 mijë pensionistëve</t>
  </si>
  <si>
    <t>nr përfituesish</t>
  </si>
  <si>
    <t>Përfitime të llogaritura dhe shpërndara për programin e pensioneve të posacme shtetërore</t>
  </si>
  <si>
    <t>Parashikohen nevojat për fond page për llogaritjen dhe kryerjen e pagesave në rastin e pensioneve të posacme për rreth 270 persona</t>
  </si>
  <si>
    <t>Perfitime te llogaritura dhe shperndara per shperblime per Pensionet e Veteraneve</t>
  </si>
  <si>
    <t>Parashikohen nevojat per fond page per llogaritjen dhe kryerjen e pagesave per rreth 3 500 veterane dhe invalide lufte</t>
  </si>
  <si>
    <r>
      <t>Detajimi i Kostos Totale të</t>
    </r>
    <r>
      <rPr>
        <b/>
        <sz val="8"/>
        <color rgb="FFFF0000"/>
        <rFont val="Garamond"/>
        <family val="1"/>
      </rPr>
      <t xml:space="preserve"> Produktit 5 </t>
    </r>
    <r>
      <rPr>
        <b/>
        <sz val="8"/>
        <color theme="1"/>
        <rFont val="Garamond"/>
        <family val="1"/>
      </rPr>
      <t>sipas Artikujve Ekonomikë</t>
    </r>
  </si>
  <si>
    <t>Përfitime të llogaritura dhe shpërndara për shpërblime për Invalidët e Punës</t>
  </si>
  <si>
    <t>Parashikohen nevojat për fond page për llogaritjen dhe kryerjen e pagesave për rreth 500 invalidë pune</t>
  </si>
  <si>
    <r>
      <t>Detajimi i Kostos Totale të</t>
    </r>
    <r>
      <rPr>
        <b/>
        <sz val="8"/>
        <color rgb="FFFF0000"/>
        <rFont val="Garamond"/>
        <family val="1"/>
      </rPr>
      <t xml:space="preserve"> Produktit 6 </t>
    </r>
    <r>
      <rPr>
        <b/>
        <sz val="8"/>
        <color theme="1"/>
        <rFont val="Garamond"/>
        <family val="1"/>
      </rPr>
      <t>sipas Artikujve Ekonomikë</t>
    </r>
  </si>
  <si>
    <t>Përfitime të llogaritura dhe shpërndara për kompensime për të ardhurat e pensionistëve</t>
  </si>
  <si>
    <t>Parashikohen nevojat për fond për llogaritjen dhe kryerjen e pagesave për mbeshtetje me të ardhura të rreth 370 mijë pensionistëve</t>
  </si>
  <si>
    <t>ne mije leke</t>
  </si>
  <si>
    <r>
      <t>Detajimi i Kostos Totale të</t>
    </r>
    <r>
      <rPr>
        <b/>
        <sz val="8"/>
        <color rgb="FFFF0000"/>
        <rFont val="Garamond"/>
        <family val="1"/>
      </rPr>
      <t xml:space="preserve"> Produktit 7 </t>
    </r>
    <r>
      <rPr>
        <b/>
        <sz val="8"/>
        <color theme="1"/>
        <rFont val="Garamond"/>
        <family val="1"/>
      </rPr>
      <t>sipas Artikujve Ekonomikë</t>
    </r>
  </si>
  <si>
    <t>Përfitime të llogaritura dhe shpërndara për kompensime për pensionet sociale</t>
  </si>
  <si>
    <t>Parashikohen nevojat për fond për llogaritjen dhe kryerjen e pagesave për mbeshtetje me te ardhura të rreth 3 000 pensionistëve</t>
  </si>
  <si>
    <r>
      <t>Detajimi i Kostos Totale të</t>
    </r>
    <r>
      <rPr>
        <b/>
        <sz val="8"/>
        <color rgb="FFFF0000"/>
        <rFont val="Garamond"/>
        <family val="1"/>
      </rPr>
      <t xml:space="preserve"> Produktit 8 </t>
    </r>
    <r>
      <rPr>
        <b/>
        <sz val="8"/>
        <color theme="1"/>
        <rFont val="Garamond"/>
        <family val="1"/>
      </rPr>
      <t>sipas Artikujve Ekonomikë</t>
    </r>
  </si>
  <si>
    <t>Përfitime të llogaritura dhe shpërndara për kompensime për "Trajtim i vecante i punonjësve të nëntokës"</t>
  </si>
  <si>
    <t>Parashikohen nevojat për fond për llogaritjen dhe pagesën e pagesave për mbështetje me të ardhura të rreth 3 000 ish minatorëve</t>
  </si>
  <si>
    <t>Produkti 10</t>
  </si>
  <si>
    <t>Përfitime të llogaritura dhe shpërndara për kompensime mbi statusin "Dëshmor i Atdheut"</t>
  </si>
  <si>
    <t>Parashikohen nevojat për fond për llogaritjen dhe kryerjen e pagesave për mbështetje me të ardhura të rreth 270 familjeve të deshmorëve</t>
  </si>
  <si>
    <r>
      <t>Detajimi i Kostos Totale të</t>
    </r>
    <r>
      <rPr>
        <b/>
        <sz val="8"/>
        <color rgb="FFFF0000"/>
        <rFont val="Garamond"/>
        <family val="1"/>
      </rPr>
      <t xml:space="preserve"> Produktit 10 </t>
    </r>
    <r>
      <rPr>
        <b/>
        <sz val="8"/>
        <color theme="1"/>
        <rFont val="Garamond"/>
        <family val="1"/>
      </rPr>
      <t>sipas Artikujve Ekonomikë</t>
    </r>
  </si>
  <si>
    <t>Produkti 11</t>
  </si>
  <si>
    <t>Përfitime të llogaritura dhe shpërndara për trajtimin e veçantë të pilotëve fluturues në pension</t>
  </si>
  <si>
    <t>Parashikohen nevojat për fond për llogaritjen dhe kryerjen e pagesave për mbështetje me të ardhura të 230 personave që trajtohen me pension si pilote</t>
  </si>
  <si>
    <r>
      <t>Detajimi i Kostos Totale të</t>
    </r>
    <r>
      <rPr>
        <b/>
        <sz val="8"/>
        <color rgb="FFFF0000"/>
        <rFont val="Garamond"/>
        <family val="1"/>
      </rPr>
      <t xml:space="preserve"> Produktit 11 </t>
    </r>
    <r>
      <rPr>
        <b/>
        <sz val="8"/>
        <color theme="1"/>
        <rFont val="Garamond"/>
        <family val="1"/>
      </rPr>
      <t>sipas Artikujve Ekonomikë</t>
    </r>
  </si>
  <si>
    <t>Kosto totale e produktit 11</t>
  </si>
  <si>
    <t>Produkti 12</t>
  </si>
  <si>
    <t>Përfitime të llogaritura dhe shpërndara për trajtimin e veçantë i punonjësve të industrisë ushtarake</t>
  </si>
  <si>
    <t>Parashikohen nevojat për fond për llogaritjen dhe kryerjen e pagesave për mbeshtetje me të ardhura të rreth 450 ish punonjësve të industrisë ushtarake</t>
  </si>
  <si>
    <r>
      <t>Detajimi i Kostos Totale të</t>
    </r>
    <r>
      <rPr>
        <b/>
        <sz val="8"/>
        <color rgb="FFFF0000"/>
        <rFont val="Garamond"/>
        <family val="1"/>
      </rPr>
      <t xml:space="preserve"> Produktit 12 </t>
    </r>
    <r>
      <rPr>
        <b/>
        <sz val="8"/>
        <color theme="1"/>
        <rFont val="Garamond"/>
        <family val="1"/>
      </rPr>
      <t>sipas Artikujve Ekonomikë</t>
    </r>
  </si>
  <si>
    <t>Kosto totale e produktit 12</t>
  </si>
  <si>
    <t>Produkti 13</t>
  </si>
  <si>
    <t>Përfitime të llogaritura dhe shpërndara për trajtimin e veçantë të ushtarakëve të nëndetëseve në pension</t>
  </si>
  <si>
    <t>Parashikohen nevojat për fond për llogaritjen dhe kryerjen e transfertave për mbeshtetje me të ardhura të 60 personave që trajtohen me pension suplementar dhe me pensione të parakohshme për vjetërsi shërbimi</t>
  </si>
  <si>
    <r>
      <t>Detajimi i Kostos Totale të</t>
    </r>
    <r>
      <rPr>
        <b/>
        <sz val="8"/>
        <color rgb="FFFF0000"/>
        <rFont val="Garamond"/>
        <family val="1"/>
      </rPr>
      <t xml:space="preserve"> Produktit 13 </t>
    </r>
    <r>
      <rPr>
        <b/>
        <sz val="8"/>
        <color theme="1"/>
        <rFont val="Garamond"/>
        <family val="1"/>
      </rPr>
      <t>sipas Artikujve Ekonomikë</t>
    </r>
  </si>
  <si>
    <t>Kosto totale e produktit 13</t>
  </si>
  <si>
    <t>Produkti 14</t>
  </si>
  <si>
    <t>Përfitime të llogaritura dhe shpërndara për trajtimin e veçantë për shpenzime varrimi</t>
  </si>
  <si>
    <t>Parashikohen nevojat për fond për llogaritjen dhe kryerjen e pagesave për mbeshtetje me të ardhura të familjeve për përballimin e shpenzimeve të varrimit për rreth 19 400 raste</t>
  </si>
  <si>
    <r>
      <t>Detajimi i Kostos Totale të</t>
    </r>
    <r>
      <rPr>
        <b/>
        <sz val="8"/>
        <color rgb="FFFF0000"/>
        <rFont val="Garamond"/>
        <family val="1"/>
      </rPr>
      <t xml:space="preserve"> Produktit 14 </t>
    </r>
    <r>
      <rPr>
        <b/>
        <sz val="8"/>
        <color theme="1"/>
        <rFont val="Garamond"/>
        <family val="1"/>
      </rPr>
      <t>sipas Artikujve Ekonomikë</t>
    </r>
  </si>
  <si>
    <t>Kosto totale e produktit 14</t>
  </si>
  <si>
    <t>Tregu I punes</t>
  </si>
  <si>
    <t>10550</t>
  </si>
  <si>
    <t xml:space="preserve">Nxitja e mundësive për punë të denjë dhe rritja e punësueshmërisë së forcave të punës nëpërmjet politikave të frytshme të tregut të punës si dhe nepermjet, perputhjes se kerkeses me oferten per pune nga sherbimet e punesimit ku perfshihen: informacioni per vendet e lira te punes; ndermjetesimi per punesim; keshillimi dhe orientimi per karriere; programet e nxitjes se punesimit; mbeshtetjes me te ardhura per te papunet nepermjet pageses se papunesise; programet e formimit profesional. Ofrimi formimit profesional cilesor. Nxitja e përfshirjes sociale dhe e kohezionit territorial. Fuqizimi i qeverisjes së tregut të punës dhe i sistemeve   të kualifikimeve. </t>
  </si>
  <si>
    <t>Aftësi më të larta dhe punë më të mirë për të gjithë femrat dhe meshkujt, nepermjet politikave te cilat nxisin vende pune cilësore dhe mundësi aftësimi për te gjithë
femrat dhe meshkujt gjatë gjithë ciklit të jetës. Politika aktive koherente të bashkërenduara me kërkesën dhe ofertën për punësim qe sjellin mënjanimin e hendeqeve të
përfshirjes sociale. Të promovojë nje treg punes gjitheperfshires si për femrat dhe për meshkujt, nepermjet programeve aktive te tregut te punës. (programe nxitje
punesimit, trainimit, ritrainimit, praktikave ne vendin e punes,ose masave te tjera qe gjenerojne punesim). Permiresimi i sistemit te menaxhimit te migrimit sipas sandarteve
te BE. Rritjen e perfshirjes se grupeve te vecanta ne TP. 10% me shume gra dhe burra ne programet e punesimit. 75% do te jene gra, nga 55% e te punesuarve pas
masave te nxitjes se punesimit. 2 here me shume investim per masat e nxitjes se punesimit.</t>
  </si>
  <si>
    <t>Te ndermjetesuarit nga zyrat e punesimit</t>
  </si>
  <si>
    <t>Vende te lira pune te shpallura</t>
  </si>
  <si>
    <t>Punekerkues te papune te perfshire ne programe te nxitjes se punesimit</t>
  </si>
  <si>
    <t>Persona te trajnuar ne QFP</t>
  </si>
  <si>
    <t xml:space="preserve">Persona te trajtuar me pagese papunesie </t>
  </si>
  <si>
    <t>Raportime statistikore, financiare, procedura prokurimi, leke pune per shtetasit e huaj</t>
  </si>
  <si>
    <t>Investime , kryesisht rikonstruksione</t>
  </si>
  <si>
    <t>Ndermjetesime te realizuara nga Zyrat e Punesimit</t>
  </si>
  <si>
    <t>Zyra Punësimi, sipas Modelit te ri te sherbimeve te punesimit dhe rritjen e depërtimit në treg. Unifikimi i proçesit te ofrimit të shërbimit ne  tre nivele, 1. Shërbimi i Informacionit; 2. Zona e Shërbimeve Kryesore; 3. Këshillimi i Specializuar. Modeli përfshin 4 aktivitete kryesore: 1 Riorganizimin e ambienteve të punës sipas modelit të ri të shërbimeve te punesimit ne te gjitha ZP; 2. Ngritjen e sistemit te menaxhimit te performacës të shërbimeve që ofrojnë ZP; 3.Modernizimin e infrastrukturës dhe sistemeve të IT në Shërbimin Kombëtar të Punësimit (SHKP); 4.Zhvillimi i burimeve njerezore.</t>
  </si>
  <si>
    <r>
      <rPr>
        <b/>
        <sz val="8"/>
        <rFont val="Times New Roman"/>
        <family val="1"/>
      </rPr>
      <t>Produkti 2</t>
    </r>
    <r>
      <rPr>
        <sz val="8"/>
        <rFont val="Times New Roman"/>
        <family val="1"/>
      </rPr>
      <t>(shto produkte sipas rastit)</t>
    </r>
  </si>
  <si>
    <t xml:space="preserve">Mbajtje e kontakteve me ndermarjet dhe subjekte private  per marrjen e ofertave per vende te lira pune. </t>
  </si>
  <si>
    <t>Detajimi i Kostos Totale të Produktit X sipas Artikujve Ekonomikë</t>
  </si>
  <si>
    <t>Te punesuarit/trajnuar nepermjet programeve te nxitjes se punesimit</t>
  </si>
  <si>
    <t>Zbatimi i 8 programeve te nxitjes se punesimit: Trajnimi në vendin e punës; Punësimi i grave dhe vajzave kryefamiljare; Punësimi i personave me aftësi të kufizuara; Punësimi i grupeve vulnerabël; Punësimi i të rinjve të diplomuar në arsimin e larte universitar; Praktika profesionale për të sapo diplomuarit; Nxitje e punësimit për jetimët; Program Nxitje nepermjet pageses per pjesemarrje ne kurse te formimit profesional.</t>
  </si>
  <si>
    <t>Te trajnuar ne Qendrat e Formimit Profesional Publik (QFP)</t>
  </si>
  <si>
    <t>QFP ne zbatim te ligjit nr.15/2017 ofrojne kurse profesionale per punekerkuesit e papune, te regjistruar ne zyrat e punesimit me qellim kualifikimin e tyre ne nje profesion, te kerkuar ne tregun e punes per arritjen e  punesimin te tyre.</t>
  </si>
  <si>
    <t>Persona te trajtuar me pagese papunesie</t>
  </si>
  <si>
    <t>Ne zbatim te ligjit nr.7703, datë 11.5.1993, “Për sigurimet shoqërore në Republikën e Shqipërisë”, të ndryshuar dhe VKM  Nr 161, datë 23.1.2018 të Këshillit të Ministrave “Për Pagesën e së ardhurës nga papunësia” mbeshteten me te ardhura punekerkuesit e papune per nje periudhe deri ne 1 vit, personat do të përfitojnë pagesën e të ardhurës nga papunësia (Aktualisht 1200 leke) si dhe kategorizimin e përfituesve të pagesës së papunësisë, sipas  kontributeve  të derdhura në sigurimet shoqërore, në kuadrin e përshtatjes së legjislacionit shqiptar me atë të Konventave Ndërkombëtare të Organizatës Ndërkombëtare të Punës (ILO-s), Konventës nr. 102 “Për sigurimet shoqërore (Standardet minimale)” .</t>
  </si>
  <si>
    <t xml:space="preserve"> Leje pune per shtetasit e huaj,  Raportime statistikore, financiare, procedura prokurimi</t>
  </si>
  <si>
    <t xml:space="preserve">Miratimi i lejeve te punes per shtetasit e huaj, pergatitja e raportimeve financiare , statistikore, kryerja e procedurave te prokurimit publik etj </t>
  </si>
  <si>
    <t>Rikonstruksion dhe ndertim ambjentesh</t>
  </si>
  <si>
    <t>Rikonstruksione Zyra Punesimi dhe Qendra Formimi Profesional</t>
  </si>
  <si>
    <t>Produkti X (shto produkte sipas rastit)</t>
  </si>
  <si>
    <t>Detajimi i Kostos Totale të Produktit 1&amp;2 …X sipas Artikujve Ekonomikë</t>
  </si>
  <si>
    <r>
      <rPr>
        <b/>
        <sz val="8"/>
        <color rgb="FFFF0000"/>
        <rFont val="Times New Roman"/>
        <family val="1"/>
      </rPr>
      <t>Sqarim: Kodi i Projektit te listes se investime</t>
    </r>
    <r>
      <rPr>
        <sz val="8"/>
        <color theme="1"/>
        <rFont val="Times New Roman"/>
        <family val="1"/>
      </rPr>
      <t>, me metodologjine e re do te jete kodi i produktit per projektet e investimeve. 
* Ky kod duhet te plotesohet nga institucione per projektet ne vazhdim. 
* Te lihet bosh ne rast se kemi te bejme me projekt te ri investimi publik, te paspecifikuar ne listen e investimeve per buxhetin e vitit 2019.</t>
    </r>
  </si>
  <si>
    <t xml:space="preserve">Mirembajtje e objekteve ndertimore </t>
  </si>
  <si>
    <t>nr godine</t>
  </si>
  <si>
    <t xml:space="preserve">Implementim sistemesh </t>
  </si>
  <si>
    <t>Shtimi I perdoruesve per sistemin e qenderzuar kompjuterik per perdoruesit e MFE (Thin-Client)</t>
  </si>
  <si>
    <t>nr sistemi</t>
  </si>
  <si>
    <t xml:space="preserve">Produkti 2 </t>
  </si>
  <si>
    <t>Rritja e kapaciteteve Network per aparatin e ministrise</t>
  </si>
  <si>
    <t>Kosto totale e projektit 2</t>
  </si>
  <si>
    <t>Implementin I firmes dixhitale per te gjithe perdoruesit e portalit qeveritar te pagesave AFMIS</t>
  </si>
  <si>
    <t>Sistem I perqendruar kontrolli, monitorimi dhe ristrukturimi I network per TDO</t>
  </si>
  <si>
    <t>Rritja e kapaciteteve hardware per sistemin e qenderzuar te Arsimit Profesional</t>
  </si>
  <si>
    <t xml:space="preserve">Sistem per Strehimin dhe Banesat Sociale </t>
  </si>
  <si>
    <t>Blerje dhe Implementim I Sistemit te Menaxhimit te Dokumentave Elektronike (SMDE) dhe te Arkives Dixhitale te MFE</t>
  </si>
  <si>
    <t>Menaxhimi I financave dhe borxhit publik</t>
  </si>
  <si>
    <t>Asistence keshellimore per menaxhimin e financave dhe borxhit publik</t>
  </si>
  <si>
    <t>M100312</t>
  </si>
  <si>
    <t>ne trajnimesh</t>
  </si>
  <si>
    <t xml:space="preserve">Mirembajtja e sistemit te thesarit </t>
  </si>
  <si>
    <t>Mirembajtja e sistemit te thesarit dhe blerje licenca Oracle</t>
  </si>
  <si>
    <t>Asistence dhe Forcim kapacitetesh</t>
  </si>
  <si>
    <t>Mbeshtetje per ngritjen e kapaciteteve per implementimin e Sistemit te Planifikimit te Integruar IPS2</t>
  </si>
  <si>
    <t>GM10104</t>
  </si>
  <si>
    <t>Mbeshtetje per ngritjen e kapaciteteve per implementimin e Sistemit te Planifikimit te Integruar</t>
  </si>
  <si>
    <t>nr. Sistemesh</t>
  </si>
  <si>
    <t>Forcimi I kapaciteteve mbikqyrese te Autoritetit te Mbikqyrjes ne Shqiperi. Forcimi I zhvillimit te tregut te kapitalit</t>
  </si>
  <si>
    <t>GM10105</t>
  </si>
  <si>
    <t>Numer projekti</t>
  </si>
  <si>
    <t>Rikontruksion I nderteses  se Ministrise se Financave dhe Ekonomise</t>
  </si>
  <si>
    <t>Raportimi financiar, kontabiliteti publik dhe taksat</t>
  </si>
  <si>
    <t>Permiresimi I cilesise se raportimit financiar</t>
  </si>
  <si>
    <t>GM10107</t>
  </si>
  <si>
    <t>ProTax Albania-Implementimi i takses se pasurise te bazuar ne vleren tregut</t>
  </si>
  <si>
    <t>I Ri</t>
  </si>
  <si>
    <t>Zhvillimi I kontabilitetit ne Sektorin Publik</t>
  </si>
  <si>
    <t>Pagesa nderkombetare ne institucione financiare (kuota) ne Banken e Detit te Zi</t>
  </si>
  <si>
    <t>M100525</t>
  </si>
  <si>
    <t>Pagesa nderkombetare ne institucione financiare (kuota) per rritjen e kapitalit ne Banken e Detit te Zi</t>
  </si>
  <si>
    <t>Pagesa nderkombetare ne institucione financiare (kuota) ne Banken e Islamike</t>
  </si>
  <si>
    <t>M100552</t>
  </si>
  <si>
    <t>Pagesa nderkombetare ne institucione financiare (kuota) per rritjen e kapitalit ne Banken Islamike</t>
  </si>
  <si>
    <t>Pagesa nderkombetare ne institucione financiare te tjera</t>
  </si>
  <si>
    <t>Pagesa nderkombetare ne institucione financiare (kuota) per rritjen e kapitalit ne institucione te ndryshme financiare</t>
  </si>
  <si>
    <t>Kosto Lokale dhe TVSH per te mbeshtetur projekte te ndryshme</t>
  </si>
  <si>
    <t>Kosto lokale P.A.D.T.4 Future, promoting Accessble tourism for future</t>
  </si>
  <si>
    <t>M100532</t>
  </si>
  <si>
    <t>Kosto lokale NEST Networking for Smart Tourism Development"</t>
  </si>
  <si>
    <t>M100533</t>
  </si>
  <si>
    <t>Kosto lokaleProjekti "BRE"</t>
  </si>
  <si>
    <t>Kosto totale e produktit3</t>
  </si>
  <si>
    <t>Kosto lokale Projekti "OIS-AIR"</t>
  </si>
  <si>
    <t>TVSH per projektin "Mbeshtetje per ngritjen e kapaciteteve per implementimin e Sistemit te Planifikimit te Integruar IPS2</t>
  </si>
  <si>
    <t>VSH per projektin "Mbeshtetje per ngritjen e kapaciteteve per implementimin e Sistemit te Planifikimit te Integruar IPS2</t>
  </si>
  <si>
    <t>TVSH per projekte te ndryshme te Programit "Mbeshtetje per Zhvillimin Ekonomik"</t>
  </si>
  <si>
    <t>Mbeshtetje e Bisnesit Kreativ</t>
  </si>
  <si>
    <t>M100371</t>
  </si>
  <si>
    <t>Blerje Pajisje dhe Sisteme te Ndryshme</t>
  </si>
  <si>
    <t>Blerje paisje kompiuterike</t>
  </si>
  <si>
    <t>Numri i perfituesve</t>
  </si>
  <si>
    <t>Rikonstruksion  pjesshem zyrash</t>
  </si>
  <si>
    <t>numer ndertesash</t>
  </si>
  <si>
    <t>Projekt prevetiv</t>
  </si>
  <si>
    <t>numer projektesh</t>
  </si>
  <si>
    <t>Blerje pajsije ndryshme</t>
  </si>
  <si>
    <t>Blerje karrike per zyrat dhe sallat e sherbimit</t>
  </si>
  <si>
    <t>Blerje Printer/Fotokopje/Skaner</t>
  </si>
  <si>
    <t>numer pajisjesh</t>
  </si>
  <si>
    <t>Blerja e karrige tavolina, dollape etj per nxenesit,e mesuest e shkollave te AP</t>
  </si>
  <si>
    <t>Blerje Pajisje kompjuterike</t>
  </si>
  <si>
    <t xml:space="preserve">Laboratore, pajisje, makineri per repartet e praktikave profesionale  </t>
  </si>
  <si>
    <t>Ndertim i shkollesprofesionale te IT-se. (vlera e mbetur per vitin 2018 eshte 260 000 mije leke).</t>
  </si>
  <si>
    <t xml:space="preserve">Produkti 4 </t>
  </si>
  <si>
    <t>Hartim i projekteve te reja per rikonstruksionin e shkollave te arsimit profesional</t>
  </si>
  <si>
    <t>nr projektesh</t>
  </si>
  <si>
    <t>Rikonstruksion i shkolles "Teknike Ekonomike "" Tirane</t>
  </si>
  <si>
    <t>Rikonstruksion i shkolles se mesme bujqesore "Mihal Shahini" Cerrik</t>
  </si>
  <si>
    <t>Rikonstruksion i shkolles se mesme profesionale "Beqir Cela" Durres</t>
  </si>
  <si>
    <t>Rikonstruksion i shkolles se mesme profesionale "Hysen Cela" Durres</t>
  </si>
  <si>
    <t>Rikonstruksion i shkolles se mesme profesionale "Sali Ceka" Elbasan</t>
  </si>
  <si>
    <t>Rikonstruksion i shkolles se mesme profesionale "26 Marsi" Kavaje</t>
  </si>
  <si>
    <t>Rikonstruksion i shkolles se mesme profesionale "Thoma Papapano" Gjirokaster</t>
  </si>
  <si>
    <t>Rikonstruksion i shkolles se mesme profesionale "Stiliano Bandilli" Berat</t>
  </si>
  <si>
    <t>Nr godine</t>
  </si>
  <si>
    <t xml:space="preserve">Ndertim i ri shkolla Beqir Cela Durres </t>
  </si>
  <si>
    <t xml:space="preserve">Ndertim i ri shkolla Beqir Cela Durres 
</t>
  </si>
  <si>
    <t>Rikonstruksion i shkolles "Hoteleri - Turiziem" Tirane (Faza II-te)</t>
  </si>
  <si>
    <t xml:space="preserve">Rikonstruksion i shkolles "Hoteleri - Turiziem" Tirane (Faza II-te)
</t>
  </si>
  <si>
    <t>Ndertim i Bazes prodhuese dhe rikonstruksion i shkolles "Arben Broci" Shkoder ( Faza ll)</t>
  </si>
  <si>
    <t xml:space="preserve">Ndertim i Bazes prodhuese dhe rikonstruksion i shkolles "Arben Broci" Shkoder ( Faza ll)
</t>
  </si>
  <si>
    <t xml:space="preserve"> Rikonstruksioni, shtese kati per bazen prodhuese per shkollen"Kristo Isak" Berat(Faza II)</t>
  </si>
  <si>
    <t xml:space="preserve"> Rikonstruksioni, shtese kati per bazen prodhuese per shkollen"Kristo Isak" Berat(Faza II)
</t>
  </si>
  <si>
    <t>nr godinash</t>
  </si>
  <si>
    <t>Ndertim i Bazes prodhuese te shkolles AMP  "Petro Sota" Fier</t>
  </si>
  <si>
    <t xml:space="preserve"> Rikonstruksion dhe ndertim shkolla dhe baza prodhuese "Ali Myftiu" Elbasan(Faza II)</t>
  </si>
  <si>
    <t xml:space="preserve"> Rikonstruksion dhe ndertim shkolla dhe baza prodhuese "Ali Myftiu" Elbasan(Faza II)
</t>
  </si>
  <si>
    <t>Rikonstruk. shkolles AM Profesionale Kamez</t>
  </si>
  <si>
    <t xml:space="preserve">Rikonstruk. shkolles AM Profesionale Kamez
</t>
  </si>
  <si>
    <t xml:space="preserve"> Mbikqyrje e objektit "Rikonstruksioni, shtese kati per bazen prodhuese per shkollen"Kristo Isak"" Berat(Faza II)</t>
  </si>
  <si>
    <t xml:space="preserve"> Mbikqyrje e objektit "Rikonstruksioni, shtese kati per bazen prodhuese per shkollen"Kristo Isak"" Berat(Faza II)
</t>
  </si>
  <si>
    <t xml:space="preserve">Mbikqyrje per projektin  "Ndertim i ri i nderteses se Shkolles Kombetare te Agrobiznesit "Charles Telfort Erikson" Golem, Kavaje </t>
  </si>
  <si>
    <t xml:space="preserve">Mbikqyrje per projektin  "Ndertim i ri i nderteses se Shkolles Kombetare te Agrobiznesit "Charles Telfort Erikson" Golem, Kavaje 
</t>
  </si>
  <si>
    <t>Mbikqyrje per projektin "Ndertim i Bazes prodhuese dhe rikonstruksion i shkolles "Arben Broci"" Shkoder ( Faza ll)</t>
  </si>
  <si>
    <t xml:space="preserve">Mbikqyrje per projektin "Ndertim i Bazes prodhuese dhe rikonstruksion i shkolles "Arben Broci"" Shkoder ( Faza ll)
</t>
  </si>
  <si>
    <t>Mbikqyrje per projektin "Ndertim i Bazes prodhuese te shkolles AMP  "Petro Sota"" Fier</t>
  </si>
  <si>
    <t xml:space="preserve">Mbikqyrje per projektin "Ndertim i Bazes prodhuese te shkolles AMP  "Petro Sota"" Fier
</t>
  </si>
  <si>
    <t>Mbikqyrje per projektin  "Rikonstruksion dhe ndertim shkolla dhe baza prodhuese "Ali Myftiu"" Elbasan (Faza II)</t>
  </si>
  <si>
    <t>Blerje pajisje trajnim rikostruksion etj</t>
  </si>
  <si>
    <t>blerje pajisje dhe trajnime Grant  dhe kredi</t>
  </si>
  <si>
    <t>Skills for Job</t>
  </si>
  <si>
    <t>AL-Tur Suporting Qulity and Access to Tourism Education and Training</t>
  </si>
  <si>
    <t>Mbështetje të arsimit dhe formimit profesional nëpërmjet inovacionit</t>
  </si>
  <si>
    <t>EPALE National Support Services</t>
  </si>
  <si>
    <t>Financim i huaj per arsimin profesional</t>
  </si>
  <si>
    <t>PROSEED Arsimi Profesional</t>
  </si>
  <si>
    <t>PROSEED Zhvillimi Ekonomik</t>
  </si>
  <si>
    <t>P.AS.T.4.Future</t>
  </si>
  <si>
    <t>NEST</t>
  </si>
  <si>
    <t>BRE</t>
  </si>
  <si>
    <t>OIS-AIR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</si>
</sst>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00_);_(* \(#,##0.00\);_(* &quot;-&quot;??_);_(@_)"/>
    <numFmt numFmtId="165" formatCode="0.0%"/>
    <numFmt numFmtId="166" formatCode="_(* #,##0_);_(* \(#,##0\);_(* &quot;-&quot;??_);_(@_)"/>
    <numFmt numFmtId="167" formatCode="#,##0.0"/>
  </numFmts>
  <fonts count="7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8"/>
      <color theme="1"/>
      <name val="Garamond"/>
      <family val="1"/>
    </font>
    <font>
      <b/>
      <sz val="9"/>
      <color theme="1"/>
      <name val="Garamond"/>
      <family val="1"/>
    </font>
    <font>
      <i/>
      <sz val="8"/>
      <color theme="1"/>
      <name val="Garamond"/>
      <family val="1"/>
    </font>
    <font>
      <sz val="9"/>
      <color theme="1"/>
      <name val="Garamond"/>
      <family val="1"/>
    </font>
    <font>
      <b/>
      <sz val="8"/>
      <color theme="1"/>
      <name val="Garamond"/>
      <family val="1"/>
    </font>
    <font>
      <sz val="10"/>
      <name val="Arial"/>
      <family val="2"/>
    </font>
    <font>
      <i/>
      <sz val="9"/>
      <color theme="1"/>
      <name val="Garamond"/>
      <family val="1"/>
    </font>
    <font>
      <b/>
      <sz val="10"/>
      <color theme="1"/>
      <name val="Garamond"/>
      <family val="1"/>
    </font>
    <font>
      <b/>
      <sz val="8"/>
      <color rgb="FFFF0000"/>
      <name val="Garamond"/>
      <family val="1"/>
    </font>
    <font>
      <b/>
      <i/>
      <sz val="9"/>
      <color rgb="FFFF0000"/>
      <name val="Garamond"/>
      <family val="1"/>
    </font>
    <font>
      <b/>
      <sz val="9"/>
      <color rgb="FFFF0000"/>
      <name val="Garamond"/>
      <family val="1"/>
    </font>
    <font>
      <b/>
      <sz val="11"/>
      <color rgb="FFFF0000"/>
      <name val="Calibri"/>
      <family val="2"/>
      <scheme val="minor"/>
    </font>
    <font>
      <b/>
      <sz val="9"/>
      <name val="Garamond"/>
      <family val="1"/>
    </font>
    <font>
      <sz val="12"/>
      <color theme="1"/>
      <name val="Calibri"/>
      <family val="2"/>
      <scheme val="minor"/>
    </font>
    <font>
      <sz val="8"/>
      <color rgb="FFFF0000"/>
      <name val="Garamond"/>
      <family val="1"/>
    </font>
    <font>
      <sz val="8"/>
      <color theme="1"/>
      <name val="Calibri"/>
      <family val="2"/>
      <scheme val="minor"/>
    </font>
    <font>
      <sz val="8"/>
      <name val="Garamond"/>
      <family val="1"/>
    </font>
    <font>
      <sz val="8"/>
      <color theme="1"/>
      <name val="Times New Roman"/>
      <family val="1"/>
    </font>
    <font>
      <b/>
      <sz val="8"/>
      <color rgb="FFFF0000"/>
      <name val="Times New Roman"/>
      <family val="1"/>
    </font>
    <font>
      <b/>
      <sz val="8"/>
      <name val="Garamond"/>
      <family val="1"/>
    </font>
    <font>
      <sz val="8"/>
      <color theme="1"/>
      <name val="Garamond"/>
      <family val="1"/>
      <charset val="238"/>
    </font>
    <font>
      <i/>
      <sz val="8"/>
      <color theme="1"/>
      <name val="Garamond"/>
      <family val="1"/>
      <charset val="238"/>
    </font>
    <font>
      <sz val="10"/>
      <color rgb="FF000000"/>
      <name val="Garamond"/>
      <family val="1"/>
    </font>
    <font>
      <b/>
      <i/>
      <sz val="8"/>
      <color theme="1"/>
      <name val="Garamond"/>
      <family val="1"/>
    </font>
    <font>
      <b/>
      <sz val="11"/>
      <name val="Calibri"/>
      <family val="2"/>
      <scheme val="minor"/>
    </font>
    <font>
      <b/>
      <sz val="10"/>
      <name val="Garamond"/>
      <family val="1"/>
    </font>
    <font>
      <i/>
      <sz val="9"/>
      <name val="Garamond"/>
      <family val="1"/>
    </font>
    <font>
      <i/>
      <sz val="8"/>
      <name val="Garamond"/>
      <family val="1"/>
    </font>
    <font>
      <sz val="11"/>
      <name val="Calibri"/>
      <family val="2"/>
      <scheme val="minor"/>
    </font>
    <font>
      <b/>
      <i/>
      <sz val="9"/>
      <name val="Garamond"/>
      <family val="1"/>
    </font>
    <font>
      <sz val="9"/>
      <name val="Garamond"/>
      <family val="1"/>
    </font>
    <font>
      <b/>
      <i/>
      <sz val="8"/>
      <name val="Garamond"/>
      <family val="1"/>
    </font>
    <font>
      <b/>
      <sz val="11"/>
      <name val="Garamond"/>
      <family val="1"/>
    </font>
    <font>
      <b/>
      <i/>
      <sz val="11"/>
      <name val="Calibri"/>
      <family val="2"/>
      <scheme val="minor"/>
    </font>
    <font>
      <sz val="10"/>
      <name val="Garamond"/>
      <family val="1"/>
    </font>
    <font>
      <sz val="8"/>
      <color rgb="FF00B050"/>
      <name val="Garamond"/>
      <family val="1"/>
    </font>
    <font>
      <sz val="9"/>
      <color rgb="FF00B050"/>
      <name val="Garamond"/>
      <family val="1"/>
    </font>
    <font>
      <i/>
      <sz val="8"/>
      <color rgb="FF00B050"/>
      <name val="Garamond"/>
      <family val="1"/>
    </font>
    <font>
      <sz val="14"/>
      <color rgb="FFFF0000"/>
      <name val="Garamond"/>
      <family val="1"/>
    </font>
    <font>
      <b/>
      <sz val="12"/>
      <color rgb="FFFF0000"/>
      <name val="Garamond"/>
      <family val="1"/>
    </font>
    <font>
      <b/>
      <sz val="14"/>
      <color rgb="FFFF0000"/>
      <name val="Garamond"/>
      <family val="1"/>
    </font>
    <font>
      <b/>
      <sz val="14"/>
      <color theme="1"/>
      <name val="Calibri"/>
      <family val="2"/>
      <scheme val="minor"/>
    </font>
    <font>
      <b/>
      <sz val="16"/>
      <color theme="1"/>
      <name val="Calibri"/>
      <family val="2"/>
      <scheme val="minor"/>
    </font>
    <font>
      <sz val="7"/>
      <color theme="1"/>
      <name val="Garamond"/>
      <family val="1"/>
    </font>
    <font>
      <b/>
      <sz val="7"/>
      <color rgb="FFFF0000"/>
      <name val="Garamond"/>
      <family val="1"/>
    </font>
    <font>
      <b/>
      <sz val="9"/>
      <color indexed="81"/>
      <name val="Tahoma"/>
      <family val="2"/>
      <charset val="238"/>
    </font>
    <font>
      <b/>
      <sz val="10"/>
      <color rgb="FFFF0000"/>
      <name val="Garamond"/>
      <family val="1"/>
    </font>
    <font>
      <b/>
      <sz val="11"/>
      <color theme="1"/>
      <name val="Garamond"/>
      <family val="1"/>
    </font>
    <font>
      <b/>
      <sz val="8"/>
      <color theme="1"/>
      <name val="Times New Roman"/>
      <family val="1"/>
    </font>
    <font>
      <b/>
      <sz val="8"/>
      <name val="Times New Roman"/>
      <family val="1"/>
    </font>
    <font>
      <sz val="8"/>
      <name val="Times New Roman"/>
      <family val="1"/>
    </font>
    <font>
      <sz val="10"/>
      <name val="Times New Roman"/>
      <family val="1"/>
    </font>
    <font>
      <i/>
      <sz val="8"/>
      <name val="Times New Roman"/>
      <family val="1"/>
    </font>
    <font>
      <b/>
      <i/>
      <sz val="8"/>
      <name val="Times New Roman"/>
      <family val="1"/>
    </font>
    <font>
      <sz val="8"/>
      <color theme="0"/>
      <name val="Times New Roman"/>
      <family val="1"/>
    </font>
    <font>
      <b/>
      <sz val="8"/>
      <color theme="1"/>
      <name val="Calibri"/>
      <family val="2"/>
      <charset val="238"/>
      <scheme val="minor"/>
    </font>
    <font>
      <sz val="8"/>
      <color theme="1"/>
      <name val="Calibri"/>
      <family val="2"/>
      <charset val="238"/>
      <scheme val="minor"/>
    </font>
    <font>
      <sz val="9"/>
      <color theme="1"/>
      <name val="Times New Roman"/>
      <family val="1"/>
      <charset val="238"/>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6" tint="0.39997558519241921"/>
        <bgColor indexed="64"/>
      </patternFill>
    </fill>
    <fill>
      <patternFill patternType="solid">
        <fgColor theme="5" tint="0.39997558519241921"/>
        <bgColor indexed="64"/>
      </patternFill>
    </fill>
    <fill>
      <patternFill patternType="solid">
        <fgColor theme="0" tint="-0.249977111117893"/>
        <bgColor indexed="64"/>
      </patternFill>
    </fill>
  </fills>
  <borders count="6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style="medium">
        <color rgb="FF2E74B5"/>
      </top>
      <bottom/>
      <diagonal/>
    </border>
    <border>
      <left/>
      <right/>
      <top/>
      <bottom style="medium">
        <color rgb="FF2E74B5"/>
      </bottom>
      <diagonal/>
    </border>
    <border>
      <left/>
      <right style="medium">
        <color rgb="FF2E74B5"/>
      </right>
      <top style="medium">
        <color rgb="FF2E74B5"/>
      </top>
      <bottom style="medium">
        <color rgb="FF2E74B5"/>
      </bottom>
      <diagonal/>
    </border>
    <border>
      <left/>
      <right style="medium">
        <color rgb="FF2E74B5"/>
      </right>
      <top style="medium">
        <color rgb="FF2E74B5"/>
      </top>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style="medium">
        <color rgb="FF2E74B5"/>
      </top>
      <bottom style="medium">
        <color rgb="FF2E74B5"/>
      </bottom>
      <diagonal/>
    </border>
    <border>
      <left style="medium">
        <color rgb="FF2E74B5"/>
      </left>
      <right style="medium">
        <color rgb="FF2E74B5"/>
      </right>
      <top/>
      <bottom/>
      <diagonal/>
    </border>
    <border>
      <left style="medium">
        <color rgb="FF2E74B5"/>
      </left>
      <right/>
      <top/>
      <bottom style="medium">
        <color rgb="FF2E74B5"/>
      </bottom>
      <diagonal/>
    </border>
    <border>
      <left style="medium">
        <color rgb="FF2E74B5"/>
      </left>
      <right/>
      <top style="medium">
        <color rgb="FF2E74B5"/>
      </top>
      <bottom/>
      <diagonal/>
    </border>
    <border>
      <left style="medium">
        <color rgb="FF2E74B5"/>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2E74B5"/>
      </right>
      <top style="medium">
        <color indexed="64"/>
      </top>
      <bottom style="medium">
        <color rgb="FF2E74B5"/>
      </bottom>
      <diagonal/>
    </border>
    <border>
      <left style="medium">
        <color rgb="FF2E74B5"/>
      </left>
      <right/>
      <top style="medium">
        <color indexed="64"/>
      </top>
      <bottom style="medium">
        <color rgb="FF2E74B5"/>
      </bottom>
      <diagonal/>
    </border>
    <border>
      <left/>
      <right/>
      <top style="medium">
        <color indexed="64"/>
      </top>
      <bottom style="medium">
        <color rgb="FF2E74B5"/>
      </bottom>
      <diagonal/>
    </border>
    <border>
      <left/>
      <right style="medium">
        <color indexed="64"/>
      </right>
      <top style="medium">
        <color indexed="64"/>
      </top>
      <bottom style="medium">
        <color rgb="FF2E74B5"/>
      </bottom>
      <diagonal/>
    </border>
    <border>
      <left style="medium">
        <color indexed="64"/>
      </left>
      <right style="medium">
        <color rgb="FF2E74B5"/>
      </right>
      <top/>
      <bottom style="medium">
        <color rgb="FF2E74B5"/>
      </bottom>
      <diagonal/>
    </border>
    <border>
      <left/>
      <right style="medium">
        <color indexed="64"/>
      </right>
      <top style="medium">
        <color rgb="FF2E74B5"/>
      </top>
      <bottom style="medium">
        <color rgb="FF2E74B5"/>
      </bottom>
      <diagonal/>
    </border>
    <border>
      <left style="medium">
        <color indexed="64"/>
      </left>
      <right style="medium">
        <color rgb="FF2E74B5"/>
      </right>
      <top style="medium">
        <color rgb="FF2E74B5"/>
      </top>
      <bottom/>
      <diagonal/>
    </border>
    <border>
      <left/>
      <right style="medium">
        <color indexed="64"/>
      </right>
      <top/>
      <bottom style="medium">
        <color rgb="FF2E74B5"/>
      </bottom>
      <diagonal/>
    </border>
    <border>
      <left style="medium">
        <color rgb="FF2E74B5"/>
      </left>
      <right style="medium">
        <color indexed="64"/>
      </right>
      <top/>
      <bottom style="medium">
        <color rgb="FF2E74B5"/>
      </bottom>
      <diagonal/>
    </border>
    <border>
      <left style="medium">
        <color indexed="64"/>
      </left>
      <right/>
      <top style="medium">
        <color rgb="FF2E74B5"/>
      </top>
      <bottom style="medium">
        <color rgb="FF2E74B5"/>
      </bottom>
      <diagonal/>
    </border>
    <border>
      <left style="medium">
        <color indexed="64"/>
      </left>
      <right style="medium">
        <color rgb="FF2E74B5"/>
      </right>
      <top/>
      <bottom/>
      <diagonal/>
    </border>
    <border>
      <left style="medium">
        <color indexed="64"/>
      </left>
      <right/>
      <top style="medium">
        <color rgb="FF2E74B5"/>
      </top>
      <bottom style="medium">
        <color indexed="64"/>
      </bottom>
      <diagonal/>
    </border>
    <border>
      <left/>
      <right/>
      <top style="medium">
        <color rgb="FF2E74B5"/>
      </top>
      <bottom style="medium">
        <color indexed="64"/>
      </bottom>
      <diagonal/>
    </border>
    <border>
      <left/>
      <right style="medium">
        <color indexed="64"/>
      </right>
      <top style="medium">
        <color rgb="FF2E74B5"/>
      </top>
      <bottom style="medium">
        <color indexed="64"/>
      </bottom>
      <diagonal/>
    </border>
    <border>
      <left style="medium">
        <color rgb="FF2E74B5"/>
      </left>
      <right style="medium">
        <color rgb="FF2E74B5"/>
      </right>
      <top style="medium">
        <color rgb="FF2E74B5"/>
      </top>
      <bottom style="thin">
        <color indexed="64"/>
      </bottom>
      <diagonal/>
    </border>
    <border>
      <left style="medium">
        <color rgb="FF2E74B5"/>
      </left>
      <right style="medium">
        <color rgb="FF2E74B5"/>
      </right>
      <top style="thin">
        <color indexed="64"/>
      </top>
      <bottom style="medium">
        <color rgb="FF2E74B5"/>
      </bottom>
      <diagonal/>
    </border>
    <border>
      <left style="thin">
        <color indexed="64"/>
      </left>
      <right style="medium">
        <color rgb="FF2E74B5"/>
      </right>
      <top style="thin">
        <color indexed="64"/>
      </top>
      <bottom style="thin">
        <color indexed="64"/>
      </bottom>
      <diagonal/>
    </border>
    <border>
      <left/>
      <right style="medium">
        <color rgb="FF2E74B5"/>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rgb="FF2E74B5"/>
      </right>
      <top/>
      <bottom style="medium">
        <color rgb="FF2E74B5"/>
      </bottom>
      <diagonal/>
    </border>
    <border>
      <left style="thin">
        <color indexed="64"/>
      </left>
      <right/>
      <top style="medium">
        <color rgb="FF2E74B5"/>
      </top>
      <bottom style="medium">
        <color rgb="FF2E74B5"/>
      </bottom>
      <diagonal/>
    </border>
    <border>
      <left style="medium">
        <color rgb="FF2E74B5"/>
      </left>
      <right/>
      <top style="medium">
        <color rgb="FF2E74B5"/>
      </top>
      <bottom style="thin">
        <color indexed="64"/>
      </bottom>
      <diagonal/>
    </border>
    <border>
      <left/>
      <right/>
      <top style="medium">
        <color rgb="FF2E74B5"/>
      </top>
      <bottom style="thin">
        <color indexed="64"/>
      </bottom>
      <diagonal/>
    </border>
    <border>
      <left/>
      <right style="medium">
        <color rgb="FF2E74B5"/>
      </right>
      <top style="medium">
        <color rgb="FF2E74B5"/>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2E74B5"/>
      </left>
      <right/>
      <top style="thin">
        <color indexed="64"/>
      </top>
      <bottom style="medium">
        <color rgb="FF2E74B5"/>
      </bottom>
      <diagonal/>
    </border>
    <border>
      <left/>
      <right style="medium">
        <color rgb="FF2E74B5"/>
      </right>
      <top style="thin">
        <color indexed="64"/>
      </top>
      <bottom style="medium">
        <color rgb="FF2E74B5"/>
      </bottom>
      <diagonal/>
    </border>
    <border>
      <left style="medium">
        <color indexed="64"/>
      </left>
      <right style="medium">
        <color indexed="64"/>
      </right>
      <top style="medium">
        <color indexed="64"/>
      </top>
      <bottom style="medium">
        <color indexed="64"/>
      </bottom>
      <diagonal/>
    </border>
  </borders>
  <cellStyleXfs count="5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xf numFmtId="9" fontId="1" fillId="0" borderId="0" applyFont="0" applyFill="0" applyBorder="0" applyAlignment="0" applyProtection="0"/>
    <xf numFmtId="0" fontId="32" fillId="0" borderId="0"/>
    <xf numFmtId="43" fontId="1"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164" fontId="1" fillId="0" borderId="0" applyFont="0" applyFill="0" applyBorder="0" applyAlignment="0" applyProtection="0"/>
  </cellStyleXfs>
  <cellXfs count="715">
    <xf numFmtId="0" fontId="0" fillId="0" borderId="0" xfId="0"/>
    <xf numFmtId="0" fontId="22" fillId="0" borderId="17" xfId="0" applyFont="1" applyBorder="1" applyAlignment="1">
      <alignment horizontal="left" vertical="center" wrapText="1" indent="1"/>
    </xf>
    <xf numFmtId="0" fontId="19" fillId="33" borderId="18" xfId="0" applyFont="1" applyFill="1" applyBorder="1" applyAlignment="1">
      <alignment horizontal="center" vertical="center" wrapText="1"/>
    </xf>
    <xf numFmtId="0" fontId="19" fillId="33" borderId="16" xfId="0" applyFont="1" applyFill="1" applyBorder="1" applyAlignment="1">
      <alignment horizontal="center" vertical="center" wrapText="1"/>
    </xf>
    <xf numFmtId="0" fontId="19" fillId="33" borderId="17" xfId="0" applyFont="1" applyFill="1" applyBorder="1" applyAlignment="1">
      <alignment horizontal="left" vertical="center" wrapText="1"/>
    </xf>
    <xf numFmtId="4" fontId="0" fillId="0" borderId="0" xfId="0" applyNumberFormat="1"/>
    <xf numFmtId="3" fontId="19" fillId="33" borderId="17" xfId="0" applyNumberFormat="1" applyFont="1" applyFill="1" applyBorder="1" applyAlignment="1">
      <alignment horizontal="center" vertical="center" wrapText="1"/>
    </xf>
    <xf numFmtId="165" fontId="19" fillId="33" borderId="16" xfId="0" applyNumberFormat="1" applyFont="1" applyFill="1" applyBorder="1" applyAlignment="1">
      <alignment horizontal="center" vertical="center"/>
    </xf>
    <xf numFmtId="3" fontId="19" fillId="0" borderId="16" xfId="0" applyNumberFormat="1" applyFont="1" applyBorder="1" applyAlignment="1">
      <alignment horizontal="center" vertical="center"/>
    </xf>
    <xf numFmtId="3" fontId="0" fillId="0" borderId="0" xfId="0" applyNumberFormat="1"/>
    <xf numFmtId="0" fontId="25" fillId="0" borderId="17" xfId="0" applyFont="1" applyBorder="1" applyAlignment="1">
      <alignment horizontal="left" vertical="center" wrapText="1" indent="1"/>
    </xf>
    <xf numFmtId="3" fontId="21" fillId="0" borderId="16" xfId="0" applyNumberFormat="1" applyFont="1" applyBorder="1" applyAlignment="1">
      <alignment horizontal="center" vertical="center"/>
    </xf>
    <xf numFmtId="0" fontId="20" fillId="34" borderId="17" xfId="0" applyFont="1" applyFill="1" applyBorder="1" applyAlignment="1">
      <alignment vertical="center" wrapText="1"/>
    </xf>
    <xf numFmtId="3" fontId="23" fillId="34" borderId="16" xfId="0" applyNumberFormat="1" applyFont="1" applyFill="1" applyBorder="1" applyAlignment="1">
      <alignment horizontal="center" vertical="center"/>
    </xf>
    <xf numFmtId="0" fontId="19" fillId="34" borderId="17" xfId="0" applyFont="1" applyFill="1" applyBorder="1" applyAlignment="1">
      <alignment horizontal="left" vertical="center" wrapText="1"/>
    </xf>
    <xf numFmtId="0" fontId="26" fillId="34" borderId="20" xfId="0" applyFont="1" applyFill="1" applyBorder="1" applyAlignment="1">
      <alignment vertical="center" wrapText="1"/>
    </xf>
    <xf numFmtId="0" fontId="26" fillId="33" borderId="20" xfId="0" applyFont="1" applyFill="1" applyBorder="1" applyAlignment="1">
      <alignment horizontal="left" vertical="center" wrapText="1"/>
    </xf>
    <xf numFmtId="0" fontId="23" fillId="33" borderId="18" xfId="0" applyFont="1" applyFill="1" applyBorder="1" applyAlignment="1">
      <alignment horizontal="center" vertical="center" wrapText="1"/>
    </xf>
    <xf numFmtId="0" fontId="23" fillId="33" borderId="16" xfId="0" applyFont="1" applyFill="1" applyBorder="1" applyAlignment="1">
      <alignment horizontal="center" vertical="center" wrapText="1"/>
    </xf>
    <xf numFmtId="0" fontId="27" fillId="34" borderId="17" xfId="0" applyFont="1" applyFill="1" applyBorder="1" applyAlignment="1">
      <alignment horizontal="left" vertical="center" wrapText="1"/>
    </xf>
    <xf numFmtId="0" fontId="28" fillId="0" borderId="21" xfId="0" applyFont="1" applyBorder="1" applyAlignment="1">
      <alignment horizontal="left" vertical="center" wrapText="1" indent="1"/>
    </xf>
    <xf numFmtId="3" fontId="23" fillId="0" borderId="16" xfId="0" applyNumberFormat="1" applyFont="1" applyBorder="1" applyAlignment="1">
      <alignment horizontal="center" vertical="center"/>
    </xf>
    <xf numFmtId="0" fontId="29" fillId="0" borderId="21" xfId="0" applyFont="1" applyBorder="1" applyAlignment="1">
      <alignment horizontal="left" vertical="center" wrapText="1" indent="1"/>
    </xf>
    <xf numFmtId="0" fontId="29" fillId="35" borderId="17" xfId="0" applyFont="1" applyFill="1" applyBorder="1" applyAlignment="1">
      <alignment vertical="center" wrapText="1"/>
    </xf>
    <xf numFmtId="3" fontId="23" fillId="35" borderId="16" xfId="0" applyNumberFormat="1" applyFont="1" applyFill="1" applyBorder="1" applyAlignment="1">
      <alignment horizontal="center" vertical="center"/>
    </xf>
    <xf numFmtId="0" fontId="29" fillId="36" borderId="17" xfId="0" applyFont="1" applyFill="1" applyBorder="1" applyAlignment="1">
      <alignment vertical="center" wrapText="1"/>
    </xf>
    <xf numFmtId="3" fontId="23" fillId="36" borderId="16" xfId="0" applyNumberFormat="1" applyFont="1" applyFill="1" applyBorder="1" applyAlignment="1">
      <alignment horizontal="center" vertical="center"/>
    </xf>
    <xf numFmtId="0" fontId="20" fillId="0" borderId="0" xfId="0" applyFont="1" applyBorder="1" applyAlignment="1">
      <alignment horizontal="left" vertical="center" wrapText="1" indent="1"/>
    </xf>
    <xf numFmtId="3" fontId="19" fillId="0" borderId="0" xfId="0" applyNumberFormat="1" applyFont="1" applyBorder="1" applyAlignment="1">
      <alignment horizontal="center" vertical="center"/>
    </xf>
    <xf numFmtId="0" fontId="30" fillId="0" borderId="0" xfId="0" applyFont="1"/>
    <xf numFmtId="165" fontId="0" fillId="0" borderId="0" xfId="43" applyNumberFormat="1" applyFont="1"/>
    <xf numFmtId="9" fontId="19" fillId="37" borderId="16" xfId="0" applyNumberFormat="1" applyFont="1" applyFill="1" applyBorder="1" applyAlignment="1">
      <alignment horizontal="center" vertical="center"/>
    </xf>
    <xf numFmtId="0" fontId="19" fillId="37" borderId="17" xfId="0" applyFont="1" applyFill="1" applyBorder="1" applyAlignment="1">
      <alignment vertical="center" wrapText="1"/>
    </xf>
    <xf numFmtId="0" fontId="19" fillId="37" borderId="17" xfId="0" applyFont="1" applyFill="1" applyBorder="1" applyAlignment="1">
      <alignment horizontal="left" vertical="center" wrapText="1"/>
    </xf>
    <xf numFmtId="9" fontId="33" fillId="37" borderId="16" xfId="0" applyNumberFormat="1" applyFont="1" applyFill="1" applyBorder="1" applyAlignment="1">
      <alignment horizontal="center" vertical="center"/>
    </xf>
    <xf numFmtId="0" fontId="27" fillId="34" borderId="17" xfId="0" applyFont="1" applyFill="1" applyBorder="1" applyAlignment="1">
      <alignment horizontal="left" vertical="center"/>
    </xf>
    <xf numFmtId="0" fontId="27" fillId="34" borderId="20" xfId="0" applyFont="1" applyFill="1" applyBorder="1" applyAlignment="1">
      <alignment horizontal="left" vertical="center" wrapText="1"/>
    </xf>
    <xf numFmtId="9" fontId="27" fillId="34" borderId="20" xfId="0" applyNumberFormat="1" applyFont="1" applyFill="1" applyBorder="1" applyAlignment="1">
      <alignment horizontal="center" vertical="center" wrapText="1"/>
    </xf>
    <xf numFmtId="0" fontId="19" fillId="34" borderId="11" xfId="0" applyFont="1" applyFill="1" applyBorder="1" applyAlignment="1">
      <alignment vertical="center"/>
    </xf>
    <xf numFmtId="0" fontId="19" fillId="34" borderId="14" xfId="0" applyFont="1" applyFill="1" applyBorder="1" applyAlignment="1">
      <alignment vertical="center"/>
    </xf>
    <xf numFmtId="0" fontId="27" fillId="34" borderId="20" xfId="0" applyFont="1" applyFill="1" applyBorder="1" applyAlignment="1">
      <alignment vertical="center" wrapText="1"/>
    </xf>
    <xf numFmtId="0" fontId="38" fillId="33" borderId="17" xfId="0" applyFont="1" applyFill="1" applyBorder="1" applyAlignment="1">
      <alignment vertical="center" wrapText="1"/>
    </xf>
    <xf numFmtId="0" fontId="38" fillId="33" borderId="17" xfId="0" applyFont="1" applyFill="1" applyBorder="1" applyAlignment="1">
      <alignment horizontal="left" vertical="center" wrapText="1"/>
    </xf>
    <xf numFmtId="0" fontId="19" fillId="37" borderId="17" xfId="0" applyFont="1" applyFill="1" applyBorder="1" applyAlignment="1">
      <alignment vertical="top" wrapText="1"/>
    </xf>
    <xf numFmtId="0" fontId="19" fillId="33" borderId="19" xfId="0" applyFont="1" applyFill="1" applyBorder="1" applyAlignment="1">
      <alignment horizontal="center" vertical="center" wrapText="1"/>
    </xf>
    <xf numFmtId="0" fontId="19" fillId="33" borderId="17" xfId="0" applyFont="1" applyFill="1" applyBorder="1" applyAlignment="1">
      <alignment horizontal="center" vertical="center" wrapText="1"/>
    </xf>
    <xf numFmtId="0" fontId="16" fillId="0" borderId="0" xfId="0" applyFont="1" applyAlignment="1">
      <alignment horizontal="center"/>
    </xf>
    <xf numFmtId="0" fontId="23" fillId="34" borderId="10"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4" xfId="0" applyFont="1" applyFill="1" applyBorder="1" applyAlignment="1">
      <alignment horizontal="center" vertical="center" wrapText="1"/>
    </xf>
    <xf numFmtId="0" fontId="26" fillId="34" borderId="10" xfId="0" applyFont="1" applyFill="1" applyBorder="1" applyAlignment="1">
      <alignment horizontal="center" vertical="center"/>
    </xf>
    <xf numFmtId="0" fontId="26" fillId="34" borderId="11" xfId="0" applyFont="1" applyFill="1" applyBorder="1" applyAlignment="1">
      <alignment horizontal="center" vertical="center"/>
    </xf>
    <xf numFmtId="0" fontId="26" fillId="34" borderId="14" xfId="0" applyFont="1" applyFill="1" applyBorder="1" applyAlignment="1">
      <alignment horizontal="center" vertical="center"/>
    </xf>
    <xf numFmtId="0" fontId="19" fillId="33" borderId="17" xfId="0" applyFont="1" applyFill="1" applyBorder="1" applyAlignment="1">
      <alignment vertical="center" wrapText="1"/>
    </xf>
    <xf numFmtId="3" fontId="40" fillId="0" borderId="0" xfId="0" applyNumberFormat="1" applyFont="1" applyFill="1" applyBorder="1" applyAlignment="1">
      <alignment horizontal="center" vertical="center"/>
    </xf>
    <xf numFmtId="0" fontId="23" fillId="33" borderId="0" xfId="0" applyFont="1" applyFill="1" applyBorder="1" applyAlignment="1">
      <alignment horizontal="center" vertical="center" wrapText="1"/>
    </xf>
    <xf numFmtId="0" fontId="0" fillId="0" borderId="0" xfId="0" applyBorder="1"/>
    <xf numFmtId="3" fontId="0" fillId="0" borderId="0" xfId="0" applyNumberFormat="1" applyBorder="1"/>
    <xf numFmtId="3" fontId="19" fillId="0" borderId="0" xfId="0" applyNumberFormat="1" applyFont="1" applyFill="1" applyBorder="1" applyAlignment="1">
      <alignment horizontal="center" vertical="center"/>
    </xf>
    <xf numFmtId="0" fontId="34" fillId="0" borderId="0" xfId="0" applyFont="1" applyBorder="1" applyAlignment="1">
      <alignment wrapText="1"/>
    </xf>
    <xf numFmtId="165" fontId="0" fillId="0" borderId="0" xfId="43" applyNumberFormat="1" applyFont="1" applyBorder="1"/>
    <xf numFmtId="0" fontId="19" fillId="33" borderId="41" xfId="0" applyFont="1" applyFill="1" applyBorder="1" applyAlignment="1">
      <alignment horizontal="left" vertical="center" wrapText="1"/>
    </xf>
    <xf numFmtId="0" fontId="23" fillId="33" borderId="30" xfId="0" applyFont="1" applyFill="1" applyBorder="1" applyAlignment="1">
      <alignment horizontal="center" vertical="center" wrapText="1"/>
    </xf>
    <xf numFmtId="0" fontId="23" fillId="33" borderId="44" xfId="0" applyFont="1" applyFill="1" applyBorder="1" applyAlignment="1">
      <alignment horizontal="center" vertical="center" wrapText="1"/>
    </xf>
    <xf numFmtId="3" fontId="19" fillId="33" borderId="45" xfId="0" applyNumberFormat="1" applyFont="1" applyFill="1" applyBorder="1" applyAlignment="1">
      <alignment horizontal="center" vertical="center" wrapText="1"/>
    </xf>
    <xf numFmtId="165" fontId="19" fillId="33" borderId="44" xfId="0" applyNumberFormat="1" applyFont="1" applyFill="1" applyBorder="1" applyAlignment="1">
      <alignment horizontal="center" vertical="center"/>
    </xf>
    <xf numFmtId="0" fontId="19" fillId="33" borderId="45" xfId="0" applyFont="1" applyFill="1" applyBorder="1" applyAlignment="1">
      <alignment horizontal="center" vertical="center" wrapText="1"/>
    </xf>
    <xf numFmtId="0" fontId="41" fillId="38" borderId="17" xfId="0" applyFont="1" applyFill="1" applyBorder="1" applyAlignment="1">
      <alignment horizontal="left" wrapText="1"/>
    </xf>
    <xf numFmtId="165" fontId="18" fillId="33" borderId="16" xfId="43" applyNumberFormat="1" applyFont="1" applyFill="1" applyBorder="1" applyAlignment="1">
      <alignment horizontal="center" vertical="center" wrapText="1"/>
    </xf>
    <xf numFmtId="3" fontId="19" fillId="37" borderId="16" xfId="43" applyNumberFormat="1" applyFont="1" applyFill="1" applyBorder="1" applyAlignment="1">
      <alignment horizontal="center" vertical="center"/>
    </xf>
    <xf numFmtId="9" fontId="19" fillId="0" borderId="16" xfId="43" applyFont="1" applyBorder="1" applyAlignment="1">
      <alignment horizontal="center" vertical="center"/>
    </xf>
    <xf numFmtId="165" fontId="19" fillId="0" borderId="16" xfId="43" applyNumberFormat="1" applyFont="1" applyBorder="1" applyAlignment="1">
      <alignment horizontal="center" vertical="center"/>
    </xf>
    <xf numFmtId="0" fontId="27" fillId="34" borderId="17" xfId="0" applyFont="1" applyFill="1" applyBorder="1" applyAlignment="1">
      <alignment vertical="center" wrapText="1"/>
    </xf>
    <xf numFmtId="3" fontId="19" fillId="0" borderId="17" xfId="0" applyNumberFormat="1" applyFont="1" applyFill="1" applyBorder="1" applyAlignment="1">
      <alignment horizontal="center" vertical="center" wrapText="1"/>
    </xf>
    <xf numFmtId="3" fontId="21" fillId="0" borderId="16" xfId="0" applyNumberFormat="1" applyFont="1" applyFill="1" applyBorder="1" applyAlignment="1">
      <alignment horizontal="center" vertical="center"/>
    </xf>
    <xf numFmtId="3" fontId="42" fillId="0" borderId="16" xfId="0" applyNumberFormat="1" applyFont="1" applyBorder="1" applyAlignment="1">
      <alignment horizontal="center" vertical="center"/>
    </xf>
    <xf numFmtId="0" fontId="19" fillId="0" borderId="17" xfId="0" applyFont="1" applyFill="1" applyBorder="1" applyAlignment="1">
      <alignment vertical="center" wrapText="1"/>
    </xf>
    <xf numFmtId="9" fontId="19" fillId="0" borderId="16" xfId="0" applyNumberFormat="1" applyFont="1" applyFill="1" applyBorder="1" applyAlignment="1">
      <alignment horizontal="center" vertical="center" wrapText="1"/>
    </xf>
    <xf numFmtId="0" fontId="19" fillId="0" borderId="17" xfId="0" applyFont="1" applyFill="1" applyBorder="1" applyAlignment="1">
      <alignment horizontal="left" vertical="center" wrapText="1"/>
    </xf>
    <xf numFmtId="9" fontId="19" fillId="33" borderId="16" xfId="0" applyNumberFormat="1" applyFont="1" applyFill="1" applyBorder="1" applyAlignment="1">
      <alignment horizontal="center" vertical="center"/>
    </xf>
    <xf numFmtId="0" fontId="36" fillId="0" borderId="16" xfId="0" applyNumberFormat="1" applyFont="1" applyFill="1" applyBorder="1" applyAlignment="1">
      <alignment horizontal="center" vertical="center" wrapText="1"/>
    </xf>
    <xf numFmtId="1" fontId="19" fillId="33" borderId="16" xfId="0" applyNumberFormat="1" applyFont="1" applyFill="1" applyBorder="1" applyAlignment="1">
      <alignment horizontal="center" vertical="center"/>
    </xf>
    <xf numFmtId="165" fontId="21" fillId="0" borderId="16" xfId="0" applyNumberFormat="1" applyFont="1" applyBorder="1" applyAlignment="1">
      <alignment horizontal="center" vertical="center"/>
    </xf>
    <xf numFmtId="3" fontId="21" fillId="33" borderId="17" xfId="0" applyNumberFormat="1" applyFont="1" applyFill="1" applyBorder="1" applyAlignment="1">
      <alignment horizontal="center" vertical="center" wrapText="1"/>
    </xf>
    <xf numFmtId="0" fontId="19" fillId="39" borderId="17" xfId="0" applyFont="1" applyFill="1" applyBorder="1" applyAlignment="1">
      <alignment horizontal="left" vertical="center" wrapText="1"/>
    </xf>
    <xf numFmtId="3" fontId="21" fillId="0" borderId="16" xfId="0" applyNumberFormat="1" applyFont="1" applyBorder="1" applyAlignment="1">
      <alignment horizontal="center" vertical="center" wrapText="1"/>
    </xf>
    <xf numFmtId="3" fontId="19" fillId="0" borderId="16" xfId="0" applyNumberFormat="1" applyFont="1" applyBorder="1" applyAlignment="1">
      <alignment horizontal="center" vertical="center" wrapText="1"/>
    </xf>
    <xf numFmtId="3" fontId="19" fillId="0" borderId="16" xfId="0" applyNumberFormat="1" applyFont="1" applyFill="1" applyBorder="1" applyAlignment="1">
      <alignment horizontal="center" vertical="center" wrapText="1"/>
    </xf>
    <xf numFmtId="0" fontId="19" fillId="39" borderId="25" xfId="0" applyFont="1" applyFill="1" applyBorder="1" applyAlignment="1">
      <alignment horizontal="left" vertical="center" wrapText="1"/>
    </xf>
    <xf numFmtId="3" fontId="19" fillId="33" borderId="16" xfId="0" applyNumberFormat="1" applyFont="1" applyFill="1" applyBorder="1" applyAlignment="1">
      <alignment horizontal="center" vertical="center"/>
    </xf>
    <xf numFmtId="0" fontId="27" fillId="34" borderId="17" xfId="0" applyFont="1" applyFill="1" applyBorder="1" applyAlignment="1">
      <alignment horizontal="left" vertical="top" wrapText="1"/>
    </xf>
    <xf numFmtId="165" fontId="19" fillId="33" borderId="16" xfId="0" applyNumberFormat="1" applyFont="1" applyFill="1" applyBorder="1" applyAlignment="1">
      <alignment horizontal="center" vertical="center" wrapText="1"/>
    </xf>
    <xf numFmtId="0" fontId="22" fillId="0" borderId="17" xfId="0" applyFont="1" applyBorder="1" applyAlignment="1">
      <alignment horizontal="left" vertical="center" wrapText="1"/>
    </xf>
    <xf numFmtId="0" fontId="22" fillId="0" borderId="51" xfId="0" applyFont="1" applyBorder="1" applyAlignment="1">
      <alignment horizontal="left" vertical="center" wrapText="1"/>
    </xf>
    <xf numFmtId="0" fontId="28" fillId="0" borderId="25" xfId="0" applyFont="1" applyBorder="1" applyAlignment="1">
      <alignment horizontal="left" vertical="center" wrapText="1"/>
    </xf>
    <xf numFmtId="0" fontId="19" fillId="39" borderId="52" xfId="0" applyFont="1" applyFill="1" applyBorder="1" applyAlignment="1">
      <alignment horizontal="left" vertical="center" wrapText="1"/>
    </xf>
    <xf numFmtId="0" fontId="28" fillId="0" borderId="21" xfId="0" applyFont="1" applyBorder="1" applyAlignment="1">
      <alignment horizontal="left" vertical="center" wrapText="1"/>
    </xf>
    <xf numFmtId="0" fontId="19" fillId="34" borderId="20" xfId="0" applyFont="1" applyFill="1" applyBorder="1" applyAlignment="1">
      <alignment vertical="center" wrapText="1"/>
    </xf>
    <xf numFmtId="0" fontId="27" fillId="34" borderId="20" xfId="0" applyFont="1" applyFill="1" applyBorder="1" applyAlignment="1">
      <alignment horizontal="center" vertical="center" wrapText="1"/>
    </xf>
    <xf numFmtId="0" fontId="19" fillId="34" borderId="25" xfId="0" applyFont="1" applyFill="1" applyBorder="1" applyAlignment="1">
      <alignment horizontal="left" vertical="center" wrapText="1"/>
    </xf>
    <xf numFmtId="0" fontId="28" fillId="0" borderId="51" xfId="0" applyFont="1" applyBorder="1" applyAlignment="1">
      <alignment horizontal="left" vertical="center" wrapText="1" indent="1"/>
    </xf>
    <xf numFmtId="0" fontId="43" fillId="33" borderId="0" xfId="0" applyFont="1" applyFill="1"/>
    <xf numFmtId="0" fontId="44" fillId="33" borderId="20" xfId="0" applyFont="1" applyFill="1" applyBorder="1" applyAlignment="1">
      <alignment horizontal="left" vertical="center" wrapText="1"/>
    </xf>
    <xf numFmtId="0" fontId="44" fillId="33" borderId="20" xfId="0" applyFont="1" applyFill="1" applyBorder="1" applyAlignment="1">
      <alignment vertical="center" wrapText="1"/>
    </xf>
    <xf numFmtId="0" fontId="38" fillId="33" borderId="18" xfId="0" applyFont="1" applyFill="1" applyBorder="1" applyAlignment="1">
      <alignment horizontal="center" vertical="center" wrapText="1"/>
    </xf>
    <xf numFmtId="0" fontId="38" fillId="33" borderId="16" xfId="0" applyFont="1" applyFill="1" applyBorder="1" applyAlignment="1">
      <alignment horizontal="center" vertical="center" wrapText="1"/>
    </xf>
    <xf numFmtId="0" fontId="38" fillId="33" borderId="53" xfId="0" applyFont="1" applyFill="1" applyBorder="1" applyAlignment="1">
      <alignment vertical="center" wrapText="1"/>
    </xf>
    <xf numFmtId="9" fontId="38" fillId="33" borderId="54" xfId="0" applyNumberFormat="1" applyFont="1" applyFill="1" applyBorder="1" applyAlignment="1">
      <alignment horizontal="center" vertical="center"/>
    </xf>
    <xf numFmtId="9" fontId="38" fillId="33" borderId="55" xfId="0" applyNumberFormat="1" applyFont="1" applyFill="1" applyBorder="1" applyAlignment="1">
      <alignment horizontal="center" vertical="center"/>
    </xf>
    <xf numFmtId="0" fontId="31" fillId="33" borderId="17" xfId="0" applyFont="1" applyFill="1" applyBorder="1" applyAlignment="1">
      <alignment vertical="center" wrapText="1"/>
    </xf>
    <xf numFmtId="0" fontId="38" fillId="33" borderId="22" xfId="0" applyFont="1" applyFill="1" applyBorder="1" applyAlignment="1">
      <alignment horizontal="left" vertical="center" wrapText="1"/>
    </xf>
    <xf numFmtId="9" fontId="38" fillId="33" borderId="56" xfId="0" applyNumberFormat="1" applyFont="1" applyFill="1" applyBorder="1" applyAlignment="1">
      <alignment horizontal="center" vertical="center"/>
    </xf>
    <xf numFmtId="9" fontId="38" fillId="33" borderId="16" xfId="0" applyNumberFormat="1" applyFont="1" applyFill="1" applyBorder="1" applyAlignment="1">
      <alignment horizontal="center" vertical="center"/>
    </xf>
    <xf numFmtId="49" fontId="38" fillId="33" borderId="16" xfId="0" applyNumberFormat="1" applyFont="1" applyFill="1" applyBorder="1" applyAlignment="1">
      <alignment horizontal="center" vertical="center"/>
    </xf>
    <xf numFmtId="0" fontId="38" fillId="33" borderId="10" xfId="0" applyFont="1" applyFill="1" applyBorder="1" applyAlignment="1">
      <alignment horizontal="left" vertical="center" wrapText="1"/>
    </xf>
    <xf numFmtId="3" fontId="38" fillId="33" borderId="17" xfId="0" applyNumberFormat="1" applyFont="1" applyFill="1" applyBorder="1" applyAlignment="1">
      <alignment horizontal="center" vertical="center" wrapText="1"/>
    </xf>
    <xf numFmtId="0" fontId="38" fillId="33" borderId="17" xfId="0" applyFont="1" applyFill="1" applyBorder="1" applyAlignment="1">
      <alignment horizontal="center" vertical="center" wrapText="1"/>
    </xf>
    <xf numFmtId="165" fontId="38" fillId="33" borderId="16" xfId="0" applyNumberFormat="1" applyFont="1" applyFill="1" applyBorder="1" applyAlignment="1">
      <alignment horizontal="center" vertical="center"/>
    </xf>
    <xf numFmtId="0" fontId="31" fillId="33" borderId="17" xfId="0" applyFont="1" applyFill="1" applyBorder="1" applyAlignment="1">
      <alignment horizontal="left" vertical="center" wrapText="1" indent="1"/>
    </xf>
    <xf numFmtId="3" fontId="31" fillId="33" borderId="16" xfId="0" applyNumberFormat="1" applyFont="1" applyFill="1" applyBorder="1" applyAlignment="1">
      <alignment horizontal="center" vertical="center"/>
    </xf>
    <xf numFmtId="0" fontId="45" fillId="33" borderId="17" xfId="0" applyFont="1" applyFill="1" applyBorder="1" applyAlignment="1">
      <alignment horizontal="left" vertical="center" wrapText="1" indent="1"/>
    </xf>
    <xf numFmtId="3" fontId="46" fillId="33" borderId="16" xfId="0" applyNumberFormat="1" applyFont="1" applyFill="1" applyBorder="1" applyAlignment="1">
      <alignment horizontal="center" vertical="center"/>
    </xf>
    <xf numFmtId="3" fontId="46" fillId="33" borderId="16" xfId="43" applyNumberFormat="1" applyFont="1" applyFill="1" applyBorder="1" applyAlignment="1">
      <alignment horizontal="center" vertical="center"/>
    </xf>
    <xf numFmtId="0" fontId="47" fillId="33" borderId="0" xfId="0" applyFont="1" applyFill="1"/>
    <xf numFmtId="165" fontId="46" fillId="33" borderId="16" xfId="0" applyNumberFormat="1" applyFont="1" applyFill="1" applyBorder="1" applyAlignment="1">
      <alignment horizontal="center" vertical="center"/>
    </xf>
    <xf numFmtId="3" fontId="45" fillId="33" borderId="16" xfId="0" applyNumberFormat="1" applyFont="1" applyFill="1" applyBorder="1" applyAlignment="1">
      <alignment horizontal="center" vertical="center"/>
    </xf>
    <xf numFmtId="0" fontId="48" fillId="33" borderId="51" xfId="0" applyFont="1" applyFill="1" applyBorder="1" applyAlignment="1">
      <alignment horizontal="left" vertical="center" wrapText="1" indent="1"/>
    </xf>
    <xf numFmtId="3" fontId="38" fillId="33" borderId="16" xfId="0" applyNumberFormat="1" applyFont="1" applyFill="1" applyBorder="1" applyAlignment="1">
      <alignment horizontal="center" vertical="center"/>
    </xf>
    <xf numFmtId="0" fontId="49" fillId="33" borderId="17" xfId="0" applyFont="1" applyFill="1" applyBorder="1" applyAlignment="1">
      <alignment horizontal="left" vertical="center" wrapText="1" indent="1"/>
    </xf>
    <xf numFmtId="3" fontId="50" fillId="33" borderId="16" xfId="0" applyNumberFormat="1" applyFont="1" applyFill="1" applyBorder="1" applyAlignment="1">
      <alignment horizontal="center" vertical="center"/>
    </xf>
    <xf numFmtId="0" fontId="31" fillId="33" borderId="25" xfId="0" applyFont="1" applyFill="1" applyBorder="1" applyAlignment="1">
      <alignment horizontal="left" vertical="center" wrapText="1" indent="1"/>
    </xf>
    <xf numFmtId="0" fontId="19" fillId="34" borderId="10" xfId="0" applyFont="1" applyFill="1" applyBorder="1" applyAlignment="1">
      <alignment vertical="center" wrapText="1"/>
    </xf>
    <xf numFmtId="0" fontId="48" fillId="33" borderId="21" xfId="0" applyFont="1" applyFill="1" applyBorder="1" applyAlignment="1">
      <alignment horizontal="left" vertical="center" wrapText="1" indent="1"/>
    </xf>
    <xf numFmtId="0" fontId="38" fillId="33" borderId="25" xfId="0" applyFont="1" applyFill="1" applyBorder="1" applyAlignment="1">
      <alignment horizontal="left" vertical="center" wrapText="1"/>
    </xf>
    <xf numFmtId="0" fontId="19" fillId="34" borderId="10" xfId="0" applyFont="1" applyFill="1" applyBorder="1" applyAlignment="1">
      <alignment vertical="center"/>
    </xf>
    <xf numFmtId="0" fontId="31" fillId="33" borderId="21" xfId="0" applyFont="1" applyFill="1" applyBorder="1" applyAlignment="1">
      <alignment horizontal="left" vertical="center" wrapText="1" indent="1"/>
    </xf>
    <xf numFmtId="0" fontId="48" fillId="33" borderId="25" xfId="0" applyFont="1" applyFill="1" applyBorder="1" applyAlignment="1">
      <alignment horizontal="left" vertical="center" wrapText="1" indent="1"/>
    </xf>
    <xf numFmtId="0" fontId="38" fillId="33" borderId="20" xfId="0" applyFont="1" applyFill="1" applyBorder="1" applyAlignment="1">
      <alignment horizontal="left" vertical="center" wrapText="1"/>
    </xf>
    <xf numFmtId="3" fontId="50" fillId="33" borderId="18" xfId="0" applyNumberFormat="1" applyFont="1" applyFill="1" applyBorder="1" applyAlignment="1">
      <alignment horizontal="center" vertical="center"/>
    </xf>
    <xf numFmtId="0" fontId="48" fillId="33" borderId="53" xfId="0" applyFont="1" applyFill="1" applyBorder="1" applyAlignment="1">
      <alignment horizontal="left" vertical="center" wrapText="1" indent="1"/>
    </xf>
    <xf numFmtId="3" fontId="50" fillId="33" borderId="54" xfId="0" applyNumberFormat="1" applyFont="1" applyFill="1" applyBorder="1" applyAlignment="1">
      <alignment horizontal="center" vertical="center"/>
    </xf>
    <xf numFmtId="3" fontId="50" fillId="33" borderId="55" xfId="0" applyNumberFormat="1" applyFont="1" applyFill="1" applyBorder="1" applyAlignment="1">
      <alignment horizontal="center" vertical="center"/>
    </xf>
    <xf numFmtId="3" fontId="50" fillId="33" borderId="13" xfId="0" applyNumberFormat="1" applyFont="1" applyFill="1" applyBorder="1" applyAlignment="1">
      <alignment horizontal="center" vertical="center"/>
    </xf>
    <xf numFmtId="0" fontId="38" fillId="33" borderId="51" xfId="0" applyFont="1" applyFill="1" applyBorder="1" applyAlignment="1">
      <alignment vertical="center" wrapText="1"/>
    </xf>
    <xf numFmtId="3" fontId="35" fillId="33" borderId="16" xfId="0" applyNumberFormat="1" applyFont="1" applyFill="1" applyBorder="1" applyAlignment="1">
      <alignment horizontal="center" vertical="center"/>
    </xf>
    <xf numFmtId="0" fontId="49" fillId="33" borderId="21" xfId="0" applyFont="1" applyFill="1" applyBorder="1" applyAlignment="1">
      <alignment horizontal="left" vertical="center" wrapText="1" indent="1"/>
    </xf>
    <xf numFmtId="0" fontId="35" fillId="33" borderId="17" xfId="0" applyFont="1" applyFill="1" applyBorder="1" applyAlignment="1">
      <alignment horizontal="left" vertical="center" wrapText="1"/>
    </xf>
    <xf numFmtId="0" fontId="52" fillId="33" borderId="0" xfId="0" applyFont="1" applyFill="1"/>
    <xf numFmtId="0" fontId="49" fillId="33" borderId="25" xfId="0" applyFont="1" applyFill="1" applyBorder="1" applyAlignment="1">
      <alignment horizontal="left" vertical="center" wrapText="1" indent="1"/>
    </xf>
    <xf numFmtId="3" fontId="38" fillId="33" borderId="54" xfId="0" applyNumberFormat="1" applyFont="1" applyFill="1" applyBorder="1" applyAlignment="1">
      <alignment horizontal="center" vertical="center"/>
    </xf>
    <xf numFmtId="3" fontId="35" fillId="0" borderId="16" xfId="0" applyNumberFormat="1" applyFont="1" applyBorder="1" applyAlignment="1">
      <alignment horizontal="center" vertical="center"/>
    </xf>
    <xf numFmtId="0" fontId="31" fillId="33" borderId="0" xfId="0" applyFont="1" applyFill="1" applyBorder="1" applyAlignment="1">
      <alignment vertical="center" wrapText="1"/>
    </xf>
    <xf numFmtId="3" fontId="38" fillId="33" borderId="0" xfId="0" applyNumberFormat="1" applyFont="1" applyFill="1" applyBorder="1" applyAlignment="1">
      <alignment horizontal="center" vertical="center"/>
    </xf>
    <xf numFmtId="0" fontId="33" fillId="0" borderId="17" xfId="0" applyFont="1" applyFill="1" applyBorder="1" applyAlignment="1">
      <alignment horizontal="left" vertical="center" wrapText="1"/>
    </xf>
    <xf numFmtId="0" fontId="33" fillId="0" borderId="17" xfId="0" applyFont="1" applyFill="1" applyBorder="1" applyAlignment="1">
      <alignment horizontal="left" vertical="top" wrapText="1"/>
    </xf>
    <xf numFmtId="0" fontId="33" fillId="37" borderId="17" xfId="0" applyFont="1" applyFill="1" applyBorder="1" applyAlignment="1">
      <alignment horizontal="left" vertical="center" wrapText="1"/>
    </xf>
    <xf numFmtId="0" fontId="54" fillId="37" borderId="17" xfId="0" applyFont="1" applyFill="1" applyBorder="1" applyAlignment="1">
      <alignment vertical="center" wrapText="1"/>
    </xf>
    <xf numFmtId="0" fontId="27" fillId="41" borderId="17" xfId="0" applyFont="1" applyFill="1" applyBorder="1" applyAlignment="1">
      <alignment horizontal="left" vertical="center" wrapText="1"/>
    </xf>
    <xf numFmtId="3" fontId="54" fillId="33" borderId="17" xfId="0" applyNumberFormat="1" applyFont="1" applyFill="1" applyBorder="1" applyAlignment="1">
      <alignment horizontal="center" vertical="center" wrapText="1"/>
    </xf>
    <xf numFmtId="3" fontId="35" fillId="33" borderId="17" xfId="0" applyNumberFormat="1" applyFont="1" applyFill="1" applyBorder="1" applyAlignment="1">
      <alignment horizontal="center" vertical="center" wrapText="1"/>
    </xf>
    <xf numFmtId="3" fontId="46" fillId="0" borderId="16" xfId="0" applyNumberFormat="1" applyFont="1" applyBorder="1" applyAlignment="1">
      <alignment horizontal="center" vertical="center"/>
    </xf>
    <xf numFmtId="165" fontId="46" fillId="0" borderId="16" xfId="0" applyNumberFormat="1" applyFont="1" applyBorder="1" applyAlignment="1">
      <alignment horizontal="center" vertical="center"/>
    </xf>
    <xf numFmtId="165" fontId="35" fillId="0" borderId="16" xfId="43" applyNumberFormat="1" applyFont="1" applyBorder="1" applyAlignment="1">
      <alignment horizontal="center" vertical="center"/>
    </xf>
    <xf numFmtId="9" fontId="35" fillId="0" borderId="16" xfId="43" applyFont="1" applyBorder="1" applyAlignment="1">
      <alignment horizontal="center" vertical="center"/>
    </xf>
    <xf numFmtId="0" fontId="28" fillId="0" borderId="17" xfId="0" applyFont="1" applyFill="1" applyBorder="1" applyAlignment="1">
      <alignment vertical="center" wrapText="1"/>
    </xf>
    <xf numFmtId="0" fontId="27" fillId="41" borderId="17" xfId="0" applyFont="1" applyFill="1" applyBorder="1" applyAlignment="1">
      <alignment vertical="center" wrapText="1"/>
    </xf>
    <xf numFmtId="3" fontId="55" fillId="33" borderId="17" xfId="0" applyNumberFormat="1" applyFont="1" applyFill="1" applyBorder="1" applyAlignment="1">
      <alignment horizontal="center" vertical="center" wrapText="1"/>
    </xf>
    <xf numFmtId="3" fontId="55" fillId="33" borderId="25" xfId="0" applyNumberFormat="1" applyFont="1" applyFill="1" applyBorder="1" applyAlignment="1">
      <alignment horizontal="center" vertical="center" wrapText="1"/>
    </xf>
    <xf numFmtId="3" fontId="49" fillId="33" borderId="25" xfId="0" applyNumberFormat="1" applyFont="1" applyFill="1" applyBorder="1" applyAlignment="1">
      <alignment horizontal="center" vertical="center" wrapText="1"/>
    </xf>
    <xf numFmtId="3" fontId="49" fillId="0" borderId="25" xfId="0" applyNumberFormat="1" applyFont="1" applyBorder="1" applyAlignment="1">
      <alignment horizontal="center" vertical="center"/>
    </xf>
    <xf numFmtId="3" fontId="46" fillId="0" borderId="25" xfId="0" applyNumberFormat="1" applyFont="1" applyBorder="1" applyAlignment="1">
      <alignment horizontal="center" vertical="center"/>
    </xf>
    <xf numFmtId="3" fontId="35" fillId="0" borderId="25" xfId="0" applyNumberFormat="1" applyFont="1" applyBorder="1" applyAlignment="1">
      <alignment horizontal="center" vertical="center"/>
    </xf>
    <xf numFmtId="3" fontId="35" fillId="0" borderId="25" xfId="0" applyNumberFormat="1" applyFont="1" applyBorder="1" applyAlignment="1">
      <alignment horizontal="center" vertical="center" wrapText="1"/>
    </xf>
    <xf numFmtId="3" fontId="56" fillId="0" borderId="16" xfId="0" applyNumberFormat="1" applyFont="1" applyBorder="1" applyAlignment="1">
      <alignment horizontal="center" vertical="center"/>
    </xf>
    <xf numFmtId="3" fontId="54" fillId="0" borderId="16" xfId="0" applyNumberFormat="1" applyFont="1" applyBorder="1" applyAlignment="1">
      <alignment horizontal="center" vertical="center"/>
    </xf>
    <xf numFmtId="0" fontId="0" fillId="0" borderId="0" xfId="0" applyFill="1"/>
    <xf numFmtId="3" fontId="33" fillId="37" borderId="16" xfId="43" applyNumberFormat="1" applyFont="1" applyFill="1" applyBorder="1" applyAlignment="1">
      <alignment horizontal="center" vertical="center"/>
    </xf>
    <xf numFmtId="0" fontId="19" fillId="34" borderId="17" xfId="0" applyFont="1" applyFill="1" applyBorder="1" applyAlignment="1">
      <alignment vertical="center" wrapText="1"/>
    </xf>
    <xf numFmtId="3" fontId="19" fillId="0" borderId="16" xfId="0" applyNumberFormat="1" applyFont="1" applyFill="1" applyBorder="1" applyAlignment="1">
      <alignment horizontal="center" vertical="center"/>
    </xf>
    <xf numFmtId="0" fontId="35" fillId="33" borderId="25" xfId="46" applyFont="1" applyFill="1" applyBorder="1" applyAlignment="1">
      <alignment horizontal="left" vertical="center" wrapText="1"/>
    </xf>
    <xf numFmtId="0" fontId="19" fillId="33" borderId="16" xfId="0" applyNumberFormat="1" applyFont="1" applyFill="1" applyBorder="1" applyAlignment="1">
      <alignment horizontal="center" vertical="center"/>
    </xf>
    <xf numFmtId="0" fontId="35" fillId="33" borderId="25" xfId="47" applyFont="1" applyFill="1" applyBorder="1" applyAlignment="1">
      <alignment horizontal="left" vertical="center" wrapText="1"/>
    </xf>
    <xf numFmtId="0" fontId="35" fillId="33" borderId="25" xfId="48" applyFont="1" applyFill="1" applyBorder="1" applyAlignment="1">
      <alignment horizontal="left" vertical="center"/>
    </xf>
    <xf numFmtId="0" fontId="35" fillId="33" borderId="25" xfId="49" applyFont="1" applyFill="1" applyBorder="1" applyAlignment="1">
      <alignment horizontal="left" vertical="center"/>
    </xf>
    <xf numFmtId="0" fontId="35" fillId="33" borderId="61" xfId="50" applyFont="1" applyFill="1" applyBorder="1" applyAlignment="1">
      <alignment vertical="center" wrapText="1"/>
    </xf>
    <xf numFmtId="9" fontId="19" fillId="33" borderId="13" xfId="0" applyNumberFormat="1" applyFont="1" applyFill="1" applyBorder="1" applyAlignment="1">
      <alignment horizontal="center" vertical="center"/>
    </xf>
    <xf numFmtId="1" fontId="21" fillId="0" borderId="16" xfId="0" applyNumberFormat="1" applyFont="1" applyBorder="1" applyAlignment="1">
      <alignment horizontal="center" vertical="center"/>
    </xf>
    <xf numFmtId="166" fontId="19" fillId="33" borderId="16" xfId="45" applyNumberFormat="1" applyFont="1" applyFill="1" applyBorder="1" applyAlignment="1">
      <alignment horizontal="center" vertical="center"/>
    </xf>
    <xf numFmtId="4" fontId="19" fillId="33" borderId="17" xfId="0" applyNumberFormat="1" applyFont="1" applyFill="1" applyBorder="1" applyAlignment="1">
      <alignment horizontal="center" vertical="center" wrapText="1"/>
    </xf>
    <xf numFmtId="0" fontId="29" fillId="33" borderId="21" xfId="0" applyFont="1" applyFill="1" applyBorder="1" applyAlignment="1">
      <alignment horizontal="left" vertical="center" wrapText="1" indent="1"/>
    </xf>
    <xf numFmtId="3" fontId="21" fillId="33" borderId="16" xfId="0" applyNumberFormat="1" applyFont="1" applyFill="1" applyBorder="1" applyAlignment="1">
      <alignment horizontal="center" vertical="center"/>
    </xf>
    <xf numFmtId="0" fontId="29" fillId="33" borderId="17" xfId="0" applyFont="1" applyFill="1" applyBorder="1" applyAlignment="1">
      <alignment vertical="center" wrapText="1"/>
    </xf>
    <xf numFmtId="3" fontId="23" fillId="33" borderId="16" xfId="0" applyNumberFormat="1" applyFont="1" applyFill="1" applyBorder="1" applyAlignment="1">
      <alignment horizontal="center" vertical="center"/>
    </xf>
    <xf numFmtId="0" fontId="38" fillId="34" borderId="17" xfId="0" applyFont="1" applyFill="1" applyBorder="1" applyAlignment="1">
      <alignment horizontal="left" vertical="center" wrapText="1"/>
    </xf>
    <xf numFmtId="0" fontId="19" fillId="33" borderId="17" xfId="0" applyFont="1" applyFill="1" applyBorder="1" applyAlignment="1">
      <alignment horizontal="center" wrapText="1"/>
    </xf>
    <xf numFmtId="0" fontId="25" fillId="33" borderId="17" xfId="0" applyFont="1" applyFill="1" applyBorder="1" applyAlignment="1">
      <alignment horizontal="left" vertical="center" wrapText="1" indent="1"/>
    </xf>
    <xf numFmtId="3" fontId="35" fillId="37" borderId="16" xfId="43" applyNumberFormat="1" applyFont="1" applyFill="1" applyBorder="1" applyAlignment="1">
      <alignment horizontal="center" vertical="center"/>
    </xf>
    <xf numFmtId="9" fontId="19" fillId="0" borderId="10" xfId="0" applyNumberFormat="1" applyFont="1" applyFill="1" applyBorder="1" applyAlignment="1">
      <alignment vertical="center"/>
    </xf>
    <xf numFmtId="9" fontId="27" fillId="34" borderId="17" xfId="0" applyNumberFormat="1" applyFont="1" applyFill="1" applyBorder="1" applyAlignment="1">
      <alignment horizontal="center" vertical="center" wrapText="1"/>
    </xf>
    <xf numFmtId="3" fontId="21" fillId="0" borderId="18" xfId="0" applyNumberFormat="1" applyFont="1" applyBorder="1" applyAlignment="1">
      <alignment horizontal="center" vertical="center"/>
    </xf>
    <xf numFmtId="0" fontId="0" fillId="33" borderId="0" xfId="0" applyFill="1"/>
    <xf numFmtId="0" fontId="22" fillId="33" borderId="17" xfId="0" applyFont="1" applyFill="1" applyBorder="1" applyAlignment="1">
      <alignment horizontal="left" vertical="center" wrapText="1" indent="1"/>
    </xf>
    <xf numFmtId="0" fontId="28" fillId="0" borderId="19" xfId="0" applyFont="1" applyBorder="1" applyAlignment="1">
      <alignment horizontal="left" vertical="center" wrapText="1" indent="1"/>
    </xf>
    <xf numFmtId="0" fontId="19" fillId="33" borderId="17" xfId="0" applyFont="1" applyFill="1" applyBorder="1" applyAlignment="1">
      <alignment vertical="top" wrapText="1"/>
    </xf>
    <xf numFmtId="3" fontId="19" fillId="33" borderId="16" xfId="43" applyNumberFormat="1" applyFont="1" applyFill="1" applyBorder="1" applyAlignment="1">
      <alignment horizontal="center" vertical="center"/>
    </xf>
    <xf numFmtId="167" fontId="19" fillId="33" borderId="17" xfId="0" applyNumberFormat="1" applyFont="1" applyFill="1" applyBorder="1" applyAlignment="1">
      <alignment horizontal="center" vertical="center" wrapText="1"/>
    </xf>
    <xf numFmtId="0" fontId="22" fillId="33" borderId="18" xfId="0" applyFont="1" applyFill="1" applyBorder="1" applyAlignment="1">
      <alignment horizontal="center" vertical="center" wrapText="1"/>
    </xf>
    <xf numFmtId="0" fontId="22" fillId="33" borderId="16" xfId="0" applyFont="1" applyFill="1" applyBorder="1" applyAlignment="1">
      <alignment horizontal="center" vertical="center" wrapText="1"/>
    </xf>
    <xf numFmtId="9" fontId="22" fillId="33" borderId="16" xfId="43" applyFont="1" applyFill="1" applyBorder="1" applyAlignment="1">
      <alignment horizontal="center" vertical="center"/>
    </xf>
    <xf numFmtId="9" fontId="22" fillId="33" borderId="16" xfId="0" applyNumberFormat="1" applyFont="1" applyFill="1" applyBorder="1" applyAlignment="1">
      <alignment horizontal="center" vertical="center"/>
    </xf>
    <xf numFmtId="0" fontId="22" fillId="33" borderId="17" xfId="0" applyFont="1" applyFill="1" applyBorder="1" applyAlignment="1">
      <alignment horizontal="left" vertical="center" wrapText="1"/>
    </xf>
    <xf numFmtId="9" fontId="22" fillId="33" borderId="16" xfId="0" applyNumberFormat="1" applyFont="1" applyFill="1" applyBorder="1" applyAlignment="1">
      <alignment horizontal="center" vertical="center" wrapText="1"/>
    </xf>
    <xf numFmtId="166" fontId="22" fillId="33" borderId="16" xfId="51" applyNumberFormat="1" applyFont="1" applyFill="1" applyBorder="1" applyAlignment="1">
      <alignment horizontal="center" vertical="center"/>
    </xf>
    <xf numFmtId="0" fontId="29" fillId="34" borderId="17" xfId="0" applyFont="1" applyFill="1" applyBorder="1" applyAlignment="1">
      <alignment horizontal="left" vertical="center" wrapText="1"/>
    </xf>
    <xf numFmtId="0" fontId="22" fillId="33" borderId="19" xfId="0" applyFont="1" applyFill="1" applyBorder="1" applyAlignment="1">
      <alignment vertical="center" wrapText="1"/>
    </xf>
    <xf numFmtId="0" fontId="20" fillId="33" borderId="18" xfId="0" applyFont="1" applyFill="1" applyBorder="1" applyAlignment="1">
      <alignment horizontal="center" vertical="center" wrapText="1"/>
    </xf>
    <xf numFmtId="0" fontId="22" fillId="33" borderId="17" xfId="0" applyFont="1" applyFill="1" applyBorder="1" applyAlignment="1">
      <alignment vertical="center" wrapText="1"/>
    </xf>
    <xf numFmtId="0" fontId="20" fillId="33" borderId="16" xfId="0" applyFont="1" applyFill="1" applyBorder="1" applyAlignment="1">
      <alignment horizontal="center" vertical="center" wrapText="1"/>
    </xf>
    <xf numFmtId="3" fontId="22" fillId="33" borderId="17" xfId="0" applyNumberFormat="1" applyFont="1" applyFill="1" applyBorder="1" applyAlignment="1">
      <alignment horizontal="center" vertical="center" wrapText="1"/>
    </xf>
    <xf numFmtId="0" fontId="22" fillId="33" borderId="17" xfId="0" applyFont="1" applyFill="1" applyBorder="1" applyAlignment="1">
      <alignment horizontal="center" vertical="center" wrapText="1"/>
    </xf>
    <xf numFmtId="165" fontId="22" fillId="33" borderId="16" xfId="0" applyNumberFormat="1" applyFont="1" applyFill="1" applyBorder="1" applyAlignment="1">
      <alignment horizontal="center" vertical="center"/>
    </xf>
    <xf numFmtId="3" fontId="22" fillId="0" borderId="16" xfId="0" applyNumberFormat="1" applyFont="1" applyBorder="1" applyAlignment="1">
      <alignment horizontal="center" vertical="center"/>
    </xf>
    <xf numFmtId="9" fontId="21" fillId="0" borderId="16" xfId="43" applyFont="1" applyBorder="1" applyAlignment="1">
      <alignment horizontal="center" vertical="center"/>
    </xf>
    <xf numFmtId="1" fontId="19" fillId="0" borderId="16" xfId="43" applyNumberFormat="1" applyFont="1" applyBorder="1" applyAlignment="1">
      <alignment horizontal="center" vertical="center"/>
    </xf>
    <xf numFmtId="0" fontId="29" fillId="34" borderId="17" xfId="0" applyFont="1" applyFill="1" applyBorder="1" applyAlignment="1">
      <alignment vertical="center" wrapText="1"/>
    </xf>
    <xf numFmtId="9" fontId="27" fillId="34" borderId="66" xfId="0" applyNumberFormat="1" applyFont="1" applyFill="1" applyBorder="1" applyAlignment="1">
      <alignment vertical="center" wrapText="1"/>
    </xf>
    <xf numFmtId="9" fontId="19" fillId="34" borderId="10" xfId="0" applyNumberFormat="1" applyFont="1" applyFill="1" applyBorder="1" applyAlignment="1">
      <alignment vertical="center"/>
    </xf>
    <xf numFmtId="9" fontId="19" fillId="34" borderId="14" xfId="0" applyNumberFormat="1" applyFont="1" applyFill="1" applyBorder="1" applyAlignment="1">
      <alignment vertical="center"/>
    </xf>
    <xf numFmtId="9" fontId="27" fillId="34" borderId="66" xfId="0" applyNumberFormat="1" applyFont="1" applyFill="1" applyBorder="1" applyAlignment="1">
      <alignment horizontal="left" vertical="center" wrapText="1"/>
    </xf>
    <xf numFmtId="1" fontId="19" fillId="33" borderId="17" xfId="0" applyNumberFormat="1" applyFont="1" applyFill="1" applyBorder="1" applyAlignment="1">
      <alignment horizontal="center" vertical="center" wrapText="1"/>
    </xf>
    <xf numFmtId="3" fontId="19" fillId="0" borderId="13" xfId="0" applyNumberFormat="1" applyFont="1" applyBorder="1" applyAlignment="1">
      <alignment horizontal="center" vertical="center"/>
    </xf>
    <xf numFmtId="166" fontId="19" fillId="0" borderId="25" xfId="51" applyNumberFormat="1" applyFont="1" applyBorder="1" applyAlignment="1">
      <alignment horizontal="left" indent="1"/>
    </xf>
    <xf numFmtId="166" fontId="19" fillId="0" borderId="25" xfId="51" applyNumberFormat="1" applyFont="1" applyBorder="1"/>
    <xf numFmtId="165" fontId="21" fillId="33" borderId="16" xfId="0" applyNumberFormat="1" applyFont="1" applyFill="1" applyBorder="1" applyAlignment="1">
      <alignment horizontal="center" vertical="center"/>
    </xf>
    <xf numFmtId="0" fontId="23" fillId="34" borderId="17" xfId="0" applyFont="1" applyFill="1" applyBorder="1" applyAlignment="1">
      <alignment horizontal="center" vertical="center" wrapText="1"/>
    </xf>
    <xf numFmtId="3" fontId="21" fillId="0" borderId="16" xfId="43" applyNumberFormat="1" applyFont="1" applyBorder="1" applyAlignment="1">
      <alignment horizontal="center" vertical="center"/>
    </xf>
    <xf numFmtId="0" fontId="36" fillId="33" borderId="0" xfId="0" applyFont="1" applyFill="1"/>
    <xf numFmtId="0" fontId="67" fillId="33" borderId="0" xfId="0" applyFont="1" applyFill="1" applyAlignment="1">
      <alignment horizontal="center"/>
    </xf>
    <xf numFmtId="0" fontId="68" fillId="33" borderId="25" xfId="0" applyFont="1" applyFill="1" applyBorder="1" applyAlignment="1">
      <alignment horizontal="left" vertical="center" wrapText="1"/>
    </xf>
    <xf numFmtId="0" fontId="68" fillId="33" borderId="25" xfId="0" applyFont="1" applyFill="1" applyBorder="1" applyAlignment="1">
      <alignment vertical="center" wrapText="1"/>
    </xf>
    <xf numFmtId="0" fontId="69" fillId="33" borderId="25" xfId="0" applyFont="1" applyFill="1" applyBorder="1" applyAlignment="1">
      <alignment horizontal="center" vertical="center" wrapText="1"/>
    </xf>
    <xf numFmtId="0" fontId="69" fillId="33" borderId="25" xfId="0" applyFont="1" applyFill="1" applyBorder="1" applyAlignment="1">
      <alignment vertical="center" wrapText="1"/>
    </xf>
    <xf numFmtId="3" fontId="70" fillId="33" borderId="25" xfId="0" applyNumberFormat="1" applyFont="1" applyFill="1" applyBorder="1" applyAlignment="1">
      <alignment horizontal="center" vertical="center" wrapText="1"/>
    </xf>
    <xf numFmtId="3" fontId="69" fillId="33" borderId="25" xfId="0" applyNumberFormat="1" applyFont="1" applyFill="1" applyBorder="1" applyAlignment="1">
      <alignment horizontal="center" vertical="center" wrapText="1"/>
    </xf>
    <xf numFmtId="0" fontId="69" fillId="33" borderId="25" xfId="0" applyFont="1" applyFill="1" applyBorder="1" applyAlignment="1">
      <alignment horizontal="left" vertical="center" wrapText="1"/>
    </xf>
    <xf numFmtId="0" fontId="69" fillId="33" borderId="25" xfId="0" applyNumberFormat="1" applyFont="1" applyFill="1" applyBorder="1" applyAlignment="1">
      <alignment horizontal="left" vertical="center" wrapText="1"/>
    </xf>
    <xf numFmtId="0" fontId="69" fillId="33" borderId="25" xfId="0" applyFont="1" applyFill="1" applyBorder="1" applyAlignment="1">
      <alignment wrapText="1"/>
    </xf>
    <xf numFmtId="0" fontId="69" fillId="33" borderId="25" xfId="0" applyFont="1" applyFill="1" applyBorder="1" applyAlignment="1">
      <alignment horizontal="center"/>
    </xf>
    <xf numFmtId="4" fontId="36" fillId="33" borderId="0" xfId="0" applyNumberFormat="1" applyFont="1" applyFill="1"/>
    <xf numFmtId="3" fontId="69" fillId="33" borderId="25" xfId="43" applyNumberFormat="1" applyFont="1" applyFill="1" applyBorder="1" applyAlignment="1">
      <alignment horizontal="center" vertical="center"/>
    </xf>
    <xf numFmtId="9" fontId="69" fillId="33" borderId="25" xfId="0" applyNumberFormat="1" applyFont="1" applyFill="1" applyBorder="1" applyAlignment="1">
      <alignment horizontal="center" vertical="center"/>
    </xf>
    <xf numFmtId="0" fontId="37" fillId="33" borderId="0" xfId="0" applyFont="1" applyFill="1"/>
    <xf numFmtId="0" fontId="68" fillId="33" borderId="25" xfId="0" applyFont="1" applyFill="1" applyBorder="1" applyAlignment="1">
      <alignment horizontal="center" vertical="center" wrapText="1"/>
    </xf>
    <xf numFmtId="165" fontId="69" fillId="33" borderId="25" xfId="0" applyNumberFormat="1" applyFont="1" applyFill="1" applyBorder="1" applyAlignment="1">
      <alignment horizontal="center" vertical="center"/>
    </xf>
    <xf numFmtId="3" fontId="36" fillId="33" borderId="0" xfId="0" applyNumberFormat="1" applyFont="1" applyFill="1"/>
    <xf numFmtId="0" fontId="69" fillId="33" borderId="25" xfId="0" applyFont="1" applyFill="1" applyBorder="1" applyAlignment="1">
      <alignment horizontal="left" vertical="center" wrapText="1" indent="1"/>
    </xf>
    <xf numFmtId="3" fontId="69" fillId="33" borderId="25" xfId="0" applyNumberFormat="1" applyFont="1" applyFill="1" applyBorder="1" applyAlignment="1">
      <alignment horizontal="center" vertical="center"/>
    </xf>
    <xf numFmtId="0" fontId="71" fillId="33" borderId="25" xfId="0" applyFont="1" applyFill="1" applyBorder="1" applyAlignment="1">
      <alignment horizontal="left" vertical="center" wrapText="1" indent="1"/>
    </xf>
    <xf numFmtId="3" fontId="71" fillId="33" borderId="25" xfId="0" applyNumberFormat="1" applyFont="1" applyFill="1" applyBorder="1" applyAlignment="1">
      <alignment horizontal="center" vertical="center"/>
    </xf>
    <xf numFmtId="3" fontId="71" fillId="33" borderId="25" xfId="43" applyNumberFormat="1" applyFont="1" applyFill="1" applyBorder="1" applyAlignment="1">
      <alignment horizontal="center" vertical="center"/>
    </xf>
    <xf numFmtId="2" fontId="71" fillId="33" borderId="25" xfId="0" applyNumberFormat="1" applyFont="1" applyFill="1" applyBorder="1" applyAlignment="1">
      <alignment horizontal="center" vertical="center"/>
    </xf>
    <xf numFmtId="165" fontId="71" fillId="33" borderId="25" xfId="0" applyNumberFormat="1" applyFont="1" applyFill="1" applyBorder="1" applyAlignment="1">
      <alignment horizontal="center" vertical="center"/>
    </xf>
    <xf numFmtId="0" fontId="36" fillId="33" borderId="0" xfId="0" applyFont="1" applyFill="1" applyAlignment="1">
      <alignment wrapText="1"/>
    </xf>
    <xf numFmtId="9" fontId="69" fillId="33" borderId="25" xfId="43" applyFont="1" applyFill="1" applyBorder="1" applyAlignment="1">
      <alignment horizontal="center" vertical="center"/>
    </xf>
    <xf numFmtId="165" fontId="36" fillId="33" borderId="0" xfId="43" applyNumberFormat="1" applyFont="1" applyFill="1"/>
    <xf numFmtId="165" fontId="69" fillId="33" borderId="25" xfId="43" applyNumberFormat="1" applyFont="1" applyFill="1" applyBorder="1" applyAlignment="1">
      <alignment horizontal="center" vertical="center"/>
    </xf>
    <xf numFmtId="0" fontId="72" fillId="33" borderId="25" xfId="0" applyFont="1" applyFill="1" applyBorder="1" applyAlignment="1">
      <alignment horizontal="left" vertical="center" wrapText="1" indent="1"/>
    </xf>
    <xf numFmtId="3" fontId="68" fillId="33" borderId="25" xfId="0" applyNumberFormat="1" applyFont="1" applyFill="1" applyBorder="1" applyAlignment="1">
      <alignment horizontal="center" vertical="center"/>
    </xf>
    <xf numFmtId="0" fontId="68" fillId="33" borderId="25" xfId="0" applyFont="1" applyFill="1" applyBorder="1" applyAlignment="1">
      <alignment horizontal="left" vertical="center" wrapText="1" indent="1"/>
    </xf>
    <xf numFmtId="0" fontId="69" fillId="33" borderId="25" xfId="0" applyFont="1" applyFill="1" applyBorder="1"/>
    <xf numFmtId="9" fontId="68" fillId="33" borderId="25" xfId="0" applyNumberFormat="1" applyFont="1" applyFill="1" applyBorder="1" applyAlignment="1">
      <alignment horizontal="center" vertical="center" wrapText="1"/>
    </xf>
    <xf numFmtId="0" fontId="69" fillId="33" borderId="25" xfId="0" applyFont="1" applyFill="1" applyBorder="1" applyAlignment="1">
      <alignment vertical="center"/>
    </xf>
    <xf numFmtId="0" fontId="68" fillId="33" borderId="25" xfId="0" applyFont="1" applyFill="1" applyBorder="1" applyAlignment="1">
      <alignment horizontal="left" vertical="center"/>
    </xf>
    <xf numFmtId="0" fontId="72" fillId="40" borderId="25" xfId="0" applyFont="1" applyFill="1" applyBorder="1" applyAlignment="1">
      <alignment horizontal="left" vertical="center" wrapText="1" indent="1"/>
    </xf>
    <xf numFmtId="3" fontId="71" fillId="40" borderId="25" xfId="0" applyNumberFormat="1" applyFont="1" applyFill="1" applyBorder="1" applyAlignment="1">
      <alignment horizontal="center" vertical="center"/>
    </xf>
    <xf numFmtId="0" fontId="68" fillId="34" borderId="25" xfId="0" applyFont="1" applyFill="1" applyBorder="1" applyAlignment="1">
      <alignment vertical="center" wrapText="1"/>
    </xf>
    <xf numFmtId="3" fontId="68" fillId="34" borderId="25" xfId="0" applyNumberFormat="1" applyFont="1" applyFill="1" applyBorder="1" applyAlignment="1">
      <alignment horizontal="center" vertical="center"/>
    </xf>
    <xf numFmtId="0" fontId="19" fillId="33" borderId="17" xfId="0" applyFont="1" applyFill="1" applyBorder="1" applyAlignment="1">
      <alignment horizontal="center" vertical="center" wrapText="1"/>
    </xf>
    <xf numFmtId="0" fontId="16" fillId="0" borderId="0" xfId="0" applyFont="1" applyAlignment="1">
      <alignment horizontal="center"/>
    </xf>
    <xf numFmtId="0" fontId="19" fillId="33" borderId="17" xfId="0" applyFont="1" applyFill="1" applyBorder="1" applyAlignment="1">
      <alignment vertical="center" wrapText="1"/>
    </xf>
    <xf numFmtId="0" fontId="16" fillId="0" borderId="0" xfId="0" applyFont="1" applyAlignment="1"/>
    <xf numFmtId="0" fontId="67" fillId="33" borderId="0" xfId="0" applyFont="1" applyFill="1" applyAlignment="1"/>
    <xf numFmtId="3" fontId="40" fillId="33" borderId="16" xfId="0" applyNumberFormat="1" applyFont="1" applyFill="1" applyBorder="1" applyAlignment="1">
      <alignment horizontal="center" vertical="center"/>
    </xf>
    <xf numFmtId="3" fontId="39" fillId="33" borderId="16" xfId="0" applyNumberFormat="1" applyFont="1" applyFill="1" applyBorder="1" applyAlignment="1">
      <alignment horizontal="center" vertical="center"/>
    </xf>
    <xf numFmtId="0" fontId="23" fillId="33" borderId="20" xfId="0" applyFont="1" applyFill="1" applyBorder="1" applyAlignment="1">
      <alignment vertical="center" wrapText="1"/>
    </xf>
    <xf numFmtId="0" fontId="75" fillId="33" borderId="17" xfId="0" applyFont="1" applyFill="1" applyBorder="1" applyAlignment="1">
      <alignment vertical="center" wrapText="1"/>
    </xf>
    <xf numFmtId="166" fontId="75" fillId="33" borderId="16" xfId="45" applyNumberFormat="1" applyFont="1" applyFill="1" applyBorder="1" applyAlignment="1">
      <alignment horizontal="center" vertical="center"/>
    </xf>
    <xf numFmtId="9" fontId="27" fillId="33" borderId="20" xfId="0" applyNumberFormat="1" applyFont="1" applyFill="1" applyBorder="1" applyAlignment="1">
      <alignment horizontal="center" vertical="center" wrapText="1"/>
    </xf>
    <xf numFmtId="167" fontId="23" fillId="0" borderId="0" xfId="0" applyNumberFormat="1" applyFont="1" applyFill="1" applyBorder="1" applyAlignment="1">
      <alignment horizontal="center" vertical="center"/>
    </xf>
    <xf numFmtId="0" fontId="27" fillId="33" borderId="17" xfId="0" applyFont="1" applyFill="1" applyBorder="1" applyAlignment="1">
      <alignment horizontal="left" vertical="center" wrapText="1"/>
    </xf>
    <xf numFmtId="0" fontId="28" fillId="33" borderId="51" xfId="0" applyFont="1" applyFill="1" applyBorder="1" applyAlignment="1">
      <alignment horizontal="left" vertical="center" wrapText="1" indent="1"/>
    </xf>
    <xf numFmtId="0" fontId="20" fillId="33" borderId="17" xfId="0" applyFont="1" applyFill="1" applyBorder="1" applyAlignment="1">
      <alignment vertical="center" wrapText="1"/>
    </xf>
    <xf numFmtId="0" fontId="33" fillId="33" borderId="17" xfId="0" applyFont="1" applyFill="1" applyBorder="1" applyAlignment="1">
      <alignment horizontal="left" vertical="center" wrapText="1"/>
    </xf>
    <xf numFmtId="9" fontId="19" fillId="33" borderId="18" xfId="0" applyNumberFormat="1" applyFont="1" applyFill="1" applyBorder="1" applyAlignment="1">
      <alignment horizontal="center" vertical="center"/>
    </xf>
    <xf numFmtId="0" fontId="33" fillId="33" borderId="22" xfId="0" applyFont="1" applyFill="1" applyBorder="1" applyAlignment="1">
      <alignment horizontal="left" vertical="center" wrapText="1"/>
    </xf>
    <xf numFmtId="9" fontId="19" fillId="33" borderId="25" xfId="0" applyNumberFormat="1" applyFont="1" applyFill="1" applyBorder="1" applyAlignment="1">
      <alignment horizontal="center" vertical="center"/>
    </xf>
    <xf numFmtId="9" fontId="19" fillId="33" borderId="62" xfId="0" applyNumberFormat="1" applyFont="1" applyFill="1" applyBorder="1" applyAlignment="1">
      <alignment horizontal="center" vertical="center"/>
    </xf>
    <xf numFmtId="9" fontId="19" fillId="33" borderId="16" xfId="43" applyFont="1" applyFill="1" applyBorder="1" applyAlignment="1">
      <alignment horizontal="center" vertical="center"/>
    </xf>
    <xf numFmtId="165" fontId="19" fillId="33" borderId="16" xfId="43" applyNumberFormat="1" applyFont="1" applyFill="1" applyBorder="1" applyAlignment="1">
      <alignment horizontal="center" vertical="center"/>
    </xf>
    <xf numFmtId="0" fontId="28" fillId="33" borderId="21" xfId="0" applyFont="1" applyFill="1" applyBorder="1" applyAlignment="1">
      <alignment horizontal="left" vertical="center" wrapText="1" indent="1"/>
    </xf>
    <xf numFmtId="0" fontId="19" fillId="33" borderId="10" xfId="0" applyFont="1" applyFill="1" applyBorder="1" applyAlignment="1">
      <alignment horizontal="left" vertical="top"/>
    </xf>
    <xf numFmtId="0" fontId="19" fillId="33" borderId="11" xfId="0" applyFont="1" applyFill="1" applyBorder="1" applyAlignment="1">
      <alignment horizontal="left" vertical="top"/>
    </xf>
    <xf numFmtId="0" fontId="19" fillId="33" borderId="14" xfId="0" applyFont="1" applyFill="1" applyBorder="1" applyAlignment="1">
      <alignment horizontal="left" vertical="top"/>
    </xf>
    <xf numFmtId="3" fontId="21" fillId="33" borderId="18" xfId="0" applyNumberFormat="1" applyFont="1" applyFill="1" applyBorder="1" applyAlignment="1">
      <alignment horizontal="center" vertical="center"/>
    </xf>
    <xf numFmtId="3" fontId="21" fillId="33" borderId="13" xfId="0" applyNumberFormat="1" applyFont="1" applyFill="1" applyBorder="1" applyAlignment="1">
      <alignment horizontal="center" vertical="center"/>
    </xf>
    <xf numFmtId="0" fontId="19" fillId="33" borderId="10" xfId="0" applyFont="1" applyFill="1" applyBorder="1" applyAlignment="1">
      <alignment vertical="center" wrapText="1"/>
    </xf>
    <xf numFmtId="0" fontId="27" fillId="33" borderId="20" xfId="0" applyFont="1" applyFill="1" applyBorder="1" applyAlignment="1">
      <alignment vertical="center" wrapText="1"/>
    </xf>
    <xf numFmtId="0" fontId="19" fillId="33" borderId="11" xfId="0" applyFont="1" applyFill="1" applyBorder="1" applyAlignment="1">
      <alignment vertical="center"/>
    </xf>
    <xf numFmtId="0" fontId="19" fillId="33" borderId="14" xfId="0" applyFont="1" applyFill="1" applyBorder="1" applyAlignment="1">
      <alignment vertical="center"/>
    </xf>
    <xf numFmtId="0" fontId="27" fillId="33" borderId="20" xfId="0" applyFont="1" applyFill="1" applyBorder="1" applyAlignment="1">
      <alignment horizontal="left" vertical="center" wrapText="1"/>
    </xf>
    <xf numFmtId="0" fontId="19" fillId="33" borderId="10" xfId="0" applyFont="1" applyFill="1" applyBorder="1" applyAlignment="1">
      <alignment vertical="center"/>
    </xf>
    <xf numFmtId="3" fontId="76" fillId="33" borderId="25" xfId="0" applyNumberFormat="1" applyFont="1" applyFill="1" applyBorder="1" applyAlignment="1">
      <alignment horizontal="center" vertical="center"/>
    </xf>
    <xf numFmtId="1" fontId="21" fillId="33" borderId="16" xfId="0" applyNumberFormat="1" applyFont="1" applyFill="1" applyBorder="1" applyAlignment="1">
      <alignment horizontal="center" vertical="center"/>
    </xf>
    <xf numFmtId="0" fontId="23" fillId="33" borderId="17" xfId="0" applyFont="1" applyFill="1" applyBorder="1" applyAlignment="1">
      <alignment vertical="center" wrapText="1"/>
    </xf>
    <xf numFmtId="49" fontId="21" fillId="33" borderId="16" xfId="0" applyNumberFormat="1" applyFont="1" applyFill="1" applyBorder="1" applyAlignment="1">
      <alignment horizontal="center" vertical="center"/>
    </xf>
    <xf numFmtId="0" fontId="27" fillId="33" borderId="17" xfId="0" applyFont="1" applyFill="1" applyBorder="1" applyAlignment="1">
      <alignment vertical="center" wrapText="1"/>
    </xf>
    <xf numFmtId="0" fontId="27" fillId="33" borderId="37" xfId="0" applyFont="1" applyFill="1" applyBorder="1" applyAlignment="1">
      <alignment horizontal="left" vertical="center" wrapText="1"/>
    </xf>
    <xf numFmtId="0" fontId="22" fillId="33" borderId="41" xfId="0" applyFont="1" applyFill="1" applyBorder="1" applyAlignment="1">
      <alignment horizontal="left" vertical="center" wrapText="1" indent="1"/>
    </xf>
    <xf numFmtId="0" fontId="25" fillId="33" borderId="41" xfId="0" applyFont="1" applyFill="1" applyBorder="1" applyAlignment="1">
      <alignment horizontal="left" vertical="center" wrapText="1" indent="1"/>
    </xf>
    <xf numFmtId="3" fontId="40" fillId="33" borderId="44" xfId="0" applyNumberFormat="1" applyFont="1" applyFill="1" applyBorder="1" applyAlignment="1">
      <alignment horizontal="center" vertical="center"/>
    </xf>
    <xf numFmtId="3" fontId="19" fillId="33" borderId="44" xfId="0" applyNumberFormat="1" applyFont="1" applyFill="1" applyBorder="1" applyAlignment="1">
      <alignment horizontal="center" vertical="center"/>
    </xf>
    <xf numFmtId="3" fontId="21" fillId="33" borderId="44" xfId="0" applyNumberFormat="1" applyFont="1" applyFill="1" applyBorder="1" applyAlignment="1">
      <alignment horizontal="center" vertical="center"/>
    </xf>
    <xf numFmtId="0" fontId="28" fillId="33" borderId="47" xfId="0" applyFont="1" applyFill="1" applyBorder="1" applyAlignment="1">
      <alignment horizontal="left" vertical="center" wrapText="1" indent="1"/>
    </xf>
    <xf numFmtId="0" fontId="29" fillId="33" borderId="41" xfId="0" applyFont="1" applyFill="1" applyBorder="1" applyAlignment="1">
      <alignment vertical="center" wrapText="1"/>
    </xf>
    <xf numFmtId="3" fontId="23" fillId="33" borderId="44" xfId="0" applyNumberFormat="1" applyFont="1" applyFill="1" applyBorder="1" applyAlignment="1">
      <alignment horizontal="center" vertical="center"/>
    </xf>
    <xf numFmtId="0" fontId="27" fillId="33" borderId="41" xfId="0" applyFont="1" applyFill="1" applyBorder="1" applyAlignment="1">
      <alignment vertical="center" wrapText="1"/>
    </xf>
    <xf numFmtId="0" fontId="29" fillId="33" borderId="47" xfId="0" applyFont="1" applyFill="1" applyBorder="1" applyAlignment="1">
      <alignment horizontal="left" vertical="center" wrapText="1" indent="1"/>
    </xf>
    <xf numFmtId="0" fontId="27" fillId="33" borderId="17" xfId="0" applyFont="1" applyFill="1" applyBorder="1" applyAlignment="1">
      <alignment horizontal="left" vertical="center"/>
    </xf>
    <xf numFmtId="0" fontId="27" fillId="33" borderId="66" xfId="0" applyFont="1" applyFill="1" applyBorder="1" applyAlignment="1">
      <alignment horizontal="left" vertical="center" wrapText="1"/>
    </xf>
    <xf numFmtId="0" fontId="19" fillId="33" borderId="11" xfId="0" applyFont="1" applyFill="1" applyBorder="1" applyAlignment="1">
      <alignment vertical="center" wrapText="1"/>
    </xf>
    <xf numFmtId="0" fontId="19" fillId="33" borderId="17" xfId="0" applyFont="1" applyFill="1" applyBorder="1" applyAlignment="1">
      <alignment vertical="center" wrapText="1"/>
    </xf>
    <xf numFmtId="0" fontId="16" fillId="0" borderId="0" xfId="0" applyFont="1" applyAlignment="1">
      <alignment horizontal="center"/>
    </xf>
    <xf numFmtId="0" fontId="30" fillId="35" borderId="0" xfId="0" applyFont="1" applyFill="1" applyAlignment="1">
      <alignment horizontal="center"/>
    </xf>
    <xf numFmtId="0" fontId="18" fillId="33" borderId="20" xfId="0" applyFont="1" applyFill="1" applyBorder="1" applyAlignment="1">
      <alignment horizontal="center" vertical="center"/>
    </xf>
    <xf numFmtId="49" fontId="18" fillId="33" borderId="10" xfId="0" applyNumberFormat="1" applyFont="1" applyFill="1" applyBorder="1" applyAlignment="1">
      <alignment horizontal="center" vertical="center"/>
    </xf>
    <xf numFmtId="49" fontId="18" fillId="33" borderId="11" xfId="0" applyNumberFormat="1" applyFont="1" applyFill="1" applyBorder="1" applyAlignment="1">
      <alignment horizontal="center" vertical="center"/>
    </xf>
    <xf numFmtId="49" fontId="18" fillId="33" borderId="14" xfId="0" applyNumberFormat="1" applyFont="1" applyFill="1" applyBorder="1" applyAlignment="1">
      <alignment horizontal="center" vertical="center"/>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4" xfId="0" applyFont="1" applyFill="1" applyBorder="1" applyAlignment="1">
      <alignment horizontal="center" vertical="center" wrapText="1"/>
    </xf>
    <xf numFmtId="0" fontId="26" fillId="0" borderId="10" xfId="0" applyFont="1" applyBorder="1" applyAlignment="1">
      <alignment horizontal="center"/>
    </xf>
    <xf numFmtId="0" fontId="26" fillId="0" borderId="11" xfId="0" applyFont="1" applyBorder="1" applyAlignment="1">
      <alignment horizontal="center"/>
    </xf>
    <xf numFmtId="0" fontId="26" fillId="0" borderId="14" xfId="0" applyFont="1" applyBorder="1" applyAlignment="1">
      <alignment horizontal="center"/>
    </xf>
    <xf numFmtId="0" fontId="26" fillId="34" borderId="23" xfId="0" applyFont="1" applyFill="1" applyBorder="1" applyAlignment="1">
      <alignment horizontal="center" vertical="center"/>
    </xf>
    <xf numFmtId="0" fontId="26" fillId="34" borderId="12" xfId="0" applyFont="1" applyFill="1" applyBorder="1" applyAlignment="1">
      <alignment horizontal="center" vertical="center"/>
    </xf>
    <xf numFmtId="0" fontId="26" fillId="34" borderId="15" xfId="0" applyFont="1" applyFill="1" applyBorder="1" applyAlignment="1">
      <alignment horizontal="center" vertical="center"/>
    </xf>
    <xf numFmtId="0" fontId="19" fillId="33" borderId="38" xfId="0" applyFont="1" applyFill="1" applyBorder="1" applyAlignment="1">
      <alignment horizontal="center" vertical="center" wrapText="1"/>
    </xf>
    <xf numFmtId="0" fontId="19" fillId="33" borderId="39" xfId="0" applyFont="1" applyFill="1" applyBorder="1" applyAlignment="1">
      <alignment horizontal="center" vertical="center"/>
    </xf>
    <xf numFmtId="0" fontId="19" fillId="33" borderId="40" xfId="0" applyFont="1" applyFill="1" applyBorder="1" applyAlignment="1">
      <alignment horizontal="center" vertical="center"/>
    </xf>
    <xf numFmtId="0" fontId="35" fillId="33" borderId="10" xfId="0" applyFont="1" applyFill="1" applyBorder="1" applyAlignment="1">
      <alignment horizontal="center" vertical="center" wrapText="1"/>
    </xf>
    <xf numFmtId="0" fontId="35" fillId="33" borderId="11" xfId="0" applyFont="1" applyFill="1" applyBorder="1" applyAlignment="1">
      <alignment horizontal="center" vertical="center" wrapText="1"/>
    </xf>
    <xf numFmtId="0" fontId="35" fillId="33" borderId="42" xfId="0" applyFont="1" applyFill="1" applyBorder="1" applyAlignment="1">
      <alignment horizontal="center" vertical="center" wrapText="1"/>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xf>
    <xf numFmtId="0" fontId="19" fillId="33" borderId="42" xfId="0" applyFont="1" applyFill="1" applyBorder="1" applyAlignment="1">
      <alignment horizontal="center" vertical="center"/>
    </xf>
    <xf numFmtId="0" fontId="19" fillId="33" borderId="43" xfId="0" applyFont="1" applyFill="1" applyBorder="1" applyAlignment="1">
      <alignment horizontal="center" vertical="center" wrapText="1"/>
    </xf>
    <xf numFmtId="0" fontId="19" fillId="33" borderId="41" xfId="0" applyFont="1" applyFill="1" applyBorder="1" applyAlignment="1">
      <alignment horizontal="center" vertical="center" wrapText="1"/>
    </xf>
    <xf numFmtId="0" fontId="23" fillId="33" borderId="46"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42"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4" xfId="0" applyFont="1" applyBorder="1" applyAlignment="1">
      <alignment horizontal="center" vertical="center" wrapText="1"/>
    </xf>
    <xf numFmtId="0" fontId="18" fillId="34" borderId="11" xfId="0" applyFont="1" applyFill="1" applyBorder="1" applyAlignment="1">
      <alignment horizontal="center" vertical="center" wrapText="1"/>
    </xf>
    <xf numFmtId="0" fontId="18" fillId="34" borderId="11" xfId="0" applyFont="1" applyFill="1" applyBorder="1" applyAlignment="1">
      <alignment horizontal="center" vertical="center"/>
    </xf>
    <xf numFmtId="0" fontId="18" fillId="34" borderId="14" xfId="0" applyFont="1" applyFill="1" applyBorder="1" applyAlignment="1">
      <alignment horizontal="center" vertical="center"/>
    </xf>
    <xf numFmtId="0" fontId="19" fillId="33" borderId="19" xfId="0" applyFont="1" applyFill="1" applyBorder="1" applyAlignment="1">
      <alignment horizontal="center" vertical="center" wrapText="1"/>
    </xf>
    <xf numFmtId="0" fontId="19" fillId="33" borderId="17" xfId="0" applyFont="1" applyFill="1" applyBorder="1" applyAlignment="1">
      <alignment horizontal="center" vertical="center" wrapText="1"/>
    </xf>
    <xf numFmtId="0" fontId="22" fillId="34" borderId="10" xfId="0" applyFont="1" applyFill="1" applyBorder="1" applyAlignment="1">
      <alignment horizontal="center" vertical="top" wrapText="1"/>
    </xf>
    <xf numFmtId="0" fontId="22" fillId="34" borderId="11" xfId="0" applyFont="1" applyFill="1" applyBorder="1" applyAlignment="1">
      <alignment horizontal="center" vertical="top" wrapText="1"/>
    </xf>
    <xf numFmtId="0" fontId="22" fillId="34" borderId="14" xfId="0" applyFont="1" applyFill="1" applyBorder="1" applyAlignment="1">
      <alignment horizontal="center" vertical="top" wrapText="1"/>
    </xf>
    <xf numFmtId="0" fontId="19" fillId="33" borderId="10"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14" xfId="0" applyFont="1" applyFill="1" applyBorder="1" applyAlignment="1">
      <alignment horizontal="center" vertical="center" wrapText="1"/>
    </xf>
    <xf numFmtId="0" fontId="23" fillId="34" borderId="10" xfId="0" applyFont="1" applyFill="1" applyBorder="1" applyAlignment="1">
      <alignment horizontal="center" vertical="center"/>
    </xf>
    <xf numFmtId="0" fontId="23" fillId="34" borderId="11" xfId="0" applyFont="1" applyFill="1" applyBorder="1" applyAlignment="1">
      <alignment horizontal="center" vertical="center"/>
    </xf>
    <xf numFmtId="0" fontId="23" fillId="34" borderId="14" xfId="0" applyFont="1" applyFill="1" applyBorder="1" applyAlignment="1">
      <alignment horizontal="center" vertical="center"/>
    </xf>
    <xf numFmtId="0" fontId="19" fillId="33" borderId="42" xfId="0" applyFont="1" applyFill="1" applyBorder="1" applyAlignment="1">
      <alignment horizontal="center" vertical="center" wrapText="1"/>
    </xf>
    <xf numFmtId="0" fontId="23" fillId="33" borderId="48" xfId="0" applyFont="1" applyFill="1" applyBorder="1" applyAlignment="1">
      <alignment horizontal="center" vertical="center" wrapText="1"/>
    </xf>
    <xf numFmtId="0" fontId="23" fillId="33" borderId="49" xfId="0" applyFont="1" applyFill="1" applyBorder="1" applyAlignment="1">
      <alignment horizontal="center" vertical="center" wrapText="1"/>
    </xf>
    <xf numFmtId="0" fontId="23" fillId="33" borderId="50" xfId="0" applyFont="1" applyFill="1" applyBorder="1" applyAlignment="1">
      <alignment horizontal="center" vertical="center" wrapText="1"/>
    </xf>
    <xf numFmtId="0" fontId="19" fillId="33" borderId="14" xfId="0" applyFont="1" applyFill="1" applyBorder="1" applyAlignment="1">
      <alignment horizontal="center" vertical="center"/>
    </xf>
    <xf numFmtId="0" fontId="23" fillId="33" borderId="10" xfId="0" applyFont="1" applyFill="1" applyBorder="1" applyAlignment="1">
      <alignment horizontal="center" vertical="center" wrapText="1"/>
    </xf>
    <xf numFmtId="0" fontId="23" fillId="33" borderId="14" xfId="0" applyFont="1" applyFill="1" applyBorder="1" applyAlignment="1">
      <alignment horizontal="center" vertical="center" wrapText="1"/>
    </xf>
    <xf numFmtId="9" fontId="19" fillId="33" borderId="10" xfId="0" applyNumberFormat="1" applyFont="1" applyFill="1" applyBorder="1" applyAlignment="1">
      <alignment horizontal="center" vertical="center"/>
    </xf>
    <xf numFmtId="9" fontId="19" fillId="33" borderId="12" xfId="0" applyNumberFormat="1" applyFont="1" applyFill="1" applyBorder="1" applyAlignment="1">
      <alignment horizontal="center" vertical="center"/>
    </xf>
    <xf numFmtId="9" fontId="19" fillId="33" borderId="11" xfId="0" applyNumberFormat="1" applyFont="1" applyFill="1" applyBorder="1" applyAlignment="1">
      <alignment horizontal="center" vertical="center"/>
    </xf>
    <xf numFmtId="9" fontId="19" fillId="33" borderId="14" xfId="0" applyNumberFormat="1" applyFont="1" applyFill="1" applyBorder="1" applyAlignment="1">
      <alignment horizontal="center" vertical="center"/>
    </xf>
    <xf numFmtId="0" fontId="19" fillId="33" borderId="21" xfId="0" applyFont="1" applyFill="1" applyBorder="1" applyAlignment="1">
      <alignment horizontal="center" vertical="center" wrapText="1"/>
    </xf>
    <xf numFmtId="0" fontId="26" fillId="33" borderId="10" xfId="0" applyFont="1" applyFill="1" applyBorder="1" applyAlignment="1">
      <alignment horizontal="center" vertical="center"/>
    </xf>
    <xf numFmtId="0" fontId="26" fillId="33" borderId="11" xfId="0" applyFont="1" applyFill="1" applyBorder="1" applyAlignment="1">
      <alignment horizontal="center" vertical="center"/>
    </xf>
    <xf numFmtId="0" fontId="26" fillId="33" borderId="14" xfId="0" applyFont="1" applyFill="1" applyBorder="1" applyAlignment="1">
      <alignment horizontal="center" vertical="center"/>
    </xf>
    <xf numFmtId="9" fontId="19" fillId="33" borderId="13" xfId="0" applyNumberFormat="1" applyFont="1" applyFill="1" applyBorder="1" applyAlignment="1">
      <alignment horizontal="center" vertical="center"/>
    </xf>
    <xf numFmtId="0" fontId="33" fillId="33" borderId="10" xfId="0" applyFont="1" applyFill="1" applyBorder="1" applyAlignment="1">
      <alignment horizontal="center" vertical="center"/>
    </xf>
    <xf numFmtId="0" fontId="33" fillId="33" borderId="14" xfId="0" applyFont="1" applyFill="1" applyBorder="1" applyAlignment="1">
      <alignment horizontal="center" vertical="center"/>
    </xf>
    <xf numFmtId="9" fontId="27" fillId="33" borderId="11" xfId="0" applyNumberFormat="1" applyFont="1" applyFill="1" applyBorder="1" applyAlignment="1">
      <alignment horizontal="center" vertical="center"/>
    </xf>
    <xf numFmtId="9" fontId="27" fillId="33" borderId="14" xfId="0" applyNumberFormat="1" applyFont="1" applyFill="1" applyBorder="1" applyAlignment="1">
      <alignment horizontal="center" vertical="center"/>
    </xf>
    <xf numFmtId="9" fontId="33" fillId="33" borderId="11" xfId="0" applyNumberFormat="1" applyFont="1" applyFill="1" applyBorder="1" applyAlignment="1">
      <alignment horizontal="center" vertical="center"/>
    </xf>
    <xf numFmtId="9" fontId="33" fillId="33" borderId="14" xfId="0" applyNumberFormat="1" applyFont="1" applyFill="1" applyBorder="1" applyAlignment="1">
      <alignment horizontal="center" vertical="center"/>
    </xf>
    <xf numFmtId="0" fontId="26" fillId="34" borderId="10" xfId="0" applyFont="1" applyFill="1" applyBorder="1" applyAlignment="1">
      <alignment horizontal="center" vertical="center"/>
    </xf>
    <xf numFmtId="0" fontId="26" fillId="34" borderId="11" xfId="0" applyFont="1" applyFill="1" applyBorder="1" applyAlignment="1">
      <alignment horizontal="center" vertical="center"/>
    </xf>
    <xf numFmtId="0" fontId="26" fillId="34" borderId="14" xfId="0" applyFont="1" applyFill="1" applyBorder="1" applyAlignment="1">
      <alignment horizontal="center" vertical="center"/>
    </xf>
    <xf numFmtId="9" fontId="19" fillId="34" borderId="10" xfId="0" applyNumberFormat="1" applyFont="1" applyFill="1" applyBorder="1" applyAlignment="1">
      <alignment horizontal="center" vertical="center"/>
    </xf>
    <xf numFmtId="9" fontId="19" fillId="34" borderId="11" xfId="0" applyNumberFormat="1" applyFont="1" applyFill="1" applyBorder="1" applyAlignment="1">
      <alignment horizontal="center" vertical="center"/>
    </xf>
    <xf numFmtId="9" fontId="19" fillId="34" borderId="14" xfId="0" applyNumberFormat="1" applyFont="1" applyFill="1" applyBorder="1" applyAlignment="1">
      <alignment horizontal="center" vertical="center"/>
    </xf>
    <xf numFmtId="0" fontId="23" fillId="34" borderId="10"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4" xfId="0" applyFont="1" applyFill="1" applyBorder="1" applyAlignment="1">
      <alignment horizontal="center" vertical="center" wrapText="1"/>
    </xf>
    <xf numFmtId="0" fontId="19" fillId="34" borderId="10" xfId="0" applyFont="1" applyFill="1" applyBorder="1" applyAlignment="1">
      <alignment horizontal="center" vertical="center"/>
    </xf>
    <xf numFmtId="0" fontId="19" fillId="34" borderId="11" xfId="0" applyFont="1" applyFill="1" applyBorder="1" applyAlignment="1">
      <alignment horizontal="center" vertical="center"/>
    </xf>
    <xf numFmtId="0" fontId="19" fillId="34" borderId="14" xfId="0" applyFont="1" applyFill="1" applyBorder="1" applyAlignment="1">
      <alignment horizontal="center" vertical="center"/>
    </xf>
    <xf numFmtId="0" fontId="22" fillId="34" borderId="10" xfId="0" applyFont="1" applyFill="1" applyBorder="1" applyAlignment="1">
      <alignment horizontal="left" vertical="center" wrapText="1"/>
    </xf>
    <xf numFmtId="0" fontId="22" fillId="34" borderId="11" xfId="0" applyFont="1" applyFill="1" applyBorder="1" applyAlignment="1">
      <alignment horizontal="left" vertical="center" wrapText="1"/>
    </xf>
    <xf numFmtId="0" fontId="22" fillId="34" borderId="14" xfId="0" applyFont="1" applyFill="1" applyBorder="1" applyAlignment="1">
      <alignment horizontal="left" vertical="center" wrapText="1"/>
    </xf>
    <xf numFmtId="0" fontId="19" fillId="34" borderId="10" xfId="0" applyFont="1" applyFill="1" applyBorder="1" applyAlignment="1">
      <alignment horizontal="center" vertical="center" wrapText="1"/>
    </xf>
    <xf numFmtId="0" fontId="35" fillId="33" borderId="14" xfId="0" applyFont="1" applyFill="1" applyBorder="1" applyAlignment="1">
      <alignment horizontal="center" vertical="center" wrapText="1"/>
    </xf>
    <xf numFmtId="9" fontId="26" fillId="33" borderId="10" xfId="0" applyNumberFormat="1" applyFont="1" applyFill="1" applyBorder="1" applyAlignment="1">
      <alignment horizontal="center" vertical="center"/>
    </xf>
    <xf numFmtId="9" fontId="26" fillId="33" borderId="11" xfId="0" applyNumberFormat="1" applyFont="1" applyFill="1" applyBorder="1" applyAlignment="1">
      <alignment horizontal="center" vertical="center"/>
    </xf>
    <xf numFmtId="9" fontId="26" fillId="33" borderId="14" xfId="0" applyNumberFormat="1" applyFont="1" applyFill="1" applyBorder="1" applyAlignment="1">
      <alignment horizontal="center" vertical="center"/>
    </xf>
    <xf numFmtId="9" fontId="26" fillId="33" borderId="10" xfId="0" applyNumberFormat="1" applyFont="1" applyFill="1" applyBorder="1" applyAlignment="1">
      <alignment horizontal="center" vertical="center" wrapText="1"/>
    </xf>
    <xf numFmtId="9" fontId="26" fillId="33" borderId="11" xfId="0" applyNumberFormat="1" applyFont="1" applyFill="1" applyBorder="1" applyAlignment="1">
      <alignment horizontal="center" vertical="center" wrapText="1"/>
    </xf>
    <xf numFmtId="9" fontId="26" fillId="33" borderId="14" xfId="0" applyNumberFormat="1" applyFont="1" applyFill="1" applyBorder="1" applyAlignment="1">
      <alignment horizontal="center" vertical="center" wrapText="1"/>
    </xf>
    <xf numFmtId="9" fontId="23" fillId="34" borderId="11" xfId="0" applyNumberFormat="1" applyFont="1" applyFill="1" applyBorder="1" applyAlignment="1">
      <alignment horizontal="center" vertical="center"/>
    </xf>
    <xf numFmtId="9" fontId="23" fillId="34" borderId="14" xfId="0" applyNumberFormat="1" applyFont="1" applyFill="1" applyBorder="1" applyAlignment="1">
      <alignment horizontal="center" vertical="center"/>
    </xf>
    <xf numFmtId="0" fontId="19" fillId="33" borderId="19" xfId="0" applyFont="1" applyFill="1" applyBorder="1" applyAlignment="1">
      <alignment vertical="center" wrapText="1"/>
    </xf>
    <xf numFmtId="0" fontId="19" fillId="33" borderId="21" xfId="0" applyFont="1" applyFill="1" applyBorder="1" applyAlignment="1">
      <alignment vertical="center" wrapText="1"/>
    </xf>
    <xf numFmtId="0" fontId="19" fillId="33" borderId="17" xfId="0" applyFont="1" applyFill="1" applyBorder="1" applyAlignment="1">
      <alignment vertical="center" wrapText="1"/>
    </xf>
    <xf numFmtId="0" fontId="19" fillId="33" borderId="23" xfId="0" applyFont="1" applyFill="1" applyBorder="1" applyAlignment="1">
      <alignment horizontal="center" vertical="center"/>
    </xf>
    <xf numFmtId="0" fontId="19" fillId="33" borderId="12" xfId="0" applyFont="1" applyFill="1" applyBorder="1" applyAlignment="1">
      <alignment horizontal="center" vertical="center"/>
    </xf>
    <xf numFmtId="0" fontId="19" fillId="33" borderId="15" xfId="0" applyFont="1" applyFill="1" applyBorder="1" applyAlignment="1">
      <alignment horizontal="center" vertical="center"/>
    </xf>
    <xf numFmtId="0" fontId="19" fillId="33" borderId="24" xfId="0" applyFont="1" applyFill="1" applyBorder="1" applyAlignment="1">
      <alignment horizontal="center" vertical="center"/>
    </xf>
    <xf numFmtId="0" fontId="19" fillId="33" borderId="0" xfId="0" applyFont="1" applyFill="1" applyBorder="1" applyAlignment="1">
      <alignment horizontal="center" vertical="center"/>
    </xf>
    <xf numFmtId="0" fontId="19" fillId="33" borderId="18" xfId="0" applyFont="1" applyFill="1" applyBorder="1" applyAlignment="1">
      <alignment horizontal="center" vertical="center"/>
    </xf>
    <xf numFmtId="0" fontId="19" fillId="33" borderId="22" xfId="0" applyFont="1" applyFill="1" applyBorder="1" applyAlignment="1">
      <alignment horizontal="center" vertical="center"/>
    </xf>
    <xf numFmtId="0" fontId="19" fillId="33" borderId="13" xfId="0" applyFont="1" applyFill="1" applyBorder="1" applyAlignment="1">
      <alignment horizontal="center" vertical="center"/>
    </xf>
    <xf numFmtId="0" fontId="19" fillId="33" borderId="16" xfId="0" applyFont="1" applyFill="1" applyBorder="1" applyAlignment="1">
      <alignment horizontal="center" vertical="center"/>
    </xf>
    <xf numFmtId="9" fontId="23" fillId="34" borderId="10" xfId="0" applyNumberFormat="1" applyFont="1" applyFill="1" applyBorder="1" applyAlignment="1">
      <alignment horizontal="center" vertical="center"/>
    </xf>
    <xf numFmtId="9" fontId="19" fillId="39" borderId="10" xfId="0" applyNumberFormat="1" applyFont="1" applyFill="1" applyBorder="1" applyAlignment="1">
      <alignment horizontal="center" vertical="center" wrapText="1"/>
    </xf>
    <xf numFmtId="9" fontId="19" fillId="39" borderId="11" xfId="0" applyNumberFormat="1" applyFont="1" applyFill="1" applyBorder="1" applyAlignment="1">
      <alignment horizontal="center" vertical="center" wrapText="1"/>
    </xf>
    <xf numFmtId="9" fontId="19" fillId="39" borderId="14" xfId="0" applyNumberFormat="1" applyFont="1" applyFill="1" applyBorder="1" applyAlignment="1">
      <alignment horizontal="center" vertical="center" wrapText="1"/>
    </xf>
    <xf numFmtId="9" fontId="19" fillId="34" borderId="10" xfId="0" applyNumberFormat="1" applyFont="1" applyFill="1" applyBorder="1" applyAlignment="1">
      <alignment horizontal="center" vertical="center" wrapText="1"/>
    </xf>
    <xf numFmtId="9" fontId="19" fillId="34" borderId="11" xfId="0" applyNumberFormat="1" applyFont="1" applyFill="1" applyBorder="1" applyAlignment="1">
      <alignment horizontal="center" vertical="center" wrapText="1"/>
    </xf>
    <xf numFmtId="9" fontId="19" fillId="34" borderId="14" xfId="0" applyNumberFormat="1" applyFont="1" applyFill="1" applyBorder="1" applyAlignment="1">
      <alignment horizontal="center" vertical="center" wrapText="1"/>
    </xf>
    <xf numFmtId="0" fontId="19" fillId="34" borderId="11" xfId="0" applyFont="1" applyFill="1" applyBorder="1" applyAlignment="1">
      <alignment horizontal="center" vertical="center" wrapText="1"/>
    </xf>
    <xf numFmtId="0" fontId="19" fillId="34" borderId="14" xfId="0" applyFont="1" applyFill="1" applyBorder="1" applyAlignment="1">
      <alignment horizontal="center" vertical="center" wrapText="1"/>
    </xf>
    <xf numFmtId="0" fontId="22" fillId="0" borderId="2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6" xfId="0" applyFont="1" applyBorder="1" applyAlignment="1">
      <alignment horizontal="center" vertical="center" wrapText="1"/>
    </xf>
    <xf numFmtId="0" fontId="18" fillId="33" borderId="10" xfId="0" applyFont="1" applyFill="1" applyBorder="1" applyAlignment="1">
      <alignment horizontal="center" vertical="center"/>
    </xf>
    <xf numFmtId="0" fontId="18" fillId="33" borderId="11" xfId="0" applyFont="1" applyFill="1" applyBorder="1" applyAlignment="1">
      <alignment horizontal="center" vertical="center"/>
    </xf>
    <xf numFmtId="0" fontId="18" fillId="33" borderId="14" xfId="0" applyFont="1" applyFill="1" applyBorder="1" applyAlignment="1">
      <alignment horizontal="center" vertical="center"/>
    </xf>
    <xf numFmtId="0" fontId="38" fillId="33" borderId="10" xfId="0" applyFont="1" applyFill="1" applyBorder="1" applyAlignment="1">
      <alignment horizontal="center" vertical="center" wrapText="1"/>
    </xf>
    <xf numFmtId="0" fontId="38" fillId="33" borderId="11" xfId="0" applyFont="1" applyFill="1" applyBorder="1" applyAlignment="1">
      <alignment horizontal="center" vertical="center" wrapText="1"/>
    </xf>
    <xf numFmtId="0" fontId="38" fillId="33" borderId="14" xfId="0" applyFont="1" applyFill="1" applyBorder="1" applyAlignment="1">
      <alignment horizontal="center" vertical="center" wrapText="1"/>
    </xf>
    <xf numFmtId="0" fontId="38" fillId="33" borderId="10" xfId="0" applyFont="1" applyFill="1" applyBorder="1" applyAlignment="1">
      <alignment horizontal="center" vertical="center"/>
    </xf>
    <xf numFmtId="0" fontId="38" fillId="33" borderId="11" xfId="0" applyFont="1" applyFill="1" applyBorder="1" applyAlignment="1">
      <alignment horizontal="center" vertical="center"/>
    </xf>
    <xf numFmtId="0" fontId="38" fillId="33" borderId="14" xfId="0" applyFont="1" applyFill="1" applyBorder="1" applyAlignment="1">
      <alignment horizontal="center" vertical="center"/>
    </xf>
    <xf numFmtId="0" fontId="38" fillId="33" borderId="19" xfId="0" applyFont="1" applyFill="1" applyBorder="1" applyAlignment="1">
      <alignment horizontal="center" vertical="center" wrapText="1"/>
    </xf>
    <xf numFmtId="0" fontId="38" fillId="33" borderId="17" xfId="0" applyFont="1" applyFill="1" applyBorder="1" applyAlignment="1">
      <alignment horizontal="center" vertical="center" wrapText="1"/>
    </xf>
    <xf numFmtId="0" fontId="44" fillId="33" borderId="10" xfId="0" applyFont="1" applyFill="1" applyBorder="1" applyAlignment="1">
      <alignment horizontal="center" vertical="center"/>
    </xf>
    <xf numFmtId="0" fontId="44" fillId="33" borderId="11" xfId="0" applyFont="1" applyFill="1" applyBorder="1" applyAlignment="1">
      <alignment horizontal="center" vertical="center"/>
    </xf>
    <xf numFmtId="0" fontId="44" fillId="33" borderId="14" xfId="0" applyFont="1" applyFill="1" applyBorder="1" applyAlignment="1">
      <alignment horizontal="center" vertical="center"/>
    </xf>
    <xf numFmtId="0" fontId="51" fillId="33" borderId="10" xfId="0" applyFont="1" applyFill="1" applyBorder="1" applyAlignment="1">
      <alignment horizontal="center" vertical="center" wrapText="1"/>
    </xf>
    <xf numFmtId="0" fontId="51" fillId="33" borderId="11" xfId="0" applyFont="1" applyFill="1" applyBorder="1" applyAlignment="1">
      <alignment horizontal="center" vertical="center" wrapText="1"/>
    </xf>
    <xf numFmtId="0" fontId="51" fillId="33" borderId="14" xfId="0" applyFont="1" applyFill="1" applyBorder="1" applyAlignment="1">
      <alignment horizontal="center" vertical="center" wrapText="1"/>
    </xf>
    <xf numFmtId="0" fontId="23" fillId="33" borderId="10" xfId="0" applyFont="1" applyFill="1" applyBorder="1" applyAlignment="1">
      <alignment horizontal="center" vertical="center"/>
    </xf>
    <xf numFmtId="0" fontId="23" fillId="33" borderId="14" xfId="0" applyFont="1" applyFill="1" applyBorder="1" applyAlignment="1">
      <alignment horizontal="center" vertical="center"/>
    </xf>
    <xf numFmtId="0" fontId="31" fillId="33" borderId="10" xfId="0" applyFont="1" applyFill="1" applyBorder="1" applyAlignment="1">
      <alignment horizontal="center" vertical="center" wrapText="1"/>
    </xf>
    <xf numFmtId="0" fontId="31" fillId="33" borderId="11" xfId="0" applyFont="1" applyFill="1" applyBorder="1" applyAlignment="1">
      <alignment horizontal="center" vertical="center" wrapText="1"/>
    </xf>
    <xf numFmtId="0" fontId="31" fillId="33" borderId="14" xfId="0" applyFont="1" applyFill="1" applyBorder="1" applyAlignment="1">
      <alignment horizontal="center" vertical="center" wrapText="1"/>
    </xf>
    <xf numFmtId="0" fontId="44" fillId="33" borderId="11" xfId="0" applyFont="1" applyFill="1" applyBorder="1" applyAlignment="1">
      <alignment horizontal="center" vertical="center" wrapText="1"/>
    </xf>
    <xf numFmtId="0" fontId="44" fillId="33" borderId="20" xfId="0" applyFont="1" applyFill="1" applyBorder="1" applyAlignment="1">
      <alignment horizontal="center" vertical="center"/>
    </xf>
    <xf numFmtId="49" fontId="44" fillId="33" borderId="10" xfId="0" quotePrefix="1" applyNumberFormat="1" applyFont="1" applyFill="1" applyBorder="1" applyAlignment="1">
      <alignment horizontal="center" vertical="center"/>
    </xf>
    <xf numFmtId="49" fontId="44" fillId="33" borderId="11" xfId="0" applyNumberFormat="1" applyFont="1" applyFill="1" applyBorder="1" applyAlignment="1">
      <alignment horizontal="center" vertical="center"/>
    </xf>
    <xf numFmtId="49" fontId="44" fillId="33" borderId="14" xfId="0" applyNumberFormat="1" applyFont="1" applyFill="1" applyBorder="1" applyAlignment="1">
      <alignment horizontal="center" vertical="center"/>
    </xf>
    <xf numFmtId="0" fontId="44" fillId="33" borderId="10" xfId="0" applyFont="1" applyFill="1" applyBorder="1" applyAlignment="1">
      <alignment horizontal="center" vertical="center" wrapText="1"/>
    </xf>
    <xf numFmtId="0" fontId="44" fillId="33" borderId="14" xfId="0" applyFont="1" applyFill="1" applyBorder="1" applyAlignment="1">
      <alignment horizontal="center" vertical="center" wrapText="1"/>
    </xf>
    <xf numFmtId="0" fontId="44" fillId="33" borderId="10" xfId="0" applyFont="1" applyFill="1" applyBorder="1" applyAlignment="1">
      <alignment horizontal="center"/>
    </xf>
    <xf numFmtId="0" fontId="44" fillId="33" borderId="11" xfId="0" applyFont="1" applyFill="1" applyBorder="1" applyAlignment="1">
      <alignment horizontal="center"/>
    </xf>
    <xf numFmtId="0" fontId="44" fillId="33" borderId="14" xfId="0" applyFont="1" applyFill="1" applyBorder="1" applyAlignment="1">
      <alignment horizontal="center"/>
    </xf>
    <xf numFmtId="0" fontId="19" fillId="41" borderId="10" xfId="0" applyFont="1" applyFill="1" applyBorder="1" applyAlignment="1">
      <alignment horizontal="center" vertical="center"/>
    </xf>
    <xf numFmtId="0" fontId="19" fillId="41" borderId="11" xfId="0" applyFont="1" applyFill="1" applyBorder="1" applyAlignment="1">
      <alignment horizontal="center" vertical="center"/>
    </xf>
    <xf numFmtId="0" fontId="19" fillId="41" borderId="14" xfId="0" applyFont="1" applyFill="1" applyBorder="1" applyAlignment="1">
      <alignment horizontal="center" vertical="center"/>
    </xf>
    <xf numFmtId="0" fontId="54" fillId="33" borderId="10" xfId="0" applyFont="1" applyFill="1" applyBorder="1" applyAlignment="1">
      <alignment horizontal="center" vertical="center"/>
    </xf>
    <xf numFmtId="0" fontId="54" fillId="33" borderId="11" xfId="0" applyFont="1" applyFill="1" applyBorder="1" applyAlignment="1">
      <alignment horizontal="center" vertical="center"/>
    </xf>
    <xf numFmtId="0" fontId="54" fillId="33" borderId="14" xfId="0" applyFont="1" applyFill="1" applyBorder="1" applyAlignment="1">
      <alignment horizontal="center" vertical="center"/>
    </xf>
    <xf numFmtId="0" fontId="35" fillId="33" borderId="10" xfId="0" applyFont="1" applyFill="1" applyBorder="1" applyAlignment="1">
      <alignment horizontal="center" vertical="center"/>
    </xf>
    <xf numFmtId="0" fontId="35" fillId="33" borderId="11" xfId="0" applyFont="1" applyFill="1" applyBorder="1" applyAlignment="1">
      <alignment horizontal="center" vertical="center"/>
    </xf>
    <xf numFmtId="0" fontId="35" fillId="33" borderId="14" xfId="0" applyFont="1" applyFill="1" applyBorder="1" applyAlignment="1">
      <alignment horizontal="center" vertical="center"/>
    </xf>
    <xf numFmtId="0" fontId="35" fillId="34" borderId="10" xfId="0" applyFont="1" applyFill="1" applyBorder="1" applyAlignment="1">
      <alignment horizontal="center" vertical="center"/>
    </xf>
    <xf numFmtId="0" fontId="35" fillId="34" borderId="11" xfId="0" applyFont="1" applyFill="1" applyBorder="1" applyAlignment="1">
      <alignment horizontal="center" vertical="center"/>
    </xf>
    <xf numFmtId="0" fontId="35" fillId="34" borderId="14" xfId="0" applyFont="1" applyFill="1" applyBorder="1" applyAlignment="1">
      <alignment horizontal="center" vertical="center"/>
    </xf>
    <xf numFmtId="0" fontId="33" fillId="33" borderId="11" xfId="0" applyFont="1" applyFill="1" applyBorder="1" applyAlignment="1">
      <alignment horizontal="center" vertical="center" wrapText="1"/>
    </xf>
    <xf numFmtId="0" fontId="33" fillId="33" borderId="14" xfId="0" applyFont="1" applyFill="1" applyBorder="1" applyAlignment="1">
      <alignment horizontal="center" vertical="center" wrapText="1"/>
    </xf>
    <xf numFmtId="0" fontId="35" fillId="41" borderId="10" xfId="0" applyFont="1" applyFill="1" applyBorder="1" applyAlignment="1">
      <alignment horizontal="center" vertical="center"/>
    </xf>
    <xf numFmtId="0" fontId="35" fillId="41" borderId="11" xfId="0" applyFont="1" applyFill="1" applyBorder="1" applyAlignment="1">
      <alignment horizontal="center" vertical="center"/>
    </xf>
    <xf numFmtId="0" fontId="35" fillId="41" borderId="14" xfId="0" applyFont="1" applyFill="1" applyBorder="1" applyAlignment="1">
      <alignment horizontal="center" vertical="center"/>
    </xf>
    <xf numFmtId="0" fontId="53" fillId="33" borderId="20" xfId="0" applyFont="1" applyFill="1" applyBorder="1" applyAlignment="1">
      <alignment horizontal="center" vertical="center"/>
    </xf>
    <xf numFmtId="49" fontId="53" fillId="33" borderId="10" xfId="0" applyNumberFormat="1" applyFont="1" applyFill="1" applyBorder="1" applyAlignment="1">
      <alignment horizontal="center" vertical="center"/>
    </xf>
    <xf numFmtId="49" fontId="53" fillId="33" borderId="11" xfId="0" applyNumberFormat="1" applyFont="1" applyFill="1" applyBorder="1" applyAlignment="1">
      <alignment horizontal="center" vertical="center"/>
    </xf>
    <xf numFmtId="49" fontId="53" fillId="33" borderId="14" xfId="0" applyNumberFormat="1" applyFont="1" applyFill="1" applyBorder="1" applyAlignment="1">
      <alignment horizontal="center" vertical="center"/>
    </xf>
    <xf numFmtId="0" fontId="49" fillId="0" borderId="10" xfId="0" applyFont="1" applyBorder="1" applyAlignment="1">
      <alignment horizontal="left" vertical="center" wrapText="1"/>
    </xf>
    <xf numFmtId="0" fontId="49" fillId="0" borderId="11" xfId="0" applyFont="1" applyBorder="1" applyAlignment="1">
      <alignment horizontal="left" vertical="center" wrapText="1"/>
    </xf>
    <xf numFmtId="0" fontId="49" fillId="0" borderId="14" xfId="0" applyFont="1" applyBorder="1" applyAlignment="1">
      <alignment horizontal="left" vertical="center" wrapText="1"/>
    </xf>
    <xf numFmtId="0" fontId="35" fillId="34" borderId="10" xfId="0" applyFont="1" applyFill="1" applyBorder="1" applyAlignment="1">
      <alignment horizontal="left" vertical="center" wrapText="1"/>
    </xf>
    <xf numFmtId="0" fontId="35" fillId="34" borderId="11" xfId="0" applyFont="1" applyFill="1" applyBorder="1" applyAlignment="1">
      <alignment horizontal="left" vertical="center" wrapText="1"/>
    </xf>
    <xf numFmtId="0" fontId="35" fillId="34" borderId="14" xfId="0" applyFont="1" applyFill="1" applyBorder="1" applyAlignment="1">
      <alignment horizontal="left" vertical="center" wrapText="1"/>
    </xf>
    <xf numFmtId="0" fontId="19" fillId="0" borderId="58" xfId="0" applyFont="1" applyFill="1" applyBorder="1" applyAlignment="1">
      <alignment vertical="center" wrapText="1"/>
    </xf>
    <xf numFmtId="0" fontId="18" fillId="0" borderId="59" xfId="0" applyFont="1" applyFill="1" applyBorder="1" applyAlignment="1">
      <alignment vertical="center"/>
    </xf>
    <xf numFmtId="0" fontId="18" fillId="0" borderId="60" xfId="0" applyFont="1" applyFill="1" applyBorder="1" applyAlignment="1">
      <alignment vertical="center"/>
    </xf>
    <xf numFmtId="0" fontId="22" fillId="34" borderId="10"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19" fillId="33" borderId="23" xfId="0" applyFont="1" applyFill="1" applyBorder="1" applyAlignment="1">
      <alignment horizontal="left" vertical="center" wrapText="1"/>
    </xf>
    <xf numFmtId="0" fontId="19" fillId="33" borderId="12" xfId="0" applyFont="1" applyFill="1" applyBorder="1" applyAlignment="1">
      <alignment horizontal="left" vertical="center" wrapText="1"/>
    </xf>
    <xf numFmtId="0" fontId="19" fillId="33" borderId="15" xfId="0" applyFont="1" applyFill="1" applyBorder="1" applyAlignment="1">
      <alignment horizontal="left" vertical="center" wrapText="1"/>
    </xf>
    <xf numFmtId="0" fontId="19" fillId="33" borderId="24" xfId="0" applyFont="1" applyFill="1" applyBorder="1" applyAlignment="1">
      <alignment horizontal="left" vertical="center" wrapText="1"/>
    </xf>
    <xf numFmtId="0" fontId="19" fillId="33" borderId="0" xfId="0" applyFont="1" applyFill="1" applyBorder="1" applyAlignment="1">
      <alignment horizontal="left" vertical="center" wrapText="1"/>
    </xf>
    <xf numFmtId="0" fontId="19" fillId="33" borderId="18" xfId="0" applyFont="1" applyFill="1" applyBorder="1" applyAlignment="1">
      <alignment horizontal="left" vertical="center" wrapText="1"/>
    </xf>
    <xf numFmtId="0" fontId="19" fillId="33" borderId="22" xfId="0" applyFont="1" applyFill="1" applyBorder="1" applyAlignment="1">
      <alignment horizontal="left" vertical="center" wrapText="1"/>
    </xf>
    <xf numFmtId="0" fontId="19" fillId="33" borderId="13" xfId="0" applyFont="1" applyFill="1" applyBorder="1" applyAlignment="1">
      <alignment horizontal="left" vertical="center" wrapText="1"/>
    </xf>
    <xf numFmtId="0" fontId="19" fillId="33" borderId="16" xfId="0" applyFont="1" applyFill="1" applyBorder="1" applyAlignment="1">
      <alignment horizontal="left" vertical="center" wrapText="1"/>
    </xf>
    <xf numFmtId="0" fontId="0" fillId="0" borderId="11" xfId="0" applyBorder="1" applyAlignment="1">
      <alignment horizontal="center" vertical="center"/>
    </xf>
    <xf numFmtId="0" fontId="0" fillId="0" borderId="14" xfId="0" applyBorder="1" applyAlignment="1">
      <alignment horizontal="center" vertical="center"/>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4" xfId="0" applyFont="1" applyFill="1" applyBorder="1" applyAlignment="1">
      <alignment horizontal="center" vertical="center"/>
    </xf>
    <xf numFmtId="0" fontId="35" fillId="33" borderId="10" xfId="0" applyFont="1" applyFill="1" applyBorder="1" applyAlignment="1">
      <alignment vertical="center" wrapText="1"/>
    </xf>
    <xf numFmtId="0" fontId="0" fillId="0" borderId="11" xfId="0" applyBorder="1" applyAlignment="1">
      <alignment vertical="center" wrapText="1"/>
    </xf>
    <xf numFmtId="0" fontId="0" fillId="0" borderId="14" xfId="0" applyBorder="1" applyAlignment="1">
      <alignment vertical="center" wrapText="1"/>
    </xf>
    <xf numFmtId="9" fontId="33" fillId="0" borderId="10" xfId="0" applyNumberFormat="1" applyFont="1" applyFill="1" applyBorder="1" applyAlignment="1">
      <alignment horizontal="center" vertical="center"/>
    </xf>
    <xf numFmtId="9" fontId="33" fillId="0" borderId="14" xfId="0" applyNumberFormat="1" applyFont="1" applyFill="1" applyBorder="1" applyAlignment="1">
      <alignment horizontal="center" vertical="center"/>
    </xf>
    <xf numFmtId="9" fontId="19" fillId="0" borderId="10" xfId="0" applyNumberFormat="1" applyFont="1" applyFill="1" applyBorder="1" applyAlignment="1">
      <alignment horizontal="center" vertical="center"/>
    </xf>
    <xf numFmtId="9" fontId="19" fillId="0" borderId="11" xfId="0" applyNumberFormat="1" applyFont="1" applyFill="1" applyBorder="1" applyAlignment="1">
      <alignment horizontal="center" vertical="center"/>
    </xf>
    <xf numFmtId="9" fontId="19" fillId="0" borderId="14" xfId="0" applyNumberFormat="1" applyFont="1" applyFill="1" applyBorder="1" applyAlignment="1">
      <alignment horizontal="center" vertical="center"/>
    </xf>
    <xf numFmtId="9" fontId="33" fillId="33" borderId="10" xfId="0" applyNumberFormat="1" applyFont="1" applyFill="1" applyBorder="1" applyAlignment="1">
      <alignment horizontal="center" vertical="center"/>
    </xf>
    <xf numFmtId="0" fontId="16" fillId="33" borderId="0" xfId="0" applyFont="1" applyFill="1" applyAlignment="1">
      <alignment horizontal="center"/>
    </xf>
    <xf numFmtId="0" fontId="22" fillId="33" borderId="10"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22" fillId="33" borderId="14" xfId="0" applyFont="1" applyFill="1" applyBorder="1" applyAlignment="1">
      <alignment horizontal="center" vertical="center" wrapText="1"/>
    </xf>
    <xf numFmtId="0" fontId="23" fillId="33" borderId="11" xfId="0" applyFont="1" applyFill="1" applyBorder="1" applyAlignment="1">
      <alignment horizontal="center" vertical="center"/>
    </xf>
    <xf numFmtId="0" fontId="19" fillId="33" borderId="10" xfId="0" applyFont="1" applyFill="1" applyBorder="1" applyAlignment="1">
      <alignment horizontal="center" vertical="top" wrapText="1"/>
    </xf>
    <xf numFmtId="0" fontId="19" fillId="33" borderId="11" xfId="0" applyFont="1" applyFill="1" applyBorder="1" applyAlignment="1">
      <alignment horizontal="center" vertical="top" wrapText="1"/>
    </xf>
    <xf numFmtId="0" fontId="19" fillId="33" borderId="14" xfId="0" applyFont="1" applyFill="1" applyBorder="1" applyAlignment="1">
      <alignment horizontal="center" vertical="top" wrapText="1"/>
    </xf>
    <xf numFmtId="0" fontId="19" fillId="33" borderId="10" xfId="0" applyFont="1" applyFill="1" applyBorder="1" applyAlignment="1">
      <alignment horizontal="center" vertical="top"/>
    </xf>
    <xf numFmtId="0" fontId="19" fillId="33" borderId="11" xfId="0" applyFont="1" applyFill="1" applyBorder="1" applyAlignment="1">
      <alignment horizontal="center" vertical="top"/>
    </xf>
    <xf numFmtId="0" fontId="19" fillId="33" borderId="14" xfId="0" applyFont="1" applyFill="1" applyBorder="1" applyAlignment="1">
      <alignment horizontal="center" vertical="top"/>
    </xf>
    <xf numFmtId="0" fontId="0" fillId="33" borderId="11" xfId="0" applyFill="1" applyBorder="1" applyAlignment="1">
      <alignment horizontal="center"/>
    </xf>
    <xf numFmtId="0" fontId="75" fillId="33" borderId="10" xfId="0" applyFont="1" applyFill="1" applyBorder="1" applyAlignment="1">
      <alignment horizontal="center" vertical="center" wrapText="1"/>
    </xf>
    <xf numFmtId="0" fontId="75" fillId="33" borderId="11" xfId="0" applyFont="1" applyFill="1" applyBorder="1" applyAlignment="1">
      <alignment horizontal="center" vertical="center" wrapText="1"/>
    </xf>
    <xf numFmtId="0" fontId="75" fillId="33" borderId="14" xfId="0" applyFont="1" applyFill="1" applyBorder="1" applyAlignment="1">
      <alignment horizontal="center" vertical="center" wrapText="1"/>
    </xf>
    <xf numFmtId="0" fontId="74" fillId="33" borderId="10" xfId="0" applyFont="1" applyFill="1" applyBorder="1" applyAlignment="1">
      <alignment horizontal="center" vertical="center" wrapText="1"/>
    </xf>
    <xf numFmtId="0" fontId="74" fillId="33" borderId="11" xfId="0" applyFont="1" applyFill="1" applyBorder="1" applyAlignment="1">
      <alignment horizontal="center" vertical="center" wrapText="1"/>
    </xf>
    <xf numFmtId="0" fontId="74" fillId="33" borderId="14" xfId="0" applyFont="1" applyFill="1" applyBorder="1" applyAlignment="1">
      <alignment horizontal="center" vertical="center" wrapText="1"/>
    </xf>
    <xf numFmtId="0" fontId="74" fillId="33" borderId="10" xfId="0" applyFont="1" applyFill="1" applyBorder="1" applyAlignment="1">
      <alignment horizontal="center" vertical="center"/>
    </xf>
    <xf numFmtId="0" fontId="74" fillId="33" borderId="11" xfId="0" applyFont="1" applyFill="1" applyBorder="1" applyAlignment="1">
      <alignment horizontal="center" vertical="center"/>
    </xf>
    <xf numFmtId="0" fontId="74" fillId="33" borderId="14" xfId="0" applyFont="1" applyFill="1" applyBorder="1" applyAlignment="1">
      <alignment horizontal="center" vertical="center"/>
    </xf>
    <xf numFmtId="0" fontId="19" fillId="34" borderId="22" xfId="0" applyFont="1" applyFill="1" applyBorder="1" applyAlignment="1">
      <alignment horizontal="center" vertical="center"/>
    </xf>
    <xf numFmtId="0" fontId="19" fillId="34" borderId="13" xfId="0" applyFont="1" applyFill="1" applyBorder="1" applyAlignment="1">
      <alignment horizontal="center" vertical="center"/>
    </xf>
    <xf numFmtId="0" fontId="19" fillId="34" borderId="16" xfId="0" applyFont="1" applyFill="1" applyBorder="1" applyAlignment="1">
      <alignment horizontal="center" vertical="center"/>
    </xf>
    <xf numFmtId="9" fontId="19" fillId="34" borderId="12" xfId="0" applyNumberFormat="1" applyFont="1" applyFill="1" applyBorder="1" applyAlignment="1">
      <alignment horizontal="center" vertical="center"/>
    </xf>
    <xf numFmtId="9" fontId="19" fillId="34" borderId="13" xfId="0" applyNumberFormat="1" applyFont="1" applyFill="1" applyBorder="1" applyAlignment="1">
      <alignment horizontal="center" vertical="center"/>
    </xf>
    <xf numFmtId="0" fontId="22" fillId="34" borderId="11" xfId="0" applyFont="1" applyFill="1" applyBorder="1" applyAlignment="1">
      <alignment horizontal="center" vertical="center" wrapText="1"/>
    </xf>
    <xf numFmtId="0" fontId="22" fillId="34" borderId="14" xfId="0" applyFont="1" applyFill="1" applyBorder="1" applyAlignment="1">
      <alignment horizontal="center" vertical="center" wrapText="1"/>
    </xf>
    <xf numFmtId="0" fontId="63" fillId="33" borderId="10" xfId="0" applyFont="1" applyFill="1" applyBorder="1" applyAlignment="1">
      <alignment horizontal="center" vertical="top" wrapText="1"/>
    </xf>
    <xf numFmtId="0" fontId="63" fillId="33" borderId="11" xfId="0" applyFont="1" applyFill="1" applyBorder="1" applyAlignment="1">
      <alignment horizontal="center" vertical="top" wrapText="1"/>
    </xf>
    <xf numFmtId="0" fontId="63" fillId="33" borderId="14" xfId="0" applyFont="1" applyFill="1" applyBorder="1" applyAlignment="1">
      <alignment horizontal="center" vertical="top" wrapText="1"/>
    </xf>
    <xf numFmtId="0" fontId="35" fillId="33" borderId="10" xfId="0" applyFont="1" applyFill="1" applyBorder="1" applyAlignment="1">
      <alignment horizontal="left" wrapText="1"/>
    </xf>
    <xf numFmtId="0" fontId="0" fillId="0" borderId="11" xfId="0" applyBorder="1"/>
    <xf numFmtId="0" fontId="0" fillId="0" borderId="14" xfId="0" applyBorder="1"/>
    <xf numFmtId="0" fontId="62" fillId="34" borderId="22" xfId="0" applyFont="1" applyFill="1" applyBorder="1" applyAlignment="1">
      <alignment horizontal="center" vertical="center" wrapText="1"/>
    </xf>
    <xf numFmtId="0" fontId="62" fillId="34" borderId="13" xfId="0" applyFont="1" applyFill="1" applyBorder="1" applyAlignment="1">
      <alignment horizontal="center" vertical="center" wrapText="1"/>
    </xf>
    <xf numFmtId="0" fontId="62" fillId="34" borderId="16" xfId="0" applyFont="1" applyFill="1" applyBorder="1" applyAlignment="1">
      <alignment horizontal="center" vertical="center" wrapText="1"/>
    </xf>
    <xf numFmtId="9" fontId="19" fillId="0" borderId="34" xfId="0" applyNumberFormat="1" applyFont="1" applyFill="1" applyBorder="1" applyAlignment="1">
      <alignment horizontal="center" vertical="center"/>
    </xf>
    <xf numFmtId="9" fontId="19" fillId="0" borderId="35" xfId="0" applyNumberFormat="1" applyFont="1" applyFill="1" applyBorder="1" applyAlignment="1">
      <alignment horizontal="center" vertical="center"/>
    </xf>
    <xf numFmtId="9" fontId="19" fillId="0" borderId="36" xfId="0" applyNumberFormat="1" applyFont="1" applyFill="1" applyBorder="1" applyAlignment="1">
      <alignment horizontal="center" vertical="center"/>
    </xf>
    <xf numFmtId="9" fontId="19" fillId="34" borderId="16" xfId="0" applyNumberFormat="1" applyFont="1" applyFill="1" applyBorder="1" applyAlignment="1">
      <alignment horizontal="center" vertical="center"/>
    </xf>
    <xf numFmtId="9" fontId="19" fillId="0" borderId="62" xfId="0" applyNumberFormat="1" applyFont="1" applyFill="1" applyBorder="1" applyAlignment="1">
      <alignment horizontal="center" vertical="center"/>
    </xf>
    <xf numFmtId="9" fontId="19" fillId="0" borderId="63" xfId="0" applyNumberFormat="1" applyFont="1" applyFill="1" applyBorder="1" applyAlignment="1">
      <alignment horizontal="center" vertical="center"/>
    </xf>
    <xf numFmtId="9" fontId="19" fillId="0" borderId="55" xfId="0" applyNumberFormat="1" applyFont="1" applyFill="1" applyBorder="1" applyAlignment="1">
      <alignment horizontal="center" vertical="center"/>
    </xf>
    <xf numFmtId="0" fontId="19" fillId="34" borderId="64" xfId="0" applyFont="1" applyFill="1" applyBorder="1" applyAlignment="1">
      <alignment horizontal="center" vertical="center"/>
    </xf>
    <xf numFmtId="0" fontId="19" fillId="34" borderId="65" xfId="0" applyFont="1" applyFill="1" applyBorder="1" applyAlignment="1">
      <alignment horizontal="center" vertical="center"/>
    </xf>
    <xf numFmtId="0" fontId="27" fillId="34" borderId="10" xfId="0" applyFont="1" applyFill="1" applyBorder="1" applyAlignment="1">
      <alignment horizontal="center" vertical="center" wrapText="1"/>
    </xf>
    <xf numFmtId="0" fontId="27" fillId="34" borderId="11" xfId="0" applyFont="1" applyFill="1" applyBorder="1" applyAlignment="1">
      <alignment horizontal="center" vertical="center" wrapText="1"/>
    </xf>
    <xf numFmtId="0" fontId="27" fillId="34" borderId="14" xfId="0" applyFont="1" applyFill="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4" xfId="0" applyFont="1" applyBorder="1" applyAlignment="1">
      <alignment horizontal="center" vertical="center" wrapText="1"/>
    </xf>
    <xf numFmtId="0" fontId="66" fillId="33" borderId="20" xfId="0" applyFont="1" applyFill="1" applyBorder="1" applyAlignment="1">
      <alignment horizontal="center" vertical="center"/>
    </xf>
    <xf numFmtId="49" fontId="66" fillId="33" borderId="10" xfId="0" applyNumberFormat="1" applyFont="1" applyFill="1" applyBorder="1" applyAlignment="1">
      <alignment horizontal="center" vertical="center"/>
    </xf>
    <xf numFmtId="49" fontId="66" fillId="33" borderId="11" xfId="0" applyNumberFormat="1" applyFont="1" applyFill="1" applyBorder="1" applyAlignment="1">
      <alignment horizontal="center" vertical="center"/>
    </xf>
    <xf numFmtId="49" fontId="66" fillId="33" borderId="14" xfId="0" applyNumberFormat="1" applyFont="1" applyFill="1" applyBorder="1" applyAlignment="1">
      <alignment horizontal="center" vertical="center"/>
    </xf>
    <xf numFmtId="0" fontId="66" fillId="33" borderId="10" xfId="0" applyFont="1" applyFill="1" applyBorder="1" applyAlignment="1">
      <alignment horizontal="center" vertical="center" wrapText="1"/>
    </xf>
    <xf numFmtId="0" fontId="66" fillId="33" borderId="11" xfId="0" applyFont="1" applyFill="1" applyBorder="1" applyAlignment="1">
      <alignment horizontal="center" vertical="center" wrapText="1"/>
    </xf>
    <xf numFmtId="0" fontId="66" fillId="33" borderId="14" xfId="0" applyFont="1" applyFill="1" applyBorder="1" applyAlignment="1">
      <alignment horizontal="center" vertical="center" wrapText="1"/>
    </xf>
    <xf numFmtId="0" fontId="69" fillId="33" borderId="25" xfId="0" applyFont="1" applyFill="1" applyBorder="1" applyAlignment="1">
      <alignment horizontal="center" vertical="center" wrapText="1"/>
    </xf>
    <xf numFmtId="9" fontId="69" fillId="33" borderId="25" xfId="0" applyNumberFormat="1" applyFont="1" applyFill="1" applyBorder="1" applyAlignment="1">
      <alignment horizontal="center" vertical="center"/>
    </xf>
    <xf numFmtId="0" fontId="69" fillId="33" borderId="25" xfId="0" applyFont="1" applyFill="1" applyBorder="1" applyAlignment="1">
      <alignment horizontal="center" vertical="center"/>
    </xf>
    <xf numFmtId="0" fontId="68" fillId="33" borderId="25" xfId="0" applyFont="1" applyFill="1" applyBorder="1" applyAlignment="1">
      <alignment horizontal="center" vertical="center" wrapText="1"/>
    </xf>
    <xf numFmtId="0" fontId="36" fillId="33" borderId="26" xfId="0" applyFont="1" applyFill="1" applyBorder="1" applyAlignment="1">
      <alignment horizontal="left" vertical="top" wrapText="1"/>
    </xf>
    <xf numFmtId="0" fontId="36" fillId="33" borderId="27" xfId="0" applyFont="1" applyFill="1" applyBorder="1" applyAlignment="1">
      <alignment horizontal="left" vertical="top" wrapText="1"/>
    </xf>
    <xf numFmtId="0" fontId="36" fillId="33" borderId="28" xfId="0" applyFont="1" applyFill="1" applyBorder="1" applyAlignment="1">
      <alignment horizontal="left" vertical="top" wrapText="1"/>
    </xf>
    <xf numFmtId="0" fontId="36" fillId="33" borderId="29" xfId="0" applyFont="1" applyFill="1" applyBorder="1" applyAlignment="1">
      <alignment horizontal="left" vertical="top" wrapText="1"/>
    </xf>
    <xf numFmtId="0" fontId="36" fillId="33" borderId="0" xfId="0" applyFont="1" applyFill="1" applyBorder="1" applyAlignment="1">
      <alignment horizontal="left" vertical="top" wrapText="1"/>
    </xf>
    <xf numFmtId="0" fontId="36" fillId="33" borderId="30" xfId="0" applyFont="1" applyFill="1" applyBorder="1" applyAlignment="1">
      <alignment horizontal="left" vertical="top" wrapText="1"/>
    </xf>
    <xf numFmtId="0" fontId="36" fillId="33" borderId="31" xfId="0" applyFont="1" applyFill="1" applyBorder="1" applyAlignment="1">
      <alignment horizontal="left" vertical="top" wrapText="1"/>
    </xf>
    <xf numFmtId="0" fontId="36" fillId="33" borderId="32" xfId="0" applyFont="1" applyFill="1" applyBorder="1" applyAlignment="1">
      <alignment horizontal="left" vertical="top" wrapText="1"/>
    </xf>
    <xf numFmtId="0" fontId="36" fillId="33" borderId="33" xfId="0" applyFont="1" applyFill="1" applyBorder="1" applyAlignment="1">
      <alignment horizontal="left" vertical="top" wrapText="1"/>
    </xf>
    <xf numFmtId="0" fontId="68" fillId="33" borderId="25" xfId="0" applyFont="1" applyFill="1" applyBorder="1" applyAlignment="1">
      <alignment horizontal="center" vertical="center"/>
    </xf>
    <xf numFmtId="0" fontId="73" fillId="33" borderId="26" xfId="0" applyFont="1" applyFill="1" applyBorder="1" applyAlignment="1">
      <alignment horizontal="left" vertical="top" wrapText="1"/>
    </xf>
    <xf numFmtId="0" fontId="73" fillId="33" borderId="27" xfId="0" applyFont="1" applyFill="1" applyBorder="1" applyAlignment="1">
      <alignment horizontal="left" vertical="top" wrapText="1"/>
    </xf>
    <xf numFmtId="0" fontId="73" fillId="33" borderId="28" xfId="0" applyFont="1" applyFill="1" applyBorder="1" applyAlignment="1">
      <alignment horizontal="left" vertical="top" wrapText="1"/>
    </xf>
    <xf numFmtId="0" fontId="73" fillId="33" borderId="31" xfId="0" applyFont="1" applyFill="1" applyBorder="1" applyAlignment="1">
      <alignment horizontal="left" vertical="top" wrapText="1"/>
    </xf>
    <xf numFmtId="0" fontId="73" fillId="33" borderId="32" xfId="0" applyFont="1" applyFill="1" applyBorder="1" applyAlignment="1">
      <alignment horizontal="left" vertical="top" wrapText="1"/>
    </xf>
    <xf numFmtId="0" fontId="73" fillId="33" borderId="33" xfId="0" applyFont="1" applyFill="1" applyBorder="1" applyAlignment="1">
      <alignment horizontal="left" vertical="top" wrapText="1"/>
    </xf>
    <xf numFmtId="0" fontId="38" fillId="33" borderId="25" xfId="0" applyFont="1" applyFill="1" applyBorder="1" applyAlignment="1">
      <alignment horizontal="center" vertical="center"/>
    </xf>
    <xf numFmtId="0" fontId="35" fillId="33" borderId="25" xfId="0" applyFont="1" applyFill="1" applyBorder="1" applyAlignment="1">
      <alignment horizontal="left" vertical="center" wrapText="1"/>
    </xf>
    <xf numFmtId="0" fontId="69" fillId="33" borderId="25" xfId="0" applyFont="1" applyFill="1" applyBorder="1" applyAlignment="1">
      <alignment horizontal="left" vertical="center"/>
    </xf>
    <xf numFmtId="0" fontId="35" fillId="33" borderId="25" xfId="0" applyFont="1" applyFill="1" applyBorder="1" applyAlignment="1">
      <alignment horizontal="center" vertical="center" wrapText="1"/>
    </xf>
    <xf numFmtId="0" fontId="69" fillId="33" borderId="25" xfId="0" applyFont="1" applyFill="1" applyBorder="1" applyAlignment="1">
      <alignment horizontal="left" wrapText="1"/>
    </xf>
    <xf numFmtId="0" fontId="69" fillId="33" borderId="25" xfId="0" applyFont="1" applyFill="1" applyBorder="1" applyAlignment="1">
      <alignment horizontal="left"/>
    </xf>
    <xf numFmtId="0" fontId="69" fillId="33" borderId="25" xfId="0" applyFont="1" applyFill="1" applyBorder="1" applyAlignment="1">
      <alignment horizontal="left" vertical="center" wrapText="1"/>
    </xf>
    <xf numFmtId="49" fontId="69" fillId="33" borderId="25" xfId="0" applyNumberFormat="1" applyFont="1" applyFill="1" applyBorder="1" applyAlignment="1">
      <alignment horizontal="center" vertical="center"/>
    </xf>
    <xf numFmtId="0" fontId="68" fillId="33" borderId="25" xfId="0" applyFont="1" applyFill="1" applyBorder="1" applyAlignment="1">
      <alignment horizontal="center"/>
    </xf>
    <xf numFmtId="0" fontId="16" fillId="0" borderId="0" xfId="0" applyFont="1" applyAlignment="1">
      <alignment horizontal="center" wrapText="1"/>
    </xf>
    <xf numFmtId="0" fontId="19" fillId="33" borderId="10" xfId="0" applyFont="1" applyFill="1" applyBorder="1" applyAlignment="1">
      <alignment horizontal="left" vertical="center" wrapText="1"/>
    </xf>
    <xf numFmtId="0" fontId="19" fillId="33" borderId="11" xfId="0" applyFont="1" applyFill="1" applyBorder="1" applyAlignment="1">
      <alignment horizontal="left" vertical="center" wrapText="1"/>
    </xf>
    <xf numFmtId="0" fontId="19" fillId="33" borderId="14" xfId="0" applyFont="1" applyFill="1" applyBorder="1" applyAlignment="1">
      <alignment horizontal="left" vertical="center" wrapText="1"/>
    </xf>
    <xf numFmtId="0" fontId="19" fillId="33" borderId="10" xfId="0" applyFont="1" applyFill="1" applyBorder="1" applyAlignment="1">
      <alignment horizontal="left" vertical="center"/>
    </xf>
    <xf numFmtId="0" fontId="19" fillId="33" borderId="11" xfId="0" applyFont="1" applyFill="1" applyBorder="1" applyAlignment="1">
      <alignment horizontal="left" vertical="center"/>
    </xf>
    <xf numFmtId="0" fontId="19" fillId="33" borderId="14" xfId="0" applyFont="1" applyFill="1" applyBorder="1" applyAlignment="1">
      <alignment horizontal="left" vertical="center"/>
    </xf>
    <xf numFmtId="0" fontId="22" fillId="0" borderId="23" xfId="0" applyFont="1" applyBorder="1" applyAlignment="1">
      <alignment vertical="center" wrapText="1"/>
    </xf>
    <xf numFmtId="0" fontId="22" fillId="0" borderId="12" xfId="0" applyFont="1" applyBorder="1" applyAlignment="1">
      <alignment vertical="center" wrapText="1"/>
    </xf>
    <xf numFmtId="0" fontId="22" fillId="0" borderId="15" xfId="0" applyFont="1" applyBorder="1" applyAlignment="1">
      <alignment vertical="center" wrapText="1"/>
    </xf>
    <xf numFmtId="0" fontId="22" fillId="0" borderId="24" xfId="0" applyFont="1" applyBorder="1" applyAlignment="1">
      <alignment vertical="center" wrapText="1"/>
    </xf>
    <xf numFmtId="0" fontId="22" fillId="0" borderId="0" xfId="0" applyFont="1" applyBorder="1" applyAlignment="1">
      <alignment vertical="center" wrapText="1"/>
    </xf>
    <xf numFmtId="0" fontId="22" fillId="0" borderId="18" xfId="0" applyFont="1" applyBorder="1" applyAlignment="1">
      <alignment vertical="center" wrapText="1"/>
    </xf>
    <xf numFmtId="0" fontId="22" fillId="0" borderId="22" xfId="0" applyFont="1" applyBorder="1" applyAlignment="1">
      <alignment vertical="center" wrapText="1"/>
    </xf>
    <xf numFmtId="0" fontId="22" fillId="0" borderId="13" xfId="0" applyFont="1" applyBorder="1" applyAlignment="1">
      <alignment vertical="center" wrapText="1"/>
    </xf>
    <xf numFmtId="0" fontId="22" fillId="0" borderId="16" xfId="0" applyFont="1" applyBorder="1" applyAlignment="1">
      <alignment vertical="center" wrapText="1"/>
    </xf>
    <xf numFmtId="0" fontId="23" fillId="33" borderId="10" xfId="0" applyFont="1" applyFill="1" applyBorder="1" applyAlignment="1">
      <alignment horizontal="left" vertical="top" wrapText="1"/>
    </xf>
    <xf numFmtId="0" fontId="23" fillId="33" borderId="11" xfId="0" applyFont="1" applyFill="1" applyBorder="1" applyAlignment="1">
      <alignment horizontal="left" vertical="top" wrapText="1"/>
    </xf>
    <xf numFmtId="0" fontId="23" fillId="33" borderId="14" xfId="0" applyFont="1" applyFill="1" applyBorder="1" applyAlignment="1">
      <alignment horizontal="left" vertical="top" wrapText="1"/>
    </xf>
    <xf numFmtId="0" fontId="22" fillId="33" borderId="10" xfId="0" applyFont="1" applyFill="1" applyBorder="1" applyAlignment="1">
      <alignment horizontal="center" vertical="center"/>
    </xf>
    <xf numFmtId="0" fontId="22" fillId="33" borderId="11" xfId="0" applyFont="1" applyFill="1" applyBorder="1" applyAlignment="1">
      <alignment horizontal="center" vertical="center"/>
    </xf>
    <xf numFmtId="0" fontId="22" fillId="33" borderId="14" xfId="0" applyFont="1" applyFill="1" applyBorder="1" applyAlignment="1">
      <alignment horizontal="center" vertical="center"/>
    </xf>
    <xf numFmtId="0" fontId="19" fillId="33" borderId="10" xfId="0" applyFont="1" applyFill="1" applyBorder="1" applyAlignment="1">
      <alignment horizontal="left" vertical="top" wrapText="1"/>
    </xf>
    <xf numFmtId="0" fontId="19" fillId="33" borderId="11" xfId="0" applyFont="1" applyFill="1" applyBorder="1" applyAlignment="1">
      <alignment horizontal="left" vertical="top" wrapText="1"/>
    </xf>
    <xf numFmtId="0" fontId="19" fillId="33" borderId="14" xfId="0" applyFont="1" applyFill="1" applyBorder="1" applyAlignment="1">
      <alignment horizontal="left" vertical="top" wrapText="1"/>
    </xf>
    <xf numFmtId="9" fontId="19" fillId="33" borderId="0" xfId="0" applyNumberFormat="1" applyFont="1" applyFill="1" applyBorder="1" applyAlignment="1">
      <alignment horizontal="center" vertical="center"/>
    </xf>
    <xf numFmtId="9" fontId="23" fillId="33" borderId="10" xfId="0" applyNumberFormat="1" applyFont="1" applyFill="1" applyBorder="1" applyAlignment="1">
      <alignment horizontal="center" vertical="center"/>
    </xf>
    <xf numFmtId="9" fontId="23" fillId="33" borderId="11" xfId="0" applyNumberFormat="1" applyFont="1" applyFill="1" applyBorder="1" applyAlignment="1">
      <alignment horizontal="center" vertical="center"/>
    </xf>
    <xf numFmtId="9" fontId="23" fillId="33" borderId="14" xfId="0" applyNumberFormat="1" applyFont="1" applyFill="1" applyBorder="1" applyAlignment="1">
      <alignment horizontal="center" vertical="center"/>
    </xf>
    <xf numFmtId="0" fontId="22" fillId="33" borderId="19" xfId="0" applyFont="1" applyFill="1" applyBorder="1" applyAlignment="1">
      <alignment horizontal="center" vertical="center" wrapText="1"/>
    </xf>
    <xf numFmtId="0" fontId="22" fillId="33" borderId="17" xfId="0" applyFont="1" applyFill="1" applyBorder="1" applyAlignment="1">
      <alignment horizontal="center" vertical="center" wrapText="1"/>
    </xf>
    <xf numFmtId="0" fontId="18" fillId="34" borderId="10" xfId="0" applyFont="1" applyFill="1" applyBorder="1" applyAlignment="1">
      <alignment horizontal="center" vertical="center" wrapText="1"/>
    </xf>
    <xf numFmtId="0" fontId="18" fillId="34" borderId="14" xfId="0" applyFont="1" applyFill="1" applyBorder="1" applyAlignment="1">
      <alignment horizontal="center" vertical="center" wrapText="1"/>
    </xf>
    <xf numFmtId="0" fontId="20" fillId="34" borderId="10" xfId="0" applyFont="1" applyFill="1" applyBorder="1" applyAlignment="1">
      <alignment horizontal="center" vertical="center"/>
    </xf>
    <xf numFmtId="0" fontId="20" fillId="34" borderId="11" xfId="0" applyFont="1" applyFill="1" applyBorder="1" applyAlignment="1">
      <alignment horizontal="center" vertical="center"/>
    </xf>
    <xf numFmtId="0" fontId="20" fillId="34" borderId="14" xfId="0" applyFont="1" applyFill="1" applyBorder="1" applyAlignment="1">
      <alignment horizontal="center" vertical="center"/>
    </xf>
    <xf numFmtId="0" fontId="20" fillId="34" borderId="10" xfId="0" applyFont="1" applyFill="1" applyBorder="1" applyAlignment="1">
      <alignment horizontal="center" vertical="center" wrapText="1"/>
    </xf>
    <xf numFmtId="0" fontId="20" fillId="34" borderId="11" xfId="0" applyFont="1" applyFill="1" applyBorder="1" applyAlignment="1">
      <alignment horizontal="center" vertical="center" wrapText="1"/>
    </xf>
    <xf numFmtId="0" fontId="20" fillId="34" borderId="14" xfId="0" applyFont="1" applyFill="1" applyBorder="1" applyAlignment="1">
      <alignment horizontal="center" vertical="center" wrapText="1"/>
    </xf>
    <xf numFmtId="9" fontId="38" fillId="33" borderId="10" xfId="0" applyNumberFormat="1" applyFont="1" applyFill="1" applyBorder="1" applyAlignment="1">
      <alignment horizontal="center" vertical="center"/>
    </xf>
    <xf numFmtId="9" fontId="38" fillId="33" borderId="11" xfId="0" applyNumberFormat="1" applyFont="1" applyFill="1" applyBorder="1" applyAlignment="1">
      <alignment horizontal="center" vertical="center"/>
    </xf>
    <xf numFmtId="9" fontId="38" fillId="33" borderId="14" xfId="0" applyNumberFormat="1" applyFont="1" applyFill="1" applyBorder="1" applyAlignment="1">
      <alignment horizontal="center" vertical="center"/>
    </xf>
    <xf numFmtId="9" fontId="38" fillId="33" borderId="57" xfId="0" applyNumberFormat="1" applyFont="1" applyFill="1" applyBorder="1" applyAlignment="1">
      <alignment horizontal="center" vertical="center"/>
    </xf>
    <xf numFmtId="9" fontId="38" fillId="33" borderId="10" xfId="0" applyNumberFormat="1" applyFont="1" applyFill="1" applyBorder="1" applyAlignment="1">
      <alignment horizontal="center" vertical="center" wrapText="1"/>
    </xf>
    <xf numFmtId="9" fontId="38" fillId="33" borderId="11" xfId="0" applyNumberFormat="1" applyFont="1" applyFill="1" applyBorder="1" applyAlignment="1">
      <alignment horizontal="center" vertical="center" wrapText="1"/>
    </xf>
    <xf numFmtId="9" fontId="38" fillId="33" borderId="14" xfId="0" applyNumberFormat="1" applyFont="1" applyFill="1" applyBorder="1" applyAlignment="1">
      <alignment horizontal="center" vertical="center" wrapText="1"/>
    </xf>
    <xf numFmtId="0" fontId="31" fillId="33" borderId="20" xfId="0" applyFont="1" applyFill="1" applyBorder="1" applyAlignment="1">
      <alignment vertical="center" wrapText="1"/>
    </xf>
    <xf numFmtId="0" fontId="31" fillId="33" borderId="25" xfId="0" applyFont="1" applyFill="1" applyBorder="1" applyAlignment="1">
      <alignment vertical="center" wrapText="1"/>
    </xf>
    <xf numFmtId="9" fontId="35" fillId="33" borderId="10" xfId="0" applyNumberFormat="1" applyFont="1" applyFill="1" applyBorder="1" applyAlignment="1">
      <alignment horizontal="center" vertical="center"/>
    </xf>
    <xf numFmtId="9" fontId="35" fillId="33" borderId="12" xfId="0" applyNumberFormat="1" applyFont="1" applyFill="1" applyBorder="1" applyAlignment="1">
      <alignment horizontal="center" vertical="center"/>
    </xf>
    <xf numFmtId="9" fontId="35" fillId="33" borderId="11" xfId="0" applyNumberFormat="1" applyFont="1" applyFill="1" applyBorder="1" applyAlignment="1">
      <alignment horizontal="center" vertical="center"/>
    </xf>
    <xf numFmtId="9" fontId="35" fillId="33" borderId="14" xfId="0" applyNumberFormat="1" applyFont="1" applyFill="1" applyBorder="1" applyAlignment="1">
      <alignment horizontal="center" vertical="center"/>
    </xf>
    <xf numFmtId="9" fontId="35" fillId="33" borderId="10" xfId="0" applyNumberFormat="1" applyFont="1" applyFill="1" applyBorder="1" applyAlignment="1">
      <alignment horizontal="center" vertical="center" wrapText="1"/>
    </xf>
    <xf numFmtId="9" fontId="35" fillId="33" borderId="11" xfId="0" applyNumberFormat="1" applyFont="1" applyFill="1" applyBorder="1" applyAlignment="1">
      <alignment horizontal="center" vertical="center" wrapText="1"/>
    </xf>
    <xf numFmtId="9" fontId="35" fillId="33" borderId="14" xfId="0" applyNumberFormat="1" applyFont="1" applyFill="1" applyBorder="1" applyAlignment="1">
      <alignment horizontal="center" vertical="center" wrapText="1"/>
    </xf>
    <xf numFmtId="0" fontId="31" fillId="33" borderId="34" xfId="0" applyFont="1" applyFill="1" applyBorder="1" applyAlignment="1">
      <alignment horizontal="center" vertical="center" wrapText="1"/>
    </xf>
    <xf numFmtId="0" fontId="31" fillId="33" borderId="35" xfId="0" applyFont="1" applyFill="1" applyBorder="1" applyAlignment="1">
      <alignment horizontal="center" vertical="center" wrapText="1"/>
    </xf>
    <xf numFmtId="0" fontId="31" fillId="33" borderId="36" xfId="0" applyFont="1" applyFill="1" applyBorder="1" applyAlignment="1">
      <alignment horizontal="center" vertical="center" wrapText="1"/>
    </xf>
    <xf numFmtId="0" fontId="60" fillId="33" borderId="0" xfId="0" applyFont="1" applyFill="1" applyAlignment="1">
      <alignment horizontal="center"/>
    </xf>
    <xf numFmtId="0" fontId="61" fillId="33" borderId="34" xfId="0" applyFont="1" applyFill="1" applyBorder="1" applyAlignment="1">
      <alignment horizontal="center"/>
    </xf>
    <xf numFmtId="0" fontId="61" fillId="33" borderId="35" xfId="0" applyFont="1" applyFill="1" applyBorder="1" applyAlignment="1">
      <alignment horizontal="center"/>
    </xf>
    <xf numFmtId="0" fontId="61" fillId="33" borderId="36" xfId="0" applyFont="1" applyFill="1" applyBorder="1" applyAlignment="1">
      <alignment horizontal="center"/>
    </xf>
    <xf numFmtId="0" fontId="59" fillId="33" borderId="17" xfId="0" applyFont="1" applyFill="1" applyBorder="1" applyAlignment="1">
      <alignment vertical="center" wrapText="1"/>
    </xf>
    <xf numFmtId="0" fontId="58" fillId="33" borderId="17" xfId="0" applyFont="1" applyFill="1" applyBorder="1" applyAlignment="1">
      <alignment vertical="center" wrapText="1"/>
    </xf>
    <xf numFmtId="3" fontId="33" fillId="33" borderId="16" xfId="43" applyNumberFormat="1" applyFont="1" applyFill="1" applyBorder="1" applyAlignment="1">
      <alignment horizontal="center" vertical="center"/>
    </xf>
    <xf numFmtId="9" fontId="33" fillId="33" borderId="16" xfId="0" applyNumberFormat="1" applyFont="1" applyFill="1" applyBorder="1" applyAlignment="1">
      <alignment horizontal="center" vertical="center"/>
    </xf>
    <xf numFmtId="0" fontId="57" fillId="33" borderId="17" xfId="0" applyFont="1" applyFill="1" applyBorder="1" applyAlignment="1">
      <alignment horizontal="left" vertical="center" wrapText="1"/>
    </xf>
    <xf numFmtId="3" fontId="21" fillId="33" borderId="16" xfId="43" applyNumberFormat="1" applyFont="1" applyFill="1" applyBorder="1" applyAlignment="1">
      <alignment horizontal="center" vertical="center"/>
    </xf>
    <xf numFmtId="0" fontId="67" fillId="33" borderId="0" xfId="0" applyFont="1" applyFill="1" applyAlignment="1">
      <alignment horizontal="center" vertical="center"/>
    </xf>
    <xf numFmtId="0" fontId="37" fillId="33" borderId="0" xfId="0" applyFont="1" applyFill="1" applyAlignment="1">
      <alignment horizontal="center" vertical="center"/>
    </xf>
    <xf numFmtId="0" fontId="35" fillId="33" borderId="17" xfId="0" applyFont="1" applyFill="1" applyBorder="1" applyAlignment="1">
      <alignment vertical="center" wrapText="1"/>
    </xf>
    <xf numFmtId="0" fontId="20" fillId="33" borderId="10" xfId="0" applyFont="1" applyFill="1" applyBorder="1" applyAlignment="1">
      <alignment horizontal="center" vertical="center"/>
    </xf>
    <xf numFmtId="0" fontId="20" fillId="33" borderId="11" xfId="0" applyFont="1" applyFill="1" applyBorder="1" applyAlignment="1">
      <alignment horizontal="center" vertical="center"/>
    </xf>
    <xf numFmtId="0" fontId="20" fillId="33" borderId="14" xfId="0" applyFont="1" applyFill="1" applyBorder="1" applyAlignment="1">
      <alignment horizontal="center" vertical="center"/>
    </xf>
    <xf numFmtId="165" fontId="22" fillId="33" borderId="16" xfId="43" applyNumberFormat="1" applyFont="1" applyFill="1" applyBorder="1" applyAlignment="1">
      <alignment horizontal="center" vertical="center"/>
    </xf>
    <xf numFmtId="0" fontId="43" fillId="33" borderId="0" xfId="0" applyFont="1" applyFill="1" applyAlignment="1">
      <alignment horizontal="center" wrapText="1"/>
    </xf>
    <xf numFmtId="3" fontId="23" fillId="33" borderId="10" xfId="0" applyNumberFormat="1" applyFont="1" applyFill="1" applyBorder="1" applyAlignment="1">
      <alignment horizontal="center" vertical="center" wrapText="1"/>
    </xf>
    <xf numFmtId="3" fontId="23" fillId="33" borderId="11" xfId="0" applyNumberFormat="1" applyFont="1" applyFill="1" applyBorder="1" applyAlignment="1">
      <alignment horizontal="center" vertical="center" wrapText="1"/>
    </xf>
    <xf numFmtId="3" fontId="23" fillId="33" borderId="14" xfId="0" applyNumberFormat="1" applyFont="1" applyFill="1" applyBorder="1" applyAlignment="1">
      <alignment horizontal="center" vertical="center" wrapText="1"/>
    </xf>
  </cellXfs>
  <cellStyles count="5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Comma 2" xfId="5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2" xfId="50"/>
    <cellStyle name="Normal 2" xfId="42"/>
    <cellStyle name="Normal 3" xfId="44"/>
    <cellStyle name="Normal 4" xfId="46"/>
    <cellStyle name="Normal 5" xfId="47"/>
    <cellStyle name="Normal 7" xfId="48"/>
    <cellStyle name="Normal 9" xfId="49"/>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59"/>
  <sheetViews>
    <sheetView tabSelected="1" view="pageBreakPreview" topLeftCell="A510" zoomScale="60" zoomScaleNormal="130" workbookViewId="0">
      <selection activeCell="J12" sqref="J12"/>
    </sheetView>
  </sheetViews>
  <sheetFormatPr defaultRowHeight="15" x14ac:dyDescent="0.25"/>
  <cols>
    <col min="1" max="1" width="36.85546875" customWidth="1"/>
    <col min="2" max="2" width="13.85546875" customWidth="1"/>
    <col min="3" max="3" width="14.140625" customWidth="1"/>
    <col min="4" max="4" width="11.7109375" customWidth="1"/>
    <col min="5" max="5" width="12.7109375" customWidth="1"/>
    <col min="8" max="8" width="11" customWidth="1"/>
    <col min="9" max="9" width="11" bestFit="1" customWidth="1"/>
  </cols>
  <sheetData>
    <row r="2" spans="1:6" ht="18" customHeight="1" x14ac:dyDescent="0.25">
      <c r="A2" s="331"/>
      <c r="B2" s="331"/>
      <c r="C2" s="331"/>
      <c r="D2" s="331"/>
      <c r="E2" s="331"/>
      <c r="F2" s="331"/>
    </row>
    <row r="3" spans="1:6" ht="18" customHeight="1" x14ac:dyDescent="0.25">
      <c r="A3" s="332" t="s">
        <v>57</v>
      </c>
      <c r="B3" s="332"/>
      <c r="C3" s="332"/>
      <c r="D3" s="332"/>
      <c r="E3" s="332"/>
      <c r="F3" s="278"/>
    </row>
    <row r="4" spans="1:6" ht="15.75" thickBot="1" x14ac:dyDescent="0.3"/>
    <row r="5" spans="1:6" ht="15.75" thickBot="1" x14ac:dyDescent="0.3">
      <c r="A5" s="16" t="s">
        <v>22</v>
      </c>
      <c r="B5" s="333" t="s">
        <v>58</v>
      </c>
      <c r="C5" s="333"/>
      <c r="D5" s="333"/>
      <c r="E5" s="333"/>
    </row>
    <row r="6" spans="1:6" ht="15.75" thickBot="1" x14ac:dyDescent="0.3">
      <c r="A6" s="16" t="s">
        <v>4</v>
      </c>
      <c r="B6" s="334" t="s">
        <v>59</v>
      </c>
      <c r="C6" s="335"/>
      <c r="D6" s="335"/>
      <c r="E6" s="336"/>
    </row>
    <row r="7" spans="1:6" ht="15.75" thickBot="1" x14ac:dyDescent="0.3">
      <c r="A7" s="16" t="s">
        <v>27</v>
      </c>
      <c r="B7" s="337" t="s">
        <v>5</v>
      </c>
      <c r="C7" s="338"/>
      <c r="D7" s="338"/>
      <c r="E7" s="339"/>
    </row>
    <row r="8" spans="1:6" ht="15.75" thickBot="1" x14ac:dyDescent="0.3">
      <c r="A8" s="340" t="s">
        <v>8</v>
      </c>
      <c r="B8" s="341"/>
      <c r="C8" s="341"/>
      <c r="D8" s="341"/>
      <c r="E8" s="342"/>
    </row>
    <row r="9" spans="1:6" ht="15.75" thickBot="1" x14ac:dyDescent="0.3">
      <c r="A9" s="360" t="s">
        <v>60</v>
      </c>
      <c r="B9" s="361"/>
      <c r="C9" s="361"/>
      <c r="D9" s="361"/>
      <c r="E9" s="362"/>
    </row>
    <row r="10" spans="1:6" ht="36.75" customHeight="1" thickBot="1" x14ac:dyDescent="0.3">
      <c r="A10" s="360"/>
      <c r="B10" s="361"/>
      <c r="C10" s="361"/>
      <c r="D10" s="361"/>
      <c r="E10" s="362"/>
    </row>
    <row r="11" spans="1:6" ht="32.25" customHeight="1" thickBot="1" x14ac:dyDescent="0.3">
      <c r="A11" s="360"/>
      <c r="B11" s="361"/>
      <c r="C11" s="361"/>
      <c r="D11" s="361"/>
      <c r="E11" s="362"/>
    </row>
    <row r="12" spans="1:6" ht="38.25" customHeight="1" thickBot="1" x14ac:dyDescent="0.3">
      <c r="A12" s="15" t="s">
        <v>11</v>
      </c>
      <c r="B12" s="363" t="s">
        <v>61</v>
      </c>
      <c r="C12" s="364"/>
      <c r="D12" s="364"/>
      <c r="E12" s="365"/>
    </row>
    <row r="13" spans="1:6" ht="23.25" customHeight="1" x14ac:dyDescent="0.25">
      <c r="A13" s="366" t="s">
        <v>12</v>
      </c>
      <c r="B13" s="2">
        <v>2018</v>
      </c>
      <c r="C13" s="2">
        <v>2019</v>
      </c>
      <c r="D13" s="2">
        <v>2020</v>
      </c>
      <c r="E13" s="2">
        <v>2021</v>
      </c>
    </row>
    <row r="14" spans="1:6" ht="15.75" thickBot="1" x14ac:dyDescent="0.3">
      <c r="A14" s="367"/>
      <c r="B14" s="3" t="s">
        <v>6</v>
      </c>
      <c r="C14" s="3" t="s">
        <v>7</v>
      </c>
      <c r="D14" s="3" t="s">
        <v>7</v>
      </c>
      <c r="E14" s="3" t="s">
        <v>7</v>
      </c>
    </row>
    <row r="15" spans="1:6" ht="15.75" thickBot="1" x14ac:dyDescent="0.3">
      <c r="A15" s="41" t="s">
        <v>62</v>
      </c>
      <c r="B15" s="31" t="s">
        <v>31</v>
      </c>
      <c r="C15" s="31" t="s">
        <v>28</v>
      </c>
      <c r="D15" s="31" t="s">
        <v>28</v>
      </c>
      <c r="E15" s="31" t="s">
        <v>28</v>
      </c>
    </row>
    <row r="16" spans="1:6" ht="15.75" thickBot="1" x14ac:dyDescent="0.3">
      <c r="A16" s="42" t="s">
        <v>63</v>
      </c>
      <c r="B16" s="31" t="s">
        <v>31</v>
      </c>
      <c r="C16" s="31" t="s">
        <v>28</v>
      </c>
      <c r="D16" s="31" t="s">
        <v>28</v>
      </c>
      <c r="E16" s="31" t="s">
        <v>28</v>
      </c>
    </row>
    <row r="17" spans="1:10" ht="15.75" thickBot="1" x14ac:dyDescent="0.3">
      <c r="A17" s="42" t="s">
        <v>64</v>
      </c>
      <c r="B17" s="31" t="s">
        <v>31</v>
      </c>
      <c r="C17" s="31" t="s">
        <v>28</v>
      </c>
      <c r="D17" s="31" t="s">
        <v>28</v>
      </c>
      <c r="E17" s="31" t="s">
        <v>28</v>
      </c>
    </row>
    <row r="18" spans="1:10" ht="15.75" thickBot="1" x14ac:dyDescent="0.3">
      <c r="A18" s="42" t="s">
        <v>65</v>
      </c>
      <c r="B18" s="31" t="s">
        <v>31</v>
      </c>
      <c r="C18" s="31" t="s">
        <v>28</v>
      </c>
      <c r="D18" s="31" t="s">
        <v>28</v>
      </c>
      <c r="E18" s="31" t="s">
        <v>28</v>
      </c>
    </row>
    <row r="19" spans="1:10" ht="43.15" customHeight="1" thickBot="1" x14ac:dyDescent="0.3">
      <c r="A19" s="12" t="s">
        <v>13</v>
      </c>
      <c r="B19" s="368" t="s">
        <v>67</v>
      </c>
      <c r="C19" s="369"/>
      <c r="D19" s="369"/>
      <c r="E19" s="370"/>
    </row>
    <row r="20" spans="1:10" ht="23.25" customHeight="1" thickBot="1" x14ac:dyDescent="0.3">
      <c r="A20" s="371" t="s">
        <v>14</v>
      </c>
      <c r="B20" s="372"/>
      <c r="C20" s="372"/>
      <c r="D20" s="372"/>
      <c r="E20" s="373"/>
      <c r="H20" s="5"/>
      <c r="J20" s="5"/>
    </row>
    <row r="21" spans="1:10" ht="23.25" thickBot="1" x14ac:dyDescent="0.3">
      <c r="A21" s="32" t="s">
        <v>66</v>
      </c>
      <c r="B21" s="31" t="s">
        <v>51</v>
      </c>
      <c r="C21" s="31" t="s">
        <v>51</v>
      </c>
      <c r="D21" s="31" t="s">
        <v>51</v>
      </c>
      <c r="E21" s="31" t="s">
        <v>51</v>
      </c>
      <c r="G21" s="29"/>
    </row>
    <row r="22" spans="1:10" ht="23.25" thickBot="1" x14ac:dyDescent="0.3">
      <c r="A22" s="32" t="s">
        <v>68</v>
      </c>
      <c r="B22" s="31" t="s">
        <v>51</v>
      </c>
      <c r="C22" s="31" t="s">
        <v>51</v>
      </c>
      <c r="D22" s="31" t="s">
        <v>51</v>
      </c>
      <c r="E22" s="31" t="s">
        <v>51</v>
      </c>
      <c r="G22" s="29"/>
    </row>
    <row r="23" spans="1:10" ht="15.75" thickBot="1" x14ac:dyDescent="0.3">
      <c r="A23" s="32" t="s">
        <v>69</v>
      </c>
      <c r="B23" s="31" t="s">
        <v>51</v>
      </c>
      <c r="C23" s="31" t="s">
        <v>51</v>
      </c>
      <c r="D23" s="31" t="s">
        <v>51</v>
      </c>
      <c r="E23" s="31" t="s">
        <v>51</v>
      </c>
      <c r="G23" s="29"/>
    </row>
    <row r="24" spans="1:10" ht="15.75" thickBot="1" x14ac:dyDescent="0.3">
      <c r="A24" s="32" t="s">
        <v>70</v>
      </c>
      <c r="B24" s="31" t="s">
        <v>51</v>
      </c>
      <c r="C24" s="31" t="s">
        <v>51</v>
      </c>
      <c r="D24" s="31" t="s">
        <v>51</v>
      </c>
      <c r="E24" s="31" t="s">
        <v>51</v>
      </c>
      <c r="G24" s="29"/>
    </row>
    <row r="25" spans="1:10" ht="18" customHeight="1" thickBot="1" x14ac:dyDescent="0.3">
      <c r="A25" s="43" t="s">
        <v>71</v>
      </c>
      <c r="B25" s="31" t="s">
        <v>51</v>
      </c>
      <c r="C25" s="31" t="s">
        <v>51</v>
      </c>
      <c r="D25" s="31" t="s">
        <v>51</v>
      </c>
      <c r="E25" s="31" t="s">
        <v>51</v>
      </c>
      <c r="G25" s="29"/>
    </row>
    <row r="26" spans="1:10" ht="23.25" thickBot="1" x14ac:dyDescent="0.3">
      <c r="A26" s="33" t="s">
        <v>72</v>
      </c>
      <c r="B26" s="34" t="s">
        <v>28</v>
      </c>
      <c r="C26" s="34" t="s">
        <v>28</v>
      </c>
      <c r="D26" s="34" t="s">
        <v>28</v>
      </c>
      <c r="E26" s="34" t="s">
        <v>28</v>
      </c>
    </row>
    <row r="27" spans="1:10" ht="15.75" thickBot="1" x14ac:dyDescent="0.3">
      <c r="A27" s="374" t="s">
        <v>33</v>
      </c>
      <c r="B27" s="375"/>
      <c r="C27" s="375"/>
      <c r="D27" s="375"/>
      <c r="E27" s="376"/>
    </row>
    <row r="28" spans="1:10" ht="15.75" thickBot="1" x14ac:dyDescent="0.3">
      <c r="A28" s="343" t="s">
        <v>46</v>
      </c>
      <c r="B28" s="344"/>
      <c r="C28" s="344"/>
      <c r="D28" s="344"/>
      <c r="E28" s="345"/>
    </row>
    <row r="29" spans="1:10" ht="18.75" customHeight="1" thickBot="1" x14ac:dyDescent="0.3">
      <c r="A29" s="316" t="s">
        <v>29</v>
      </c>
      <c r="B29" s="346" t="s">
        <v>73</v>
      </c>
      <c r="C29" s="347"/>
      <c r="D29" s="347"/>
      <c r="E29" s="348"/>
    </row>
    <row r="30" spans="1:10" ht="31.5" customHeight="1" thickBot="1" x14ac:dyDescent="0.3">
      <c r="A30" s="61" t="s">
        <v>10</v>
      </c>
      <c r="B30" s="349" t="s">
        <v>74</v>
      </c>
      <c r="C30" s="350"/>
      <c r="D30" s="350"/>
      <c r="E30" s="351"/>
    </row>
    <row r="31" spans="1:10" ht="15.75" thickBot="1" x14ac:dyDescent="0.3">
      <c r="A31" s="61" t="s">
        <v>15</v>
      </c>
      <c r="B31" s="352" t="s">
        <v>100</v>
      </c>
      <c r="C31" s="353"/>
      <c r="D31" s="353"/>
      <c r="E31" s="354"/>
    </row>
    <row r="32" spans="1:10" ht="12.75" customHeight="1" x14ac:dyDescent="0.25">
      <c r="A32" s="355"/>
      <c r="B32" s="17">
        <v>2018</v>
      </c>
      <c r="C32" s="17">
        <v>2019</v>
      </c>
      <c r="D32" s="17">
        <v>2020</v>
      </c>
      <c r="E32" s="62">
        <v>2021</v>
      </c>
    </row>
    <row r="33" spans="1:11" ht="9" customHeight="1" thickBot="1" x14ac:dyDescent="0.3">
      <c r="A33" s="356"/>
      <c r="B33" s="18" t="s">
        <v>6</v>
      </c>
      <c r="C33" s="18" t="s">
        <v>7</v>
      </c>
      <c r="D33" s="18" t="s">
        <v>7</v>
      </c>
      <c r="E33" s="63" t="s">
        <v>7</v>
      </c>
    </row>
    <row r="34" spans="1:11" ht="15.75" thickBot="1" x14ac:dyDescent="0.3">
      <c r="A34" s="61" t="s">
        <v>9</v>
      </c>
      <c r="B34" s="6">
        <v>60</v>
      </c>
      <c r="C34" s="6">
        <v>60</v>
      </c>
      <c r="D34" s="6">
        <v>60</v>
      </c>
      <c r="E34" s="64">
        <v>60</v>
      </c>
      <c r="F34" t="s">
        <v>102</v>
      </c>
    </row>
    <row r="35" spans="1:11" ht="15.75" thickBot="1" x14ac:dyDescent="0.3">
      <c r="A35" s="61" t="s">
        <v>16</v>
      </c>
      <c r="B35" s="6">
        <f>B64</f>
        <v>628321</v>
      </c>
      <c r="C35" s="6">
        <f>C64</f>
        <v>575850</v>
      </c>
      <c r="D35" s="6">
        <f>D64</f>
        <v>637800</v>
      </c>
      <c r="E35" s="64">
        <f>E64</f>
        <v>644800</v>
      </c>
    </row>
    <row r="36" spans="1:11" ht="15.75" thickBot="1" x14ac:dyDescent="0.3">
      <c r="A36" s="61" t="s">
        <v>24</v>
      </c>
      <c r="B36" s="6">
        <f>B35/B34</f>
        <v>10472.016666666666</v>
      </c>
      <c r="C36" s="6">
        <f>C35/C34</f>
        <v>9597.5</v>
      </c>
      <c r="D36" s="6">
        <f>D35/D34</f>
        <v>10630</v>
      </c>
      <c r="E36" s="64">
        <f>E35/E34</f>
        <v>10746.666666666666</v>
      </c>
    </row>
    <row r="37" spans="1:11" ht="15.75" thickBot="1" x14ac:dyDescent="0.3">
      <c r="A37" s="61" t="s">
        <v>17</v>
      </c>
      <c r="B37" s="277" t="s">
        <v>23</v>
      </c>
      <c r="C37" s="7">
        <f>C34/B34-1</f>
        <v>0</v>
      </c>
      <c r="D37" s="7">
        <f t="shared" ref="D37:E39" si="0">D34/C34-1</f>
        <v>0</v>
      </c>
      <c r="E37" s="65">
        <f t="shared" si="0"/>
        <v>0</v>
      </c>
      <c r="F37" s="56"/>
      <c r="G37" s="57"/>
      <c r="H37" s="57"/>
      <c r="I37" s="57"/>
      <c r="J37" s="57"/>
      <c r="K37" s="57"/>
    </row>
    <row r="38" spans="1:11" ht="15.75" thickBot="1" x14ac:dyDescent="0.3">
      <c r="A38" s="61" t="s">
        <v>18</v>
      </c>
      <c r="B38" s="277" t="s">
        <v>23</v>
      </c>
      <c r="C38" s="7">
        <f>C35/B35-1</f>
        <v>-8.3509861997291157E-2</v>
      </c>
      <c r="D38" s="7">
        <f t="shared" si="0"/>
        <v>0.10758009898411047</v>
      </c>
      <c r="E38" s="65">
        <f t="shared" si="0"/>
        <v>1.097522734399492E-2</v>
      </c>
      <c r="F38" s="56"/>
      <c r="G38" s="56"/>
      <c r="H38" s="56"/>
      <c r="I38" s="56"/>
      <c r="J38" s="56"/>
      <c r="K38" s="56"/>
    </row>
    <row r="39" spans="1:11" ht="15.75" thickBot="1" x14ac:dyDescent="0.3">
      <c r="A39" s="61" t="s">
        <v>19</v>
      </c>
      <c r="B39" s="277" t="s">
        <v>23</v>
      </c>
      <c r="C39" s="7">
        <f>C36/B36-1</f>
        <v>-8.3509861997291157E-2</v>
      </c>
      <c r="D39" s="7">
        <f t="shared" si="0"/>
        <v>0.10758009898411047</v>
      </c>
      <c r="E39" s="65">
        <f t="shared" si="0"/>
        <v>1.097522734399492E-2</v>
      </c>
      <c r="F39" s="56"/>
      <c r="G39" s="56"/>
      <c r="H39" s="56"/>
      <c r="I39" s="56"/>
      <c r="J39" s="56"/>
      <c r="K39" s="56"/>
    </row>
    <row r="40" spans="1:11" ht="15.75" thickBot="1" x14ac:dyDescent="0.3">
      <c r="A40" s="357" t="s">
        <v>35</v>
      </c>
      <c r="B40" s="358"/>
      <c r="C40" s="358"/>
      <c r="D40" s="358"/>
      <c r="E40" s="359"/>
      <c r="F40" s="56"/>
      <c r="G40" s="56"/>
      <c r="H40" s="56"/>
      <c r="I40" s="56"/>
      <c r="J40" s="56"/>
      <c r="K40" s="56"/>
    </row>
    <row r="41" spans="1:11" ht="12.75" customHeight="1" x14ac:dyDescent="0.25">
      <c r="A41" s="355"/>
      <c r="B41" s="17">
        <v>2018</v>
      </c>
      <c r="C41" s="17">
        <v>2019</v>
      </c>
      <c r="D41" s="17">
        <v>2020</v>
      </c>
      <c r="E41" s="62">
        <v>2021</v>
      </c>
      <c r="F41" s="55"/>
      <c r="G41" s="56"/>
      <c r="H41" s="56"/>
      <c r="I41" s="56"/>
      <c r="J41" s="56"/>
      <c r="K41" s="56"/>
    </row>
    <row r="42" spans="1:11" ht="9" customHeight="1" thickBot="1" x14ac:dyDescent="0.3">
      <c r="A42" s="356"/>
      <c r="B42" s="18" t="s">
        <v>6</v>
      </c>
      <c r="C42" s="18" t="s">
        <v>7</v>
      </c>
      <c r="D42" s="18" t="s">
        <v>7</v>
      </c>
      <c r="E42" s="63" t="s">
        <v>7</v>
      </c>
      <c r="F42" s="56"/>
      <c r="G42" s="56"/>
      <c r="H42" s="56"/>
      <c r="I42" s="56"/>
      <c r="J42" s="56"/>
      <c r="K42" s="56"/>
    </row>
    <row r="43" spans="1:11" ht="15.75" thickBot="1" x14ac:dyDescent="0.3">
      <c r="A43" s="317" t="s">
        <v>0</v>
      </c>
      <c r="B43" s="283">
        <f>B44+B45</f>
        <v>341007</v>
      </c>
      <c r="C43" s="283">
        <f>C44+C45</f>
        <v>338989</v>
      </c>
      <c r="D43" s="283">
        <f>D44+D45</f>
        <v>340539</v>
      </c>
      <c r="E43" s="283">
        <f>E44+E45</f>
        <v>340539</v>
      </c>
      <c r="F43" s="57"/>
      <c r="G43" s="57"/>
      <c r="H43" s="56"/>
      <c r="I43" s="56"/>
      <c r="J43" s="56"/>
      <c r="K43" s="56"/>
    </row>
    <row r="44" spans="1:11" ht="15.75" thickBot="1" x14ac:dyDescent="0.3">
      <c r="A44" s="318" t="s">
        <v>52</v>
      </c>
      <c r="B44" s="282">
        <v>341007</v>
      </c>
      <c r="C44" s="282">
        <f>338889+100</f>
        <v>338989</v>
      </c>
      <c r="D44" s="282">
        <v>340539</v>
      </c>
      <c r="E44" s="319">
        <v>340539</v>
      </c>
      <c r="F44" s="54"/>
      <c r="G44" s="57"/>
      <c r="H44" s="54"/>
      <c r="I44" s="56"/>
      <c r="J44" s="56"/>
      <c r="K44" s="56"/>
    </row>
    <row r="45" spans="1:11" ht="15.75" thickBot="1" x14ac:dyDescent="0.3">
      <c r="A45" s="318" t="s">
        <v>53</v>
      </c>
      <c r="B45" s="190">
        <v>0</v>
      </c>
      <c r="C45" s="89">
        <v>0</v>
      </c>
      <c r="D45" s="89">
        <v>0</v>
      </c>
      <c r="E45" s="320">
        <v>0</v>
      </c>
      <c r="F45" s="56"/>
      <c r="G45" s="56"/>
      <c r="H45" s="56"/>
      <c r="I45" s="56"/>
      <c r="J45" s="56"/>
      <c r="K45" s="56"/>
    </row>
    <row r="46" spans="1:11" ht="24.75" thickBot="1" x14ac:dyDescent="0.3">
      <c r="A46" s="317" t="s">
        <v>32</v>
      </c>
      <c r="B46" s="89">
        <f>B47+B48</f>
        <v>64954</v>
      </c>
      <c r="C46" s="89">
        <f>C47+C48</f>
        <v>70696</v>
      </c>
      <c r="D46" s="89">
        <f>D47+D48</f>
        <v>80146</v>
      </c>
      <c r="E46" s="89">
        <f>E47+E48</f>
        <v>80146</v>
      </c>
      <c r="F46" s="57"/>
      <c r="G46" s="56"/>
      <c r="H46" s="56"/>
      <c r="I46" s="56"/>
      <c r="J46" s="56"/>
      <c r="K46" s="56"/>
    </row>
    <row r="47" spans="1:11" ht="15.75" thickBot="1" x14ac:dyDescent="0.3">
      <c r="A47" s="318" t="s">
        <v>52</v>
      </c>
      <c r="B47" s="282">
        <v>64954</v>
      </c>
      <c r="C47" s="282">
        <f>70796-100</f>
        <v>70696</v>
      </c>
      <c r="D47" s="282">
        <v>80146</v>
      </c>
      <c r="E47" s="319">
        <v>80146</v>
      </c>
      <c r="F47" s="56"/>
      <c r="G47" s="56"/>
      <c r="H47" s="56"/>
      <c r="I47" s="56"/>
      <c r="J47" s="56"/>
      <c r="K47" s="56"/>
    </row>
    <row r="48" spans="1:11" ht="15.75" thickBot="1" x14ac:dyDescent="0.3">
      <c r="A48" s="318" t="s">
        <v>53</v>
      </c>
      <c r="B48" s="190">
        <v>0</v>
      </c>
      <c r="C48" s="89">
        <v>0</v>
      </c>
      <c r="D48" s="89">
        <v>0</v>
      </c>
      <c r="E48" s="320">
        <v>0</v>
      </c>
      <c r="F48" s="57"/>
      <c r="G48" s="57"/>
      <c r="H48" s="56"/>
      <c r="I48" s="56"/>
      <c r="J48" s="56"/>
      <c r="K48" s="56"/>
    </row>
    <row r="49" spans="1:12" ht="15.75" thickBot="1" x14ac:dyDescent="0.3">
      <c r="A49" s="317" t="s">
        <v>1</v>
      </c>
      <c r="B49" s="283">
        <f>B50+B51</f>
        <v>159800</v>
      </c>
      <c r="C49" s="283">
        <f>C50+C51</f>
        <v>113605</v>
      </c>
      <c r="D49" s="283">
        <f>D50+D51</f>
        <v>154555</v>
      </c>
      <c r="E49" s="283">
        <f>E50+E51</f>
        <v>161555</v>
      </c>
      <c r="F49" s="57"/>
      <c r="G49" s="57"/>
      <c r="H49" s="56"/>
      <c r="I49" s="56"/>
      <c r="J49" s="56"/>
      <c r="K49" s="56"/>
    </row>
    <row r="50" spans="1:12" ht="15.75" thickBot="1" x14ac:dyDescent="0.3">
      <c r="A50" s="318" t="s">
        <v>52</v>
      </c>
      <c r="B50" s="282">
        <v>159800</v>
      </c>
      <c r="C50" s="89">
        <f>158805-45200</f>
        <v>113605</v>
      </c>
      <c r="D50" s="89">
        <v>154555</v>
      </c>
      <c r="E50" s="320">
        <v>161555</v>
      </c>
      <c r="F50" s="57"/>
      <c r="G50" s="57"/>
      <c r="H50" s="56"/>
      <c r="I50" s="56"/>
      <c r="J50" s="56"/>
      <c r="K50" s="56"/>
    </row>
    <row r="51" spans="1:12" ht="15.75" thickBot="1" x14ac:dyDescent="0.3">
      <c r="A51" s="318" t="s">
        <v>53</v>
      </c>
      <c r="B51" s="190">
        <v>0</v>
      </c>
      <c r="C51" s="89">
        <v>0</v>
      </c>
      <c r="D51" s="89">
        <v>0</v>
      </c>
      <c r="E51" s="320">
        <v>0</v>
      </c>
      <c r="F51" s="57"/>
      <c r="G51" s="57"/>
      <c r="H51" s="56"/>
      <c r="I51" s="56"/>
      <c r="J51" s="56"/>
      <c r="K51" s="56"/>
    </row>
    <row r="52" spans="1:12" ht="15.75" thickBot="1" x14ac:dyDescent="0.3">
      <c r="A52" s="317" t="s">
        <v>2</v>
      </c>
      <c r="B52" s="190">
        <v>0</v>
      </c>
      <c r="C52" s="89">
        <v>0</v>
      </c>
      <c r="D52" s="89">
        <v>0</v>
      </c>
      <c r="E52" s="320">
        <v>0</v>
      </c>
      <c r="F52" s="56"/>
      <c r="G52" s="57"/>
      <c r="H52" s="56"/>
      <c r="I52" s="56"/>
      <c r="J52" s="56"/>
      <c r="K52" s="56"/>
    </row>
    <row r="53" spans="1:12" ht="15.75" thickBot="1" x14ac:dyDescent="0.3">
      <c r="A53" s="318" t="s">
        <v>52</v>
      </c>
      <c r="B53" s="190">
        <v>0</v>
      </c>
      <c r="C53" s="89">
        <v>0</v>
      </c>
      <c r="D53" s="89">
        <v>0</v>
      </c>
      <c r="E53" s="320">
        <v>0</v>
      </c>
      <c r="F53" s="58"/>
      <c r="G53" s="57"/>
      <c r="H53" s="56"/>
      <c r="I53" s="56"/>
      <c r="J53" s="56"/>
      <c r="K53" s="56"/>
    </row>
    <row r="54" spans="1:12" ht="15.75" thickBot="1" x14ac:dyDescent="0.3">
      <c r="A54" s="318" t="s">
        <v>53</v>
      </c>
      <c r="B54" s="190">
        <v>0</v>
      </c>
      <c r="C54" s="89">
        <v>0</v>
      </c>
      <c r="D54" s="190">
        <v>0</v>
      </c>
      <c r="E54" s="320">
        <v>0</v>
      </c>
      <c r="F54" s="56"/>
      <c r="G54" s="56"/>
      <c r="H54" s="56"/>
      <c r="I54" s="56"/>
      <c r="J54" s="56"/>
      <c r="K54" s="56"/>
    </row>
    <row r="55" spans="1:12" ht="15.75" thickBot="1" x14ac:dyDescent="0.3">
      <c r="A55" s="317" t="s">
        <v>25</v>
      </c>
      <c r="B55" s="190">
        <v>0</v>
      </c>
      <c r="C55" s="89">
        <v>0</v>
      </c>
      <c r="D55" s="190">
        <v>0</v>
      </c>
      <c r="E55" s="320">
        <v>0</v>
      </c>
      <c r="F55" s="57"/>
      <c r="G55" s="57"/>
      <c r="H55" s="56"/>
      <c r="I55" s="56"/>
      <c r="J55" s="56"/>
      <c r="K55" s="56"/>
    </row>
    <row r="56" spans="1:12" ht="15.75" thickBot="1" x14ac:dyDescent="0.3">
      <c r="A56" s="318" t="s">
        <v>52</v>
      </c>
      <c r="B56" s="190">
        <v>0</v>
      </c>
      <c r="C56" s="89">
        <v>0</v>
      </c>
      <c r="D56" s="190">
        <v>0</v>
      </c>
      <c r="E56" s="320">
        <v>0</v>
      </c>
      <c r="F56" s="56"/>
      <c r="G56" s="56"/>
      <c r="H56" s="56"/>
      <c r="I56" s="56"/>
      <c r="J56" s="56"/>
      <c r="K56" s="56"/>
    </row>
    <row r="57" spans="1:12" ht="15.75" thickBot="1" x14ac:dyDescent="0.3">
      <c r="A57" s="318" t="s">
        <v>53</v>
      </c>
      <c r="B57" s="190">
        <v>0</v>
      </c>
      <c r="C57" s="89">
        <v>0</v>
      </c>
      <c r="D57" s="190">
        <v>0</v>
      </c>
      <c r="E57" s="320">
        <v>0</v>
      </c>
      <c r="F57" s="56"/>
      <c r="G57" s="56"/>
      <c r="H57" s="56"/>
      <c r="I57" s="56"/>
      <c r="J57" s="56"/>
      <c r="K57" s="56"/>
    </row>
    <row r="58" spans="1:12" ht="15.75" thickBot="1" x14ac:dyDescent="0.3">
      <c r="A58" s="317" t="s">
        <v>26</v>
      </c>
      <c r="B58" s="283">
        <f>B59+B60</f>
        <v>61800</v>
      </c>
      <c r="C58" s="283">
        <f>C59+C60</f>
        <v>51800</v>
      </c>
      <c r="D58" s="283">
        <f>D59+D60</f>
        <v>61800</v>
      </c>
      <c r="E58" s="283">
        <f>E59+E60</f>
        <v>61800</v>
      </c>
      <c r="F58" s="56"/>
      <c r="G58" s="56"/>
      <c r="H58" s="56"/>
      <c r="I58" s="56"/>
      <c r="J58" s="56"/>
      <c r="K58" s="56"/>
    </row>
    <row r="59" spans="1:12" ht="15.75" thickBot="1" x14ac:dyDescent="0.3">
      <c r="A59" s="318" t="s">
        <v>52</v>
      </c>
      <c r="B59" s="282">
        <v>61800</v>
      </c>
      <c r="C59" s="282">
        <f>61800-10000</f>
        <v>51800</v>
      </c>
      <c r="D59" s="282">
        <v>61800</v>
      </c>
      <c r="E59" s="319">
        <v>61800</v>
      </c>
      <c r="F59" s="56"/>
      <c r="G59" s="56"/>
      <c r="H59" s="56"/>
      <c r="I59" s="56"/>
      <c r="J59" s="56"/>
      <c r="K59" s="56"/>
    </row>
    <row r="60" spans="1:12" ht="15.75" thickBot="1" x14ac:dyDescent="0.3">
      <c r="A60" s="318" t="s">
        <v>53</v>
      </c>
      <c r="B60" s="190">
        <v>0</v>
      </c>
      <c r="C60" s="190">
        <v>0</v>
      </c>
      <c r="D60" s="190">
        <v>0</v>
      </c>
      <c r="E60" s="321">
        <v>0</v>
      </c>
      <c r="F60" s="57"/>
      <c r="G60" s="56"/>
      <c r="H60" s="56"/>
      <c r="I60" s="56"/>
      <c r="J60" s="56"/>
      <c r="K60" s="56"/>
    </row>
    <row r="61" spans="1:12" ht="24" customHeight="1" thickBot="1" x14ac:dyDescent="0.3">
      <c r="A61" s="317" t="s">
        <v>3</v>
      </c>
      <c r="B61" s="283">
        <f>B62+B63</f>
        <v>760</v>
      </c>
      <c r="C61" s="283">
        <f>C62+C63</f>
        <v>760</v>
      </c>
      <c r="D61" s="283">
        <f>D62+D63</f>
        <v>760</v>
      </c>
      <c r="E61" s="283">
        <f>E62+E63</f>
        <v>760</v>
      </c>
      <c r="F61" s="56"/>
      <c r="G61" s="56"/>
      <c r="H61" s="59"/>
      <c r="I61" s="56"/>
      <c r="J61" s="56"/>
      <c r="K61" s="56"/>
    </row>
    <row r="62" spans="1:12" ht="15.75" thickBot="1" x14ac:dyDescent="0.3">
      <c r="A62" s="318" t="s">
        <v>52</v>
      </c>
      <c r="B62" s="282">
        <v>760</v>
      </c>
      <c r="C62" s="282">
        <v>760</v>
      </c>
      <c r="D62" s="282">
        <v>760</v>
      </c>
      <c r="E62" s="319">
        <v>760</v>
      </c>
      <c r="F62" s="56"/>
      <c r="G62" s="56"/>
      <c r="H62" s="56"/>
      <c r="I62" s="56"/>
      <c r="J62" s="60"/>
      <c r="K62" s="60"/>
      <c r="L62" s="30"/>
    </row>
    <row r="63" spans="1:12" ht="15.75" thickBot="1" x14ac:dyDescent="0.3">
      <c r="A63" s="318" t="s">
        <v>53</v>
      </c>
      <c r="B63" s="190">
        <v>0</v>
      </c>
      <c r="C63" s="190">
        <v>0</v>
      </c>
      <c r="D63" s="190">
        <v>0</v>
      </c>
      <c r="E63" s="321">
        <v>0</v>
      </c>
      <c r="F63" s="56"/>
      <c r="G63" s="56"/>
      <c r="H63" s="56"/>
      <c r="I63" s="56"/>
      <c r="J63" s="56"/>
      <c r="K63" s="56"/>
    </row>
    <row r="64" spans="1:12" ht="15.75" thickBot="1" x14ac:dyDescent="0.3">
      <c r="A64" s="322" t="s">
        <v>34</v>
      </c>
      <c r="B64" s="190">
        <f>B61+B58+B55+B52+B49+B46+B43</f>
        <v>628321</v>
      </c>
      <c r="C64" s="190">
        <f>C61+C58+C55+C52+C49+C46+C43</f>
        <v>575850</v>
      </c>
      <c r="D64" s="190">
        <f>D61+D58+D55+D52+D49+D46+D43</f>
        <v>637800</v>
      </c>
      <c r="E64" s="321">
        <f>E61+E58+E55+E52+E49+E46+E43</f>
        <v>644800</v>
      </c>
      <c r="F64" s="56"/>
      <c r="G64" s="56"/>
      <c r="H64" s="56"/>
      <c r="I64" s="56"/>
      <c r="J64" s="56"/>
      <c r="K64" s="56"/>
    </row>
    <row r="65" spans="1:11" ht="15.75" thickBot="1" x14ac:dyDescent="0.3">
      <c r="A65" s="323" t="s">
        <v>36</v>
      </c>
      <c r="B65" s="192">
        <f>IF(B64-B35=0,0,"Error")</f>
        <v>0</v>
      </c>
      <c r="C65" s="192">
        <f>IF(C64-C35=0,0,"Error")</f>
        <v>0</v>
      </c>
      <c r="D65" s="192">
        <f>IF(D64-D35=0,0,"Error")</f>
        <v>0</v>
      </c>
      <c r="E65" s="324">
        <f>IF(E64-E35=0,0,"Error")</f>
        <v>0</v>
      </c>
      <c r="F65" s="57"/>
      <c r="G65" s="56"/>
      <c r="H65" s="56"/>
      <c r="I65" s="56"/>
      <c r="J65" s="56"/>
      <c r="K65" s="56"/>
    </row>
    <row r="66" spans="1:11" ht="15.75" thickBot="1" x14ac:dyDescent="0.3">
      <c r="A66" s="325" t="s">
        <v>75</v>
      </c>
      <c r="B66" s="352" t="s">
        <v>76</v>
      </c>
      <c r="C66" s="353"/>
      <c r="D66" s="353"/>
      <c r="E66" s="354"/>
      <c r="F66" s="56"/>
      <c r="G66" s="56"/>
      <c r="H66" s="56"/>
      <c r="I66" s="56"/>
      <c r="J66" s="56"/>
      <c r="K66" s="56"/>
    </row>
    <row r="67" spans="1:11" ht="45.75" customHeight="1" thickBot="1" x14ac:dyDescent="0.3">
      <c r="A67" s="61" t="s">
        <v>10</v>
      </c>
      <c r="B67" s="371" t="s">
        <v>77</v>
      </c>
      <c r="C67" s="372"/>
      <c r="D67" s="372"/>
      <c r="E67" s="377"/>
      <c r="F67" s="56"/>
      <c r="G67" s="56"/>
      <c r="H67" s="56"/>
      <c r="I67" s="56"/>
      <c r="J67" s="56"/>
      <c r="K67" s="56"/>
    </row>
    <row r="68" spans="1:11" ht="15.75" thickBot="1" x14ac:dyDescent="0.3">
      <c r="A68" s="61" t="s">
        <v>15</v>
      </c>
      <c r="B68" s="352" t="s">
        <v>80</v>
      </c>
      <c r="C68" s="353"/>
      <c r="D68" s="353"/>
      <c r="E68" s="354"/>
      <c r="F68" s="56"/>
      <c r="G68" s="56"/>
      <c r="H68" s="56"/>
      <c r="I68" s="56"/>
      <c r="J68" s="56"/>
      <c r="K68" s="56"/>
    </row>
    <row r="69" spans="1:11" ht="12.75" customHeight="1" x14ac:dyDescent="0.25">
      <c r="A69" s="355"/>
      <c r="B69" s="17">
        <v>2018</v>
      </c>
      <c r="C69" s="17">
        <v>2019</v>
      </c>
      <c r="D69" s="17">
        <v>2020</v>
      </c>
      <c r="E69" s="62">
        <v>2021</v>
      </c>
      <c r="F69" s="56"/>
      <c r="G69" s="56"/>
      <c r="H69" s="56"/>
      <c r="I69" s="56"/>
      <c r="J69" s="56"/>
      <c r="K69" s="56"/>
    </row>
    <row r="70" spans="1:11" ht="9" customHeight="1" thickBot="1" x14ac:dyDescent="0.3">
      <c r="A70" s="356"/>
      <c r="B70" s="18" t="s">
        <v>6</v>
      </c>
      <c r="C70" s="18" t="s">
        <v>7</v>
      </c>
      <c r="D70" s="18" t="s">
        <v>7</v>
      </c>
      <c r="E70" s="63" t="s">
        <v>7</v>
      </c>
      <c r="F70" s="56"/>
      <c r="G70" s="56"/>
      <c r="H70" s="56"/>
      <c r="I70" s="56"/>
      <c r="J70" s="56"/>
      <c r="K70" s="56"/>
    </row>
    <row r="71" spans="1:11" ht="15.75" thickBot="1" x14ac:dyDescent="0.3">
      <c r="A71" s="61" t="s">
        <v>9</v>
      </c>
      <c r="B71" s="277">
        <v>2100</v>
      </c>
      <c r="C71" s="277">
        <v>2200</v>
      </c>
      <c r="D71" s="277">
        <v>2250</v>
      </c>
      <c r="E71" s="66">
        <v>2300</v>
      </c>
      <c r="F71" s="56"/>
      <c r="G71" s="56"/>
      <c r="H71" s="56"/>
      <c r="I71" s="56"/>
      <c r="J71" s="56"/>
      <c r="K71" s="56"/>
    </row>
    <row r="72" spans="1:11" ht="15.75" thickBot="1" x14ac:dyDescent="0.3">
      <c r="A72" s="61" t="s">
        <v>16</v>
      </c>
      <c r="B72" s="6">
        <f>B101</f>
        <v>16200</v>
      </c>
      <c r="C72" s="6">
        <f>C101</f>
        <v>16200</v>
      </c>
      <c r="D72" s="6">
        <f>D101</f>
        <v>16200</v>
      </c>
      <c r="E72" s="64">
        <f>E101</f>
        <v>16200</v>
      </c>
      <c r="F72" s="56"/>
      <c r="G72" s="56"/>
      <c r="H72" s="56"/>
      <c r="I72" s="56"/>
      <c r="J72" s="56"/>
      <c r="K72" s="56"/>
    </row>
    <row r="73" spans="1:11" ht="15.75" thickBot="1" x14ac:dyDescent="0.3">
      <c r="A73" s="61" t="s">
        <v>24</v>
      </c>
      <c r="B73" s="6">
        <f>B72/B71</f>
        <v>7.7142857142857144</v>
      </c>
      <c r="C73" s="6">
        <f>C72/C71</f>
        <v>7.3636363636363633</v>
      </c>
      <c r="D73" s="6">
        <f>D72/D71</f>
        <v>7.2</v>
      </c>
      <c r="E73" s="64">
        <f>E72/E71</f>
        <v>7.0434782608695654</v>
      </c>
      <c r="F73" s="56"/>
      <c r="G73" s="56"/>
      <c r="H73" s="56"/>
      <c r="I73" s="56"/>
      <c r="J73" s="56"/>
      <c r="K73" s="56"/>
    </row>
    <row r="74" spans="1:11" ht="15.75" thickBot="1" x14ac:dyDescent="0.3">
      <c r="A74" s="61" t="s">
        <v>17</v>
      </c>
      <c r="B74" s="277"/>
      <c r="C74" s="7">
        <f t="shared" ref="C74:E76" si="1">C71/B71-1</f>
        <v>4.7619047619047672E-2</v>
      </c>
      <c r="D74" s="7">
        <f t="shared" si="1"/>
        <v>2.2727272727272707E-2</v>
      </c>
      <c r="E74" s="65">
        <f t="shared" si="1"/>
        <v>2.2222222222222143E-2</v>
      </c>
      <c r="F74" s="56"/>
      <c r="G74" s="56"/>
      <c r="H74" s="56"/>
      <c r="I74" s="56"/>
      <c r="J74" s="56"/>
      <c r="K74" s="56"/>
    </row>
    <row r="75" spans="1:11" ht="15.75" thickBot="1" x14ac:dyDescent="0.3">
      <c r="A75" s="61" t="s">
        <v>18</v>
      </c>
      <c r="B75" s="277"/>
      <c r="C75" s="7">
        <f t="shared" si="1"/>
        <v>0</v>
      </c>
      <c r="D75" s="7">
        <f t="shared" si="1"/>
        <v>0</v>
      </c>
      <c r="E75" s="65">
        <f t="shared" si="1"/>
        <v>0</v>
      </c>
      <c r="F75" s="56"/>
      <c r="G75" s="56"/>
      <c r="H75" s="56"/>
      <c r="I75" s="56"/>
      <c r="J75" s="56"/>
      <c r="K75" s="56"/>
    </row>
    <row r="76" spans="1:11" ht="15.75" thickBot="1" x14ac:dyDescent="0.3">
      <c r="A76" s="61" t="s">
        <v>19</v>
      </c>
      <c r="B76" s="277"/>
      <c r="C76" s="7">
        <f t="shared" si="1"/>
        <v>-4.5454545454545525E-2</v>
      </c>
      <c r="D76" s="7">
        <f t="shared" si="1"/>
        <v>-2.2222222222222143E-2</v>
      </c>
      <c r="E76" s="65">
        <f t="shared" si="1"/>
        <v>-2.1739130434782594E-2</v>
      </c>
      <c r="F76" s="56"/>
      <c r="G76" s="56"/>
      <c r="H76" s="56"/>
      <c r="I76" s="56"/>
      <c r="J76" s="56"/>
      <c r="K76" s="56"/>
    </row>
    <row r="77" spans="1:11" ht="24.75" customHeight="1" thickBot="1" x14ac:dyDescent="0.3">
      <c r="A77" s="357" t="s">
        <v>106</v>
      </c>
      <c r="B77" s="358"/>
      <c r="C77" s="358"/>
      <c r="D77" s="358"/>
      <c r="E77" s="359"/>
      <c r="F77" s="56"/>
      <c r="G77" s="56"/>
      <c r="H77" s="56"/>
      <c r="I77" s="56"/>
      <c r="J77" s="56"/>
      <c r="K77" s="56"/>
    </row>
    <row r="78" spans="1:11" ht="12.75" customHeight="1" x14ac:dyDescent="0.25">
      <c r="A78" s="355"/>
      <c r="B78" s="17">
        <v>2018</v>
      </c>
      <c r="C78" s="17">
        <v>2019</v>
      </c>
      <c r="D78" s="17">
        <v>2020</v>
      </c>
      <c r="E78" s="62">
        <v>2021</v>
      </c>
      <c r="F78" s="56"/>
      <c r="G78" s="56"/>
      <c r="H78" s="56"/>
      <c r="I78" s="56"/>
      <c r="J78" s="56"/>
      <c r="K78" s="56"/>
    </row>
    <row r="79" spans="1:11" ht="9" customHeight="1" thickBot="1" x14ac:dyDescent="0.3">
      <c r="A79" s="356"/>
      <c r="B79" s="18" t="s">
        <v>6</v>
      </c>
      <c r="C79" s="18" t="s">
        <v>7</v>
      </c>
      <c r="D79" s="18" t="s">
        <v>7</v>
      </c>
      <c r="E79" s="63" t="s">
        <v>7</v>
      </c>
      <c r="F79" s="56"/>
      <c r="G79" s="56"/>
      <c r="H79" s="56"/>
      <c r="I79" s="56"/>
      <c r="J79" s="56"/>
      <c r="K79" s="56"/>
    </row>
    <row r="80" spans="1:11" ht="24.75" customHeight="1" thickBot="1" x14ac:dyDescent="0.3">
      <c r="A80" s="317" t="s">
        <v>0</v>
      </c>
      <c r="B80" s="89">
        <f>B81+B82</f>
        <v>9240</v>
      </c>
      <c r="C80" s="89">
        <f>C81+C82</f>
        <v>9250</v>
      </c>
      <c r="D80" s="89">
        <f>D81+D82</f>
        <v>9250</v>
      </c>
      <c r="E80" s="89">
        <f>E81+E82</f>
        <v>9250</v>
      </c>
      <c r="F80" s="56"/>
      <c r="G80" s="56"/>
      <c r="H80" s="56"/>
      <c r="I80" s="56"/>
      <c r="J80" s="56"/>
      <c r="K80" s="56"/>
    </row>
    <row r="81" spans="1:11" ht="38.25" customHeight="1" thickBot="1" x14ac:dyDescent="0.3">
      <c r="A81" s="318" t="s">
        <v>52</v>
      </c>
      <c r="B81" s="282">
        <v>9240</v>
      </c>
      <c r="C81" s="282">
        <v>9250</v>
      </c>
      <c r="D81" s="282">
        <v>9250</v>
      </c>
      <c r="E81" s="319">
        <v>9250</v>
      </c>
      <c r="F81" s="57"/>
      <c r="G81" s="56"/>
      <c r="H81" s="56"/>
      <c r="I81" s="56"/>
      <c r="J81" s="56"/>
      <c r="K81" s="56"/>
    </row>
    <row r="82" spans="1:11" ht="24.75" customHeight="1" thickBot="1" x14ac:dyDescent="0.3">
      <c r="A82" s="318" t="s">
        <v>53</v>
      </c>
      <c r="B82" s="190">
        <v>0</v>
      </c>
      <c r="C82" s="190">
        <v>0</v>
      </c>
      <c r="D82" s="190">
        <v>0</v>
      </c>
      <c r="E82" s="321">
        <v>0</v>
      </c>
    </row>
    <row r="83" spans="1:11" ht="24.75" customHeight="1" thickBot="1" x14ac:dyDescent="0.3">
      <c r="A83" s="317" t="s">
        <v>32</v>
      </c>
      <c r="B83" s="89">
        <f>B84+B85</f>
        <v>1760</v>
      </c>
      <c r="C83" s="89">
        <f>C84+C85</f>
        <v>1750</v>
      </c>
      <c r="D83" s="89">
        <f>D84+D85</f>
        <v>1750</v>
      </c>
      <c r="E83" s="89">
        <f>E84+E85</f>
        <v>1750</v>
      </c>
    </row>
    <row r="84" spans="1:11" ht="15.75" thickBot="1" x14ac:dyDescent="0.3">
      <c r="A84" s="318" t="s">
        <v>52</v>
      </c>
      <c r="B84" s="282">
        <v>1760</v>
      </c>
      <c r="C84" s="282">
        <v>1750</v>
      </c>
      <c r="D84" s="282">
        <v>1750</v>
      </c>
      <c r="E84" s="319">
        <v>1750</v>
      </c>
      <c r="F84" s="9" t="s">
        <v>102</v>
      </c>
    </row>
    <row r="85" spans="1:11" ht="15.75" thickBot="1" x14ac:dyDescent="0.3">
      <c r="A85" s="318" t="s">
        <v>53</v>
      </c>
      <c r="B85" s="190">
        <v>0</v>
      </c>
      <c r="C85" s="89">
        <v>0</v>
      </c>
      <c r="D85" s="89">
        <v>0</v>
      </c>
      <c r="E85" s="320">
        <v>0</v>
      </c>
    </row>
    <row r="86" spans="1:11" ht="24.75" customHeight="1" thickBot="1" x14ac:dyDescent="0.3">
      <c r="A86" s="317" t="s">
        <v>1</v>
      </c>
      <c r="B86" s="283">
        <f>B87+B88</f>
        <v>5200</v>
      </c>
      <c r="C86" s="283">
        <f>C87+C88</f>
        <v>5200</v>
      </c>
      <c r="D86" s="283">
        <f>D87+D88</f>
        <v>5200</v>
      </c>
      <c r="E86" s="283">
        <f>E87+E88</f>
        <v>5200</v>
      </c>
    </row>
    <row r="87" spans="1:11" ht="15.75" thickBot="1" x14ac:dyDescent="0.3">
      <c r="A87" s="318" t="s">
        <v>52</v>
      </c>
      <c r="B87" s="282">
        <v>5200</v>
      </c>
      <c r="C87" s="282">
        <v>5200</v>
      </c>
      <c r="D87" s="282">
        <v>5200</v>
      </c>
      <c r="E87" s="319">
        <f>5200</f>
        <v>5200</v>
      </c>
    </row>
    <row r="88" spans="1:11" ht="15.75" thickBot="1" x14ac:dyDescent="0.3">
      <c r="A88" s="318" t="s">
        <v>53</v>
      </c>
      <c r="B88" s="190">
        <v>0</v>
      </c>
      <c r="C88" s="89">
        <v>0</v>
      </c>
      <c r="D88" s="89">
        <v>0</v>
      </c>
      <c r="E88" s="320">
        <v>0</v>
      </c>
    </row>
    <row r="89" spans="1:11" ht="15.75" thickBot="1" x14ac:dyDescent="0.3">
      <c r="A89" s="317" t="s">
        <v>2</v>
      </c>
      <c r="B89" s="190">
        <v>0</v>
      </c>
      <c r="C89" s="89">
        <v>0</v>
      </c>
      <c r="D89" s="89">
        <v>0</v>
      </c>
      <c r="E89" s="320">
        <v>0</v>
      </c>
    </row>
    <row r="90" spans="1:11" ht="15.75" thickBot="1" x14ac:dyDescent="0.3">
      <c r="A90" s="318" t="s">
        <v>52</v>
      </c>
      <c r="B90" s="190">
        <v>0</v>
      </c>
      <c r="C90" s="89">
        <v>0</v>
      </c>
      <c r="D90" s="89">
        <v>0</v>
      </c>
      <c r="E90" s="320">
        <v>0</v>
      </c>
    </row>
    <row r="91" spans="1:11" ht="15.75" thickBot="1" x14ac:dyDescent="0.3">
      <c r="A91" s="318" t="s">
        <v>53</v>
      </c>
      <c r="B91" s="190">
        <v>0</v>
      </c>
      <c r="C91" s="89">
        <v>0</v>
      </c>
      <c r="D91" s="89">
        <v>0</v>
      </c>
      <c r="E91" s="320">
        <v>0</v>
      </c>
    </row>
    <row r="92" spans="1:11" ht="15.75" thickBot="1" x14ac:dyDescent="0.3">
      <c r="A92" s="317" t="s">
        <v>25</v>
      </c>
      <c r="B92" s="190">
        <v>0</v>
      </c>
      <c r="C92" s="89">
        <v>0</v>
      </c>
      <c r="D92" s="89">
        <v>0</v>
      </c>
      <c r="E92" s="320">
        <v>0</v>
      </c>
    </row>
    <row r="93" spans="1:11" ht="15.75" thickBot="1" x14ac:dyDescent="0.3">
      <c r="A93" s="318" t="s">
        <v>52</v>
      </c>
      <c r="B93" s="190">
        <v>0</v>
      </c>
      <c r="C93" s="89">
        <v>0</v>
      </c>
      <c r="D93" s="89">
        <v>0</v>
      </c>
      <c r="E93" s="320">
        <v>0</v>
      </c>
    </row>
    <row r="94" spans="1:11" ht="15.75" thickBot="1" x14ac:dyDescent="0.3">
      <c r="A94" s="318" t="s">
        <v>53</v>
      </c>
      <c r="B94" s="190">
        <v>0</v>
      </c>
      <c r="C94" s="89">
        <v>0</v>
      </c>
      <c r="D94" s="89">
        <v>0</v>
      </c>
      <c r="E94" s="320">
        <v>0</v>
      </c>
    </row>
    <row r="95" spans="1:11" ht="15.75" thickBot="1" x14ac:dyDescent="0.3">
      <c r="A95" s="317" t="s">
        <v>26</v>
      </c>
      <c r="B95" s="190">
        <v>0</v>
      </c>
      <c r="C95" s="89">
        <v>0</v>
      </c>
      <c r="D95" s="89">
        <v>0</v>
      </c>
      <c r="E95" s="320">
        <v>0</v>
      </c>
    </row>
    <row r="96" spans="1:11" ht="15.75" thickBot="1" x14ac:dyDescent="0.3">
      <c r="A96" s="318" t="s">
        <v>52</v>
      </c>
      <c r="B96" s="190">
        <v>0</v>
      </c>
      <c r="C96" s="89">
        <v>0</v>
      </c>
      <c r="D96" s="89">
        <v>0</v>
      </c>
      <c r="E96" s="320">
        <v>0</v>
      </c>
    </row>
    <row r="97" spans="1:5" ht="15.75" thickBot="1" x14ac:dyDescent="0.3">
      <c r="A97" s="318" t="s">
        <v>53</v>
      </c>
      <c r="B97" s="190">
        <v>0</v>
      </c>
      <c r="C97" s="89">
        <v>0</v>
      </c>
      <c r="D97" s="89">
        <v>0</v>
      </c>
      <c r="E97" s="320">
        <v>0</v>
      </c>
    </row>
    <row r="98" spans="1:5" ht="22.15" customHeight="1" thickBot="1" x14ac:dyDescent="0.3">
      <c r="A98" s="317" t="s">
        <v>3</v>
      </c>
      <c r="B98" s="190">
        <v>0</v>
      </c>
      <c r="C98" s="89">
        <v>0</v>
      </c>
      <c r="D98" s="89">
        <v>0</v>
      </c>
      <c r="E98" s="320">
        <v>0</v>
      </c>
    </row>
    <row r="99" spans="1:5" ht="15.75" thickBot="1" x14ac:dyDescent="0.3">
      <c r="A99" s="318" t="s">
        <v>52</v>
      </c>
      <c r="B99" s="190">
        <v>0</v>
      </c>
      <c r="C99" s="89">
        <v>0</v>
      </c>
      <c r="D99" s="89">
        <v>0</v>
      </c>
      <c r="E99" s="320">
        <v>0</v>
      </c>
    </row>
    <row r="100" spans="1:5" ht="15.75" thickBot="1" x14ac:dyDescent="0.3">
      <c r="A100" s="318" t="s">
        <v>53</v>
      </c>
      <c r="B100" s="190">
        <v>0</v>
      </c>
      <c r="C100" s="89">
        <v>0</v>
      </c>
      <c r="D100" s="89">
        <v>0</v>
      </c>
      <c r="E100" s="320">
        <v>0</v>
      </c>
    </row>
    <row r="101" spans="1:5" ht="15.75" thickBot="1" x14ac:dyDescent="0.3">
      <c r="A101" s="326" t="s">
        <v>82</v>
      </c>
      <c r="B101" s="190">
        <f>B98+B95+B92+B89+B86+B83+B80</f>
        <v>16200</v>
      </c>
      <c r="C101" s="190">
        <f>C98+C95+C92+C89+C86+C83+C80</f>
        <v>16200</v>
      </c>
      <c r="D101" s="190">
        <f>D98+D95+D92+D89+D86+D83+D80</f>
        <v>16200</v>
      </c>
      <c r="E101" s="321">
        <f>E98+E95+E92+E89+E86+E83+E80</f>
        <v>16200</v>
      </c>
    </row>
    <row r="102" spans="1:5" ht="17.25" customHeight="1" thickBot="1" x14ac:dyDescent="0.3">
      <c r="A102" s="323" t="s">
        <v>36</v>
      </c>
      <c r="B102" s="192">
        <f>IF(B101-B72=0,0,"Error")</f>
        <v>0</v>
      </c>
      <c r="C102" s="192">
        <f>IF(C101-C72=0,0,"Error")</f>
        <v>0</v>
      </c>
      <c r="D102" s="192">
        <f>IF(D101-D72=0,0,"Error")</f>
        <v>0</v>
      </c>
      <c r="E102" s="324">
        <f>IF(E101-E72=0,0,"Error")</f>
        <v>0</v>
      </c>
    </row>
    <row r="103" spans="1:5" ht="15.75" thickBot="1" x14ac:dyDescent="0.3">
      <c r="A103" s="325" t="s">
        <v>78</v>
      </c>
      <c r="B103" s="352" t="s">
        <v>79</v>
      </c>
      <c r="C103" s="353"/>
      <c r="D103" s="353"/>
      <c r="E103" s="354"/>
    </row>
    <row r="104" spans="1:5" ht="43.5" customHeight="1" thickBot="1" x14ac:dyDescent="0.3">
      <c r="A104" s="61" t="s">
        <v>10</v>
      </c>
      <c r="B104" s="371" t="s">
        <v>103</v>
      </c>
      <c r="C104" s="372"/>
      <c r="D104" s="372"/>
      <c r="E104" s="377"/>
    </row>
    <row r="105" spans="1:5" ht="15.75" thickBot="1" x14ac:dyDescent="0.3">
      <c r="A105" s="61" t="s">
        <v>15</v>
      </c>
      <c r="B105" s="352" t="s">
        <v>101</v>
      </c>
      <c r="C105" s="353"/>
      <c r="D105" s="353"/>
      <c r="E105" s="354"/>
    </row>
    <row r="106" spans="1:5" ht="12.75" customHeight="1" x14ac:dyDescent="0.25">
      <c r="A106" s="355"/>
      <c r="B106" s="17">
        <v>2018</v>
      </c>
      <c r="C106" s="17">
        <v>2019</v>
      </c>
      <c r="D106" s="17">
        <v>2020</v>
      </c>
      <c r="E106" s="62">
        <v>2021</v>
      </c>
    </row>
    <row r="107" spans="1:5" ht="9" customHeight="1" thickBot="1" x14ac:dyDescent="0.3">
      <c r="A107" s="356"/>
      <c r="B107" s="18" t="s">
        <v>6</v>
      </c>
      <c r="C107" s="18" t="s">
        <v>7</v>
      </c>
      <c r="D107" s="18" t="s">
        <v>7</v>
      </c>
      <c r="E107" s="63" t="s">
        <v>7</v>
      </c>
    </row>
    <row r="108" spans="1:5" ht="15.75" thickBot="1" x14ac:dyDescent="0.3">
      <c r="A108" s="61" t="s">
        <v>9</v>
      </c>
      <c r="B108" s="6">
        <v>5</v>
      </c>
      <c r="C108" s="6">
        <v>6</v>
      </c>
      <c r="D108" s="6">
        <v>2</v>
      </c>
      <c r="E108" s="64">
        <v>2</v>
      </c>
    </row>
    <row r="109" spans="1:5" ht="15.75" thickBot="1" x14ac:dyDescent="0.3">
      <c r="A109" s="61" t="s">
        <v>16</v>
      </c>
      <c r="B109" s="6">
        <f>B138</f>
        <v>38680</v>
      </c>
      <c r="C109" s="6">
        <f>C138</f>
        <v>39000</v>
      </c>
      <c r="D109" s="6">
        <f>D138</f>
        <v>39000</v>
      </c>
      <c r="E109" s="64">
        <f>E138</f>
        <v>39000</v>
      </c>
    </row>
    <row r="110" spans="1:5" ht="15.75" thickBot="1" x14ac:dyDescent="0.3">
      <c r="A110" s="61" t="s">
        <v>24</v>
      </c>
      <c r="B110" s="6">
        <f>B109/B108</f>
        <v>7736</v>
      </c>
      <c r="C110" s="6">
        <f>C109/C108</f>
        <v>6500</v>
      </c>
      <c r="D110" s="6">
        <f>D109/D108</f>
        <v>19500</v>
      </c>
      <c r="E110" s="64">
        <f>E109/E108</f>
        <v>19500</v>
      </c>
    </row>
    <row r="111" spans="1:5" ht="15.75" thickBot="1" x14ac:dyDescent="0.3">
      <c r="A111" s="61" t="s">
        <v>17</v>
      </c>
      <c r="B111" s="277"/>
      <c r="C111" s="7">
        <f t="shared" ref="C111:E113" si="2">C108/B108-1</f>
        <v>0.19999999999999996</v>
      </c>
      <c r="D111" s="7">
        <f t="shared" si="2"/>
        <v>-0.66666666666666674</v>
      </c>
      <c r="E111" s="65">
        <f t="shared" si="2"/>
        <v>0</v>
      </c>
    </row>
    <row r="112" spans="1:5" ht="15.75" thickBot="1" x14ac:dyDescent="0.3">
      <c r="A112" s="61" t="s">
        <v>18</v>
      </c>
      <c r="B112" s="277"/>
      <c r="C112" s="7">
        <f t="shared" si="2"/>
        <v>8.2730093071354815E-3</v>
      </c>
      <c r="D112" s="7">
        <f t="shared" si="2"/>
        <v>0</v>
      </c>
      <c r="E112" s="65">
        <f t="shared" si="2"/>
        <v>0</v>
      </c>
    </row>
    <row r="113" spans="1:5" ht="15.75" thickBot="1" x14ac:dyDescent="0.3">
      <c r="A113" s="61" t="s">
        <v>19</v>
      </c>
      <c r="B113" s="277"/>
      <c r="C113" s="7">
        <f t="shared" si="2"/>
        <v>-0.15977249224405377</v>
      </c>
      <c r="D113" s="7">
        <f t="shared" si="2"/>
        <v>2</v>
      </c>
      <c r="E113" s="65">
        <f t="shared" si="2"/>
        <v>0</v>
      </c>
    </row>
    <row r="114" spans="1:5" ht="24.75" customHeight="1" thickBot="1" x14ac:dyDescent="0.3">
      <c r="A114" s="378" t="s">
        <v>107</v>
      </c>
      <c r="B114" s="379"/>
      <c r="C114" s="379"/>
      <c r="D114" s="379"/>
      <c r="E114" s="380"/>
    </row>
    <row r="115" spans="1:5" ht="12.75" customHeight="1" x14ac:dyDescent="0.25">
      <c r="A115" s="388"/>
      <c r="B115" s="17">
        <v>2018</v>
      </c>
      <c r="C115" s="17">
        <v>2019</v>
      </c>
      <c r="D115" s="17">
        <v>2020</v>
      </c>
      <c r="E115" s="17">
        <v>2021</v>
      </c>
    </row>
    <row r="116" spans="1:5" ht="9" customHeight="1" thickBot="1" x14ac:dyDescent="0.3">
      <c r="A116" s="367"/>
      <c r="B116" s="18" t="s">
        <v>6</v>
      </c>
      <c r="C116" s="18" t="s">
        <v>7</v>
      </c>
      <c r="D116" s="18" t="s">
        <v>7</v>
      </c>
      <c r="E116" s="18" t="s">
        <v>7</v>
      </c>
    </row>
    <row r="117" spans="1:5" ht="24.75" customHeight="1" thickBot="1" x14ac:dyDescent="0.3">
      <c r="A117" s="201" t="s">
        <v>0</v>
      </c>
      <c r="B117" s="89">
        <f>B118+B119</f>
        <v>24724</v>
      </c>
      <c r="C117" s="89">
        <f>C118+C119</f>
        <v>25000</v>
      </c>
      <c r="D117" s="89">
        <f>D118+D119</f>
        <v>25000</v>
      </c>
      <c r="E117" s="89">
        <f>E118+E119</f>
        <v>25000</v>
      </c>
    </row>
    <row r="118" spans="1:5" ht="15.75" thickBot="1" x14ac:dyDescent="0.3">
      <c r="A118" s="195" t="s">
        <v>52</v>
      </c>
      <c r="B118" s="282">
        <v>24724</v>
      </c>
      <c r="C118" s="282">
        <v>25000</v>
      </c>
      <c r="D118" s="282">
        <v>25000</v>
      </c>
      <c r="E118" s="282">
        <v>25000</v>
      </c>
    </row>
    <row r="119" spans="1:5" ht="15.75" thickBot="1" x14ac:dyDescent="0.3">
      <c r="A119" s="195" t="s">
        <v>53</v>
      </c>
      <c r="B119" s="190">
        <v>0</v>
      </c>
      <c r="C119" s="190">
        <v>0</v>
      </c>
      <c r="D119" s="190">
        <v>0</v>
      </c>
      <c r="E119" s="190">
        <v>0</v>
      </c>
    </row>
    <row r="120" spans="1:5" ht="24.75" customHeight="1" thickBot="1" x14ac:dyDescent="0.3">
      <c r="A120" s="201" t="s">
        <v>32</v>
      </c>
      <c r="B120" s="89">
        <f>B121+B122</f>
        <v>3956</v>
      </c>
      <c r="C120" s="89">
        <f>C121+C122</f>
        <v>4000</v>
      </c>
      <c r="D120" s="89">
        <f>D121+D122</f>
        <v>4000</v>
      </c>
      <c r="E120" s="89">
        <f>E121+E122</f>
        <v>4000</v>
      </c>
    </row>
    <row r="121" spans="1:5" ht="15.75" thickBot="1" x14ac:dyDescent="0.3">
      <c r="A121" s="195" t="s">
        <v>52</v>
      </c>
      <c r="B121" s="282">
        <v>3956</v>
      </c>
      <c r="C121" s="282">
        <v>4000</v>
      </c>
      <c r="D121" s="282">
        <v>4000</v>
      </c>
      <c r="E121" s="282">
        <v>4000</v>
      </c>
    </row>
    <row r="122" spans="1:5" ht="15.75" thickBot="1" x14ac:dyDescent="0.3">
      <c r="A122" s="195" t="s">
        <v>53</v>
      </c>
      <c r="B122" s="190">
        <v>0</v>
      </c>
      <c r="C122" s="190">
        <v>0</v>
      </c>
      <c r="D122" s="190">
        <v>0</v>
      </c>
      <c r="E122" s="190">
        <v>0</v>
      </c>
    </row>
    <row r="123" spans="1:5" ht="24.75" customHeight="1" thickBot="1" x14ac:dyDescent="0.3">
      <c r="A123" s="201" t="s">
        <v>1</v>
      </c>
      <c r="B123" s="283">
        <f>B124+B125</f>
        <v>10000</v>
      </c>
      <c r="C123" s="283">
        <f>C124+C125</f>
        <v>10000</v>
      </c>
      <c r="D123" s="283">
        <f>D124+D125</f>
        <v>10000</v>
      </c>
      <c r="E123" s="283">
        <f>E124+E125</f>
        <v>10000</v>
      </c>
    </row>
    <row r="124" spans="1:5" ht="15.75" thickBot="1" x14ac:dyDescent="0.3">
      <c r="A124" s="195" t="s">
        <v>52</v>
      </c>
      <c r="B124" s="282">
        <v>10000</v>
      </c>
      <c r="C124" s="282">
        <v>10000</v>
      </c>
      <c r="D124" s="282">
        <v>10000</v>
      </c>
      <c r="E124" s="282">
        <v>10000</v>
      </c>
    </row>
    <row r="125" spans="1:5" ht="15.75" thickBot="1" x14ac:dyDescent="0.3">
      <c r="A125" s="195" t="s">
        <v>53</v>
      </c>
      <c r="B125" s="190">
        <v>0</v>
      </c>
      <c r="C125" s="190">
        <v>0</v>
      </c>
      <c r="D125" s="190">
        <v>0</v>
      </c>
      <c r="E125" s="190">
        <v>0</v>
      </c>
    </row>
    <row r="126" spans="1:5" ht="15.75" thickBot="1" x14ac:dyDescent="0.3">
      <c r="A126" s="201" t="s">
        <v>2</v>
      </c>
      <c r="B126" s="190">
        <v>0</v>
      </c>
      <c r="C126" s="190">
        <v>0</v>
      </c>
      <c r="D126" s="190">
        <v>0</v>
      </c>
      <c r="E126" s="190">
        <v>0</v>
      </c>
    </row>
    <row r="127" spans="1:5" ht="15.75" thickBot="1" x14ac:dyDescent="0.3">
      <c r="A127" s="195" t="s">
        <v>52</v>
      </c>
      <c r="B127" s="190">
        <v>0</v>
      </c>
      <c r="C127" s="190">
        <v>0</v>
      </c>
      <c r="D127" s="190">
        <v>0</v>
      </c>
      <c r="E127" s="190">
        <v>0</v>
      </c>
    </row>
    <row r="128" spans="1:5" ht="15.75" thickBot="1" x14ac:dyDescent="0.3">
      <c r="A128" s="195" t="s">
        <v>53</v>
      </c>
      <c r="B128" s="190">
        <v>0</v>
      </c>
      <c r="C128" s="190">
        <v>0</v>
      </c>
      <c r="D128" s="190">
        <v>0</v>
      </c>
      <c r="E128" s="190">
        <v>0</v>
      </c>
    </row>
    <row r="129" spans="1:5" ht="15.75" thickBot="1" x14ac:dyDescent="0.3">
      <c r="A129" s="201" t="s">
        <v>25</v>
      </c>
      <c r="B129" s="190">
        <v>0</v>
      </c>
      <c r="C129" s="190">
        <v>0</v>
      </c>
      <c r="D129" s="190">
        <v>0</v>
      </c>
      <c r="E129" s="190">
        <v>0</v>
      </c>
    </row>
    <row r="130" spans="1:5" ht="15.75" thickBot="1" x14ac:dyDescent="0.3">
      <c r="A130" s="195" t="s">
        <v>52</v>
      </c>
      <c r="B130" s="190">
        <v>0</v>
      </c>
      <c r="C130" s="190">
        <v>0</v>
      </c>
      <c r="D130" s="190">
        <v>0</v>
      </c>
      <c r="E130" s="190">
        <v>0</v>
      </c>
    </row>
    <row r="131" spans="1:5" ht="15" customHeight="1" thickBot="1" x14ac:dyDescent="0.3">
      <c r="A131" s="195" t="s">
        <v>53</v>
      </c>
      <c r="B131" s="190">
        <v>0</v>
      </c>
      <c r="C131" s="190">
        <v>0</v>
      </c>
      <c r="D131" s="190">
        <v>0</v>
      </c>
      <c r="E131" s="190">
        <v>0</v>
      </c>
    </row>
    <row r="132" spans="1:5" ht="15.75" thickBot="1" x14ac:dyDescent="0.3">
      <c r="A132" s="201" t="s">
        <v>26</v>
      </c>
      <c r="B132" s="190">
        <v>0</v>
      </c>
      <c r="C132" s="89">
        <v>0</v>
      </c>
      <c r="D132" s="89">
        <v>0</v>
      </c>
      <c r="E132" s="89">
        <v>0</v>
      </c>
    </row>
    <row r="133" spans="1:5" ht="15.75" thickBot="1" x14ac:dyDescent="0.3">
      <c r="A133" s="195" t="s">
        <v>52</v>
      </c>
      <c r="B133" s="190">
        <v>0</v>
      </c>
      <c r="C133" s="190">
        <v>0</v>
      </c>
      <c r="D133" s="190">
        <v>0</v>
      </c>
      <c r="E133" s="190">
        <v>0</v>
      </c>
    </row>
    <row r="134" spans="1:5" ht="15.75" thickBot="1" x14ac:dyDescent="0.3">
      <c r="A134" s="195" t="s">
        <v>53</v>
      </c>
      <c r="B134" s="190">
        <v>0</v>
      </c>
      <c r="C134" s="190">
        <v>0</v>
      </c>
      <c r="D134" s="190">
        <v>0</v>
      </c>
      <c r="E134" s="190">
        <v>0</v>
      </c>
    </row>
    <row r="135" spans="1:5" ht="21.6" customHeight="1" thickBot="1" x14ac:dyDescent="0.3">
      <c r="A135" s="201" t="s">
        <v>3</v>
      </c>
      <c r="B135" s="190">
        <v>0</v>
      </c>
      <c r="C135" s="190">
        <v>0</v>
      </c>
      <c r="D135" s="190">
        <v>0</v>
      </c>
      <c r="E135" s="190">
        <v>0</v>
      </c>
    </row>
    <row r="136" spans="1:5" ht="15.75" thickBot="1" x14ac:dyDescent="0.3">
      <c r="A136" s="195" t="s">
        <v>52</v>
      </c>
      <c r="B136" s="190">
        <v>0</v>
      </c>
      <c r="C136" s="190">
        <v>0</v>
      </c>
      <c r="D136" s="190">
        <v>0</v>
      </c>
      <c r="E136" s="190">
        <v>0</v>
      </c>
    </row>
    <row r="137" spans="1:5" ht="15.75" thickBot="1" x14ac:dyDescent="0.3">
      <c r="A137" s="195" t="s">
        <v>53</v>
      </c>
      <c r="B137" s="190">
        <v>0</v>
      </c>
      <c r="C137" s="190">
        <v>0</v>
      </c>
      <c r="D137" s="190">
        <v>0</v>
      </c>
      <c r="E137" s="190">
        <v>0</v>
      </c>
    </row>
    <row r="138" spans="1:5" ht="15.75" thickBot="1" x14ac:dyDescent="0.3">
      <c r="A138" s="189" t="s">
        <v>85</v>
      </c>
      <c r="B138" s="283">
        <f>B135+B132+B129+B126+B123+B120+B117</f>
        <v>38680</v>
      </c>
      <c r="C138" s="283">
        <f>C135+C132+C129+C126+C123+C120+C117</f>
        <v>39000</v>
      </c>
      <c r="D138" s="283">
        <f>D135+D132+D129+D126+D123+D120+D117</f>
        <v>39000</v>
      </c>
      <c r="E138" s="283">
        <f>E135+E132+E129+E126+E123+E120+E117</f>
        <v>39000</v>
      </c>
    </row>
    <row r="139" spans="1:5" ht="17.25" customHeight="1" thickBot="1" x14ac:dyDescent="0.3">
      <c r="A139" s="191" t="s">
        <v>36</v>
      </c>
      <c r="B139" s="192">
        <f>IF(B138-B109=0,0,"Error")</f>
        <v>0</v>
      </c>
      <c r="C139" s="192">
        <f>IF(C138-C109=0,0,"Error")</f>
        <v>0</v>
      </c>
      <c r="D139" s="192">
        <f>IF(D138-D109=0,0,"Error")</f>
        <v>0</v>
      </c>
      <c r="E139" s="192">
        <f>IF(E138-E109=0,0,"Error")</f>
        <v>0</v>
      </c>
    </row>
    <row r="140" spans="1:5" ht="15.75" thickBot="1" x14ac:dyDescent="0.3">
      <c r="A140" s="389" t="s">
        <v>47</v>
      </c>
      <c r="B140" s="390"/>
      <c r="C140" s="390"/>
      <c r="D140" s="390"/>
      <c r="E140" s="391"/>
    </row>
    <row r="141" spans="1:5" ht="15.75" thickBot="1" x14ac:dyDescent="0.3">
      <c r="A141" s="389" t="s">
        <v>41</v>
      </c>
      <c r="B141" s="390"/>
      <c r="C141" s="390"/>
      <c r="D141" s="390"/>
      <c r="E141" s="391"/>
    </row>
    <row r="142" spans="1:5" ht="15.75" thickBot="1" x14ac:dyDescent="0.3">
      <c r="A142" s="289" t="s">
        <v>48</v>
      </c>
      <c r="B142" s="384" t="s">
        <v>735</v>
      </c>
      <c r="C142" s="385"/>
      <c r="D142" s="386"/>
      <c r="E142" s="387"/>
    </row>
    <row r="143" spans="1:5" ht="34.5" thickBot="1" x14ac:dyDescent="0.3">
      <c r="A143" s="289" t="s">
        <v>54</v>
      </c>
      <c r="B143" s="289" t="s">
        <v>708</v>
      </c>
      <c r="C143" s="287" t="s">
        <v>55</v>
      </c>
      <c r="D143" s="386"/>
      <c r="E143" s="387"/>
    </row>
    <row r="144" spans="1:5" ht="15.75" thickBot="1" x14ac:dyDescent="0.3">
      <c r="A144" s="327"/>
      <c r="B144" s="384"/>
      <c r="C144" s="392"/>
      <c r="D144" s="386"/>
      <c r="E144" s="387"/>
    </row>
    <row r="145" spans="1:5" ht="15.75" thickBot="1" x14ac:dyDescent="0.3">
      <c r="A145" s="4" t="s">
        <v>10</v>
      </c>
      <c r="B145" s="371" t="s">
        <v>735</v>
      </c>
      <c r="C145" s="372"/>
      <c r="D145" s="372"/>
      <c r="E145" s="373"/>
    </row>
    <row r="146" spans="1:5" ht="15.75" thickBot="1" x14ac:dyDescent="0.3">
      <c r="A146" s="4" t="s">
        <v>15</v>
      </c>
      <c r="B146" s="352" t="s">
        <v>709</v>
      </c>
      <c r="C146" s="353"/>
      <c r="D146" s="353"/>
      <c r="E146" s="381"/>
    </row>
    <row r="147" spans="1:5" x14ac:dyDescent="0.25">
      <c r="A147" s="366"/>
      <c r="B147" s="17">
        <v>2018</v>
      </c>
      <c r="C147" s="17">
        <v>2019</v>
      </c>
      <c r="D147" s="17">
        <v>2020</v>
      </c>
      <c r="E147" s="17">
        <v>2021</v>
      </c>
    </row>
    <row r="148" spans="1:5" ht="15.75" thickBot="1" x14ac:dyDescent="0.3">
      <c r="A148" s="367"/>
      <c r="B148" s="18" t="s">
        <v>6</v>
      </c>
      <c r="C148" s="18" t="s">
        <v>7</v>
      </c>
      <c r="D148" s="18" t="s">
        <v>7</v>
      </c>
      <c r="E148" s="18" t="s">
        <v>7</v>
      </c>
    </row>
    <row r="149" spans="1:5" ht="15.75" thickBot="1" x14ac:dyDescent="0.3">
      <c r="A149" s="4" t="s">
        <v>9</v>
      </c>
      <c r="B149" s="6">
        <v>0</v>
      </c>
      <c r="C149" s="6">
        <v>1</v>
      </c>
      <c r="D149" s="6">
        <v>1</v>
      </c>
      <c r="E149" s="6">
        <v>1</v>
      </c>
    </row>
    <row r="150" spans="1:5" ht="15.75" thickBot="1" x14ac:dyDescent="0.3">
      <c r="A150" s="4" t="s">
        <v>16</v>
      </c>
      <c r="B150" s="6">
        <f>B168</f>
        <v>0</v>
      </c>
      <c r="C150" s="6">
        <f>C168</f>
        <v>2114.4</v>
      </c>
      <c r="D150" s="6">
        <f>D168</f>
        <v>2114.4</v>
      </c>
      <c r="E150" s="6">
        <f>E168</f>
        <v>2114.4</v>
      </c>
    </row>
    <row r="151" spans="1:5" ht="15.75" thickBot="1" x14ac:dyDescent="0.3">
      <c r="A151" s="4" t="s">
        <v>24</v>
      </c>
      <c r="B151" s="6" t="e">
        <f>B150/B149</f>
        <v>#DIV/0!</v>
      </c>
      <c r="C151" s="6">
        <f>C150/C149</f>
        <v>2114.4</v>
      </c>
      <c r="D151" s="6">
        <f>D150/D149</f>
        <v>2114.4</v>
      </c>
      <c r="E151" s="6">
        <f>E150/E149</f>
        <v>2114.4</v>
      </c>
    </row>
    <row r="152" spans="1:5" ht="15.75" thickBot="1" x14ac:dyDescent="0.3">
      <c r="A152" s="4" t="s">
        <v>17</v>
      </c>
      <c r="B152" s="277" t="s">
        <v>23</v>
      </c>
      <c r="C152" s="7" t="e">
        <f>C149/B149-1</f>
        <v>#DIV/0!</v>
      </c>
      <c r="D152" s="7">
        <f t="shared" ref="D152:E154" si="3">D149/C149-1</f>
        <v>0</v>
      </c>
      <c r="E152" s="7">
        <f t="shared" si="3"/>
        <v>0</v>
      </c>
    </row>
    <row r="153" spans="1:5" ht="15.75" thickBot="1" x14ac:dyDescent="0.3">
      <c r="A153" s="4" t="s">
        <v>18</v>
      </c>
      <c r="B153" s="277" t="s">
        <v>23</v>
      </c>
      <c r="C153" s="7" t="e">
        <f>C150/B150-1</f>
        <v>#DIV/0!</v>
      </c>
      <c r="D153" s="7">
        <f t="shared" si="3"/>
        <v>0</v>
      </c>
      <c r="E153" s="7">
        <f t="shared" si="3"/>
        <v>0</v>
      </c>
    </row>
    <row r="154" spans="1:5" ht="15.75" thickBot="1" x14ac:dyDescent="0.3">
      <c r="A154" s="4" t="s">
        <v>19</v>
      </c>
      <c r="B154" s="277" t="s">
        <v>23</v>
      </c>
      <c r="C154" s="7" t="e">
        <f>C151/B151-1</f>
        <v>#DIV/0!</v>
      </c>
      <c r="D154" s="7">
        <f t="shared" si="3"/>
        <v>0</v>
      </c>
      <c r="E154" s="7">
        <f t="shared" si="3"/>
        <v>0</v>
      </c>
    </row>
    <row r="155" spans="1:5" ht="15.75" thickBot="1" x14ac:dyDescent="0.3">
      <c r="A155" s="382" t="s">
        <v>362</v>
      </c>
      <c r="B155" s="358"/>
      <c r="C155" s="358"/>
      <c r="D155" s="358"/>
      <c r="E155" s="383"/>
    </row>
    <row r="156" spans="1:5" x14ac:dyDescent="0.25">
      <c r="A156" s="366"/>
      <c r="B156" s="17">
        <v>2018</v>
      </c>
      <c r="C156" s="17">
        <v>2019</v>
      </c>
      <c r="D156" s="17">
        <v>2020</v>
      </c>
      <c r="E156" s="17">
        <v>2021</v>
      </c>
    </row>
    <row r="157" spans="1:5" ht="15.75" thickBot="1" x14ac:dyDescent="0.3">
      <c r="A157" s="367"/>
      <c r="B157" s="18" t="s">
        <v>6</v>
      </c>
      <c r="C157" s="18" t="s">
        <v>7</v>
      </c>
      <c r="D157" s="18" t="s">
        <v>7</v>
      </c>
      <c r="E157" s="18" t="s">
        <v>7</v>
      </c>
    </row>
    <row r="158" spans="1:5" ht="15.75" thickBot="1" x14ac:dyDescent="0.3">
      <c r="A158" s="201" t="s">
        <v>43</v>
      </c>
      <c r="B158" s="89">
        <f>B159+B160+B161+B162</f>
        <v>0</v>
      </c>
      <c r="C158" s="89">
        <f>C159+C160+C161+C162</f>
        <v>0</v>
      </c>
      <c r="D158" s="89">
        <f>D159+D160+D161+D162</f>
        <v>0</v>
      </c>
      <c r="E158" s="89">
        <f>E159+E160+E161+E162</f>
        <v>0</v>
      </c>
    </row>
    <row r="159" spans="1:5" ht="15.75" thickBot="1" x14ac:dyDescent="0.3">
      <c r="A159" s="195" t="s">
        <v>52</v>
      </c>
      <c r="B159" s="89"/>
      <c r="C159" s="89"/>
      <c r="D159" s="89"/>
      <c r="E159" s="89"/>
    </row>
    <row r="160" spans="1:5" ht="15.75" thickBot="1" x14ac:dyDescent="0.3">
      <c r="A160" s="195" t="s">
        <v>149</v>
      </c>
      <c r="B160" s="89"/>
      <c r="C160" s="89"/>
      <c r="D160" s="89"/>
      <c r="E160" s="89"/>
    </row>
    <row r="161" spans="1:5" ht="15.75" thickBot="1" x14ac:dyDescent="0.3">
      <c r="A161" s="195" t="s">
        <v>150</v>
      </c>
      <c r="B161" s="89"/>
      <c r="C161" s="89"/>
      <c r="D161" s="89"/>
      <c r="E161" s="89"/>
    </row>
    <row r="162" spans="1:5" ht="15.75" thickBot="1" x14ac:dyDescent="0.3">
      <c r="A162" s="195" t="s">
        <v>151</v>
      </c>
      <c r="B162" s="89"/>
      <c r="C162" s="89"/>
      <c r="D162" s="89"/>
      <c r="E162" s="89"/>
    </row>
    <row r="163" spans="1:5" ht="15.75" thickBot="1" x14ac:dyDescent="0.3">
      <c r="A163" s="201" t="s">
        <v>44</v>
      </c>
      <c r="B163" s="190">
        <f>B164+B165+B166+B167</f>
        <v>0</v>
      </c>
      <c r="C163" s="190">
        <f>C164+C165+C166+C167</f>
        <v>2114.4</v>
      </c>
      <c r="D163" s="190">
        <f>D164+D165+D166+D167</f>
        <v>2114.4</v>
      </c>
      <c r="E163" s="190">
        <f>E164+E165+E166+E167</f>
        <v>2114.4</v>
      </c>
    </row>
    <row r="164" spans="1:5" ht="15.75" thickBot="1" x14ac:dyDescent="0.3">
      <c r="A164" s="195" t="s">
        <v>52</v>
      </c>
      <c r="B164" s="190"/>
      <c r="C164" s="89">
        <v>2114.4</v>
      </c>
      <c r="D164" s="89">
        <v>2114.4</v>
      </c>
      <c r="E164" s="89">
        <v>2114.4</v>
      </c>
    </row>
    <row r="165" spans="1:5" ht="15.75" thickBot="1" x14ac:dyDescent="0.3">
      <c r="A165" s="195" t="s">
        <v>149</v>
      </c>
      <c r="B165" s="190"/>
      <c r="C165" s="89"/>
      <c r="D165" s="89"/>
      <c r="E165" s="89"/>
    </row>
    <row r="166" spans="1:5" ht="15.75" thickBot="1" x14ac:dyDescent="0.3">
      <c r="A166" s="195" t="s">
        <v>150</v>
      </c>
      <c r="B166" s="190"/>
      <c r="C166" s="89"/>
      <c r="D166" s="89"/>
      <c r="E166" s="89"/>
    </row>
    <row r="167" spans="1:5" ht="15.75" thickBot="1" x14ac:dyDescent="0.3">
      <c r="A167" s="195" t="s">
        <v>151</v>
      </c>
      <c r="B167" s="190"/>
      <c r="C167" s="89"/>
      <c r="D167" s="89"/>
      <c r="E167" s="89"/>
    </row>
    <row r="168" spans="1:5" ht="15.75" thickBot="1" x14ac:dyDescent="0.3">
      <c r="A168" s="290" t="s">
        <v>34</v>
      </c>
      <c r="B168" s="190">
        <f>B158+B163</f>
        <v>0</v>
      </c>
      <c r="C168" s="190">
        <f>C158+C163</f>
        <v>2114.4</v>
      </c>
      <c r="D168" s="190">
        <f>D158+D163</f>
        <v>2114.4</v>
      </c>
      <c r="E168" s="190">
        <f>E158+E163</f>
        <v>2114.4</v>
      </c>
    </row>
    <row r="169" spans="1:5" ht="15.75" thickBot="1" x14ac:dyDescent="0.3">
      <c r="A169" s="289" t="s">
        <v>48</v>
      </c>
      <c r="B169" s="384" t="s">
        <v>710</v>
      </c>
      <c r="C169" s="385"/>
      <c r="D169" s="386"/>
      <c r="E169" s="387"/>
    </row>
    <row r="170" spans="1:5" ht="90.75" thickBot="1" x14ac:dyDescent="0.3">
      <c r="A170" s="289" t="s">
        <v>54</v>
      </c>
      <c r="B170" s="289" t="s">
        <v>711</v>
      </c>
      <c r="C170" s="287" t="s">
        <v>55</v>
      </c>
      <c r="D170" s="386"/>
      <c r="E170" s="387"/>
    </row>
    <row r="171" spans="1:5" ht="26.25" customHeight="1" thickBot="1" x14ac:dyDescent="0.3">
      <c r="A171" s="4" t="s">
        <v>10</v>
      </c>
      <c r="B171" s="371" t="s">
        <v>711</v>
      </c>
      <c r="C171" s="372"/>
      <c r="D171" s="372"/>
      <c r="E171" s="373"/>
    </row>
    <row r="172" spans="1:5" ht="15.75" thickBot="1" x14ac:dyDescent="0.3">
      <c r="A172" s="4" t="s">
        <v>15</v>
      </c>
      <c r="B172" s="352" t="s">
        <v>712</v>
      </c>
      <c r="C172" s="353"/>
      <c r="D172" s="353"/>
      <c r="E172" s="381"/>
    </row>
    <row r="173" spans="1:5" x14ac:dyDescent="0.25">
      <c r="A173" s="366"/>
      <c r="B173" s="17">
        <v>2018</v>
      </c>
      <c r="C173" s="17">
        <v>2019</v>
      </c>
      <c r="D173" s="17">
        <v>2020</v>
      </c>
      <c r="E173" s="17">
        <v>2021</v>
      </c>
    </row>
    <row r="174" spans="1:5" ht="15.75" thickBot="1" x14ac:dyDescent="0.3">
      <c r="A174" s="367"/>
      <c r="B174" s="18" t="s">
        <v>6</v>
      </c>
      <c r="C174" s="18" t="s">
        <v>7</v>
      </c>
      <c r="D174" s="18" t="s">
        <v>7</v>
      </c>
      <c r="E174" s="18" t="s">
        <v>7</v>
      </c>
    </row>
    <row r="175" spans="1:5" ht="15.75" thickBot="1" x14ac:dyDescent="0.3">
      <c r="A175" s="4" t="s">
        <v>9</v>
      </c>
      <c r="B175" s="4"/>
      <c r="C175" s="277">
        <v>1</v>
      </c>
      <c r="D175" s="277">
        <v>1</v>
      </c>
      <c r="E175" s="277">
        <v>1</v>
      </c>
    </row>
    <row r="176" spans="1:5" ht="15.75" thickBot="1" x14ac:dyDescent="0.3">
      <c r="A176" s="4" t="s">
        <v>16</v>
      </c>
      <c r="B176" s="6">
        <f>B194</f>
        <v>0</v>
      </c>
      <c r="C176" s="6">
        <f>C194</f>
        <v>43400</v>
      </c>
      <c r="D176" s="6">
        <f>D194</f>
        <v>50258.61</v>
      </c>
      <c r="E176" s="6">
        <f>E194</f>
        <v>16071.805</v>
      </c>
    </row>
    <row r="177" spans="1:5" ht="15.75" thickBot="1" x14ac:dyDescent="0.3">
      <c r="A177" s="4" t="s">
        <v>24</v>
      </c>
      <c r="B177" s="6" t="e">
        <f>B176/B175</f>
        <v>#DIV/0!</v>
      </c>
      <c r="C177" s="6">
        <f>C176/C175</f>
        <v>43400</v>
      </c>
      <c r="D177" s="6">
        <f>D176/D175</f>
        <v>50258.61</v>
      </c>
      <c r="E177" s="6">
        <f>E176/E175</f>
        <v>16071.805</v>
      </c>
    </row>
    <row r="178" spans="1:5" ht="15.75" thickBot="1" x14ac:dyDescent="0.3">
      <c r="A178" s="4" t="s">
        <v>17</v>
      </c>
      <c r="B178" s="277" t="s">
        <v>23</v>
      </c>
      <c r="C178" s="7" t="e">
        <f>C175/B175-1</f>
        <v>#DIV/0!</v>
      </c>
      <c r="D178" s="7">
        <f t="shared" ref="D178:E180" si="4">D175/C175-1</f>
        <v>0</v>
      </c>
      <c r="E178" s="7">
        <f t="shared" si="4"/>
        <v>0</v>
      </c>
    </row>
    <row r="179" spans="1:5" ht="15.75" thickBot="1" x14ac:dyDescent="0.3">
      <c r="A179" s="4" t="s">
        <v>18</v>
      </c>
      <c r="B179" s="277" t="s">
        <v>23</v>
      </c>
      <c r="C179" s="7" t="e">
        <f>C176/B176-1</f>
        <v>#DIV/0!</v>
      </c>
      <c r="D179" s="7">
        <f t="shared" si="4"/>
        <v>0.15803248847926277</v>
      </c>
      <c r="E179" s="7">
        <f t="shared" si="4"/>
        <v>-0.68021787709608361</v>
      </c>
    </row>
    <row r="180" spans="1:5" ht="15.75" thickBot="1" x14ac:dyDescent="0.3">
      <c r="A180" s="4" t="s">
        <v>19</v>
      </c>
      <c r="B180" s="277" t="s">
        <v>23</v>
      </c>
      <c r="C180" s="7" t="e">
        <f>C177/B177-1</f>
        <v>#DIV/0!</v>
      </c>
      <c r="D180" s="7">
        <f t="shared" si="4"/>
        <v>0.15803248847926277</v>
      </c>
      <c r="E180" s="7">
        <f t="shared" si="4"/>
        <v>-0.68021787709608361</v>
      </c>
    </row>
    <row r="181" spans="1:5" ht="15.75" thickBot="1" x14ac:dyDescent="0.3">
      <c r="A181" s="382" t="s">
        <v>362</v>
      </c>
      <c r="B181" s="358"/>
      <c r="C181" s="358"/>
      <c r="D181" s="358"/>
      <c r="E181" s="383"/>
    </row>
    <row r="182" spans="1:5" x14ac:dyDescent="0.25">
      <c r="A182" s="366"/>
      <c r="B182" s="17">
        <v>2018</v>
      </c>
      <c r="C182" s="17">
        <v>2019</v>
      </c>
      <c r="D182" s="17">
        <v>2020</v>
      </c>
      <c r="E182" s="17">
        <v>2021</v>
      </c>
    </row>
    <row r="183" spans="1:5" ht="15.75" thickBot="1" x14ac:dyDescent="0.3">
      <c r="A183" s="367"/>
      <c r="B183" s="18" t="s">
        <v>6</v>
      </c>
      <c r="C183" s="18" t="s">
        <v>7</v>
      </c>
      <c r="D183" s="18" t="s">
        <v>7</v>
      </c>
      <c r="E183" s="18" t="s">
        <v>7</v>
      </c>
    </row>
    <row r="184" spans="1:5" ht="15.75" thickBot="1" x14ac:dyDescent="0.3">
      <c r="A184" s="201" t="s">
        <v>43</v>
      </c>
      <c r="B184" s="89">
        <f>B185+B186+B187+B188</f>
        <v>0</v>
      </c>
      <c r="C184" s="89">
        <f>C185+C186+C187+C188</f>
        <v>43400</v>
      </c>
      <c r="D184" s="89">
        <f>D185+D186+D187+D188</f>
        <v>50258.61</v>
      </c>
      <c r="E184" s="89">
        <f>E185+E186+E187+E188</f>
        <v>16071.805</v>
      </c>
    </row>
    <row r="185" spans="1:5" ht="15.75" thickBot="1" x14ac:dyDescent="0.3">
      <c r="A185" s="195" t="s">
        <v>52</v>
      </c>
      <c r="B185" s="89"/>
      <c r="C185" s="89">
        <v>43400</v>
      </c>
      <c r="D185" s="89">
        <f>6858.61+43400</f>
        <v>50258.61</v>
      </c>
      <c r="E185" s="89">
        <f>-27328.195+43400</f>
        <v>16071.805</v>
      </c>
    </row>
    <row r="186" spans="1:5" ht="15.75" thickBot="1" x14ac:dyDescent="0.3">
      <c r="A186" s="195" t="s">
        <v>149</v>
      </c>
      <c r="B186" s="89"/>
      <c r="C186" s="89"/>
      <c r="D186" s="89"/>
      <c r="E186" s="89"/>
    </row>
    <row r="187" spans="1:5" ht="15.75" thickBot="1" x14ac:dyDescent="0.3">
      <c r="A187" s="195" t="s">
        <v>150</v>
      </c>
      <c r="B187" s="89"/>
      <c r="C187" s="89"/>
      <c r="D187" s="89"/>
      <c r="E187" s="89"/>
    </row>
    <row r="188" spans="1:5" ht="15.75" thickBot="1" x14ac:dyDescent="0.3">
      <c r="A188" s="195" t="s">
        <v>151</v>
      </c>
      <c r="B188" s="89"/>
      <c r="C188" s="89"/>
      <c r="D188" s="89"/>
      <c r="E188" s="89"/>
    </row>
    <row r="189" spans="1:5" ht="15.75" thickBot="1" x14ac:dyDescent="0.3">
      <c r="A189" s="201" t="s">
        <v>44</v>
      </c>
      <c r="B189" s="190">
        <f>B190+B191+B192+B193</f>
        <v>0</v>
      </c>
      <c r="C189" s="190">
        <f>C190+C191+C192+C193</f>
        <v>0</v>
      </c>
      <c r="D189" s="190">
        <f>D190+D191+D192+D193</f>
        <v>0</v>
      </c>
      <c r="E189" s="190">
        <f>E190+E191+E192+E193</f>
        <v>0</v>
      </c>
    </row>
    <row r="190" spans="1:5" ht="15.75" thickBot="1" x14ac:dyDescent="0.3">
      <c r="A190" s="195" t="s">
        <v>52</v>
      </c>
      <c r="B190" s="190"/>
      <c r="C190" s="89"/>
      <c r="D190" s="89"/>
      <c r="E190" s="89"/>
    </row>
    <row r="191" spans="1:5" ht="15.75" thickBot="1" x14ac:dyDescent="0.3">
      <c r="A191" s="195" t="s">
        <v>149</v>
      </c>
      <c r="B191" s="190"/>
      <c r="C191" s="89"/>
      <c r="D191" s="89"/>
      <c r="E191" s="89"/>
    </row>
    <row r="192" spans="1:5" ht="15.75" thickBot="1" x14ac:dyDescent="0.3">
      <c r="A192" s="195" t="s">
        <v>150</v>
      </c>
      <c r="B192" s="190"/>
      <c r="C192" s="89"/>
      <c r="D192" s="89"/>
      <c r="E192" s="89"/>
    </row>
    <row r="193" spans="1:5" ht="15.75" thickBot="1" x14ac:dyDescent="0.3">
      <c r="A193" s="195" t="s">
        <v>151</v>
      </c>
      <c r="B193" s="190"/>
      <c r="C193" s="89"/>
      <c r="D193" s="89"/>
      <c r="E193" s="89"/>
    </row>
    <row r="194" spans="1:5" ht="15.75" thickBot="1" x14ac:dyDescent="0.3">
      <c r="A194" s="290" t="s">
        <v>377</v>
      </c>
      <c r="B194" s="190">
        <f>B184+B189</f>
        <v>0</v>
      </c>
      <c r="C194" s="190">
        <f>C184+C189</f>
        <v>43400</v>
      </c>
      <c r="D194" s="190">
        <f>D184+D189</f>
        <v>50258.61</v>
      </c>
      <c r="E194" s="190">
        <f>E184+E189</f>
        <v>16071.805</v>
      </c>
    </row>
    <row r="195" spans="1:5" ht="57" thickBot="1" x14ac:dyDescent="0.3">
      <c r="A195" s="289" t="s">
        <v>713</v>
      </c>
      <c r="B195" s="305" t="s">
        <v>714</v>
      </c>
      <c r="C195" s="306" t="s">
        <v>55</v>
      </c>
      <c r="D195" s="307"/>
      <c r="E195" s="308"/>
    </row>
    <row r="196" spans="1:5" ht="15.75" thickBot="1" x14ac:dyDescent="0.3">
      <c r="A196" s="4" t="s">
        <v>10</v>
      </c>
      <c r="B196" s="371" t="s">
        <v>714</v>
      </c>
      <c r="C196" s="372"/>
      <c r="D196" s="372"/>
      <c r="E196" s="373"/>
    </row>
    <row r="197" spans="1:5" ht="15.75" thickBot="1" x14ac:dyDescent="0.3">
      <c r="A197" s="4" t="s">
        <v>15</v>
      </c>
      <c r="B197" s="352" t="s">
        <v>712</v>
      </c>
      <c r="C197" s="353"/>
      <c r="D197" s="353"/>
      <c r="E197" s="381"/>
    </row>
    <row r="198" spans="1:5" x14ac:dyDescent="0.25">
      <c r="A198" s="366"/>
      <c r="B198" s="17">
        <v>2018</v>
      </c>
      <c r="C198" s="17">
        <v>2019</v>
      </c>
      <c r="D198" s="17">
        <v>2020</v>
      </c>
      <c r="E198" s="17">
        <v>2021</v>
      </c>
    </row>
    <row r="199" spans="1:5" ht="15.75" thickBot="1" x14ac:dyDescent="0.3">
      <c r="A199" s="367"/>
      <c r="B199" s="18" t="s">
        <v>6</v>
      </c>
      <c r="C199" s="18" t="s">
        <v>7</v>
      </c>
      <c r="D199" s="18" t="s">
        <v>7</v>
      </c>
      <c r="E199" s="18" t="s">
        <v>7</v>
      </c>
    </row>
    <row r="200" spans="1:5" ht="15.75" thickBot="1" x14ac:dyDescent="0.3">
      <c r="A200" s="4" t="s">
        <v>9</v>
      </c>
      <c r="B200" s="4"/>
      <c r="C200" s="277">
        <v>1</v>
      </c>
      <c r="D200" s="277">
        <v>1</v>
      </c>
      <c r="E200" s="277">
        <v>1</v>
      </c>
    </row>
    <row r="201" spans="1:5" ht="15.75" thickBot="1" x14ac:dyDescent="0.3">
      <c r="A201" s="4" t="s">
        <v>16</v>
      </c>
      <c r="B201" s="6">
        <f>B219</f>
        <v>0</v>
      </c>
      <c r="C201" s="6">
        <f>C219</f>
        <v>23000</v>
      </c>
      <c r="D201" s="6">
        <f>D219</f>
        <v>28000</v>
      </c>
      <c r="E201" s="6">
        <f>E219</f>
        <v>15000</v>
      </c>
    </row>
    <row r="202" spans="1:5" ht="15.75" thickBot="1" x14ac:dyDescent="0.3">
      <c r="A202" s="4" t="s">
        <v>24</v>
      </c>
      <c r="B202" s="6" t="e">
        <f>B201/B200</f>
        <v>#DIV/0!</v>
      </c>
      <c r="C202" s="6">
        <f>C201/C200</f>
        <v>23000</v>
      </c>
      <c r="D202" s="6">
        <f>D201/D200</f>
        <v>28000</v>
      </c>
      <c r="E202" s="6">
        <f>E201/E200</f>
        <v>15000</v>
      </c>
    </row>
    <row r="203" spans="1:5" ht="15.75" thickBot="1" x14ac:dyDescent="0.3">
      <c r="A203" s="4" t="s">
        <v>17</v>
      </c>
      <c r="B203" s="277" t="s">
        <v>23</v>
      </c>
      <c r="C203" s="7" t="e">
        <f>C200/B200-1</f>
        <v>#DIV/0!</v>
      </c>
      <c r="D203" s="7">
        <f t="shared" ref="D203:E205" si="5">D200/C200-1</f>
        <v>0</v>
      </c>
      <c r="E203" s="7">
        <f t="shared" si="5"/>
        <v>0</v>
      </c>
    </row>
    <row r="204" spans="1:5" ht="15.75" thickBot="1" x14ac:dyDescent="0.3">
      <c r="A204" s="4" t="s">
        <v>18</v>
      </c>
      <c r="B204" s="277" t="s">
        <v>23</v>
      </c>
      <c r="C204" s="7" t="e">
        <f>C201/B201-1</f>
        <v>#DIV/0!</v>
      </c>
      <c r="D204" s="7">
        <f t="shared" si="5"/>
        <v>0.21739130434782616</v>
      </c>
      <c r="E204" s="7">
        <f t="shared" si="5"/>
        <v>-0.4642857142857143</v>
      </c>
    </row>
    <row r="205" spans="1:5" ht="15.75" thickBot="1" x14ac:dyDescent="0.3">
      <c r="A205" s="4" t="s">
        <v>19</v>
      </c>
      <c r="B205" s="277" t="s">
        <v>23</v>
      </c>
      <c r="C205" s="7" t="e">
        <f>C202/B202-1</f>
        <v>#DIV/0!</v>
      </c>
      <c r="D205" s="7">
        <f t="shared" si="5"/>
        <v>0.21739130434782616</v>
      </c>
      <c r="E205" s="7">
        <f t="shared" si="5"/>
        <v>-0.4642857142857143</v>
      </c>
    </row>
    <row r="206" spans="1:5" ht="15.75" thickBot="1" x14ac:dyDescent="0.3">
      <c r="A206" s="382" t="s">
        <v>368</v>
      </c>
      <c r="B206" s="358"/>
      <c r="C206" s="358"/>
      <c r="D206" s="358"/>
      <c r="E206" s="383"/>
    </row>
    <row r="207" spans="1:5" x14ac:dyDescent="0.25">
      <c r="A207" s="366"/>
      <c r="B207" s="17">
        <v>2018</v>
      </c>
      <c r="C207" s="17">
        <v>2019</v>
      </c>
      <c r="D207" s="17">
        <v>2020</v>
      </c>
      <c r="E207" s="17">
        <v>2021</v>
      </c>
    </row>
    <row r="208" spans="1:5" ht="15.75" thickBot="1" x14ac:dyDescent="0.3">
      <c r="A208" s="367"/>
      <c r="B208" s="18" t="s">
        <v>6</v>
      </c>
      <c r="C208" s="18" t="s">
        <v>7</v>
      </c>
      <c r="D208" s="18" t="s">
        <v>7</v>
      </c>
      <c r="E208" s="18" t="s">
        <v>7</v>
      </c>
    </row>
    <row r="209" spans="1:5" ht="15.75" thickBot="1" x14ac:dyDescent="0.3">
      <c r="A209" s="201" t="s">
        <v>43</v>
      </c>
      <c r="B209" s="89">
        <f>B210+B211+B212+B213</f>
        <v>0</v>
      </c>
      <c r="C209" s="89">
        <f>C210+C211+C212+C213</f>
        <v>23000</v>
      </c>
      <c r="D209" s="89">
        <f>D210+D211+D212+D213</f>
        <v>28000</v>
      </c>
      <c r="E209" s="89">
        <f>E210+E211+E212+E213</f>
        <v>15000</v>
      </c>
    </row>
    <row r="210" spans="1:5" ht="15.75" thickBot="1" x14ac:dyDescent="0.3">
      <c r="A210" s="195" t="s">
        <v>52</v>
      </c>
      <c r="B210" s="89"/>
      <c r="C210" s="89">
        <v>23000</v>
      </c>
      <c r="D210" s="89">
        <f>5000+23000</f>
        <v>28000</v>
      </c>
      <c r="E210" s="89">
        <f>-8000+23000</f>
        <v>15000</v>
      </c>
    </row>
    <row r="211" spans="1:5" ht="15.75" thickBot="1" x14ac:dyDescent="0.3">
      <c r="A211" s="195" t="s">
        <v>149</v>
      </c>
      <c r="B211" s="89"/>
      <c r="C211" s="89"/>
      <c r="D211" s="89"/>
      <c r="E211" s="89"/>
    </row>
    <row r="212" spans="1:5" ht="15.75" thickBot="1" x14ac:dyDescent="0.3">
      <c r="A212" s="195" t="s">
        <v>150</v>
      </c>
      <c r="B212" s="89"/>
      <c r="C212" s="89"/>
      <c r="D212" s="89"/>
      <c r="E212" s="89"/>
    </row>
    <row r="213" spans="1:5" ht="15.75" thickBot="1" x14ac:dyDescent="0.3">
      <c r="A213" s="195" t="s">
        <v>151</v>
      </c>
      <c r="B213" s="89"/>
      <c r="C213" s="89"/>
      <c r="D213" s="89"/>
      <c r="E213" s="89"/>
    </row>
    <row r="214" spans="1:5" ht="15.75" thickBot="1" x14ac:dyDescent="0.3">
      <c r="A214" s="201" t="s">
        <v>44</v>
      </c>
      <c r="B214" s="190">
        <f>B215+B216+B217+B218</f>
        <v>0</v>
      </c>
      <c r="C214" s="190">
        <f>C215+C216+C217+C218</f>
        <v>0</v>
      </c>
      <c r="D214" s="190">
        <f>D215+D216+D217+D218</f>
        <v>0</v>
      </c>
      <c r="E214" s="190">
        <f>E215+E216+E217+E218</f>
        <v>0</v>
      </c>
    </row>
    <row r="215" spans="1:5" ht="15.75" thickBot="1" x14ac:dyDescent="0.3">
      <c r="A215" s="195" t="s">
        <v>52</v>
      </c>
      <c r="B215" s="190"/>
      <c r="C215" s="89"/>
      <c r="D215" s="89"/>
      <c r="E215" s="89"/>
    </row>
    <row r="216" spans="1:5" ht="15.75" thickBot="1" x14ac:dyDescent="0.3">
      <c r="A216" s="195" t="s">
        <v>149</v>
      </c>
      <c r="B216" s="190"/>
      <c r="C216" s="89"/>
      <c r="D216" s="89"/>
      <c r="E216" s="89"/>
    </row>
    <row r="217" spans="1:5" ht="15.75" thickBot="1" x14ac:dyDescent="0.3">
      <c r="A217" s="195" t="s">
        <v>150</v>
      </c>
      <c r="B217" s="190"/>
      <c r="C217" s="89"/>
      <c r="D217" s="89"/>
      <c r="E217" s="89"/>
    </row>
    <row r="218" spans="1:5" ht="15.75" thickBot="1" x14ac:dyDescent="0.3">
      <c r="A218" s="195" t="s">
        <v>151</v>
      </c>
      <c r="B218" s="190"/>
      <c r="C218" s="89"/>
      <c r="D218" s="89"/>
      <c r="E218" s="89"/>
    </row>
    <row r="219" spans="1:5" ht="15.75" thickBot="1" x14ac:dyDescent="0.3">
      <c r="A219" s="299" t="s">
        <v>715</v>
      </c>
      <c r="B219" s="190">
        <f>B209+B214</f>
        <v>0</v>
      </c>
      <c r="C219" s="190">
        <f>C209+C214</f>
        <v>23000</v>
      </c>
      <c r="D219" s="190">
        <f>D209+D214</f>
        <v>28000</v>
      </c>
      <c r="E219" s="190">
        <f>E209+E214</f>
        <v>15000</v>
      </c>
    </row>
    <row r="220" spans="1:5" ht="79.5" thickBot="1" x14ac:dyDescent="0.3">
      <c r="A220" s="289" t="s">
        <v>78</v>
      </c>
      <c r="B220" s="305" t="s">
        <v>716</v>
      </c>
      <c r="C220" s="306" t="s">
        <v>55</v>
      </c>
      <c r="D220" s="307"/>
      <c r="E220" s="308"/>
    </row>
    <row r="221" spans="1:5" ht="21.75" customHeight="1" thickBot="1" x14ac:dyDescent="0.3">
      <c r="A221" s="4" t="s">
        <v>10</v>
      </c>
      <c r="B221" s="371" t="s">
        <v>716</v>
      </c>
      <c r="C221" s="372"/>
      <c r="D221" s="372"/>
      <c r="E221" s="373"/>
    </row>
    <row r="222" spans="1:5" ht="15.75" thickBot="1" x14ac:dyDescent="0.3">
      <c r="A222" s="4" t="s">
        <v>15</v>
      </c>
      <c r="B222" s="352" t="s">
        <v>712</v>
      </c>
      <c r="C222" s="353"/>
      <c r="D222" s="353"/>
      <c r="E222" s="381"/>
    </row>
    <row r="223" spans="1:5" x14ac:dyDescent="0.25">
      <c r="A223" s="366"/>
      <c r="B223" s="17">
        <v>2018</v>
      </c>
      <c r="C223" s="17">
        <v>2019</v>
      </c>
      <c r="D223" s="17">
        <v>2020</v>
      </c>
      <c r="E223" s="17">
        <v>2021</v>
      </c>
    </row>
    <row r="224" spans="1:5" ht="15.75" thickBot="1" x14ac:dyDescent="0.3">
      <c r="A224" s="367"/>
      <c r="B224" s="18" t="s">
        <v>6</v>
      </c>
      <c r="C224" s="18" t="s">
        <v>7</v>
      </c>
      <c r="D224" s="18" t="s">
        <v>7</v>
      </c>
      <c r="E224" s="18" t="s">
        <v>7</v>
      </c>
    </row>
    <row r="225" spans="1:5" ht="15.75" thickBot="1" x14ac:dyDescent="0.3">
      <c r="A225" s="4" t="s">
        <v>9</v>
      </c>
      <c r="B225" s="4"/>
      <c r="C225" s="277">
        <v>1</v>
      </c>
      <c r="D225" s="277">
        <v>1</v>
      </c>
      <c r="E225" s="277">
        <v>1</v>
      </c>
    </row>
    <row r="226" spans="1:5" ht="15.75" thickBot="1" x14ac:dyDescent="0.3">
      <c r="A226" s="4" t="s">
        <v>16</v>
      </c>
      <c r="B226" s="6">
        <f>B244</f>
        <v>0</v>
      </c>
      <c r="C226" s="6">
        <f>C244</f>
        <v>36479</v>
      </c>
      <c r="D226" s="6">
        <f>D244</f>
        <v>41479</v>
      </c>
      <c r="E226" s="6">
        <f>E244</f>
        <v>24479</v>
      </c>
    </row>
    <row r="227" spans="1:5" ht="15.75" thickBot="1" x14ac:dyDescent="0.3">
      <c r="A227" s="4" t="s">
        <v>24</v>
      </c>
      <c r="B227" s="6" t="e">
        <f>B226/B225</f>
        <v>#DIV/0!</v>
      </c>
      <c r="C227" s="6">
        <f>C226/C225</f>
        <v>36479</v>
      </c>
      <c r="D227" s="6">
        <f>D226/D225</f>
        <v>41479</v>
      </c>
      <c r="E227" s="6">
        <f>E226/E225</f>
        <v>24479</v>
      </c>
    </row>
    <row r="228" spans="1:5" ht="15.75" thickBot="1" x14ac:dyDescent="0.3">
      <c r="A228" s="4" t="s">
        <v>17</v>
      </c>
      <c r="B228" s="277" t="s">
        <v>23</v>
      </c>
      <c r="C228" s="7" t="e">
        <f>C225/B225-1</f>
        <v>#DIV/0!</v>
      </c>
      <c r="D228" s="7">
        <f t="shared" ref="D228:E230" si="6">D225/C225-1</f>
        <v>0</v>
      </c>
      <c r="E228" s="7">
        <f t="shared" si="6"/>
        <v>0</v>
      </c>
    </row>
    <row r="229" spans="1:5" ht="15.75" thickBot="1" x14ac:dyDescent="0.3">
      <c r="A229" s="4" t="s">
        <v>18</v>
      </c>
      <c r="B229" s="277" t="s">
        <v>23</v>
      </c>
      <c r="C229" s="7" t="e">
        <f>C226/B226-1</f>
        <v>#DIV/0!</v>
      </c>
      <c r="D229" s="7">
        <f t="shared" si="6"/>
        <v>0.13706516077743358</v>
      </c>
      <c r="E229" s="7">
        <f t="shared" si="6"/>
        <v>-0.409845946141421</v>
      </c>
    </row>
    <row r="230" spans="1:5" ht="15.75" thickBot="1" x14ac:dyDescent="0.3">
      <c r="A230" s="4" t="s">
        <v>19</v>
      </c>
      <c r="B230" s="277" t="s">
        <v>23</v>
      </c>
      <c r="C230" s="7" t="e">
        <f>C227/B227-1</f>
        <v>#DIV/0!</v>
      </c>
      <c r="D230" s="7">
        <f t="shared" si="6"/>
        <v>0.13706516077743358</v>
      </c>
      <c r="E230" s="7">
        <f t="shared" si="6"/>
        <v>-0.409845946141421</v>
      </c>
    </row>
    <row r="231" spans="1:5" ht="15.75" thickBot="1" x14ac:dyDescent="0.3">
      <c r="A231" s="382" t="s">
        <v>402</v>
      </c>
      <c r="B231" s="358"/>
      <c r="C231" s="358"/>
      <c r="D231" s="358"/>
      <c r="E231" s="383"/>
    </row>
    <row r="232" spans="1:5" x14ac:dyDescent="0.25">
      <c r="A232" s="366"/>
      <c r="B232" s="17">
        <v>2018</v>
      </c>
      <c r="C232" s="17">
        <v>2019</v>
      </c>
      <c r="D232" s="17">
        <v>2020</v>
      </c>
      <c r="E232" s="17">
        <v>2021</v>
      </c>
    </row>
    <row r="233" spans="1:5" ht="15.75" thickBot="1" x14ac:dyDescent="0.3">
      <c r="A233" s="367"/>
      <c r="B233" s="18" t="s">
        <v>6</v>
      </c>
      <c r="C233" s="18" t="s">
        <v>7</v>
      </c>
      <c r="D233" s="18" t="s">
        <v>7</v>
      </c>
      <c r="E233" s="18" t="s">
        <v>7</v>
      </c>
    </row>
    <row r="234" spans="1:5" ht="15.75" thickBot="1" x14ac:dyDescent="0.3">
      <c r="A234" s="201" t="s">
        <v>43</v>
      </c>
      <c r="B234" s="89">
        <f>B235+B236+B237+B238</f>
        <v>0</v>
      </c>
      <c r="C234" s="89">
        <f>C235+C236+C237+C238</f>
        <v>33234.205000000002</v>
      </c>
      <c r="D234" s="89">
        <f>D235+D236+D237+D238</f>
        <v>38234.205000000002</v>
      </c>
      <c r="E234" s="89">
        <f>E235+E236+E237+E238</f>
        <v>21234.205000000002</v>
      </c>
    </row>
    <row r="235" spans="1:5" ht="15.75" thickBot="1" x14ac:dyDescent="0.3">
      <c r="A235" s="195" t="s">
        <v>52</v>
      </c>
      <c r="B235" s="89"/>
      <c r="C235" s="89">
        <v>33234.205000000002</v>
      </c>
      <c r="D235" s="89">
        <f>5000+33234.205</f>
        <v>38234.205000000002</v>
      </c>
      <c r="E235" s="89">
        <f>-12000+33234.205</f>
        <v>21234.205000000002</v>
      </c>
    </row>
    <row r="236" spans="1:5" ht="15.75" thickBot="1" x14ac:dyDescent="0.3">
      <c r="A236" s="195" t="s">
        <v>149</v>
      </c>
      <c r="B236" s="89"/>
      <c r="C236" s="89"/>
      <c r="D236" s="89"/>
      <c r="E236" s="89"/>
    </row>
    <row r="237" spans="1:5" ht="15.75" thickBot="1" x14ac:dyDescent="0.3">
      <c r="A237" s="195" t="s">
        <v>150</v>
      </c>
      <c r="B237" s="89"/>
      <c r="C237" s="89"/>
      <c r="D237" s="89"/>
      <c r="E237" s="89"/>
    </row>
    <row r="238" spans="1:5" ht="15.75" thickBot="1" x14ac:dyDescent="0.3">
      <c r="A238" s="195" t="s">
        <v>151</v>
      </c>
      <c r="B238" s="89"/>
      <c r="C238" s="89"/>
      <c r="D238" s="89"/>
      <c r="E238" s="89"/>
    </row>
    <row r="239" spans="1:5" ht="15.75" thickBot="1" x14ac:dyDescent="0.3">
      <c r="A239" s="201" t="s">
        <v>44</v>
      </c>
      <c r="B239" s="190">
        <f>B240+B241+B242+B243</f>
        <v>0</v>
      </c>
      <c r="C239" s="190">
        <f>C240+C241+C242+C243</f>
        <v>3244.7950000000001</v>
      </c>
      <c r="D239" s="190">
        <f>D240+D241+D242+D243</f>
        <v>3244.7950000000001</v>
      </c>
      <c r="E239" s="190">
        <f>E240+E241+E242+E243</f>
        <v>3244.7950000000001</v>
      </c>
    </row>
    <row r="240" spans="1:5" ht="15.75" thickBot="1" x14ac:dyDescent="0.3">
      <c r="A240" s="195" t="s">
        <v>52</v>
      </c>
      <c r="B240" s="190"/>
      <c r="C240" s="190">
        <v>3244.7950000000001</v>
      </c>
      <c r="D240" s="190">
        <v>3244.7950000000001</v>
      </c>
      <c r="E240" s="190">
        <v>3244.7950000000001</v>
      </c>
    </row>
    <row r="241" spans="1:5" ht="15.75" thickBot="1" x14ac:dyDescent="0.3">
      <c r="A241" s="195" t="s">
        <v>149</v>
      </c>
      <c r="B241" s="190"/>
      <c r="C241" s="190"/>
      <c r="D241" s="190"/>
      <c r="E241" s="190"/>
    </row>
    <row r="242" spans="1:5" ht="15.75" thickBot="1" x14ac:dyDescent="0.3">
      <c r="A242" s="195" t="s">
        <v>150</v>
      </c>
      <c r="B242" s="190"/>
      <c r="C242" s="190"/>
      <c r="D242" s="190"/>
      <c r="E242" s="190"/>
    </row>
    <row r="243" spans="1:5" ht="15.75" thickBot="1" x14ac:dyDescent="0.3">
      <c r="A243" s="195" t="s">
        <v>151</v>
      </c>
      <c r="B243" s="190"/>
      <c r="C243" s="190"/>
      <c r="D243" s="190"/>
      <c r="E243" s="190"/>
    </row>
    <row r="244" spans="1:5" ht="15.75" thickBot="1" x14ac:dyDescent="0.3">
      <c r="A244" s="299" t="s">
        <v>85</v>
      </c>
      <c r="B244" s="190">
        <f>B234+B239</f>
        <v>0</v>
      </c>
      <c r="C244" s="190">
        <f>C234+C239</f>
        <v>36479</v>
      </c>
      <c r="D244" s="190">
        <f>D234+D239</f>
        <v>41479</v>
      </c>
      <c r="E244" s="190">
        <f>E234+E239</f>
        <v>24479</v>
      </c>
    </row>
    <row r="245" spans="1:5" ht="79.5" thickBot="1" x14ac:dyDescent="0.3">
      <c r="A245" s="289" t="s">
        <v>87</v>
      </c>
      <c r="B245" s="305" t="s">
        <v>717</v>
      </c>
      <c r="C245" s="306" t="s">
        <v>55</v>
      </c>
      <c r="D245" s="307"/>
      <c r="E245" s="308"/>
    </row>
    <row r="246" spans="1:5" ht="24.75" customHeight="1" thickBot="1" x14ac:dyDescent="0.3">
      <c r="A246" s="4" t="s">
        <v>10</v>
      </c>
      <c r="B246" s="371" t="s">
        <v>717</v>
      </c>
      <c r="C246" s="372"/>
      <c r="D246" s="372"/>
      <c r="E246" s="373"/>
    </row>
    <row r="247" spans="1:5" ht="15.75" thickBot="1" x14ac:dyDescent="0.3">
      <c r="A247" s="4" t="s">
        <v>15</v>
      </c>
      <c r="B247" s="352" t="s">
        <v>712</v>
      </c>
      <c r="C247" s="353"/>
      <c r="D247" s="353"/>
      <c r="E247" s="381"/>
    </row>
    <row r="248" spans="1:5" x14ac:dyDescent="0.25">
      <c r="A248" s="366"/>
      <c r="B248" s="17">
        <v>2018</v>
      </c>
      <c r="C248" s="17">
        <v>2019</v>
      </c>
      <c r="D248" s="17">
        <v>2020</v>
      </c>
      <c r="E248" s="17">
        <v>2021</v>
      </c>
    </row>
    <row r="249" spans="1:5" ht="15.75" thickBot="1" x14ac:dyDescent="0.3">
      <c r="A249" s="367"/>
      <c r="B249" s="18" t="s">
        <v>6</v>
      </c>
      <c r="C249" s="18" t="s">
        <v>7</v>
      </c>
      <c r="D249" s="18" t="s">
        <v>7</v>
      </c>
      <c r="E249" s="18" t="s">
        <v>7</v>
      </c>
    </row>
    <row r="250" spans="1:5" ht="15.75" thickBot="1" x14ac:dyDescent="0.3">
      <c r="A250" s="4" t="s">
        <v>9</v>
      </c>
      <c r="B250" s="4"/>
      <c r="C250" s="277">
        <v>1</v>
      </c>
      <c r="D250" s="277">
        <v>1</v>
      </c>
      <c r="E250" s="277">
        <v>0</v>
      </c>
    </row>
    <row r="251" spans="1:5" ht="15.75" thickBot="1" x14ac:dyDescent="0.3">
      <c r="A251" s="4" t="s">
        <v>16</v>
      </c>
      <c r="B251" s="6">
        <f>B269</f>
        <v>0</v>
      </c>
      <c r="C251" s="6">
        <f>C269</f>
        <v>37000</v>
      </c>
      <c r="D251" s="6">
        <f>D269</f>
        <v>13000</v>
      </c>
      <c r="E251" s="6">
        <f>E269</f>
        <v>0</v>
      </c>
    </row>
    <row r="252" spans="1:5" ht="15.75" thickBot="1" x14ac:dyDescent="0.3">
      <c r="A252" s="4" t="s">
        <v>24</v>
      </c>
      <c r="B252" s="6" t="e">
        <f>B251/B250</f>
        <v>#DIV/0!</v>
      </c>
      <c r="C252" s="6">
        <f>C251/C250</f>
        <v>37000</v>
      </c>
      <c r="D252" s="6">
        <f>D251/D250</f>
        <v>13000</v>
      </c>
      <c r="E252" s="6" t="e">
        <f>E251/E250</f>
        <v>#DIV/0!</v>
      </c>
    </row>
    <row r="253" spans="1:5" ht="15.75" thickBot="1" x14ac:dyDescent="0.3">
      <c r="A253" s="4" t="s">
        <v>17</v>
      </c>
      <c r="B253" s="277" t="s">
        <v>23</v>
      </c>
      <c r="C253" s="7" t="e">
        <f>C250/B250-1</f>
        <v>#DIV/0!</v>
      </c>
      <c r="D253" s="7">
        <f t="shared" ref="D253:E255" si="7">D250/C250-1</f>
        <v>0</v>
      </c>
      <c r="E253" s="7">
        <f t="shared" si="7"/>
        <v>-1</v>
      </c>
    </row>
    <row r="254" spans="1:5" ht="15.75" thickBot="1" x14ac:dyDescent="0.3">
      <c r="A254" s="4" t="s">
        <v>18</v>
      </c>
      <c r="B254" s="277" t="s">
        <v>23</v>
      </c>
      <c r="C254" s="7" t="e">
        <f>C251/B251-1</f>
        <v>#DIV/0!</v>
      </c>
      <c r="D254" s="7">
        <f t="shared" si="7"/>
        <v>-0.64864864864864868</v>
      </c>
      <c r="E254" s="7">
        <f t="shared" si="7"/>
        <v>-1</v>
      </c>
    </row>
    <row r="255" spans="1:5" ht="15.75" thickBot="1" x14ac:dyDescent="0.3">
      <c r="A255" s="4" t="s">
        <v>19</v>
      </c>
      <c r="B255" s="277" t="s">
        <v>23</v>
      </c>
      <c r="C255" s="7" t="e">
        <f>C252/B252-1</f>
        <v>#DIV/0!</v>
      </c>
      <c r="D255" s="7">
        <f t="shared" si="7"/>
        <v>-0.64864864864864868</v>
      </c>
      <c r="E255" s="7" t="e">
        <f t="shared" si="7"/>
        <v>#DIV/0!</v>
      </c>
    </row>
    <row r="256" spans="1:5" ht="15.75" thickBot="1" x14ac:dyDescent="0.3">
      <c r="A256" s="382" t="s">
        <v>402</v>
      </c>
      <c r="B256" s="358"/>
      <c r="C256" s="358"/>
      <c r="D256" s="358"/>
      <c r="E256" s="383"/>
    </row>
    <row r="257" spans="1:5" x14ac:dyDescent="0.25">
      <c r="A257" s="366"/>
      <c r="B257" s="17">
        <v>2018</v>
      </c>
      <c r="C257" s="17">
        <v>2019</v>
      </c>
      <c r="D257" s="17">
        <v>2020</v>
      </c>
      <c r="E257" s="17">
        <v>2021</v>
      </c>
    </row>
    <row r="258" spans="1:5" ht="15.75" thickBot="1" x14ac:dyDescent="0.3">
      <c r="A258" s="367"/>
      <c r="B258" s="18" t="s">
        <v>6</v>
      </c>
      <c r="C258" s="18" t="s">
        <v>7</v>
      </c>
      <c r="D258" s="18" t="s">
        <v>7</v>
      </c>
      <c r="E258" s="18" t="s">
        <v>7</v>
      </c>
    </row>
    <row r="259" spans="1:5" ht="15.75" thickBot="1" x14ac:dyDescent="0.3">
      <c r="A259" s="201" t="s">
        <v>43</v>
      </c>
      <c r="B259" s="89">
        <f>B260+B261+B262+B263</f>
        <v>0</v>
      </c>
      <c r="C259" s="89">
        <f>C260+C261+C262+C263</f>
        <v>0</v>
      </c>
      <c r="D259" s="89">
        <f>D260+D261+D262+D263</f>
        <v>0</v>
      </c>
      <c r="E259" s="89">
        <f>E260+E261+E262+E263</f>
        <v>0</v>
      </c>
    </row>
    <row r="260" spans="1:5" ht="15.75" thickBot="1" x14ac:dyDescent="0.3">
      <c r="A260" s="195" t="s">
        <v>52</v>
      </c>
      <c r="B260" s="89"/>
      <c r="C260" s="89">
        <v>0</v>
      </c>
      <c r="D260" s="89">
        <v>0</v>
      </c>
      <c r="E260" s="89">
        <v>0</v>
      </c>
    </row>
    <row r="261" spans="1:5" ht="15.75" thickBot="1" x14ac:dyDescent="0.3">
      <c r="A261" s="195" t="s">
        <v>149</v>
      </c>
      <c r="B261" s="89"/>
      <c r="C261" s="89"/>
      <c r="D261" s="89"/>
      <c r="E261" s="89"/>
    </row>
    <row r="262" spans="1:5" ht="15.75" thickBot="1" x14ac:dyDescent="0.3">
      <c r="A262" s="195" t="s">
        <v>150</v>
      </c>
      <c r="B262" s="89"/>
      <c r="C262" s="89"/>
      <c r="D262" s="89"/>
      <c r="E262" s="89"/>
    </row>
    <row r="263" spans="1:5" ht="15.75" thickBot="1" x14ac:dyDescent="0.3">
      <c r="A263" s="195" t="s">
        <v>151</v>
      </c>
      <c r="B263" s="89"/>
      <c r="C263" s="89"/>
      <c r="D263" s="89"/>
      <c r="E263" s="89"/>
    </row>
    <row r="264" spans="1:5" ht="15.75" thickBot="1" x14ac:dyDescent="0.3">
      <c r="A264" s="201" t="s">
        <v>44</v>
      </c>
      <c r="B264" s="190">
        <f>B265+B266+B267+B268</f>
        <v>0</v>
      </c>
      <c r="C264" s="190">
        <f>C265+C266+C267+C268</f>
        <v>37000</v>
      </c>
      <c r="D264" s="190">
        <f>D265+D266+D267+D268</f>
        <v>13000</v>
      </c>
      <c r="E264" s="190">
        <f>E265+E266+E267+E268</f>
        <v>0</v>
      </c>
    </row>
    <row r="265" spans="1:5" ht="15.75" thickBot="1" x14ac:dyDescent="0.3">
      <c r="A265" s="195" t="s">
        <v>52</v>
      </c>
      <c r="B265" s="190"/>
      <c r="C265" s="190">
        <v>37000</v>
      </c>
      <c r="D265" s="190">
        <v>13000</v>
      </c>
      <c r="E265" s="190">
        <v>0</v>
      </c>
    </row>
    <row r="266" spans="1:5" ht="15.75" thickBot="1" x14ac:dyDescent="0.3">
      <c r="A266" s="195" t="s">
        <v>149</v>
      </c>
      <c r="B266" s="190"/>
      <c r="C266" s="190"/>
      <c r="D266" s="190"/>
      <c r="E266" s="190"/>
    </row>
    <row r="267" spans="1:5" ht="15.75" thickBot="1" x14ac:dyDescent="0.3">
      <c r="A267" s="195" t="s">
        <v>150</v>
      </c>
      <c r="B267" s="190"/>
      <c r="C267" s="190"/>
      <c r="D267" s="190"/>
      <c r="E267" s="190"/>
    </row>
    <row r="268" spans="1:5" ht="15.75" thickBot="1" x14ac:dyDescent="0.3">
      <c r="A268" s="195" t="s">
        <v>151</v>
      </c>
      <c r="B268" s="190"/>
      <c r="C268" s="190"/>
      <c r="D268" s="190"/>
      <c r="E268" s="190"/>
    </row>
    <row r="269" spans="1:5" ht="15.75" thickBot="1" x14ac:dyDescent="0.3">
      <c r="A269" s="299" t="s">
        <v>145</v>
      </c>
      <c r="B269" s="190">
        <f>B259+B264</f>
        <v>0</v>
      </c>
      <c r="C269" s="190">
        <f>C259+C264</f>
        <v>37000</v>
      </c>
      <c r="D269" s="190">
        <f>D259+D264</f>
        <v>13000</v>
      </c>
      <c r="E269" s="190">
        <f>E259+E264</f>
        <v>0</v>
      </c>
    </row>
    <row r="270" spans="1:5" ht="79.5" thickBot="1" x14ac:dyDescent="0.3">
      <c r="A270" s="289" t="s">
        <v>89</v>
      </c>
      <c r="B270" s="305" t="s">
        <v>718</v>
      </c>
      <c r="C270" s="306" t="s">
        <v>55</v>
      </c>
      <c r="D270" s="307"/>
      <c r="E270" s="308"/>
    </row>
    <row r="271" spans="1:5" ht="15.75" thickBot="1" x14ac:dyDescent="0.3">
      <c r="A271" s="4" t="s">
        <v>10</v>
      </c>
      <c r="B271" s="371" t="s">
        <v>718</v>
      </c>
      <c r="C271" s="372"/>
      <c r="D271" s="372"/>
      <c r="E271" s="373"/>
    </row>
    <row r="272" spans="1:5" ht="15.75" thickBot="1" x14ac:dyDescent="0.3">
      <c r="A272" s="4" t="s">
        <v>15</v>
      </c>
      <c r="B272" s="352" t="s">
        <v>712</v>
      </c>
      <c r="C272" s="353"/>
      <c r="D272" s="353"/>
      <c r="E272" s="381"/>
    </row>
    <row r="273" spans="1:5" x14ac:dyDescent="0.25">
      <c r="A273" s="366"/>
      <c r="B273" s="17">
        <v>2018</v>
      </c>
      <c r="C273" s="17">
        <v>2019</v>
      </c>
      <c r="D273" s="17">
        <v>2020</v>
      </c>
      <c r="E273" s="17">
        <v>2021</v>
      </c>
    </row>
    <row r="274" spans="1:5" ht="15.75" thickBot="1" x14ac:dyDescent="0.3">
      <c r="A274" s="367"/>
      <c r="B274" s="18" t="s">
        <v>6</v>
      </c>
      <c r="C274" s="18" t="s">
        <v>7</v>
      </c>
      <c r="D274" s="18" t="s">
        <v>7</v>
      </c>
      <c r="E274" s="18" t="s">
        <v>7</v>
      </c>
    </row>
    <row r="275" spans="1:5" ht="15.75" thickBot="1" x14ac:dyDescent="0.3">
      <c r="A275" s="4" t="s">
        <v>9</v>
      </c>
      <c r="B275" s="4"/>
      <c r="C275" s="277">
        <v>1</v>
      </c>
      <c r="D275" s="277">
        <v>1</v>
      </c>
      <c r="E275" s="277">
        <v>0</v>
      </c>
    </row>
    <row r="276" spans="1:5" ht="15.75" thickBot="1" x14ac:dyDescent="0.3">
      <c r="A276" s="4" t="s">
        <v>16</v>
      </c>
      <c r="B276" s="6">
        <f>B294</f>
        <v>0</v>
      </c>
      <c r="C276" s="6">
        <f>C294</f>
        <v>48000</v>
      </c>
      <c r="D276" s="6">
        <f>D294</f>
        <v>2000</v>
      </c>
      <c r="E276" s="6">
        <f>E294</f>
        <v>0</v>
      </c>
    </row>
    <row r="277" spans="1:5" ht="15.75" thickBot="1" x14ac:dyDescent="0.3">
      <c r="A277" s="4" t="s">
        <v>24</v>
      </c>
      <c r="B277" s="6" t="e">
        <f>B276/B275</f>
        <v>#DIV/0!</v>
      </c>
      <c r="C277" s="6">
        <f>C276/C275</f>
        <v>48000</v>
      </c>
      <c r="D277" s="6">
        <f>D276/D275</f>
        <v>2000</v>
      </c>
      <c r="E277" s="6" t="e">
        <f>E276/E275</f>
        <v>#DIV/0!</v>
      </c>
    </row>
    <row r="278" spans="1:5" ht="15.75" thickBot="1" x14ac:dyDescent="0.3">
      <c r="A278" s="4" t="s">
        <v>17</v>
      </c>
      <c r="B278" s="277" t="s">
        <v>23</v>
      </c>
      <c r="C278" s="7" t="e">
        <f>C275/B275-1</f>
        <v>#DIV/0!</v>
      </c>
      <c r="D278" s="7">
        <f t="shared" ref="D278:E280" si="8">D275/C275-1</f>
        <v>0</v>
      </c>
      <c r="E278" s="7">
        <f t="shared" si="8"/>
        <v>-1</v>
      </c>
    </row>
    <row r="279" spans="1:5" ht="15.75" thickBot="1" x14ac:dyDescent="0.3">
      <c r="A279" s="4" t="s">
        <v>18</v>
      </c>
      <c r="B279" s="277" t="s">
        <v>23</v>
      </c>
      <c r="C279" s="7" t="e">
        <f>C276/B276-1</f>
        <v>#DIV/0!</v>
      </c>
      <c r="D279" s="7">
        <f t="shared" si="8"/>
        <v>-0.95833333333333337</v>
      </c>
      <c r="E279" s="7">
        <f t="shared" si="8"/>
        <v>-1</v>
      </c>
    </row>
    <row r="280" spans="1:5" ht="15.75" thickBot="1" x14ac:dyDescent="0.3">
      <c r="A280" s="4" t="s">
        <v>19</v>
      </c>
      <c r="B280" s="277" t="s">
        <v>23</v>
      </c>
      <c r="C280" s="7" t="e">
        <f>C277/B277-1</f>
        <v>#DIV/0!</v>
      </c>
      <c r="D280" s="7">
        <f t="shared" si="8"/>
        <v>-0.95833333333333337</v>
      </c>
      <c r="E280" s="7" t="e">
        <f t="shared" si="8"/>
        <v>#DIV/0!</v>
      </c>
    </row>
    <row r="281" spans="1:5" ht="15.75" thickBot="1" x14ac:dyDescent="0.3">
      <c r="A281" s="382" t="s">
        <v>402</v>
      </c>
      <c r="B281" s="358"/>
      <c r="C281" s="358"/>
      <c r="D281" s="358"/>
      <c r="E281" s="383"/>
    </row>
    <row r="282" spans="1:5" x14ac:dyDescent="0.25">
      <c r="A282" s="366"/>
      <c r="B282" s="17">
        <v>2018</v>
      </c>
      <c r="C282" s="17">
        <v>2019</v>
      </c>
      <c r="D282" s="17">
        <v>2020</v>
      </c>
      <c r="E282" s="17">
        <v>2021</v>
      </c>
    </row>
    <row r="283" spans="1:5" ht="15.75" thickBot="1" x14ac:dyDescent="0.3">
      <c r="A283" s="367"/>
      <c r="B283" s="18" t="s">
        <v>6</v>
      </c>
      <c r="C283" s="18" t="s">
        <v>7</v>
      </c>
      <c r="D283" s="18" t="s">
        <v>7</v>
      </c>
      <c r="E283" s="18" t="s">
        <v>7</v>
      </c>
    </row>
    <row r="284" spans="1:5" ht="15.75" thickBot="1" x14ac:dyDescent="0.3">
      <c r="A284" s="201" t="s">
        <v>43</v>
      </c>
      <c r="B284" s="89">
        <f>B285+B286+B287+B288</f>
        <v>0</v>
      </c>
      <c r="C284" s="89">
        <f>C285+C286+C287+C288</f>
        <v>0</v>
      </c>
      <c r="D284" s="89">
        <f>D285+D286+D287+D288</f>
        <v>0</v>
      </c>
      <c r="E284" s="89">
        <f>E285+E286+E287+E288</f>
        <v>0</v>
      </c>
    </row>
    <row r="285" spans="1:5" ht="15.75" thickBot="1" x14ac:dyDescent="0.3">
      <c r="A285" s="195" t="s">
        <v>52</v>
      </c>
      <c r="B285" s="89"/>
      <c r="C285" s="89">
        <v>0</v>
      </c>
      <c r="D285" s="89">
        <v>0</v>
      </c>
      <c r="E285" s="89">
        <v>0</v>
      </c>
    </row>
    <row r="286" spans="1:5" ht="15.75" thickBot="1" x14ac:dyDescent="0.3">
      <c r="A286" s="195" t="s">
        <v>149</v>
      </c>
      <c r="B286" s="89"/>
      <c r="C286" s="89"/>
      <c r="D286" s="89"/>
      <c r="E286" s="89"/>
    </row>
    <row r="287" spans="1:5" ht="15.75" thickBot="1" x14ac:dyDescent="0.3">
      <c r="A287" s="195" t="s">
        <v>150</v>
      </c>
      <c r="B287" s="89"/>
      <c r="C287" s="89"/>
      <c r="D287" s="89"/>
      <c r="E287" s="89"/>
    </row>
    <row r="288" spans="1:5" ht="15.75" thickBot="1" x14ac:dyDescent="0.3">
      <c r="A288" s="195" t="s">
        <v>151</v>
      </c>
      <c r="B288" s="89"/>
      <c r="C288" s="89"/>
      <c r="D288" s="89"/>
      <c r="E288" s="89"/>
    </row>
    <row r="289" spans="1:5" ht="15.75" thickBot="1" x14ac:dyDescent="0.3">
      <c r="A289" s="201" t="s">
        <v>44</v>
      </c>
      <c r="B289" s="190">
        <f>B290+B291+B292+B293</f>
        <v>0</v>
      </c>
      <c r="C289" s="190">
        <f>C290+C291+C292+C293</f>
        <v>48000</v>
      </c>
      <c r="D289" s="190">
        <f>D290+D291+D292+D293</f>
        <v>2000</v>
      </c>
      <c r="E289" s="190">
        <f>E290+E291+E292+E293</f>
        <v>0</v>
      </c>
    </row>
    <row r="290" spans="1:5" ht="15.75" thickBot="1" x14ac:dyDescent="0.3">
      <c r="A290" s="195" t="s">
        <v>52</v>
      </c>
      <c r="B290" s="190"/>
      <c r="C290" s="190">
        <v>48000</v>
      </c>
      <c r="D290" s="190">
        <v>2000</v>
      </c>
      <c r="E290" s="190">
        <v>0</v>
      </c>
    </row>
    <row r="291" spans="1:5" ht="15.75" thickBot="1" x14ac:dyDescent="0.3">
      <c r="A291" s="195" t="s">
        <v>149</v>
      </c>
      <c r="B291" s="190"/>
      <c r="C291" s="190"/>
      <c r="D291" s="190"/>
      <c r="E291" s="190"/>
    </row>
    <row r="292" spans="1:5" ht="15.75" thickBot="1" x14ac:dyDescent="0.3">
      <c r="A292" s="195" t="s">
        <v>150</v>
      </c>
      <c r="B292" s="190"/>
      <c r="C292" s="190"/>
      <c r="D292" s="190"/>
      <c r="E292" s="190"/>
    </row>
    <row r="293" spans="1:5" ht="15.75" thickBot="1" x14ac:dyDescent="0.3">
      <c r="A293" s="195" t="s">
        <v>151</v>
      </c>
      <c r="B293" s="190"/>
      <c r="C293" s="190"/>
      <c r="D293" s="190"/>
      <c r="E293" s="190"/>
    </row>
    <row r="294" spans="1:5" ht="15.75" thickBot="1" x14ac:dyDescent="0.3">
      <c r="A294" s="299" t="s">
        <v>91</v>
      </c>
      <c r="B294" s="190">
        <f>B284+B289</f>
        <v>0</v>
      </c>
      <c r="C294" s="190">
        <f>C284+C289</f>
        <v>48000</v>
      </c>
      <c r="D294" s="190">
        <f>D284+D289</f>
        <v>2000</v>
      </c>
      <c r="E294" s="190">
        <f>E284+E289</f>
        <v>0</v>
      </c>
    </row>
    <row r="295" spans="1:5" ht="34.5" thickBot="1" x14ac:dyDescent="0.3">
      <c r="A295" s="289" t="s">
        <v>92</v>
      </c>
      <c r="B295" s="305" t="s">
        <v>719</v>
      </c>
      <c r="C295" s="306" t="s">
        <v>55</v>
      </c>
      <c r="D295" s="307"/>
      <c r="E295" s="308"/>
    </row>
    <row r="296" spans="1:5" ht="15.75" thickBot="1" x14ac:dyDescent="0.3">
      <c r="A296" s="4" t="s">
        <v>10</v>
      </c>
      <c r="B296" s="371" t="s">
        <v>719</v>
      </c>
      <c r="C296" s="372"/>
      <c r="D296" s="372"/>
      <c r="E296" s="373"/>
    </row>
    <row r="297" spans="1:5" ht="15.75" thickBot="1" x14ac:dyDescent="0.3">
      <c r="A297" s="4" t="s">
        <v>15</v>
      </c>
      <c r="B297" s="352" t="s">
        <v>712</v>
      </c>
      <c r="C297" s="353"/>
      <c r="D297" s="353"/>
      <c r="E297" s="381"/>
    </row>
    <row r="298" spans="1:5" x14ac:dyDescent="0.25">
      <c r="A298" s="366"/>
      <c r="B298" s="17">
        <v>2018</v>
      </c>
      <c r="C298" s="17">
        <v>2019</v>
      </c>
      <c r="D298" s="17">
        <v>2020</v>
      </c>
      <c r="E298" s="17">
        <v>2021</v>
      </c>
    </row>
    <row r="299" spans="1:5" ht="15.75" thickBot="1" x14ac:dyDescent="0.3">
      <c r="A299" s="367"/>
      <c r="B299" s="18" t="s">
        <v>6</v>
      </c>
      <c r="C299" s="18" t="s">
        <v>7</v>
      </c>
      <c r="D299" s="18" t="s">
        <v>7</v>
      </c>
      <c r="E299" s="18" t="s">
        <v>7</v>
      </c>
    </row>
    <row r="300" spans="1:5" ht="15.75" thickBot="1" x14ac:dyDescent="0.3">
      <c r="A300" s="4" t="s">
        <v>9</v>
      </c>
      <c r="B300" s="4"/>
      <c r="C300" s="277">
        <v>1</v>
      </c>
      <c r="D300" s="277">
        <v>1</v>
      </c>
      <c r="E300" s="277">
        <v>1</v>
      </c>
    </row>
    <row r="301" spans="1:5" ht="15.75" thickBot="1" x14ac:dyDescent="0.3">
      <c r="A301" s="4" t="s">
        <v>16</v>
      </c>
      <c r="B301" s="6">
        <f>B319</f>
        <v>0</v>
      </c>
      <c r="C301" s="6">
        <f>C319</f>
        <v>54240.805</v>
      </c>
      <c r="D301" s="6">
        <f>D319</f>
        <v>10759.195</v>
      </c>
      <c r="E301" s="6">
        <f>E319</f>
        <v>0</v>
      </c>
    </row>
    <row r="302" spans="1:5" ht="15.75" thickBot="1" x14ac:dyDescent="0.3">
      <c r="A302" s="4" t="s">
        <v>24</v>
      </c>
      <c r="B302" s="6" t="e">
        <f>B301/B300</f>
        <v>#DIV/0!</v>
      </c>
      <c r="C302" s="6">
        <f>C301/C300</f>
        <v>54240.805</v>
      </c>
      <c r="D302" s="6">
        <f>D301/D300</f>
        <v>10759.195</v>
      </c>
      <c r="E302" s="6">
        <f>E301/E300</f>
        <v>0</v>
      </c>
    </row>
    <row r="303" spans="1:5" ht="15.75" thickBot="1" x14ac:dyDescent="0.3">
      <c r="A303" s="4" t="s">
        <v>17</v>
      </c>
      <c r="B303" s="277" t="s">
        <v>23</v>
      </c>
      <c r="C303" s="7" t="e">
        <f>C300/B300-1</f>
        <v>#DIV/0!</v>
      </c>
      <c r="D303" s="7">
        <f t="shared" ref="D303:E305" si="9">D300/C300-1</f>
        <v>0</v>
      </c>
      <c r="E303" s="7">
        <f t="shared" si="9"/>
        <v>0</v>
      </c>
    </row>
    <row r="304" spans="1:5" ht="15.75" thickBot="1" x14ac:dyDescent="0.3">
      <c r="A304" s="4" t="s">
        <v>18</v>
      </c>
      <c r="B304" s="277" t="s">
        <v>23</v>
      </c>
      <c r="C304" s="7" t="e">
        <f>C301/B301-1</f>
        <v>#DIV/0!</v>
      </c>
      <c r="D304" s="7">
        <f t="shared" si="9"/>
        <v>-0.80164020427056715</v>
      </c>
      <c r="E304" s="7">
        <f t="shared" si="9"/>
        <v>-1</v>
      </c>
    </row>
    <row r="305" spans="1:5" ht="15.75" thickBot="1" x14ac:dyDescent="0.3">
      <c r="A305" s="4" t="s">
        <v>19</v>
      </c>
      <c r="B305" s="277" t="s">
        <v>23</v>
      </c>
      <c r="C305" s="7" t="e">
        <f>C302/B302-1</f>
        <v>#DIV/0!</v>
      </c>
      <c r="D305" s="7">
        <f t="shared" si="9"/>
        <v>-0.80164020427056715</v>
      </c>
      <c r="E305" s="7">
        <f t="shared" si="9"/>
        <v>-1</v>
      </c>
    </row>
    <row r="306" spans="1:5" ht="15.75" thickBot="1" x14ac:dyDescent="0.3">
      <c r="A306" s="382" t="s">
        <v>402</v>
      </c>
      <c r="B306" s="358"/>
      <c r="C306" s="358"/>
      <c r="D306" s="358"/>
      <c r="E306" s="383"/>
    </row>
    <row r="307" spans="1:5" x14ac:dyDescent="0.25">
      <c r="A307" s="366"/>
      <c r="B307" s="17">
        <v>2018</v>
      </c>
      <c r="C307" s="17">
        <v>2019</v>
      </c>
      <c r="D307" s="17">
        <v>2020</v>
      </c>
      <c r="E307" s="17">
        <v>2021</v>
      </c>
    </row>
    <row r="308" spans="1:5" ht="15.75" thickBot="1" x14ac:dyDescent="0.3">
      <c r="A308" s="367"/>
      <c r="B308" s="18" t="s">
        <v>6</v>
      </c>
      <c r="C308" s="18" t="s">
        <v>7</v>
      </c>
      <c r="D308" s="18" t="s">
        <v>7</v>
      </c>
      <c r="E308" s="18" t="s">
        <v>7</v>
      </c>
    </row>
    <row r="309" spans="1:5" ht="15.75" thickBot="1" x14ac:dyDescent="0.3">
      <c r="A309" s="201" t="s">
        <v>43</v>
      </c>
      <c r="B309" s="89">
        <f>B310+B311+B312+B313</f>
        <v>0</v>
      </c>
      <c r="C309" s="89">
        <f>C310+C311+C312+C313</f>
        <v>0</v>
      </c>
      <c r="D309" s="89">
        <f>D310+D311+D312+D313</f>
        <v>0</v>
      </c>
      <c r="E309" s="89">
        <f>E310+E311+E312+E313</f>
        <v>0</v>
      </c>
    </row>
    <row r="310" spans="1:5" ht="15.75" thickBot="1" x14ac:dyDescent="0.3">
      <c r="A310" s="195" t="s">
        <v>52</v>
      </c>
      <c r="B310" s="89"/>
      <c r="C310" s="89">
        <v>0</v>
      </c>
      <c r="D310" s="89">
        <v>0</v>
      </c>
      <c r="E310" s="89">
        <v>0</v>
      </c>
    </row>
    <row r="311" spans="1:5" ht="15.75" thickBot="1" x14ac:dyDescent="0.3">
      <c r="A311" s="195" t="s">
        <v>149</v>
      </c>
      <c r="B311" s="89"/>
      <c r="C311" s="89"/>
      <c r="D311" s="89"/>
      <c r="E311" s="89"/>
    </row>
    <row r="312" spans="1:5" ht="15.75" thickBot="1" x14ac:dyDescent="0.3">
      <c r="A312" s="195" t="s">
        <v>150</v>
      </c>
      <c r="B312" s="89"/>
      <c r="C312" s="89"/>
      <c r="D312" s="89"/>
      <c r="E312" s="89"/>
    </row>
    <row r="313" spans="1:5" ht="15.75" thickBot="1" x14ac:dyDescent="0.3">
      <c r="A313" s="195" t="s">
        <v>151</v>
      </c>
      <c r="B313" s="89"/>
      <c r="C313" s="89"/>
      <c r="D313" s="89"/>
      <c r="E313" s="89"/>
    </row>
    <row r="314" spans="1:5" ht="15.75" thickBot="1" x14ac:dyDescent="0.3">
      <c r="A314" s="201" t="s">
        <v>44</v>
      </c>
      <c r="B314" s="190">
        <f>B315+B316+B317+B318</f>
        <v>0</v>
      </c>
      <c r="C314" s="190">
        <f>C315+C316+C317+C318</f>
        <v>54240.805</v>
      </c>
      <c r="D314" s="190">
        <f>D315+D316+D317+D318</f>
        <v>10759.195</v>
      </c>
      <c r="E314" s="190">
        <f>E315+E316+E317+E318</f>
        <v>0</v>
      </c>
    </row>
    <row r="315" spans="1:5" ht="15.75" thickBot="1" x14ac:dyDescent="0.3">
      <c r="A315" s="195" t="s">
        <v>52</v>
      </c>
      <c r="B315" s="190"/>
      <c r="C315" s="190">
        <v>54240.805</v>
      </c>
      <c r="D315" s="190">
        <v>10759.195</v>
      </c>
      <c r="E315" s="190">
        <v>0</v>
      </c>
    </row>
    <row r="316" spans="1:5" ht="15.75" thickBot="1" x14ac:dyDescent="0.3">
      <c r="A316" s="195" t="s">
        <v>149</v>
      </c>
      <c r="B316" s="190"/>
      <c r="C316" s="190"/>
      <c r="D316" s="190"/>
      <c r="E316" s="190"/>
    </row>
    <row r="317" spans="1:5" ht="15.75" thickBot="1" x14ac:dyDescent="0.3">
      <c r="A317" s="195" t="s">
        <v>150</v>
      </c>
      <c r="B317" s="190"/>
      <c r="C317" s="190"/>
      <c r="D317" s="190"/>
      <c r="E317" s="190"/>
    </row>
    <row r="318" spans="1:5" ht="15.75" thickBot="1" x14ac:dyDescent="0.3">
      <c r="A318" s="195" t="s">
        <v>151</v>
      </c>
      <c r="B318" s="190"/>
      <c r="C318" s="190"/>
      <c r="D318" s="190"/>
      <c r="E318" s="190"/>
    </row>
    <row r="319" spans="1:5" ht="15.75" thickBot="1" x14ac:dyDescent="0.3">
      <c r="A319" s="299" t="s">
        <v>94</v>
      </c>
      <c r="B319" s="190">
        <f>B309+B314</f>
        <v>0</v>
      </c>
      <c r="C319" s="190">
        <f>C309+C314</f>
        <v>54240.805</v>
      </c>
      <c r="D319" s="190">
        <f>D309+D314</f>
        <v>10759.195</v>
      </c>
      <c r="E319" s="190">
        <f>E309+E314</f>
        <v>0</v>
      </c>
    </row>
    <row r="320" spans="1:5" ht="113.25" thickBot="1" x14ac:dyDescent="0.3">
      <c r="A320" s="289" t="s">
        <v>95</v>
      </c>
      <c r="B320" s="305" t="s">
        <v>720</v>
      </c>
      <c r="C320" s="306" t="s">
        <v>55</v>
      </c>
      <c r="D320" s="307"/>
      <c r="E320" s="308"/>
    </row>
    <row r="321" spans="1:5" ht="32.25" customHeight="1" thickBot="1" x14ac:dyDescent="0.3">
      <c r="A321" s="4" t="s">
        <v>10</v>
      </c>
      <c r="B321" s="371" t="s">
        <v>720</v>
      </c>
      <c r="C321" s="372"/>
      <c r="D321" s="372"/>
      <c r="E321" s="373"/>
    </row>
    <row r="322" spans="1:5" ht="15.75" thickBot="1" x14ac:dyDescent="0.3">
      <c r="A322" s="4" t="s">
        <v>15</v>
      </c>
      <c r="B322" s="352" t="s">
        <v>712</v>
      </c>
      <c r="C322" s="353"/>
      <c r="D322" s="353"/>
      <c r="E322" s="381"/>
    </row>
    <row r="323" spans="1:5" x14ac:dyDescent="0.25">
      <c r="A323" s="366"/>
      <c r="B323" s="17">
        <v>2018</v>
      </c>
      <c r="C323" s="17">
        <v>2019</v>
      </c>
      <c r="D323" s="17">
        <v>2020</v>
      </c>
      <c r="E323" s="17">
        <v>2021</v>
      </c>
    </row>
    <row r="324" spans="1:5" ht="15.75" thickBot="1" x14ac:dyDescent="0.3">
      <c r="A324" s="367"/>
      <c r="B324" s="18" t="s">
        <v>6</v>
      </c>
      <c r="C324" s="18" t="s">
        <v>7</v>
      </c>
      <c r="D324" s="18" t="s">
        <v>7</v>
      </c>
      <c r="E324" s="18" t="s">
        <v>7</v>
      </c>
    </row>
    <row r="325" spans="1:5" ht="15.75" thickBot="1" x14ac:dyDescent="0.3">
      <c r="A325" s="4" t="s">
        <v>9</v>
      </c>
      <c r="B325" s="4"/>
      <c r="C325" s="277">
        <v>1</v>
      </c>
      <c r="D325" s="277">
        <v>1</v>
      </c>
      <c r="E325" s="277">
        <v>1</v>
      </c>
    </row>
    <row r="326" spans="1:5" ht="15.75" thickBot="1" x14ac:dyDescent="0.3">
      <c r="A326" s="4" t="s">
        <v>16</v>
      </c>
      <c r="B326" s="6">
        <f>B344</f>
        <v>0</v>
      </c>
      <c r="C326" s="6">
        <f>C344</f>
        <v>40000</v>
      </c>
      <c r="D326" s="6">
        <f>D344</f>
        <v>40000</v>
      </c>
      <c r="E326" s="6">
        <f>E344</f>
        <v>35000</v>
      </c>
    </row>
    <row r="327" spans="1:5" ht="15.75" thickBot="1" x14ac:dyDescent="0.3">
      <c r="A327" s="4" t="s">
        <v>24</v>
      </c>
      <c r="B327" s="6" t="e">
        <f>B326/B325</f>
        <v>#DIV/0!</v>
      </c>
      <c r="C327" s="6">
        <f>C326/C325</f>
        <v>40000</v>
      </c>
      <c r="D327" s="6">
        <f>D326/D325</f>
        <v>40000</v>
      </c>
      <c r="E327" s="6">
        <f>E326/E325</f>
        <v>35000</v>
      </c>
    </row>
    <row r="328" spans="1:5" ht="15.75" thickBot="1" x14ac:dyDescent="0.3">
      <c r="A328" s="4" t="s">
        <v>17</v>
      </c>
      <c r="B328" s="277" t="s">
        <v>23</v>
      </c>
      <c r="C328" s="7" t="e">
        <f>C325/B325-1</f>
        <v>#DIV/0!</v>
      </c>
      <c r="D328" s="7">
        <f t="shared" ref="D328:E330" si="10">D325/C325-1</f>
        <v>0</v>
      </c>
      <c r="E328" s="7">
        <f t="shared" si="10"/>
        <v>0</v>
      </c>
    </row>
    <row r="329" spans="1:5" ht="15.75" thickBot="1" x14ac:dyDescent="0.3">
      <c r="A329" s="4" t="s">
        <v>18</v>
      </c>
      <c r="B329" s="277" t="s">
        <v>23</v>
      </c>
      <c r="C329" s="7" t="e">
        <f>C326/B326-1</f>
        <v>#DIV/0!</v>
      </c>
      <c r="D329" s="7">
        <f t="shared" si="10"/>
        <v>0</v>
      </c>
      <c r="E329" s="7">
        <f t="shared" si="10"/>
        <v>-0.125</v>
      </c>
    </row>
    <row r="330" spans="1:5" ht="15.75" thickBot="1" x14ac:dyDescent="0.3">
      <c r="A330" s="4" t="s">
        <v>19</v>
      </c>
      <c r="B330" s="277" t="s">
        <v>23</v>
      </c>
      <c r="C330" s="7" t="e">
        <f>C327/B327-1</f>
        <v>#DIV/0!</v>
      </c>
      <c r="D330" s="7">
        <f t="shared" si="10"/>
        <v>0</v>
      </c>
      <c r="E330" s="7">
        <f t="shared" si="10"/>
        <v>-0.125</v>
      </c>
    </row>
    <row r="331" spans="1:5" ht="15.75" thickBot="1" x14ac:dyDescent="0.3">
      <c r="A331" s="382" t="s">
        <v>402</v>
      </c>
      <c r="B331" s="358"/>
      <c r="C331" s="358"/>
      <c r="D331" s="358"/>
      <c r="E331" s="383"/>
    </row>
    <row r="332" spans="1:5" x14ac:dyDescent="0.25">
      <c r="A332" s="366"/>
      <c r="B332" s="17">
        <v>2018</v>
      </c>
      <c r="C332" s="17">
        <v>2019</v>
      </c>
      <c r="D332" s="17">
        <v>2020</v>
      </c>
      <c r="E332" s="17">
        <v>2021</v>
      </c>
    </row>
    <row r="333" spans="1:5" ht="15.75" thickBot="1" x14ac:dyDescent="0.3">
      <c r="A333" s="367"/>
      <c r="B333" s="18" t="s">
        <v>6</v>
      </c>
      <c r="C333" s="18" t="s">
        <v>7</v>
      </c>
      <c r="D333" s="18" t="s">
        <v>7</v>
      </c>
      <c r="E333" s="18" t="s">
        <v>7</v>
      </c>
    </row>
    <row r="334" spans="1:5" ht="15.75" thickBot="1" x14ac:dyDescent="0.3">
      <c r="A334" s="201" t="s">
        <v>43</v>
      </c>
      <c r="B334" s="89">
        <f>B335+B336+B337+B338</f>
        <v>0</v>
      </c>
      <c r="C334" s="89">
        <f>C335+C336+C337+C338</f>
        <v>0</v>
      </c>
      <c r="D334" s="89">
        <f>D335+D336+D337+D338</f>
        <v>0</v>
      </c>
      <c r="E334" s="89">
        <f>E335+E336+E337+E338</f>
        <v>0</v>
      </c>
    </row>
    <row r="335" spans="1:5" ht="15.75" thickBot="1" x14ac:dyDescent="0.3">
      <c r="A335" s="195" t="s">
        <v>52</v>
      </c>
      <c r="B335" s="89"/>
      <c r="C335" s="89">
        <v>0</v>
      </c>
      <c r="D335" s="89">
        <v>0</v>
      </c>
      <c r="E335" s="89">
        <v>0</v>
      </c>
    </row>
    <row r="336" spans="1:5" ht="15.75" thickBot="1" x14ac:dyDescent="0.3">
      <c r="A336" s="195" t="s">
        <v>149</v>
      </c>
      <c r="B336" s="89"/>
      <c r="C336" s="89"/>
      <c r="D336" s="89"/>
      <c r="E336" s="89"/>
    </row>
    <row r="337" spans="1:5" ht="15.75" thickBot="1" x14ac:dyDescent="0.3">
      <c r="A337" s="195" t="s">
        <v>150</v>
      </c>
      <c r="B337" s="89"/>
      <c r="C337" s="89"/>
      <c r="D337" s="89"/>
      <c r="E337" s="89"/>
    </row>
    <row r="338" spans="1:5" ht="15.75" thickBot="1" x14ac:dyDescent="0.3">
      <c r="A338" s="195" t="s">
        <v>151</v>
      </c>
      <c r="B338" s="89"/>
      <c r="C338" s="89"/>
      <c r="D338" s="89"/>
      <c r="E338" s="89"/>
    </row>
    <row r="339" spans="1:5" ht="15.75" thickBot="1" x14ac:dyDescent="0.3">
      <c r="A339" s="201" t="s">
        <v>44</v>
      </c>
      <c r="B339" s="190">
        <f>B340+B341+B342+B343</f>
        <v>0</v>
      </c>
      <c r="C339" s="190">
        <f>C340+C341+C342+C343</f>
        <v>40000</v>
      </c>
      <c r="D339" s="190">
        <f>D340+D341+D342+D343</f>
        <v>40000</v>
      </c>
      <c r="E339" s="190">
        <f>E340+E341+E342+E343</f>
        <v>35000</v>
      </c>
    </row>
    <row r="340" spans="1:5" ht="15.75" thickBot="1" x14ac:dyDescent="0.3">
      <c r="A340" s="195" t="s">
        <v>52</v>
      </c>
      <c r="B340" s="190"/>
      <c r="C340" s="190">
        <v>40000</v>
      </c>
      <c r="D340" s="190">
        <v>40000</v>
      </c>
      <c r="E340" s="190">
        <f>-5000+40000</f>
        <v>35000</v>
      </c>
    </row>
    <row r="341" spans="1:5" ht="15.75" thickBot="1" x14ac:dyDescent="0.3">
      <c r="A341" s="195" t="s">
        <v>149</v>
      </c>
      <c r="B341" s="190"/>
      <c r="C341" s="190"/>
      <c r="D341" s="190"/>
      <c r="E341" s="190"/>
    </row>
    <row r="342" spans="1:5" ht="15.75" thickBot="1" x14ac:dyDescent="0.3">
      <c r="A342" s="195" t="s">
        <v>150</v>
      </c>
      <c r="B342" s="190"/>
      <c r="C342" s="190"/>
      <c r="D342" s="190"/>
      <c r="E342" s="190"/>
    </row>
    <row r="343" spans="1:5" ht="15.75" thickBot="1" x14ac:dyDescent="0.3">
      <c r="A343" s="195" t="s">
        <v>151</v>
      </c>
      <c r="B343" s="190"/>
      <c r="C343" s="190"/>
      <c r="D343" s="190"/>
      <c r="E343" s="190"/>
    </row>
    <row r="344" spans="1:5" ht="15.75" thickBot="1" x14ac:dyDescent="0.3">
      <c r="A344" s="299" t="s">
        <v>97</v>
      </c>
      <c r="B344" s="190">
        <f>B334+B339</f>
        <v>0</v>
      </c>
      <c r="C344" s="190">
        <f>C334+C339</f>
        <v>40000</v>
      </c>
      <c r="D344" s="190">
        <f>D334+D339</f>
        <v>40000</v>
      </c>
      <c r="E344" s="190">
        <f>E334+E339</f>
        <v>35000</v>
      </c>
    </row>
    <row r="345" spans="1:5" ht="15.75" thickBot="1" x14ac:dyDescent="0.3">
      <c r="A345" s="289" t="s">
        <v>48</v>
      </c>
      <c r="B345" s="384" t="s">
        <v>721</v>
      </c>
      <c r="C345" s="385"/>
      <c r="D345" s="386"/>
      <c r="E345" s="387"/>
    </row>
    <row r="346" spans="1:5" ht="57" thickBot="1" x14ac:dyDescent="0.3">
      <c r="A346" s="289" t="s">
        <v>54</v>
      </c>
      <c r="B346" s="305" t="s">
        <v>722</v>
      </c>
      <c r="C346" s="306" t="s">
        <v>55</v>
      </c>
      <c r="D346" s="352" t="s">
        <v>723</v>
      </c>
      <c r="E346" s="381"/>
    </row>
    <row r="347" spans="1:5" ht="15.75" thickBot="1" x14ac:dyDescent="0.3">
      <c r="A347" s="4" t="s">
        <v>10</v>
      </c>
      <c r="B347" s="371" t="s">
        <v>722</v>
      </c>
      <c r="C347" s="372"/>
      <c r="D347" s="372"/>
      <c r="E347" s="373"/>
    </row>
    <row r="348" spans="1:5" ht="15.75" thickBot="1" x14ac:dyDescent="0.3">
      <c r="A348" s="4" t="s">
        <v>15</v>
      </c>
      <c r="B348" s="352" t="s">
        <v>724</v>
      </c>
      <c r="C348" s="353"/>
      <c r="D348" s="353"/>
      <c r="E348" s="381"/>
    </row>
    <row r="349" spans="1:5" x14ac:dyDescent="0.25">
      <c r="A349" s="366"/>
      <c r="B349" s="17">
        <v>2018</v>
      </c>
      <c r="C349" s="17">
        <v>2019</v>
      </c>
      <c r="D349" s="17">
        <v>2020</v>
      </c>
      <c r="E349" s="17">
        <v>2021</v>
      </c>
    </row>
    <row r="350" spans="1:5" ht="15.75" thickBot="1" x14ac:dyDescent="0.3">
      <c r="A350" s="367"/>
      <c r="B350" s="18" t="s">
        <v>6</v>
      </c>
      <c r="C350" s="18" t="s">
        <v>7</v>
      </c>
      <c r="D350" s="18" t="s">
        <v>7</v>
      </c>
      <c r="E350" s="18" t="s">
        <v>7</v>
      </c>
    </row>
    <row r="351" spans="1:5" ht="15.75" thickBot="1" x14ac:dyDescent="0.3">
      <c r="A351" s="4" t="s">
        <v>9</v>
      </c>
      <c r="B351" s="4"/>
      <c r="C351" s="277">
        <v>10</v>
      </c>
      <c r="D351" s="277">
        <v>10</v>
      </c>
      <c r="E351" s="277">
        <v>10</v>
      </c>
    </row>
    <row r="352" spans="1:5" ht="15.75" thickBot="1" x14ac:dyDescent="0.3">
      <c r="A352" s="4" t="s">
        <v>16</v>
      </c>
      <c r="B352" s="6">
        <f>B370</f>
        <v>0</v>
      </c>
      <c r="C352" s="6">
        <f>C370</f>
        <v>8852.6200000000008</v>
      </c>
      <c r="D352" s="6">
        <f>D370</f>
        <v>8852.6200000000008</v>
      </c>
      <c r="E352" s="6">
        <f>E370</f>
        <v>8852.6200000000008</v>
      </c>
    </row>
    <row r="353" spans="1:5" ht="15.75" thickBot="1" x14ac:dyDescent="0.3">
      <c r="A353" s="4" t="s">
        <v>24</v>
      </c>
      <c r="B353" s="6" t="e">
        <f>B352/B351</f>
        <v>#DIV/0!</v>
      </c>
      <c r="C353" s="6">
        <f>C352/C351</f>
        <v>885.26200000000006</v>
      </c>
      <c r="D353" s="6">
        <f>D352/D351</f>
        <v>885.26200000000006</v>
      </c>
      <c r="E353" s="6">
        <f>E352/E351</f>
        <v>885.26200000000006</v>
      </c>
    </row>
    <row r="354" spans="1:5" ht="15.75" thickBot="1" x14ac:dyDescent="0.3">
      <c r="A354" s="4" t="s">
        <v>17</v>
      </c>
      <c r="B354" s="277" t="s">
        <v>23</v>
      </c>
      <c r="C354" s="7" t="e">
        <f>C351/B351-1</f>
        <v>#DIV/0!</v>
      </c>
      <c r="D354" s="7">
        <f t="shared" ref="D354:E356" si="11">D351/C351-1</f>
        <v>0</v>
      </c>
      <c r="E354" s="7">
        <f t="shared" si="11"/>
        <v>0</v>
      </c>
    </row>
    <row r="355" spans="1:5" ht="15.75" thickBot="1" x14ac:dyDescent="0.3">
      <c r="A355" s="4" t="s">
        <v>18</v>
      </c>
      <c r="B355" s="277" t="s">
        <v>23</v>
      </c>
      <c r="C355" s="7" t="e">
        <f>C352/B352-1</f>
        <v>#DIV/0!</v>
      </c>
      <c r="D355" s="7">
        <f t="shared" si="11"/>
        <v>0</v>
      </c>
      <c r="E355" s="7">
        <f t="shared" si="11"/>
        <v>0</v>
      </c>
    </row>
    <row r="356" spans="1:5" ht="15.75" thickBot="1" x14ac:dyDescent="0.3">
      <c r="A356" s="4" t="s">
        <v>19</v>
      </c>
      <c r="B356" s="277" t="s">
        <v>23</v>
      </c>
      <c r="C356" s="7" t="e">
        <f>C353/B353-1</f>
        <v>#DIV/0!</v>
      </c>
      <c r="D356" s="7">
        <f t="shared" si="11"/>
        <v>0</v>
      </c>
      <c r="E356" s="7">
        <f t="shared" si="11"/>
        <v>0</v>
      </c>
    </row>
    <row r="357" spans="1:5" ht="15.75" thickBot="1" x14ac:dyDescent="0.3">
      <c r="A357" s="382" t="s">
        <v>402</v>
      </c>
      <c r="B357" s="358"/>
      <c r="C357" s="358"/>
      <c r="D357" s="358"/>
      <c r="E357" s="383"/>
    </row>
    <row r="358" spans="1:5" x14ac:dyDescent="0.25">
      <c r="A358" s="366"/>
      <c r="B358" s="17">
        <v>2018</v>
      </c>
      <c r="C358" s="17">
        <v>2019</v>
      </c>
      <c r="D358" s="17">
        <v>2020</v>
      </c>
      <c r="E358" s="17">
        <v>2021</v>
      </c>
    </row>
    <row r="359" spans="1:5" ht="15.75" thickBot="1" x14ac:dyDescent="0.3">
      <c r="A359" s="367"/>
      <c r="B359" s="18" t="s">
        <v>6</v>
      </c>
      <c r="C359" s="18" t="s">
        <v>7</v>
      </c>
      <c r="D359" s="18" t="s">
        <v>7</v>
      </c>
      <c r="E359" s="18" t="s">
        <v>7</v>
      </c>
    </row>
    <row r="360" spans="1:5" ht="15.75" thickBot="1" x14ac:dyDescent="0.3">
      <c r="A360" s="201" t="s">
        <v>43</v>
      </c>
      <c r="B360" s="89">
        <f>B361+B362+B363+B364</f>
        <v>0</v>
      </c>
      <c r="C360" s="89">
        <f>C361+C362+C363+C364</f>
        <v>8852.6200000000008</v>
      </c>
      <c r="D360" s="89">
        <f>D361+D362+D363+D364</f>
        <v>8852.6200000000008</v>
      </c>
      <c r="E360" s="89">
        <f>E361+E362+E363+E364</f>
        <v>8852.6200000000008</v>
      </c>
    </row>
    <row r="361" spans="1:5" ht="15.75" thickBot="1" x14ac:dyDescent="0.3">
      <c r="A361" s="195" t="s">
        <v>52</v>
      </c>
      <c r="B361" s="89"/>
      <c r="C361" s="89">
        <v>8852.6200000000008</v>
      </c>
      <c r="D361" s="89">
        <v>8852.6200000000008</v>
      </c>
      <c r="E361" s="89">
        <v>8852.6200000000008</v>
      </c>
    </row>
    <row r="362" spans="1:5" ht="15.75" thickBot="1" x14ac:dyDescent="0.3">
      <c r="A362" s="195" t="s">
        <v>149</v>
      </c>
      <c r="B362" s="89"/>
      <c r="C362" s="89"/>
      <c r="D362" s="89"/>
      <c r="E362" s="89"/>
    </row>
    <row r="363" spans="1:5" ht="15.75" thickBot="1" x14ac:dyDescent="0.3">
      <c r="A363" s="195" t="s">
        <v>150</v>
      </c>
      <c r="B363" s="89"/>
      <c r="C363" s="89"/>
      <c r="D363" s="89"/>
      <c r="E363" s="89"/>
    </row>
    <row r="364" spans="1:5" ht="15.75" thickBot="1" x14ac:dyDescent="0.3">
      <c r="A364" s="195" t="s">
        <v>151</v>
      </c>
      <c r="B364" s="89"/>
      <c r="C364" s="89"/>
      <c r="D364" s="89"/>
      <c r="E364" s="89"/>
    </row>
    <row r="365" spans="1:5" ht="15.75" thickBot="1" x14ac:dyDescent="0.3">
      <c r="A365" s="201" t="s">
        <v>44</v>
      </c>
      <c r="B365" s="190">
        <f>B366+B367+B368+B369</f>
        <v>0</v>
      </c>
      <c r="C365" s="190">
        <f>C366+C367+C368+C369</f>
        <v>0</v>
      </c>
      <c r="D365" s="190">
        <f>D366+D367+D368+D369</f>
        <v>0</v>
      </c>
      <c r="E365" s="190">
        <f>E366+E367+E368+E369</f>
        <v>0</v>
      </c>
    </row>
    <row r="366" spans="1:5" ht="15.75" thickBot="1" x14ac:dyDescent="0.3">
      <c r="A366" s="195" t="s">
        <v>52</v>
      </c>
      <c r="B366" s="190"/>
      <c r="C366" s="190"/>
      <c r="D366" s="190"/>
      <c r="E366" s="190"/>
    </row>
    <row r="367" spans="1:5" ht="15.75" thickBot="1" x14ac:dyDescent="0.3">
      <c r="A367" s="195" t="s">
        <v>149</v>
      </c>
      <c r="B367" s="190"/>
      <c r="C367" s="190"/>
      <c r="D367" s="190"/>
      <c r="E367" s="190"/>
    </row>
    <row r="368" spans="1:5" ht="15.75" thickBot="1" x14ac:dyDescent="0.3">
      <c r="A368" s="195" t="s">
        <v>150</v>
      </c>
      <c r="B368" s="190"/>
      <c r="C368" s="190"/>
      <c r="D368" s="190"/>
      <c r="E368" s="190"/>
    </row>
    <row r="369" spans="1:5" ht="15.75" thickBot="1" x14ac:dyDescent="0.3">
      <c r="A369" s="195" t="s">
        <v>151</v>
      </c>
      <c r="B369" s="190"/>
      <c r="C369" s="190"/>
      <c r="D369" s="190"/>
      <c r="E369" s="190"/>
    </row>
    <row r="370" spans="1:5" ht="15.75" thickBot="1" x14ac:dyDescent="0.3">
      <c r="A370" s="299" t="s">
        <v>34</v>
      </c>
      <c r="B370" s="190">
        <f>B360+B365</f>
        <v>0</v>
      </c>
      <c r="C370" s="190">
        <f>C360+C365</f>
        <v>8852.6200000000008</v>
      </c>
      <c r="D370" s="190">
        <f>D360+D365</f>
        <v>8852.6200000000008</v>
      </c>
      <c r="E370" s="190">
        <f>E360+E365</f>
        <v>8852.6200000000008</v>
      </c>
    </row>
    <row r="371" spans="1:5" ht="15.75" thickBot="1" x14ac:dyDescent="0.3">
      <c r="A371" s="289" t="s">
        <v>48</v>
      </c>
      <c r="B371" s="384" t="s">
        <v>725</v>
      </c>
      <c r="C371" s="385"/>
      <c r="D371" s="386"/>
      <c r="E371" s="387"/>
    </row>
    <row r="372" spans="1:5" ht="57" thickBot="1" x14ac:dyDescent="0.3">
      <c r="A372" s="289" t="s">
        <v>54</v>
      </c>
      <c r="B372" s="305" t="s">
        <v>726</v>
      </c>
      <c r="C372" s="306" t="s">
        <v>55</v>
      </c>
      <c r="D372" s="307"/>
      <c r="E372" s="308"/>
    </row>
    <row r="373" spans="1:5" ht="15.75" thickBot="1" x14ac:dyDescent="0.3">
      <c r="A373" s="4" t="s">
        <v>10</v>
      </c>
      <c r="B373" s="371" t="s">
        <v>726</v>
      </c>
      <c r="C373" s="372"/>
      <c r="D373" s="372"/>
      <c r="E373" s="373"/>
    </row>
    <row r="374" spans="1:5" ht="15.75" thickBot="1" x14ac:dyDescent="0.3">
      <c r="A374" s="4" t="s">
        <v>15</v>
      </c>
      <c r="B374" s="352" t="s">
        <v>712</v>
      </c>
      <c r="C374" s="353"/>
      <c r="D374" s="353"/>
      <c r="E374" s="381"/>
    </row>
    <row r="375" spans="1:5" x14ac:dyDescent="0.25">
      <c r="A375" s="366"/>
      <c r="B375" s="17">
        <v>2018</v>
      </c>
      <c r="C375" s="17">
        <v>2019</v>
      </c>
      <c r="D375" s="17">
        <v>2020</v>
      </c>
      <c r="E375" s="17">
        <v>2021</v>
      </c>
    </row>
    <row r="376" spans="1:5" ht="15.75" thickBot="1" x14ac:dyDescent="0.3">
      <c r="A376" s="367"/>
      <c r="B376" s="18" t="s">
        <v>6</v>
      </c>
      <c r="C376" s="18" t="s">
        <v>7</v>
      </c>
      <c r="D376" s="18" t="s">
        <v>7</v>
      </c>
      <c r="E376" s="18" t="s">
        <v>7</v>
      </c>
    </row>
    <row r="377" spans="1:5" ht="15.75" thickBot="1" x14ac:dyDescent="0.3">
      <c r="A377" s="4" t="s">
        <v>9</v>
      </c>
      <c r="B377" s="4"/>
      <c r="C377" s="277">
        <v>1</v>
      </c>
      <c r="D377" s="277">
        <v>1</v>
      </c>
      <c r="E377" s="277">
        <v>1</v>
      </c>
    </row>
    <row r="378" spans="1:5" ht="15.75" thickBot="1" x14ac:dyDescent="0.3">
      <c r="A378" s="4" t="s">
        <v>16</v>
      </c>
      <c r="B378" s="6">
        <f>B396</f>
        <v>0</v>
      </c>
      <c r="C378" s="6">
        <f>C396</f>
        <v>46536.175000000003</v>
      </c>
      <c r="D378" s="6">
        <f>D396</f>
        <v>46536.175000000003</v>
      </c>
      <c r="E378" s="6">
        <f>E396</f>
        <v>41482.175000000003</v>
      </c>
    </row>
    <row r="379" spans="1:5" ht="15.75" thickBot="1" x14ac:dyDescent="0.3">
      <c r="A379" s="4" t="s">
        <v>24</v>
      </c>
      <c r="B379" s="6" t="e">
        <f>B378/B377</f>
        <v>#DIV/0!</v>
      </c>
      <c r="C379" s="6">
        <f>C378/C377</f>
        <v>46536.175000000003</v>
      </c>
      <c r="D379" s="6">
        <f>D378/D377</f>
        <v>46536.175000000003</v>
      </c>
      <c r="E379" s="6">
        <f>E378/E377</f>
        <v>41482.175000000003</v>
      </c>
    </row>
    <row r="380" spans="1:5" ht="15.75" thickBot="1" x14ac:dyDescent="0.3">
      <c r="A380" s="4" t="s">
        <v>17</v>
      </c>
      <c r="B380" s="277" t="s">
        <v>23</v>
      </c>
      <c r="C380" s="7" t="e">
        <f>C377/B377-1</f>
        <v>#DIV/0!</v>
      </c>
      <c r="D380" s="7">
        <f t="shared" ref="D380:E382" si="12">D377/C377-1</f>
        <v>0</v>
      </c>
      <c r="E380" s="7">
        <f t="shared" si="12"/>
        <v>0</v>
      </c>
    </row>
    <row r="381" spans="1:5" ht="15.75" thickBot="1" x14ac:dyDescent="0.3">
      <c r="A381" s="4" t="s">
        <v>18</v>
      </c>
      <c r="B381" s="277" t="s">
        <v>23</v>
      </c>
      <c r="C381" s="7" t="e">
        <f>C378/B378-1</f>
        <v>#DIV/0!</v>
      </c>
      <c r="D381" s="7">
        <f t="shared" si="12"/>
        <v>0</v>
      </c>
      <c r="E381" s="7">
        <f t="shared" si="12"/>
        <v>-0.10860368304872503</v>
      </c>
    </row>
    <row r="382" spans="1:5" ht="15.75" thickBot="1" x14ac:dyDescent="0.3">
      <c r="A382" s="4" t="s">
        <v>19</v>
      </c>
      <c r="B382" s="277" t="s">
        <v>23</v>
      </c>
      <c r="C382" s="7" t="e">
        <f>C379/B379-1</f>
        <v>#DIV/0!</v>
      </c>
      <c r="D382" s="7">
        <f t="shared" si="12"/>
        <v>0</v>
      </c>
      <c r="E382" s="7">
        <f t="shared" si="12"/>
        <v>-0.10860368304872503</v>
      </c>
    </row>
    <row r="383" spans="1:5" ht="15.75" thickBot="1" x14ac:dyDescent="0.3">
      <c r="A383" s="382" t="s">
        <v>402</v>
      </c>
      <c r="B383" s="358"/>
      <c r="C383" s="358"/>
      <c r="D383" s="358"/>
      <c r="E383" s="383"/>
    </row>
    <row r="384" spans="1:5" x14ac:dyDescent="0.25">
      <c r="A384" s="366"/>
      <c r="B384" s="17">
        <v>2018</v>
      </c>
      <c r="C384" s="17">
        <v>2019</v>
      </c>
      <c r="D384" s="17">
        <v>2020</v>
      </c>
      <c r="E384" s="17">
        <v>2021</v>
      </c>
    </row>
    <row r="385" spans="1:5" ht="15.75" thickBot="1" x14ac:dyDescent="0.3">
      <c r="A385" s="367"/>
      <c r="B385" s="18" t="s">
        <v>6</v>
      </c>
      <c r="C385" s="18" t="s">
        <v>7</v>
      </c>
      <c r="D385" s="18" t="s">
        <v>7</v>
      </c>
      <c r="E385" s="18" t="s">
        <v>7</v>
      </c>
    </row>
    <row r="386" spans="1:5" ht="15.75" thickBot="1" x14ac:dyDescent="0.3">
      <c r="A386" s="201" t="s">
        <v>43</v>
      </c>
      <c r="B386" s="89">
        <f>B387+B388+B389+B390</f>
        <v>0</v>
      </c>
      <c r="C386" s="89">
        <f>C387+C388+C389+C390</f>
        <v>46536.175000000003</v>
      </c>
      <c r="D386" s="89">
        <f>D387+D388+D389+D390</f>
        <v>46536.175000000003</v>
      </c>
      <c r="E386" s="89">
        <f>E387+E388+E389+E390</f>
        <v>41482.175000000003</v>
      </c>
    </row>
    <row r="387" spans="1:5" ht="15.75" thickBot="1" x14ac:dyDescent="0.3">
      <c r="A387" s="195" t="s">
        <v>52</v>
      </c>
      <c r="B387" s="89"/>
      <c r="C387" s="89">
        <v>46536.175000000003</v>
      </c>
      <c r="D387" s="89">
        <v>46536.175000000003</v>
      </c>
      <c r="E387" s="89">
        <f>-5054+46536.175</f>
        <v>41482.175000000003</v>
      </c>
    </row>
    <row r="388" spans="1:5" ht="15.75" thickBot="1" x14ac:dyDescent="0.3">
      <c r="A388" s="195" t="s">
        <v>149</v>
      </c>
      <c r="B388" s="89"/>
      <c r="C388" s="89"/>
      <c r="D388" s="89"/>
      <c r="E388" s="89"/>
    </row>
    <row r="389" spans="1:5" ht="15.75" thickBot="1" x14ac:dyDescent="0.3">
      <c r="A389" s="195" t="s">
        <v>150</v>
      </c>
      <c r="B389" s="89"/>
      <c r="C389" s="89"/>
      <c r="D389" s="89"/>
      <c r="E389" s="89"/>
    </row>
    <row r="390" spans="1:5" ht="15.75" thickBot="1" x14ac:dyDescent="0.3">
      <c r="A390" s="195" t="s">
        <v>151</v>
      </c>
      <c r="B390" s="89"/>
      <c r="C390" s="89"/>
      <c r="D390" s="89"/>
      <c r="E390" s="89"/>
    </row>
    <row r="391" spans="1:5" ht="15.75" thickBot="1" x14ac:dyDescent="0.3">
      <c r="A391" s="201" t="s">
        <v>44</v>
      </c>
      <c r="B391" s="190">
        <f>B392+B393+B394+B395</f>
        <v>0</v>
      </c>
      <c r="C391" s="190">
        <f>C392+C393+C394+C395</f>
        <v>0</v>
      </c>
      <c r="D391" s="190">
        <f>D392+D393+D394+D395</f>
        <v>0</v>
      </c>
      <c r="E391" s="190">
        <f>E392+E393+E394+E395</f>
        <v>0</v>
      </c>
    </row>
    <row r="392" spans="1:5" ht="15.75" thickBot="1" x14ac:dyDescent="0.3">
      <c r="A392" s="195" t="s">
        <v>52</v>
      </c>
      <c r="B392" s="190"/>
      <c r="C392" s="190"/>
      <c r="D392" s="190"/>
      <c r="E392" s="190"/>
    </row>
    <row r="393" spans="1:5" ht="15.75" thickBot="1" x14ac:dyDescent="0.3">
      <c r="A393" s="195" t="s">
        <v>149</v>
      </c>
      <c r="B393" s="190"/>
      <c r="C393" s="190"/>
      <c r="D393" s="190"/>
      <c r="E393" s="190"/>
    </row>
    <row r="394" spans="1:5" ht="15.75" thickBot="1" x14ac:dyDescent="0.3">
      <c r="A394" s="195" t="s">
        <v>150</v>
      </c>
      <c r="B394" s="190"/>
      <c r="C394" s="190"/>
      <c r="D394" s="190"/>
      <c r="E394" s="190"/>
    </row>
    <row r="395" spans="1:5" ht="15.75" thickBot="1" x14ac:dyDescent="0.3">
      <c r="A395" s="195" t="s">
        <v>151</v>
      </c>
      <c r="B395" s="190"/>
      <c r="C395" s="190"/>
      <c r="D395" s="190"/>
      <c r="E395" s="190"/>
    </row>
    <row r="396" spans="1:5" ht="15.75" thickBot="1" x14ac:dyDescent="0.3">
      <c r="A396" s="299" t="s">
        <v>34</v>
      </c>
      <c r="B396" s="190">
        <f>B386+B391</f>
        <v>0</v>
      </c>
      <c r="C396" s="190">
        <f>C386+C391</f>
        <v>46536.175000000003</v>
      </c>
      <c r="D396" s="190">
        <f>D386+D391</f>
        <v>46536.175000000003</v>
      </c>
      <c r="E396" s="190">
        <f>E386+E391</f>
        <v>41482.175000000003</v>
      </c>
    </row>
    <row r="397" spans="1:5" ht="15.75" thickBot="1" x14ac:dyDescent="0.3">
      <c r="A397" s="289" t="s">
        <v>48</v>
      </c>
      <c r="B397" s="384" t="s">
        <v>727</v>
      </c>
      <c r="C397" s="385"/>
      <c r="D397" s="386"/>
      <c r="E397" s="387"/>
    </row>
    <row r="398" spans="1:5" ht="98.25" customHeight="1" thickBot="1" x14ac:dyDescent="0.3">
      <c r="A398" s="289" t="s">
        <v>54</v>
      </c>
      <c r="B398" s="305" t="s">
        <v>728</v>
      </c>
      <c r="C398" s="306" t="s">
        <v>55</v>
      </c>
      <c r="D398" s="393" t="s">
        <v>729</v>
      </c>
      <c r="E398" s="394"/>
    </row>
    <row r="399" spans="1:5" ht="27.75" customHeight="1" thickBot="1" x14ac:dyDescent="0.3">
      <c r="A399" s="4" t="s">
        <v>10</v>
      </c>
      <c r="B399" s="371" t="s">
        <v>730</v>
      </c>
      <c r="C399" s="372"/>
      <c r="D399" s="372"/>
      <c r="E399" s="373"/>
    </row>
    <row r="400" spans="1:5" ht="15.75" thickBot="1" x14ac:dyDescent="0.3">
      <c r="A400" s="4" t="s">
        <v>15</v>
      </c>
      <c r="B400" s="352" t="s">
        <v>731</v>
      </c>
      <c r="C400" s="353"/>
      <c r="D400" s="353"/>
      <c r="E400" s="381"/>
    </row>
    <row r="401" spans="1:5" x14ac:dyDescent="0.25">
      <c r="A401" s="366"/>
      <c r="B401" s="17">
        <v>2018</v>
      </c>
      <c r="C401" s="17">
        <v>2019</v>
      </c>
      <c r="D401" s="17">
        <v>2020</v>
      </c>
      <c r="E401" s="17">
        <v>2021</v>
      </c>
    </row>
    <row r="402" spans="1:5" ht="15.75" thickBot="1" x14ac:dyDescent="0.3">
      <c r="A402" s="367"/>
      <c r="B402" s="18" t="s">
        <v>6</v>
      </c>
      <c r="C402" s="18" t="s">
        <v>7</v>
      </c>
      <c r="D402" s="18" t="s">
        <v>7</v>
      </c>
      <c r="E402" s="18" t="s">
        <v>7</v>
      </c>
    </row>
    <row r="403" spans="1:5" ht="15.75" thickBot="1" x14ac:dyDescent="0.3">
      <c r="A403" s="4" t="s">
        <v>9</v>
      </c>
      <c r="B403" s="4"/>
      <c r="C403" s="277">
        <v>1</v>
      </c>
      <c r="D403" s="277">
        <v>1</v>
      </c>
      <c r="E403" s="277">
        <v>1</v>
      </c>
    </row>
    <row r="404" spans="1:5" ht="15.75" thickBot="1" x14ac:dyDescent="0.3">
      <c r="A404" s="4" t="s">
        <v>16</v>
      </c>
      <c r="B404" s="6">
        <f>B422</f>
        <v>0</v>
      </c>
      <c r="C404" s="6">
        <f>C422</f>
        <v>180000</v>
      </c>
      <c r="D404" s="6">
        <f>D422</f>
        <v>200000</v>
      </c>
      <c r="E404" s="6">
        <f>E422</f>
        <v>200000</v>
      </c>
    </row>
    <row r="405" spans="1:5" ht="15.75" thickBot="1" x14ac:dyDescent="0.3">
      <c r="A405" s="4" t="s">
        <v>24</v>
      </c>
      <c r="B405" s="6" t="e">
        <f>B404/B403</f>
        <v>#DIV/0!</v>
      </c>
      <c r="C405" s="6">
        <f>C404/C403</f>
        <v>180000</v>
      </c>
      <c r="D405" s="6">
        <f>D404/D403</f>
        <v>200000</v>
      </c>
      <c r="E405" s="6">
        <f>E404/E403</f>
        <v>200000</v>
      </c>
    </row>
    <row r="406" spans="1:5" ht="15.75" thickBot="1" x14ac:dyDescent="0.3">
      <c r="A406" s="4" t="s">
        <v>17</v>
      </c>
      <c r="B406" s="277" t="s">
        <v>23</v>
      </c>
      <c r="C406" s="7" t="e">
        <f>C403/B403-1</f>
        <v>#DIV/0!</v>
      </c>
      <c r="D406" s="7">
        <f t="shared" ref="D406:E408" si="13">D403/C403-1</f>
        <v>0</v>
      </c>
      <c r="E406" s="7">
        <f t="shared" si="13"/>
        <v>0</v>
      </c>
    </row>
    <row r="407" spans="1:5" ht="15.75" thickBot="1" x14ac:dyDescent="0.3">
      <c r="A407" s="4" t="s">
        <v>18</v>
      </c>
      <c r="B407" s="277" t="s">
        <v>23</v>
      </c>
      <c r="C407" s="7" t="e">
        <f>C404/B404-1</f>
        <v>#DIV/0!</v>
      </c>
      <c r="D407" s="7">
        <f t="shared" si="13"/>
        <v>0.11111111111111116</v>
      </c>
      <c r="E407" s="7">
        <f t="shared" si="13"/>
        <v>0</v>
      </c>
    </row>
    <row r="408" spans="1:5" ht="15.75" thickBot="1" x14ac:dyDescent="0.3">
      <c r="A408" s="4" t="s">
        <v>19</v>
      </c>
      <c r="B408" s="277" t="s">
        <v>23</v>
      </c>
      <c r="C408" s="7" t="e">
        <f>C405/B405-1</f>
        <v>#DIV/0!</v>
      </c>
      <c r="D408" s="7">
        <f t="shared" si="13"/>
        <v>0.11111111111111116</v>
      </c>
      <c r="E408" s="7">
        <f t="shared" si="13"/>
        <v>0</v>
      </c>
    </row>
    <row r="409" spans="1:5" ht="15.75" thickBot="1" x14ac:dyDescent="0.3">
      <c r="A409" s="382" t="s">
        <v>35</v>
      </c>
      <c r="B409" s="358"/>
      <c r="C409" s="358"/>
      <c r="D409" s="358"/>
      <c r="E409" s="383"/>
    </row>
    <row r="410" spans="1:5" x14ac:dyDescent="0.25">
      <c r="A410" s="366"/>
      <c r="B410" s="17">
        <v>2018</v>
      </c>
      <c r="C410" s="17">
        <v>2019</v>
      </c>
      <c r="D410" s="17">
        <v>2020</v>
      </c>
      <c r="E410" s="17">
        <v>2021</v>
      </c>
    </row>
    <row r="411" spans="1:5" ht="15.75" thickBot="1" x14ac:dyDescent="0.3">
      <c r="A411" s="367"/>
      <c r="B411" s="18" t="s">
        <v>6</v>
      </c>
      <c r="C411" s="18" t="s">
        <v>7</v>
      </c>
      <c r="D411" s="18" t="s">
        <v>7</v>
      </c>
      <c r="E411" s="18" t="s">
        <v>7</v>
      </c>
    </row>
    <row r="412" spans="1:5" ht="15.75" thickBot="1" x14ac:dyDescent="0.3">
      <c r="A412" s="201" t="s">
        <v>43</v>
      </c>
      <c r="B412" s="89">
        <f>B413+B414+B415+B416</f>
        <v>0</v>
      </c>
      <c r="C412" s="89">
        <f>C413+C414+C415+C416</f>
        <v>0</v>
      </c>
      <c r="D412" s="89">
        <f>D413+D414+D415+D416</f>
        <v>0</v>
      </c>
      <c r="E412" s="89">
        <f>E413+E414+E415+E416</f>
        <v>0</v>
      </c>
    </row>
    <row r="413" spans="1:5" ht="15.75" thickBot="1" x14ac:dyDescent="0.3">
      <c r="A413" s="195" t="s">
        <v>52</v>
      </c>
      <c r="B413" s="89"/>
      <c r="C413" s="89">
        <v>0</v>
      </c>
      <c r="D413" s="89">
        <v>0</v>
      </c>
      <c r="E413" s="89">
        <v>0</v>
      </c>
    </row>
    <row r="414" spans="1:5" ht="15.75" thickBot="1" x14ac:dyDescent="0.3">
      <c r="A414" s="195" t="s">
        <v>149</v>
      </c>
      <c r="B414" s="89"/>
      <c r="C414" s="89"/>
      <c r="D414" s="89"/>
      <c r="E414" s="89"/>
    </row>
    <row r="415" spans="1:5" ht="15.75" thickBot="1" x14ac:dyDescent="0.3">
      <c r="A415" s="195" t="s">
        <v>150</v>
      </c>
      <c r="B415" s="89"/>
      <c r="C415" s="89"/>
      <c r="D415" s="89"/>
      <c r="E415" s="89"/>
    </row>
    <row r="416" spans="1:5" ht="15.75" thickBot="1" x14ac:dyDescent="0.3">
      <c r="A416" s="195" t="s">
        <v>151</v>
      </c>
      <c r="B416" s="89"/>
      <c r="C416" s="89"/>
      <c r="D416" s="89"/>
      <c r="E416" s="89"/>
    </row>
    <row r="417" spans="1:5" ht="15.75" thickBot="1" x14ac:dyDescent="0.3">
      <c r="A417" s="201" t="s">
        <v>44</v>
      </c>
      <c r="B417" s="190">
        <f>B418+B419+B420+B421</f>
        <v>0</v>
      </c>
      <c r="C417" s="190">
        <f>C418+C419+C420+C421</f>
        <v>180000</v>
      </c>
      <c r="D417" s="190">
        <f>D418+D419+D420+D421</f>
        <v>200000</v>
      </c>
      <c r="E417" s="190">
        <f>E418+E419+E420+E421</f>
        <v>200000</v>
      </c>
    </row>
    <row r="418" spans="1:5" ht="15.75" thickBot="1" x14ac:dyDescent="0.3">
      <c r="A418" s="195" t="s">
        <v>52</v>
      </c>
      <c r="B418" s="190"/>
      <c r="C418" s="190"/>
      <c r="D418" s="190"/>
      <c r="E418" s="190"/>
    </row>
    <row r="419" spans="1:5" ht="15.75" thickBot="1" x14ac:dyDescent="0.3">
      <c r="A419" s="195" t="s">
        <v>149</v>
      </c>
      <c r="B419" s="190"/>
      <c r="C419" s="190">
        <v>180000</v>
      </c>
      <c r="D419" s="190">
        <v>200000</v>
      </c>
      <c r="E419" s="190">
        <v>200000</v>
      </c>
    </row>
    <row r="420" spans="1:5" ht="15.75" thickBot="1" x14ac:dyDescent="0.3">
      <c r="A420" s="195" t="s">
        <v>150</v>
      </c>
      <c r="B420" s="190"/>
      <c r="C420" s="190"/>
      <c r="D420" s="190"/>
      <c r="E420" s="190"/>
    </row>
    <row r="421" spans="1:5" ht="15.75" thickBot="1" x14ac:dyDescent="0.3">
      <c r="A421" s="195" t="s">
        <v>151</v>
      </c>
      <c r="B421" s="190"/>
      <c r="C421" s="190"/>
      <c r="D421" s="190"/>
      <c r="E421" s="190"/>
    </row>
    <row r="422" spans="1:5" ht="15.75" thickBot="1" x14ac:dyDescent="0.3">
      <c r="A422" s="299" t="s">
        <v>34</v>
      </c>
      <c r="B422" s="190">
        <f>B412+B417</f>
        <v>0</v>
      </c>
      <c r="C422" s="190">
        <f>C412+C417</f>
        <v>180000</v>
      </c>
      <c r="D422" s="190">
        <f>D412+D417</f>
        <v>200000</v>
      </c>
      <c r="E422" s="190">
        <f>E412+E417</f>
        <v>200000</v>
      </c>
    </row>
    <row r="423" spans="1:5" ht="102" thickBot="1" x14ac:dyDescent="0.3">
      <c r="A423" s="328" t="s">
        <v>713</v>
      </c>
      <c r="B423" s="329" t="s">
        <v>732</v>
      </c>
      <c r="C423" s="306" t="s">
        <v>55</v>
      </c>
      <c r="D423" s="352" t="s">
        <v>733</v>
      </c>
      <c r="E423" s="381"/>
    </row>
    <row r="424" spans="1:5" ht="26.25" customHeight="1" thickBot="1" x14ac:dyDescent="0.3">
      <c r="A424" s="4" t="s">
        <v>10</v>
      </c>
      <c r="B424" s="371" t="s">
        <v>732</v>
      </c>
      <c r="C424" s="372"/>
      <c r="D424" s="372"/>
      <c r="E424" s="373"/>
    </row>
    <row r="425" spans="1:5" ht="15.75" thickBot="1" x14ac:dyDescent="0.3">
      <c r="A425" s="4" t="s">
        <v>15</v>
      </c>
      <c r="B425" s="352" t="s">
        <v>712</v>
      </c>
      <c r="C425" s="353"/>
      <c r="D425" s="353"/>
      <c r="E425" s="381"/>
    </row>
    <row r="426" spans="1:5" x14ac:dyDescent="0.25">
      <c r="A426" s="366"/>
      <c r="B426" s="17">
        <v>2018</v>
      </c>
      <c r="C426" s="17">
        <v>2019</v>
      </c>
      <c r="D426" s="17">
        <v>2020</v>
      </c>
      <c r="E426" s="17">
        <v>2021</v>
      </c>
    </row>
    <row r="427" spans="1:5" ht="15.75" thickBot="1" x14ac:dyDescent="0.3">
      <c r="A427" s="367"/>
      <c r="B427" s="18" t="s">
        <v>6</v>
      </c>
      <c r="C427" s="18" t="s">
        <v>7</v>
      </c>
      <c r="D427" s="18" t="s">
        <v>7</v>
      </c>
      <c r="E427" s="18" t="s">
        <v>7</v>
      </c>
    </row>
    <row r="428" spans="1:5" ht="15.75" thickBot="1" x14ac:dyDescent="0.3">
      <c r="A428" s="4" t="s">
        <v>9</v>
      </c>
      <c r="B428" s="4">
        <v>0</v>
      </c>
      <c r="C428" s="277">
        <v>1</v>
      </c>
      <c r="D428" s="277">
        <v>0</v>
      </c>
      <c r="E428" s="277">
        <v>0</v>
      </c>
    </row>
    <row r="429" spans="1:5" ht="15.75" thickBot="1" x14ac:dyDescent="0.3">
      <c r="A429" s="4" t="s">
        <v>16</v>
      </c>
      <c r="B429" s="6">
        <f>B447</f>
        <v>0</v>
      </c>
      <c r="C429" s="6">
        <f>C447</f>
        <v>40000</v>
      </c>
      <c r="D429" s="6">
        <f>D447</f>
        <v>0</v>
      </c>
      <c r="E429" s="6">
        <f>E447</f>
        <v>0</v>
      </c>
    </row>
    <row r="430" spans="1:5" ht="15.75" thickBot="1" x14ac:dyDescent="0.3">
      <c r="A430" s="4" t="s">
        <v>24</v>
      </c>
      <c r="B430" s="6" t="e">
        <f>B429/B428</f>
        <v>#DIV/0!</v>
      </c>
      <c r="C430" s="6">
        <f>C429/C428</f>
        <v>40000</v>
      </c>
      <c r="D430" s="6" t="e">
        <f>D429/D428</f>
        <v>#DIV/0!</v>
      </c>
      <c r="E430" s="6" t="e">
        <f>E429/E428</f>
        <v>#DIV/0!</v>
      </c>
    </row>
    <row r="431" spans="1:5" ht="15.75" thickBot="1" x14ac:dyDescent="0.3">
      <c r="A431" s="4" t="s">
        <v>17</v>
      </c>
      <c r="B431" s="277" t="s">
        <v>23</v>
      </c>
      <c r="C431" s="7" t="e">
        <f>C428/B428-1</f>
        <v>#DIV/0!</v>
      </c>
      <c r="D431" s="7">
        <f t="shared" ref="D431:E433" si="14">D428/C428-1</f>
        <v>-1</v>
      </c>
      <c r="E431" s="7" t="e">
        <f t="shared" si="14"/>
        <v>#DIV/0!</v>
      </c>
    </row>
    <row r="432" spans="1:5" ht="15.75" thickBot="1" x14ac:dyDescent="0.3">
      <c r="A432" s="4" t="s">
        <v>18</v>
      </c>
      <c r="B432" s="277" t="s">
        <v>23</v>
      </c>
      <c r="C432" s="7" t="e">
        <f>C429/B429-1</f>
        <v>#DIV/0!</v>
      </c>
      <c r="D432" s="7">
        <f t="shared" si="14"/>
        <v>-1</v>
      </c>
      <c r="E432" s="7" t="e">
        <f t="shared" si="14"/>
        <v>#DIV/0!</v>
      </c>
    </row>
    <row r="433" spans="1:5" ht="15.75" thickBot="1" x14ac:dyDescent="0.3">
      <c r="A433" s="4" t="s">
        <v>19</v>
      </c>
      <c r="B433" s="277" t="s">
        <v>23</v>
      </c>
      <c r="C433" s="7" t="e">
        <f>C430/B430-1</f>
        <v>#DIV/0!</v>
      </c>
      <c r="D433" s="7" t="e">
        <f t="shared" si="14"/>
        <v>#DIV/0!</v>
      </c>
      <c r="E433" s="7" t="e">
        <f t="shared" si="14"/>
        <v>#DIV/0!</v>
      </c>
    </row>
    <row r="434" spans="1:5" ht="15.75" thickBot="1" x14ac:dyDescent="0.3">
      <c r="A434" s="382" t="s">
        <v>86</v>
      </c>
      <c r="B434" s="358"/>
      <c r="C434" s="358"/>
      <c r="D434" s="358"/>
      <c r="E434" s="383"/>
    </row>
    <row r="435" spans="1:5" x14ac:dyDescent="0.25">
      <c r="A435" s="366"/>
      <c r="B435" s="17">
        <v>2018</v>
      </c>
      <c r="C435" s="17">
        <v>2019</v>
      </c>
      <c r="D435" s="17">
        <v>2020</v>
      </c>
      <c r="E435" s="17">
        <v>2021</v>
      </c>
    </row>
    <row r="436" spans="1:5" ht="15.75" thickBot="1" x14ac:dyDescent="0.3">
      <c r="A436" s="367"/>
      <c r="B436" s="18" t="s">
        <v>6</v>
      </c>
      <c r="C436" s="18" t="s">
        <v>7</v>
      </c>
      <c r="D436" s="18" t="s">
        <v>7</v>
      </c>
      <c r="E436" s="18" t="s">
        <v>7</v>
      </c>
    </row>
    <row r="437" spans="1:5" ht="15.75" thickBot="1" x14ac:dyDescent="0.3">
      <c r="A437" s="201" t="s">
        <v>43</v>
      </c>
      <c r="B437" s="89">
        <f>B438+B439+B440+B441</f>
        <v>0</v>
      </c>
      <c r="C437" s="89">
        <f>C438+C439+C440+C441</f>
        <v>0</v>
      </c>
      <c r="D437" s="89">
        <f>D438+D439+D440+D441</f>
        <v>0</v>
      </c>
      <c r="E437" s="89">
        <f>E438+E439+E440+E441</f>
        <v>0</v>
      </c>
    </row>
    <row r="438" spans="1:5" ht="15.75" thickBot="1" x14ac:dyDescent="0.3">
      <c r="A438" s="195" t="s">
        <v>52</v>
      </c>
      <c r="B438" s="89"/>
      <c r="C438" s="89">
        <v>0</v>
      </c>
      <c r="D438" s="89">
        <v>0</v>
      </c>
      <c r="E438" s="89">
        <v>0</v>
      </c>
    </row>
    <row r="439" spans="1:5" ht="15.75" thickBot="1" x14ac:dyDescent="0.3">
      <c r="A439" s="195" t="s">
        <v>149</v>
      </c>
      <c r="B439" s="89"/>
      <c r="C439" s="89"/>
      <c r="D439" s="89"/>
      <c r="E439" s="89"/>
    </row>
    <row r="440" spans="1:5" ht="15.75" thickBot="1" x14ac:dyDescent="0.3">
      <c r="A440" s="195" t="s">
        <v>150</v>
      </c>
      <c r="B440" s="89"/>
      <c r="C440" s="89"/>
      <c r="D440" s="89"/>
      <c r="E440" s="89"/>
    </row>
    <row r="441" spans="1:5" ht="15.75" thickBot="1" x14ac:dyDescent="0.3">
      <c r="A441" s="195" t="s">
        <v>151</v>
      </c>
      <c r="B441" s="89"/>
      <c r="C441" s="89"/>
      <c r="D441" s="89"/>
      <c r="E441" s="89"/>
    </row>
    <row r="442" spans="1:5" ht="15.75" thickBot="1" x14ac:dyDescent="0.3">
      <c r="A442" s="201" t="s">
        <v>44</v>
      </c>
      <c r="B442" s="190">
        <f>B443+B444+B445+B446</f>
        <v>0</v>
      </c>
      <c r="C442" s="190">
        <f>C443+C444+C445+C446</f>
        <v>40000</v>
      </c>
      <c r="D442" s="190">
        <f>D443+D444+D445+D446</f>
        <v>0</v>
      </c>
      <c r="E442" s="190">
        <f>E443+E444+E445+E446</f>
        <v>0</v>
      </c>
    </row>
    <row r="443" spans="1:5" ht="15.75" thickBot="1" x14ac:dyDescent="0.3">
      <c r="A443" s="195" t="s">
        <v>52</v>
      </c>
      <c r="B443" s="190"/>
      <c r="C443" s="190"/>
      <c r="D443" s="190"/>
      <c r="E443" s="190"/>
    </row>
    <row r="444" spans="1:5" ht="15.75" thickBot="1" x14ac:dyDescent="0.3">
      <c r="A444" s="195" t="s">
        <v>149</v>
      </c>
      <c r="B444" s="190"/>
      <c r="C444" s="190">
        <v>40000</v>
      </c>
      <c r="D444" s="190"/>
      <c r="E444" s="190"/>
    </row>
    <row r="445" spans="1:5" ht="15.75" thickBot="1" x14ac:dyDescent="0.3">
      <c r="A445" s="195" t="s">
        <v>150</v>
      </c>
      <c r="B445" s="190"/>
      <c r="C445" s="190"/>
      <c r="D445" s="190"/>
      <c r="E445" s="190"/>
    </row>
    <row r="446" spans="1:5" ht="15.75" thickBot="1" x14ac:dyDescent="0.3">
      <c r="A446" s="195" t="s">
        <v>151</v>
      </c>
      <c r="B446" s="190"/>
      <c r="C446" s="190"/>
      <c r="D446" s="190"/>
      <c r="E446" s="190"/>
    </row>
    <row r="447" spans="1:5" ht="15.75" thickBot="1" x14ac:dyDescent="0.3">
      <c r="A447" s="299" t="s">
        <v>82</v>
      </c>
      <c r="B447" s="190">
        <f>B437+B442</f>
        <v>0</v>
      </c>
      <c r="C447" s="190">
        <f>C437+C442</f>
        <v>40000</v>
      </c>
      <c r="D447" s="190">
        <f>D437+D442</f>
        <v>0</v>
      </c>
      <c r="E447" s="190">
        <f>E437+E442</f>
        <v>0</v>
      </c>
    </row>
    <row r="448" spans="1:5" ht="15.75" thickBot="1" x14ac:dyDescent="0.3">
      <c r="A448" s="289" t="s">
        <v>48</v>
      </c>
      <c r="B448" s="384" t="s">
        <v>736</v>
      </c>
      <c r="C448" s="385"/>
      <c r="D448" s="386"/>
      <c r="E448" s="387"/>
    </row>
    <row r="449" spans="1:5" ht="45.75" thickBot="1" x14ac:dyDescent="0.3">
      <c r="A449" s="289" t="s">
        <v>54</v>
      </c>
      <c r="B449" s="42" t="s">
        <v>737</v>
      </c>
      <c r="C449" s="287" t="s">
        <v>55</v>
      </c>
      <c r="D449" s="397" t="s">
        <v>738</v>
      </c>
      <c r="E449" s="398"/>
    </row>
    <row r="450" spans="1:5" ht="15.75" thickBot="1" x14ac:dyDescent="0.3">
      <c r="A450" s="4" t="s">
        <v>10</v>
      </c>
      <c r="B450" s="371" t="s">
        <v>737</v>
      </c>
      <c r="C450" s="372"/>
      <c r="D450" s="372"/>
      <c r="E450" s="373"/>
    </row>
    <row r="451" spans="1:5" ht="15.75" thickBot="1" x14ac:dyDescent="0.3">
      <c r="A451" s="4" t="s">
        <v>15</v>
      </c>
      <c r="B451" s="352" t="s">
        <v>734</v>
      </c>
      <c r="C451" s="353"/>
      <c r="D451" s="353"/>
      <c r="E451" s="381"/>
    </row>
    <row r="452" spans="1:5" x14ac:dyDescent="0.25">
      <c r="A452" s="366"/>
      <c r="B452" s="17">
        <v>2018</v>
      </c>
      <c r="C452" s="17">
        <v>2019</v>
      </c>
      <c r="D452" s="17">
        <v>2020</v>
      </c>
      <c r="E452" s="17">
        <v>2021</v>
      </c>
    </row>
    <row r="453" spans="1:5" ht="15.75" thickBot="1" x14ac:dyDescent="0.3">
      <c r="A453" s="367"/>
      <c r="B453" s="18" t="s">
        <v>6</v>
      </c>
      <c r="C453" s="18" t="s">
        <v>7</v>
      </c>
      <c r="D453" s="18" t="s">
        <v>7</v>
      </c>
      <c r="E453" s="18" t="s">
        <v>7</v>
      </c>
    </row>
    <row r="454" spans="1:5" ht="15.75" thickBot="1" x14ac:dyDescent="0.3">
      <c r="A454" s="4" t="s">
        <v>9</v>
      </c>
      <c r="B454" s="6">
        <v>0</v>
      </c>
      <c r="C454" s="6">
        <v>1</v>
      </c>
      <c r="D454" s="6">
        <v>0</v>
      </c>
      <c r="E454" s="6">
        <v>0</v>
      </c>
    </row>
    <row r="455" spans="1:5" ht="15.75" thickBot="1" x14ac:dyDescent="0.3">
      <c r="A455" s="4" t="s">
        <v>16</v>
      </c>
      <c r="B455" s="6">
        <f>B473</f>
        <v>0</v>
      </c>
      <c r="C455" s="6">
        <f>C473</f>
        <v>30000</v>
      </c>
      <c r="D455" s="6">
        <f>D473</f>
        <v>0</v>
      </c>
      <c r="E455" s="6">
        <f>E473</f>
        <v>0</v>
      </c>
    </row>
    <row r="456" spans="1:5" ht="15.75" thickBot="1" x14ac:dyDescent="0.3">
      <c r="A456" s="4" t="s">
        <v>24</v>
      </c>
      <c r="B456" s="6" t="e">
        <f>B455/B454</f>
        <v>#DIV/0!</v>
      </c>
      <c r="C456" s="6">
        <f>C455/C454</f>
        <v>30000</v>
      </c>
      <c r="D456" s="6" t="e">
        <f>D455/D454</f>
        <v>#DIV/0!</v>
      </c>
      <c r="E456" s="6" t="e">
        <f>E455/E454</f>
        <v>#DIV/0!</v>
      </c>
    </row>
    <row r="457" spans="1:5" ht="15.75" thickBot="1" x14ac:dyDescent="0.3">
      <c r="A457" s="4" t="s">
        <v>17</v>
      </c>
      <c r="B457" s="277" t="s">
        <v>23</v>
      </c>
      <c r="C457" s="7" t="e">
        <f>C454/B454-1</f>
        <v>#DIV/0!</v>
      </c>
      <c r="D457" s="7">
        <f t="shared" ref="D457:E459" si="15">D454/C454-1</f>
        <v>-1</v>
      </c>
      <c r="E457" s="7" t="e">
        <f t="shared" si="15"/>
        <v>#DIV/0!</v>
      </c>
    </row>
    <row r="458" spans="1:5" ht="15.75" thickBot="1" x14ac:dyDescent="0.3">
      <c r="A458" s="4" t="s">
        <v>18</v>
      </c>
      <c r="B458" s="277" t="s">
        <v>23</v>
      </c>
      <c r="C458" s="7" t="e">
        <f>C455/B455-1</f>
        <v>#DIV/0!</v>
      </c>
      <c r="D458" s="7">
        <f t="shared" si="15"/>
        <v>-1</v>
      </c>
      <c r="E458" s="7" t="e">
        <f t="shared" si="15"/>
        <v>#DIV/0!</v>
      </c>
    </row>
    <row r="459" spans="1:5" ht="15.75" thickBot="1" x14ac:dyDescent="0.3">
      <c r="A459" s="4" t="s">
        <v>19</v>
      </c>
      <c r="B459" s="277" t="s">
        <v>23</v>
      </c>
      <c r="C459" s="7" t="e">
        <f>C456/B456-1</f>
        <v>#DIV/0!</v>
      </c>
      <c r="D459" s="7" t="e">
        <f t="shared" si="15"/>
        <v>#DIV/0!</v>
      </c>
      <c r="E459" s="7" t="e">
        <f t="shared" si="15"/>
        <v>#DIV/0!</v>
      </c>
    </row>
    <row r="460" spans="1:5" ht="15.75" thickBot="1" x14ac:dyDescent="0.3">
      <c r="A460" s="382" t="s">
        <v>362</v>
      </c>
      <c r="B460" s="358"/>
      <c r="C460" s="358"/>
      <c r="D460" s="358"/>
      <c r="E460" s="383"/>
    </row>
    <row r="461" spans="1:5" x14ac:dyDescent="0.25">
      <c r="A461" s="366"/>
      <c r="B461" s="17">
        <v>2018</v>
      </c>
      <c r="C461" s="17">
        <v>2019</v>
      </c>
      <c r="D461" s="17">
        <v>2020</v>
      </c>
      <c r="E461" s="17">
        <v>2021</v>
      </c>
    </row>
    <row r="462" spans="1:5" ht="15.75" thickBot="1" x14ac:dyDescent="0.3">
      <c r="A462" s="367"/>
      <c r="B462" s="18" t="s">
        <v>6</v>
      </c>
      <c r="C462" s="18" t="s">
        <v>7</v>
      </c>
      <c r="D462" s="18" t="s">
        <v>7</v>
      </c>
      <c r="E462" s="18" t="s">
        <v>7</v>
      </c>
    </row>
    <row r="463" spans="1:5" ht="15.75" thickBot="1" x14ac:dyDescent="0.3">
      <c r="A463" s="201" t="s">
        <v>43</v>
      </c>
      <c r="B463" s="89">
        <f>B464+B465+B466+B467</f>
        <v>0</v>
      </c>
      <c r="C463" s="89">
        <f>C464+C465+C466+C467</f>
        <v>0</v>
      </c>
      <c r="D463" s="89">
        <f>D464+D465+D466+D467</f>
        <v>0</v>
      </c>
      <c r="E463" s="89">
        <f>E464+E465+E466+E467</f>
        <v>0</v>
      </c>
    </row>
    <row r="464" spans="1:5" ht="15.75" thickBot="1" x14ac:dyDescent="0.3">
      <c r="A464" s="195" t="s">
        <v>52</v>
      </c>
      <c r="B464" s="89"/>
      <c r="C464" s="89"/>
      <c r="D464" s="89"/>
      <c r="E464" s="89"/>
    </row>
    <row r="465" spans="1:5" ht="15.75" thickBot="1" x14ac:dyDescent="0.3">
      <c r="A465" s="195" t="s">
        <v>149</v>
      </c>
      <c r="B465" s="89"/>
      <c r="C465" s="89"/>
      <c r="D465" s="89"/>
      <c r="E465" s="89"/>
    </row>
    <row r="466" spans="1:5" ht="15.75" thickBot="1" x14ac:dyDescent="0.3">
      <c r="A466" s="195" t="s">
        <v>150</v>
      </c>
      <c r="B466" s="89"/>
      <c r="C466" s="89"/>
      <c r="D466" s="89"/>
      <c r="E466" s="89"/>
    </row>
    <row r="467" spans="1:5" ht="15.75" thickBot="1" x14ac:dyDescent="0.3">
      <c r="A467" s="195" t="s">
        <v>151</v>
      </c>
      <c r="B467" s="89"/>
      <c r="C467" s="89"/>
      <c r="D467" s="89"/>
      <c r="E467" s="89"/>
    </row>
    <row r="468" spans="1:5" ht="15.75" thickBot="1" x14ac:dyDescent="0.3">
      <c r="A468" s="201" t="s">
        <v>44</v>
      </c>
      <c r="B468" s="190">
        <f>B469+B470+B471+B472</f>
        <v>0</v>
      </c>
      <c r="C468" s="190">
        <f>C469+C470+C471+C472</f>
        <v>30000</v>
      </c>
      <c r="D468" s="190">
        <f>D469+D470+D471+D472</f>
        <v>0</v>
      </c>
      <c r="E468" s="190">
        <f>E469+E470+E471+E472</f>
        <v>0</v>
      </c>
    </row>
    <row r="469" spans="1:5" ht="15.75" thickBot="1" x14ac:dyDescent="0.3">
      <c r="A469" s="195" t="s">
        <v>52</v>
      </c>
      <c r="B469" s="190"/>
      <c r="C469" s="89"/>
      <c r="D469" s="89"/>
      <c r="E469" s="89"/>
    </row>
    <row r="470" spans="1:5" ht="15.75" thickBot="1" x14ac:dyDescent="0.3">
      <c r="A470" s="195" t="s">
        <v>149</v>
      </c>
      <c r="B470" s="190">
        <v>0</v>
      </c>
      <c r="C470" s="89">
        <v>30000</v>
      </c>
      <c r="D470" s="89"/>
      <c r="E470" s="89"/>
    </row>
    <row r="471" spans="1:5" ht="15.75" thickBot="1" x14ac:dyDescent="0.3">
      <c r="A471" s="195" t="s">
        <v>150</v>
      </c>
      <c r="B471" s="190"/>
      <c r="C471" s="89"/>
      <c r="D471" s="89"/>
      <c r="E471" s="89"/>
    </row>
    <row r="472" spans="1:5" ht="15.75" thickBot="1" x14ac:dyDescent="0.3">
      <c r="A472" s="195" t="s">
        <v>151</v>
      </c>
      <c r="B472" s="190"/>
      <c r="C472" s="89"/>
      <c r="D472" s="89"/>
      <c r="E472" s="89"/>
    </row>
    <row r="473" spans="1:5" ht="15.75" thickBot="1" x14ac:dyDescent="0.3">
      <c r="A473" s="290" t="s">
        <v>34</v>
      </c>
      <c r="B473" s="190">
        <f>B463+B468</f>
        <v>0</v>
      </c>
      <c r="C473" s="190">
        <f>C463+C468</f>
        <v>30000</v>
      </c>
      <c r="D473" s="190">
        <f>D463+D468</f>
        <v>0</v>
      </c>
      <c r="E473" s="190">
        <f>E463+E468</f>
        <v>0</v>
      </c>
    </row>
    <row r="474" spans="1:5" ht="68.25" thickBot="1" x14ac:dyDescent="0.3">
      <c r="A474" s="289" t="s">
        <v>75</v>
      </c>
      <c r="B474" s="42" t="s">
        <v>739</v>
      </c>
      <c r="C474" s="287" t="s">
        <v>55</v>
      </c>
      <c r="D474" s="395" t="s">
        <v>740</v>
      </c>
      <c r="E474" s="396"/>
    </row>
    <row r="475" spans="1:5" ht="24.75" customHeight="1" thickBot="1" x14ac:dyDescent="0.3">
      <c r="A475" s="4" t="s">
        <v>10</v>
      </c>
      <c r="B475" s="371" t="s">
        <v>739</v>
      </c>
      <c r="C475" s="372"/>
      <c r="D475" s="372"/>
      <c r="E475" s="373"/>
    </row>
    <row r="476" spans="1:5" ht="15.75" thickBot="1" x14ac:dyDescent="0.3">
      <c r="A476" s="4" t="s">
        <v>15</v>
      </c>
      <c r="B476" s="352" t="s">
        <v>734</v>
      </c>
      <c r="C476" s="353"/>
      <c r="D476" s="353"/>
      <c r="E476" s="381"/>
    </row>
    <row r="477" spans="1:5" x14ac:dyDescent="0.25">
      <c r="A477" s="366"/>
      <c r="B477" s="17">
        <v>2018</v>
      </c>
      <c r="C477" s="17">
        <v>2019</v>
      </c>
      <c r="D477" s="17">
        <v>2020</v>
      </c>
      <c r="E477" s="17">
        <v>2021</v>
      </c>
    </row>
    <row r="478" spans="1:5" ht="15.75" thickBot="1" x14ac:dyDescent="0.3">
      <c r="A478" s="367"/>
      <c r="B478" s="18" t="s">
        <v>6</v>
      </c>
      <c r="C478" s="18" t="s">
        <v>7</v>
      </c>
      <c r="D478" s="18" t="s">
        <v>7</v>
      </c>
      <c r="E478" s="18" t="s">
        <v>7</v>
      </c>
    </row>
    <row r="479" spans="1:5" ht="15.75" thickBot="1" x14ac:dyDescent="0.3">
      <c r="A479" s="4" t="s">
        <v>9</v>
      </c>
      <c r="B479" s="277">
        <v>0</v>
      </c>
      <c r="C479" s="277">
        <v>1</v>
      </c>
      <c r="D479" s="277">
        <v>0</v>
      </c>
      <c r="E479" s="277">
        <v>0</v>
      </c>
    </row>
    <row r="480" spans="1:5" ht="15.75" thickBot="1" x14ac:dyDescent="0.3">
      <c r="A480" s="4" t="s">
        <v>16</v>
      </c>
      <c r="B480" s="6">
        <f>B498</f>
        <v>0</v>
      </c>
      <c r="C480" s="6">
        <f>C498</f>
        <v>30000</v>
      </c>
      <c r="D480" s="6">
        <f>D498</f>
        <v>0</v>
      </c>
      <c r="E480" s="6">
        <f>E498</f>
        <v>0</v>
      </c>
    </row>
    <row r="481" spans="1:5" ht="15.75" thickBot="1" x14ac:dyDescent="0.3">
      <c r="A481" s="4" t="s">
        <v>24</v>
      </c>
      <c r="B481" s="6" t="e">
        <f>B480/B479</f>
        <v>#DIV/0!</v>
      </c>
      <c r="C481" s="6">
        <f>C480/C479</f>
        <v>30000</v>
      </c>
      <c r="D481" s="6" t="e">
        <f>D480/D479</f>
        <v>#DIV/0!</v>
      </c>
      <c r="E481" s="6" t="e">
        <f>E480/E479</f>
        <v>#DIV/0!</v>
      </c>
    </row>
    <row r="482" spans="1:5" ht="15.75" thickBot="1" x14ac:dyDescent="0.3">
      <c r="A482" s="4" t="s">
        <v>17</v>
      </c>
      <c r="B482" s="277" t="s">
        <v>23</v>
      </c>
      <c r="C482" s="7" t="e">
        <f>C479/B479-1</f>
        <v>#DIV/0!</v>
      </c>
      <c r="D482" s="7">
        <f t="shared" ref="D482:E484" si="16">D479/C479-1</f>
        <v>-1</v>
      </c>
      <c r="E482" s="7" t="e">
        <f t="shared" si="16"/>
        <v>#DIV/0!</v>
      </c>
    </row>
    <row r="483" spans="1:5" ht="15.75" thickBot="1" x14ac:dyDescent="0.3">
      <c r="A483" s="4" t="s">
        <v>18</v>
      </c>
      <c r="B483" s="277" t="s">
        <v>23</v>
      </c>
      <c r="C483" s="7" t="e">
        <f>C480/B480-1</f>
        <v>#DIV/0!</v>
      </c>
      <c r="D483" s="7">
        <f t="shared" si="16"/>
        <v>-1</v>
      </c>
      <c r="E483" s="7" t="e">
        <f t="shared" si="16"/>
        <v>#DIV/0!</v>
      </c>
    </row>
    <row r="484" spans="1:5" ht="15.75" thickBot="1" x14ac:dyDescent="0.3">
      <c r="A484" s="4" t="s">
        <v>19</v>
      </c>
      <c r="B484" s="277" t="s">
        <v>23</v>
      </c>
      <c r="C484" s="7" t="e">
        <f>C481/B481-1</f>
        <v>#DIV/0!</v>
      </c>
      <c r="D484" s="7" t="e">
        <f t="shared" si="16"/>
        <v>#DIV/0!</v>
      </c>
      <c r="E484" s="7" t="e">
        <f t="shared" si="16"/>
        <v>#DIV/0!</v>
      </c>
    </row>
    <row r="485" spans="1:5" ht="15.75" thickBot="1" x14ac:dyDescent="0.3">
      <c r="A485" s="382" t="s">
        <v>368</v>
      </c>
      <c r="B485" s="358"/>
      <c r="C485" s="358"/>
      <c r="D485" s="358"/>
      <c r="E485" s="383"/>
    </row>
    <row r="486" spans="1:5" x14ac:dyDescent="0.25">
      <c r="A486" s="366"/>
      <c r="B486" s="17">
        <v>2018</v>
      </c>
      <c r="C486" s="17">
        <v>2019</v>
      </c>
      <c r="D486" s="17">
        <v>2020</v>
      </c>
      <c r="E486" s="17">
        <v>2021</v>
      </c>
    </row>
    <row r="487" spans="1:5" ht="15.75" thickBot="1" x14ac:dyDescent="0.3">
      <c r="A487" s="367"/>
      <c r="B487" s="18" t="s">
        <v>6</v>
      </c>
      <c r="C487" s="18" t="s">
        <v>7</v>
      </c>
      <c r="D487" s="18" t="s">
        <v>7</v>
      </c>
      <c r="E487" s="18" t="s">
        <v>7</v>
      </c>
    </row>
    <row r="488" spans="1:5" ht="15.75" thickBot="1" x14ac:dyDescent="0.3">
      <c r="A488" s="201" t="s">
        <v>43</v>
      </c>
      <c r="B488" s="89">
        <f>B489+B490+B491+B492</f>
        <v>0</v>
      </c>
      <c r="C488" s="89">
        <f>C489+C490+C491+C492</f>
        <v>0</v>
      </c>
      <c r="D488" s="89">
        <f>D489+D490+D491+D492</f>
        <v>0</v>
      </c>
      <c r="E488" s="89">
        <f>E489+E490+E491+E492</f>
        <v>0</v>
      </c>
    </row>
    <row r="489" spans="1:5" ht="15.75" thickBot="1" x14ac:dyDescent="0.3">
      <c r="A489" s="195" t="s">
        <v>52</v>
      </c>
      <c r="B489" s="89"/>
      <c r="C489" s="89"/>
      <c r="D489" s="89"/>
      <c r="E489" s="89"/>
    </row>
    <row r="490" spans="1:5" ht="15.75" thickBot="1" x14ac:dyDescent="0.3">
      <c r="A490" s="195" t="s">
        <v>149</v>
      </c>
      <c r="B490" s="89"/>
      <c r="C490" s="89"/>
      <c r="D490" s="89"/>
      <c r="E490" s="89"/>
    </row>
    <row r="491" spans="1:5" ht="15.75" thickBot="1" x14ac:dyDescent="0.3">
      <c r="A491" s="195" t="s">
        <v>150</v>
      </c>
      <c r="B491" s="89"/>
      <c r="C491" s="89"/>
      <c r="D491" s="89"/>
      <c r="E491" s="89"/>
    </row>
    <row r="492" spans="1:5" ht="15.75" thickBot="1" x14ac:dyDescent="0.3">
      <c r="A492" s="195" t="s">
        <v>151</v>
      </c>
      <c r="B492" s="89"/>
      <c r="C492" s="89"/>
      <c r="D492" s="89"/>
      <c r="E492" s="89"/>
    </row>
    <row r="493" spans="1:5" ht="15.75" thickBot="1" x14ac:dyDescent="0.3">
      <c r="A493" s="201" t="s">
        <v>44</v>
      </c>
      <c r="B493" s="190">
        <f>B494+B495+B496+B497</f>
        <v>0</v>
      </c>
      <c r="C493" s="190">
        <f>C494+C495+C496+C497</f>
        <v>30000</v>
      </c>
      <c r="D493" s="190">
        <f>D494+D495+D496+D497</f>
        <v>0</v>
      </c>
      <c r="E493" s="190">
        <f>E494+E495+E496+E497</f>
        <v>0</v>
      </c>
    </row>
    <row r="494" spans="1:5" ht="15.75" thickBot="1" x14ac:dyDescent="0.3">
      <c r="A494" s="195" t="s">
        <v>52</v>
      </c>
      <c r="B494" s="190"/>
      <c r="C494" s="89"/>
      <c r="D494" s="89"/>
      <c r="E494" s="89"/>
    </row>
    <row r="495" spans="1:5" ht="15.75" thickBot="1" x14ac:dyDescent="0.3">
      <c r="A495" s="195" t="s">
        <v>149</v>
      </c>
      <c r="B495" s="190">
        <v>0</v>
      </c>
      <c r="C495" s="89">
        <v>30000</v>
      </c>
      <c r="D495" s="89"/>
      <c r="E495" s="89"/>
    </row>
    <row r="496" spans="1:5" ht="15.75" thickBot="1" x14ac:dyDescent="0.3">
      <c r="A496" s="195" t="s">
        <v>150</v>
      </c>
      <c r="B496" s="190"/>
      <c r="C496" s="89"/>
      <c r="D496" s="89"/>
      <c r="E496" s="89"/>
    </row>
    <row r="497" spans="1:5" ht="15.75" thickBot="1" x14ac:dyDescent="0.3">
      <c r="A497" s="195" t="s">
        <v>151</v>
      </c>
      <c r="B497" s="190"/>
      <c r="C497" s="89"/>
      <c r="D497" s="89"/>
      <c r="E497" s="89"/>
    </row>
    <row r="498" spans="1:5" ht="15.75" thickBot="1" x14ac:dyDescent="0.3">
      <c r="A498" s="290" t="s">
        <v>395</v>
      </c>
      <c r="B498" s="190">
        <f>B488+B493</f>
        <v>0</v>
      </c>
      <c r="C498" s="190">
        <f>C488+C493</f>
        <v>30000</v>
      </c>
      <c r="D498" s="190">
        <f>D488+D493</f>
        <v>0</v>
      </c>
      <c r="E498" s="190">
        <f>E488+E493</f>
        <v>0</v>
      </c>
    </row>
    <row r="499" spans="1:5" ht="34.5" thickBot="1" x14ac:dyDescent="0.3">
      <c r="A499" s="289" t="s">
        <v>78</v>
      </c>
      <c r="B499" s="42" t="s">
        <v>741</v>
      </c>
      <c r="C499" s="287" t="s">
        <v>55</v>
      </c>
      <c r="D499" s="395" t="s">
        <v>740</v>
      </c>
      <c r="E499" s="396"/>
    </row>
    <row r="500" spans="1:5" ht="15.75" thickBot="1" x14ac:dyDescent="0.3">
      <c r="A500" s="4" t="s">
        <v>10</v>
      </c>
      <c r="B500" s="371" t="s">
        <v>741</v>
      </c>
      <c r="C500" s="372"/>
      <c r="D500" s="372"/>
      <c r="E500" s="373"/>
    </row>
    <row r="501" spans="1:5" ht="15.75" thickBot="1" x14ac:dyDescent="0.3">
      <c r="A501" s="4" t="s">
        <v>15</v>
      </c>
      <c r="B501" s="352" t="s">
        <v>734</v>
      </c>
      <c r="C501" s="353"/>
      <c r="D501" s="353"/>
      <c r="E501" s="381"/>
    </row>
    <row r="502" spans="1:5" x14ac:dyDescent="0.25">
      <c r="A502" s="366"/>
      <c r="B502" s="17">
        <v>2018</v>
      </c>
      <c r="C502" s="17">
        <v>2019</v>
      </c>
      <c r="D502" s="17">
        <v>2020</v>
      </c>
      <c r="E502" s="17">
        <v>2021</v>
      </c>
    </row>
    <row r="503" spans="1:5" ht="15.75" thickBot="1" x14ac:dyDescent="0.3">
      <c r="A503" s="367"/>
      <c r="B503" s="18" t="s">
        <v>6</v>
      </c>
      <c r="C503" s="18" t="s">
        <v>7</v>
      </c>
      <c r="D503" s="18" t="s">
        <v>7</v>
      </c>
      <c r="E503" s="18" t="s">
        <v>7</v>
      </c>
    </row>
    <row r="504" spans="1:5" ht="15.75" thickBot="1" x14ac:dyDescent="0.3">
      <c r="A504" s="4" t="s">
        <v>9</v>
      </c>
      <c r="B504" s="277">
        <v>0</v>
      </c>
      <c r="C504" s="277">
        <v>1</v>
      </c>
      <c r="D504" s="277">
        <v>0</v>
      </c>
      <c r="E504" s="277">
        <v>0</v>
      </c>
    </row>
    <row r="505" spans="1:5" ht="15.75" thickBot="1" x14ac:dyDescent="0.3">
      <c r="A505" s="4" t="s">
        <v>16</v>
      </c>
      <c r="B505" s="6">
        <f>B523</f>
        <v>0</v>
      </c>
      <c r="C505" s="6">
        <f>C523</f>
        <v>38919</v>
      </c>
      <c r="D505" s="6">
        <f>D523</f>
        <v>0</v>
      </c>
      <c r="E505" s="6">
        <f>E523</f>
        <v>0</v>
      </c>
    </row>
    <row r="506" spans="1:5" ht="15.75" thickBot="1" x14ac:dyDescent="0.3">
      <c r="A506" s="4" t="s">
        <v>24</v>
      </c>
      <c r="B506" s="6" t="e">
        <f>B505/B504</f>
        <v>#DIV/0!</v>
      </c>
      <c r="C506" s="6">
        <f>C505/C504</f>
        <v>38919</v>
      </c>
      <c r="D506" s="6" t="e">
        <f>D505/D504</f>
        <v>#DIV/0!</v>
      </c>
      <c r="E506" s="6" t="e">
        <f>E505/E504</f>
        <v>#DIV/0!</v>
      </c>
    </row>
    <row r="507" spans="1:5" ht="15.75" thickBot="1" x14ac:dyDescent="0.3">
      <c r="A507" s="4" t="s">
        <v>17</v>
      </c>
      <c r="B507" s="277" t="s">
        <v>23</v>
      </c>
      <c r="C507" s="7" t="e">
        <f t="shared" ref="C507:E509" si="17">C504/B504-1</f>
        <v>#DIV/0!</v>
      </c>
      <c r="D507" s="7">
        <f t="shared" si="17"/>
        <v>-1</v>
      </c>
      <c r="E507" s="7" t="e">
        <f t="shared" si="17"/>
        <v>#DIV/0!</v>
      </c>
    </row>
    <row r="508" spans="1:5" ht="15.75" thickBot="1" x14ac:dyDescent="0.3">
      <c r="A508" s="4" t="s">
        <v>18</v>
      </c>
      <c r="B508" s="277" t="s">
        <v>23</v>
      </c>
      <c r="C508" s="7" t="e">
        <f t="shared" si="17"/>
        <v>#DIV/0!</v>
      </c>
      <c r="D508" s="7">
        <f t="shared" si="17"/>
        <v>-1</v>
      </c>
      <c r="E508" s="7" t="e">
        <f t="shared" si="17"/>
        <v>#DIV/0!</v>
      </c>
    </row>
    <row r="509" spans="1:5" ht="15.75" thickBot="1" x14ac:dyDescent="0.3">
      <c r="A509" s="4" t="s">
        <v>19</v>
      </c>
      <c r="B509" s="277" t="s">
        <v>23</v>
      </c>
      <c r="C509" s="7" t="e">
        <f t="shared" si="17"/>
        <v>#DIV/0!</v>
      </c>
      <c r="D509" s="7" t="e">
        <f t="shared" si="17"/>
        <v>#DIV/0!</v>
      </c>
      <c r="E509" s="7" t="e">
        <f t="shared" si="17"/>
        <v>#DIV/0!</v>
      </c>
    </row>
    <row r="510" spans="1:5" ht="15.75" thickBot="1" x14ac:dyDescent="0.3">
      <c r="A510" s="382" t="s">
        <v>368</v>
      </c>
      <c r="B510" s="358"/>
      <c r="C510" s="358"/>
      <c r="D510" s="358"/>
      <c r="E510" s="383"/>
    </row>
    <row r="511" spans="1:5" x14ac:dyDescent="0.25">
      <c r="A511" s="366"/>
      <c r="B511" s="17">
        <v>2018</v>
      </c>
      <c r="C511" s="17">
        <v>2019</v>
      </c>
      <c r="D511" s="17">
        <v>2020</v>
      </c>
      <c r="E511" s="17">
        <v>2021</v>
      </c>
    </row>
    <row r="512" spans="1:5" ht="15.75" thickBot="1" x14ac:dyDescent="0.3">
      <c r="A512" s="367"/>
      <c r="B512" s="18" t="s">
        <v>6</v>
      </c>
      <c r="C512" s="18" t="s">
        <v>7</v>
      </c>
      <c r="D512" s="18" t="s">
        <v>7</v>
      </c>
      <c r="E512" s="18" t="s">
        <v>7</v>
      </c>
    </row>
    <row r="513" spans="1:5" ht="15.75" thickBot="1" x14ac:dyDescent="0.3">
      <c r="A513" s="201" t="s">
        <v>43</v>
      </c>
      <c r="B513" s="89">
        <f>B514+B515+B516+B517</f>
        <v>0</v>
      </c>
      <c r="C513" s="89">
        <f>C514+C515+C516+C517</f>
        <v>0</v>
      </c>
      <c r="D513" s="89">
        <f>D514+D515+D516+D517</f>
        <v>0</v>
      </c>
      <c r="E513" s="89">
        <f>E514+E515+E516+E517</f>
        <v>0</v>
      </c>
    </row>
    <row r="514" spans="1:5" ht="15.75" thickBot="1" x14ac:dyDescent="0.3">
      <c r="A514" s="195" t="s">
        <v>52</v>
      </c>
      <c r="B514" s="89"/>
      <c r="C514" s="89"/>
      <c r="D514" s="89"/>
      <c r="E514" s="89"/>
    </row>
    <row r="515" spans="1:5" ht="15.75" thickBot="1" x14ac:dyDescent="0.3">
      <c r="A515" s="195" t="s">
        <v>149</v>
      </c>
      <c r="B515" s="89"/>
      <c r="C515" s="89"/>
      <c r="D515" s="89"/>
      <c r="E515" s="89"/>
    </row>
    <row r="516" spans="1:5" ht="15.75" thickBot="1" x14ac:dyDescent="0.3">
      <c r="A516" s="195" t="s">
        <v>150</v>
      </c>
      <c r="B516" s="89"/>
      <c r="C516" s="89"/>
      <c r="D516" s="89"/>
      <c r="E516" s="89"/>
    </row>
    <row r="517" spans="1:5" ht="15.75" thickBot="1" x14ac:dyDescent="0.3">
      <c r="A517" s="195" t="s">
        <v>151</v>
      </c>
      <c r="B517" s="89"/>
      <c r="C517" s="89"/>
      <c r="D517" s="89"/>
      <c r="E517" s="89"/>
    </row>
    <row r="518" spans="1:5" ht="15.75" thickBot="1" x14ac:dyDescent="0.3">
      <c r="A518" s="201" t="s">
        <v>44</v>
      </c>
      <c r="B518" s="190">
        <f>B519+B520+B521+B522</f>
        <v>0</v>
      </c>
      <c r="C518" s="190">
        <f>C519+C520+C521+C522</f>
        <v>38919</v>
      </c>
      <c r="D518" s="190">
        <f>D519+D520+D521+D522</f>
        <v>0</v>
      </c>
      <c r="E518" s="190">
        <f>E519+E520+E521+E522</f>
        <v>0</v>
      </c>
    </row>
    <row r="519" spans="1:5" ht="15.75" thickBot="1" x14ac:dyDescent="0.3">
      <c r="A519" s="195" t="s">
        <v>52</v>
      </c>
      <c r="B519" s="190"/>
      <c r="C519" s="89"/>
      <c r="D519" s="89"/>
      <c r="E519" s="89"/>
    </row>
    <row r="520" spans="1:5" ht="15.75" thickBot="1" x14ac:dyDescent="0.3">
      <c r="A520" s="195" t="s">
        <v>149</v>
      </c>
      <c r="B520" s="190">
        <v>0</v>
      </c>
      <c r="C520" s="89">
        <v>38919</v>
      </c>
      <c r="D520" s="89"/>
      <c r="E520" s="89"/>
    </row>
    <row r="521" spans="1:5" ht="15.75" thickBot="1" x14ac:dyDescent="0.3">
      <c r="A521" s="195" t="s">
        <v>150</v>
      </c>
      <c r="B521" s="190"/>
      <c r="C521" s="89"/>
      <c r="D521" s="89"/>
      <c r="E521" s="89"/>
    </row>
    <row r="522" spans="1:5" ht="15.75" thickBot="1" x14ac:dyDescent="0.3">
      <c r="A522" s="195" t="s">
        <v>151</v>
      </c>
      <c r="B522" s="190"/>
      <c r="C522" s="89"/>
      <c r="D522" s="89"/>
      <c r="E522" s="89"/>
    </row>
    <row r="523" spans="1:5" ht="15.75" thickBot="1" x14ac:dyDescent="0.3">
      <c r="A523" s="290" t="s">
        <v>395</v>
      </c>
      <c r="B523" s="190">
        <f>B513+B518</f>
        <v>0</v>
      </c>
      <c r="C523" s="190">
        <f>C513+C518</f>
        <v>38919</v>
      </c>
      <c r="D523" s="190">
        <f>D513+D518</f>
        <v>0</v>
      </c>
      <c r="E523" s="190">
        <f>E513+E518</f>
        <v>0</v>
      </c>
    </row>
    <row r="524" spans="1:5" ht="15.75" thickBot="1" x14ac:dyDescent="0.3">
      <c r="A524" s="25"/>
      <c r="B524" s="26"/>
      <c r="C524" s="26"/>
      <c r="D524" s="26"/>
      <c r="E524" s="26"/>
    </row>
    <row r="525" spans="1:5" ht="24.75" thickBot="1" x14ac:dyDescent="0.3">
      <c r="A525" s="12" t="s">
        <v>49</v>
      </c>
      <c r="B525" s="13">
        <f>B35+B72+B109+B150+B176+B201+B226+B251+B276+B301+B326+B352+B378+B404+B429+B455+B480+B505</f>
        <v>683201</v>
      </c>
      <c r="C525" s="13">
        <f>C35+C72+C109+C150+C176+C201+C226+C251+C276+C301+C326+C352+C378+C404+C429+C455+C480+C505</f>
        <v>1289592</v>
      </c>
      <c r="D525" s="13">
        <f>D35+D72+D109+D150+D176+D201+D226+D251+D276+D301+D326+D352+D378+D404+D429+D455+D480+D505</f>
        <v>1136000</v>
      </c>
      <c r="E525" s="13">
        <f>E35+E72+E109+E150+E176+E201+E226+E251+E276+E301+E326+E352+E378+E404+E429+E455+E480+E505</f>
        <v>1043000.0000000001</v>
      </c>
    </row>
    <row r="526" spans="1:5" ht="24.75" thickBot="1" x14ac:dyDescent="0.3">
      <c r="A526" s="12" t="s">
        <v>50</v>
      </c>
      <c r="B526" s="13">
        <f>B527+B530+B533+B536+B539+B542+B545+B548+B553</f>
        <v>683201</v>
      </c>
      <c r="C526" s="13">
        <f>C527+C530+C533+C536+C539+C542+C545+C548+C553</f>
        <v>1289592</v>
      </c>
      <c r="D526" s="13">
        <f>D527+D530+D533+D536+D539+D542+D545+D548+D553</f>
        <v>1136000</v>
      </c>
      <c r="E526" s="13">
        <f>E527+E530+E533+E536+E539+E542+E545+E548+E553</f>
        <v>1043000</v>
      </c>
    </row>
    <row r="527" spans="1:5" ht="15.75" thickBot="1" x14ac:dyDescent="0.3">
      <c r="A527" s="1" t="s">
        <v>0</v>
      </c>
      <c r="B527" s="21">
        <f>B528+B529</f>
        <v>374971</v>
      </c>
      <c r="C527" s="21">
        <f>C528+C529</f>
        <v>373239</v>
      </c>
      <c r="D527" s="21">
        <f>D528+D529</f>
        <v>374789</v>
      </c>
      <c r="E527" s="21">
        <f>E528+E529</f>
        <v>374789</v>
      </c>
    </row>
    <row r="528" spans="1:5" ht="15.75" thickBot="1" x14ac:dyDescent="0.3">
      <c r="A528" s="10" t="s">
        <v>52</v>
      </c>
      <c r="B528" s="11">
        <f t="shared" ref="B528:E529" si="18">B44+B81+B118</f>
        <v>374971</v>
      </c>
      <c r="C528" s="11">
        <f t="shared" si="18"/>
        <v>373239</v>
      </c>
      <c r="D528" s="11">
        <f t="shared" si="18"/>
        <v>374789</v>
      </c>
      <c r="E528" s="11">
        <f t="shared" si="18"/>
        <v>374789</v>
      </c>
    </row>
    <row r="529" spans="1:5" ht="15.75" thickBot="1" x14ac:dyDescent="0.3">
      <c r="A529" s="10" t="s">
        <v>56</v>
      </c>
      <c r="B529" s="11">
        <f t="shared" si="18"/>
        <v>0</v>
      </c>
      <c r="C529" s="11">
        <f t="shared" si="18"/>
        <v>0</v>
      </c>
      <c r="D529" s="11">
        <f t="shared" si="18"/>
        <v>0</v>
      </c>
      <c r="E529" s="11">
        <f t="shared" si="18"/>
        <v>0</v>
      </c>
    </row>
    <row r="530" spans="1:5" ht="24.75" thickBot="1" x14ac:dyDescent="0.3">
      <c r="A530" s="1" t="s">
        <v>32</v>
      </c>
      <c r="B530" s="21">
        <f>B531+B532</f>
        <v>70670</v>
      </c>
      <c r="C530" s="21">
        <f>C531+C532</f>
        <v>76446</v>
      </c>
      <c r="D530" s="21">
        <f>D531+D532</f>
        <v>85896</v>
      </c>
      <c r="E530" s="21">
        <f>E531+E532</f>
        <v>85896</v>
      </c>
    </row>
    <row r="531" spans="1:5" ht="15.75" thickBot="1" x14ac:dyDescent="0.3">
      <c r="A531" s="10" t="s">
        <v>52</v>
      </c>
      <c r="B531" s="8">
        <f>B47+B84+B121</f>
        <v>70670</v>
      </c>
      <c r="C531" s="8">
        <f>C47+C84+C121</f>
        <v>76446</v>
      </c>
      <c r="D531" s="8">
        <f>D47+D84+D121</f>
        <v>85896</v>
      </c>
      <c r="E531" s="8">
        <f>E47+E84+E121</f>
        <v>85896</v>
      </c>
    </row>
    <row r="532" spans="1:5" ht="15.75" thickBot="1" x14ac:dyDescent="0.3">
      <c r="A532" s="10" t="s">
        <v>56</v>
      </c>
      <c r="B532" s="11">
        <f>B48+B85+B119</f>
        <v>0</v>
      </c>
      <c r="C532" s="11">
        <f>C48+C85+C119</f>
        <v>0</v>
      </c>
      <c r="D532" s="11">
        <f>D48+D85+D119</f>
        <v>0</v>
      </c>
      <c r="E532" s="11">
        <f>E48+E85+E119</f>
        <v>0</v>
      </c>
    </row>
    <row r="533" spans="1:5" ht="15.75" thickBot="1" x14ac:dyDescent="0.3">
      <c r="A533" s="1" t="s">
        <v>1</v>
      </c>
      <c r="B533" s="21">
        <f>B534+B535</f>
        <v>175000</v>
      </c>
      <c r="C533" s="21">
        <f>C534+C535</f>
        <v>128805</v>
      </c>
      <c r="D533" s="21">
        <f>D534+D535</f>
        <v>169755</v>
      </c>
      <c r="E533" s="21">
        <f>E534+E535</f>
        <v>176755</v>
      </c>
    </row>
    <row r="534" spans="1:5" ht="15.75" thickBot="1" x14ac:dyDescent="0.3">
      <c r="A534" s="10" t="s">
        <v>52</v>
      </c>
      <c r="B534" s="11">
        <f t="shared" ref="B534:E535" si="19">B50+B87+B124</f>
        <v>175000</v>
      </c>
      <c r="C534" s="11">
        <f t="shared" si="19"/>
        <v>128805</v>
      </c>
      <c r="D534" s="11">
        <f t="shared" si="19"/>
        <v>169755</v>
      </c>
      <c r="E534" s="11">
        <f t="shared" si="19"/>
        <v>176755</v>
      </c>
    </row>
    <row r="535" spans="1:5" ht="15.75" thickBot="1" x14ac:dyDescent="0.3">
      <c r="A535" s="10" t="s">
        <v>56</v>
      </c>
      <c r="B535" s="11">
        <f t="shared" si="19"/>
        <v>0</v>
      </c>
      <c r="C535" s="11">
        <f t="shared" si="19"/>
        <v>0</v>
      </c>
      <c r="D535" s="11">
        <f t="shared" si="19"/>
        <v>0</v>
      </c>
      <c r="E535" s="11">
        <f t="shared" si="19"/>
        <v>0</v>
      </c>
    </row>
    <row r="536" spans="1:5" ht="15.75" thickBot="1" x14ac:dyDescent="0.3">
      <c r="A536" s="1" t="s">
        <v>2</v>
      </c>
      <c r="B536" s="21">
        <f>B537+B538</f>
        <v>0</v>
      </c>
      <c r="C536" s="21">
        <f>C537+C538</f>
        <v>0</v>
      </c>
      <c r="D536" s="21">
        <f>D537+D538</f>
        <v>0</v>
      </c>
      <c r="E536" s="21">
        <f>E537+E538</f>
        <v>0</v>
      </c>
    </row>
    <row r="537" spans="1:5" ht="15.75" thickBot="1" x14ac:dyDescent="0.3">
      <c r="A537" s="10" t="s">
        <v>52</v>
      </c>
      <c r="B537" s="8">
        <f t="shared" ref="B537:E538" si="20">B53+B90+B127</f>
        <v>0</v>
      </c>
      <c r="C537" s="8">
        <f t="shared" si="20"/>
        <v>0</v>
      </c>
      <c r="D537" s="8">
        <f t="shared" si="20"/>
        <v>0</v>
      </c>
      <c r="E537" s="8">
        <f t="shared" si="20"/>
        <v>0</v>
      </c>
    </row>
    <row r="538" spans="1:5" ht="15.75" thickBot="1" x14ac:dyDescent="0.3">
      <c r="A538" s="10" t="s">
        <v>56</v>
      </c>
      <c r="B538" s="11">
        <f t="shared" si="20"/>
        <v>0</v>
      </c>
      <c r="C538" s="11">
        <f t="shared" si="20"/>
        <v>0</v>
      </c>
      <c r="D538" s="11">
        <f t="shared" si="20"/>
        <v>0</v>
      </c>
      <c r="E538" s="11">
        <f t="shared" si="20"/>
        <v>0</v>
      </c>
    </row>
    <row r="539" spans="1:5" ht="15.75" thickBot="1" x14ac:dyDescent="0.3">
      <c r="A539" s="1" t="s">
        <v>25</v>
      </c>
      <c r="B539" s="21">
        <f>B540+B541</f>
        <v>0</v>
      </c>
      <c r="C539" s="21">
        <f>C540+C541</f>
        <v>0</v>
      </c>
      <c r="D539" s="21">
        <f>D540+D541</f>
        <v>0</v>
      </c>
      <c r="E539" s="21">
        <f>E540+E541</f>
        <v>0</v>
      </c>
    </row>
    <row r="540" spans="1:5" ht="15.75" thickBot="1" x14ac:dyDescent="0.3">
      <c r="A540" s="10" t="s">
        <v>52</v>
      </c>
      <c r="B540" s="8">
        <f t="shared" ref="B540:E541" si="21">B56+B93+B130</f>
        <v>0</v>
      </c>
      <c r="C540" s="8">
        <f t="shared" si="21"/>
        <v>0</v>
      </c>
      <c r="D540" s="8">
        <f t="shared" si="21"/>
        <v>0</v>
      </c>
      <c r="E540" s="8">
        <f t="shared" si="21"/>
        <v>0</v>
      </c>
    </row>
    <row r="541" spans="1:5" ht="15.75" thickBot="1" x14ac:dyDescent="0.3">
      <c r="A541" s="10" t="s">
        <v>56</v>
      </c>
      <c r="B541" s="11">
        <f t="shared" si="21"/>
        <v>0</v>
      </c>
      <c r="C541" s="11">
        <f t="shared" si="21"/>
        <v>0</v>
      </c>
      <c r="D541" s="11">
        <f t="shared" si="21"/>
        <v>0</v>
      </c>
      <c r="E541" s="11">
        <f t="shared" si="21"/>
        <v>0</v>
      </c>
    </row>
    <row r="542" spans="1:5" ht="15.75" thickBot="1" x14ac:dyDescent="0.3">
      <c r="A542" s="1" t="s">
        <v>26</v>
      </c>
      <c r="B542" s="21">
        <f>B543+B544</f>
        <v>61800</v>
      </c>
      <c r="C542" s="21">
        <f>C543+C544</f>
        <v>51800</v>
      </c>
      <c r="D542" s="21">
        <f>D543+D544</f>
        <v>61800</v>
      </c>
      <c r="E542" s="21">
        <f>E543+E544</f>
        <v>61800</v>
      </c>
    </row>
    <row r="543" spans="1:5" ht="15.75" thickBot="1" x14ac:dyDescent="0.3">
      <c r="A543" s="10" t="s">
        <v>52</v>
      </c>
      <c r="B543" s="8">
        <f t="shared" ref="B543:E544" si="22">B59+B96+B133</f>
        <v>61800</v>
      </c>
      <c r="C543" s="8">
        <f t="shared" si="22"/>
        <v>51800</v>
      </c>
      <c r="D543" s="8">
        <f t="shared" si="22"/>
        <v>61800</v>
      </c>
      <c r="E543" s="8">
        <f t="shared" si="22"/>
        <v>61800</v>
      </c>
    </row>
    <row r="544" spans="1:5" ht="15.75" thickBot="1" x14ac:dyDescent="0.3">
      <c r="A544" s="10" t="s">
        <v>56</v>
      </c>
      <c r="B544" s="8">
        <f t="shared" si="22"/>
        <v>0</v>
      </c>
      <c r="C544" s="8">
        <f t="shared" si="22"/>
        <v>0</v>
      </c>
      <c r="D544" s="8">
        <f t="shared" si="22"/>
        <v>0</v>
      </c>
      <c r="E544" s="8">
        <f t="shared" si="22"/>
        <v>0</v>
      </c>
    </row>
    <row r="545" spans="1:5" ht="24.75" thickBot="1" x14ac:dyDescent="0.3">
      <c r="A545" s="1" t="s">
        <v>3</v>
      </c>
      <c r="B545" s="21">
        <f>B98+B61</f>
        <v>760</v>
      </c>
      <c r="C545" s="21">
        <f>C98+C61</f>
        <v>760</v>
      </c>
      <c r="D545" s="21">
        <f>D98+D61</f>
        <v>760</v>
      </c>
      <c r="E545" s="21">
        <f>E98+E61</f>
        <v>760</v>
      </c>
    </row>
    <row r="546" spans="1:5" ht="15.75" thickBot="1" x14ac:dyDescent="0.3">
      <c r="A546" s="10" t="s">
        <v>52</v>
      </c>
      <c r="B546" s="8">
        <f t="shared" ref="B546:E547" si="23">B62+B99+B136</f>
        <v>760</v>
      </c>
      <c r="C546" s="8">
        <f t="shared" si="23"/>
        <v>760</v>
      </c>
      <c r="D546" s="8">
        <f t="shared" si="23"/>
        <v>760</v>
      </c>
      <c r="E546" s="8">
        <f t="shared" si="23"/>
        <v>760</v>
      </c>
    </row>
    <row r="547" spans="1:5" ht="15.75" thickBot="1" x14ac:dyDescent="0.3">
      <c r="A547" s="10" t="s">
        <v>56</v>
      </c>
      <c r="B547" s="8">
        <f t="shared" si="23"/>
        <v>0</v>
      </c>
      <c r="C547" s="8">
        <f t="shared" si="23"/>
        <v>0</v>
      </c>
      <c r="D547" s="8">
        <f t="shared" si="23"/>
        <v>0</v>
      </c>
      <c r="E547" s="8">
        <f t="shared" si="23"/>
        <v>0</v>
      </c>
    </row>
    <row r="548" spans="1:5" ht="15.75" thickBot="1" x14ac:dyDescent="0.3">
      <c r="A548" s="1" t="s">
        <v>20</v>
      </c>
      <c r="B548" s="21">
        <f>SUM(B549:B552)</f>
        <v>0</v>
      </c>
      <c r="C548" s="21">
        <f>SUM(C549:C552)</f>
        <v>155023</v>
      </c>
      <c r="D548" s="21">
        <f>SUM(D549:D552)</f>
        <v>171881.61</v>
      </c>
      <c r="E548" s="21">
        <f>SUM(E549:E552)</f>
        <v>102640.80500000001</v>
      </c>
    </row>
    <row r="549" spans="1:5" ht="15.75" thickBot="1" x14ac:dyDescent="0.3">
      <c r="A549" s="10" t="s">
        <v>52</v>
      </c>
      <c r="B549" s="8">
        <f>B159+B185+B210+B235+B260+B285+B310+B335+B361+B387+B413+B438+B464+B489+B514</f>
        <v>0</v>
      </c>
      <c r="C549" s="8">
        <f>C159+C185+C210+C235+C260+C285+C310+C335+C361+C387+C413+C438+C464+C489+C514</f>
        <v>155023</v>
      </c>
      <c r="D549" s="8">
        <f>D159+D185+D210+D235+D260+D285+D310+D335+D361+D387+D413+D438+D464+D489+D514</f>
        <v>171881.61</v>
      </c>
      <c r="E549" s="8">
        <f>E159+E185+E210+E235+E260+E285+E310+E335+E361+E387+E413+E438+E464+E489+E514</f>
        <v>102640.80500000001</v>
      </c>
    </row>
    <row r="550" spans="1:5" ht="15.75" thickBot="1" x14ac:dyDescent="0.3">
      <c r="A550" s="10" t="s">
        <v>152</v>
      </c>
      <c r="B550" s="8">
        <f t="shared" ref="B550:E557" si="24">B160+B186+B211+B236+B261+B286+B311+B336+B362+B388+B414+B439+B465+B490+B515</f>
        <v>0</v>
      </c>
      <c r="C550" s="8">
        <f t="shared" si="24"/>
        <v>0</v>
      </c>
      <c r="D550" s="8">
        <f t="shared" si="24"/>
        <v>0</v>
      </c>
      <c r="E550" s="8">
        <f t="shared" si="24"/>
        <v>0</v>
      </c>
    </row>
    <row r="551" spans="1:5" ht="15.75" thickBot="1" x14ac:dyDescent="0.3">
      <c r="A551" s="10" t="s">
        <v>150</v>
      </c>
      <c r="B551" s="8">
        <f t="shared" si="24"/>
        <v>0</v>
      </c>
      <c r="C551" s="8">
        <f t="shared" si="24"/>
        <v>0</v>
      </c>
      <c r="D551" s="8">
        <f t="shared" si="24"/>
        <v>0</v>
      </c>
      <c r="E551" s="8">
        <f t="shared" si="24"/>
        <v>0</v>
      </c>
    </row>
    <row r="552" spans="1:5" ht="15.75" thickBot="1" x14ac:dyDescent="0.3">
      <c r="A552" s="10" t="s">
        <v>151</v>
      </c>
      <c r="B552" s="8">
        <f t="shared" si="24"/>
        <v>0</v>
      </c>
      <c r="C552" s="8">
        <f t="shared" si="24"/>
        <v>0</v>
      </c>
      <c r="D552" s="8">
        <f t="shared" si="24"/>
        <v>0</v>
      </c>
      <c r="E552" s="8">
        <f t="shared" si="24"/>
        <v>0</v>
      </c>
    </row>
    <row r="553" spans="1:5" ht="15.75" thickBot="1" x14ac:dyDescent="0.3">
      <c r="A553" s="1" t="s">
        <v>21</v>
      </c>
      <c r="B553" s="8">
        <f t="shared" si="24"/>
        <v>0</v>
      </c>
      <c r="C553" s="21">
        <f>SUM(C554:C557)</f>
        <v>503519</v>
      </c>
      <c r="D553" s="21">
        <f>SUM(D554:D557)</f>
        <v>271118.39</v>
      </c>
      <c r="E553" s="21">
        <f>SUM(E554:E557)</f>
        <v>240359.19500000001</v>
      </c>
    </row>
    <row r="554" spans="1:5" ht="15.75" thickBot="1" x14ac:dyDescent="0.3">
      <c r="A554" s="10" t="s">
        <v>52</v>
      </c>
      <c r="B554" s="8">
        <f t="shared" si="24"/>
        <v>0</v>
      </c>
      <c r="C554" s="8">
        <f t="shared" si="24"/>
        <v>184600</v>
      </c>
      <c r="D554" s="8">
        <f t="shared" si="24"/>
        <v>71118.39</v>
      </c>
      <c r="E554" s="8">
        <f t="shared" si="24"/>
        <v>40359.195</v>
      </c>
    </row>
    <row r="555" spans="1:5" ht="15.75" thickBot="1" x14ac:dyDescent="0.3">
      <c r="A555" s="10" t="s">
        <v>152</v>
      </c>
      <c r="B555" s="8">
        <f t="shared" si="24"/>
        <v>0</v>
      </c>
      <c r="C555" s="8">
        <f t="shared" si="24"/>
        <v>318919</v>
      </c>
      <c r="D555" s="8">
        <f t="shared" si="24"/>
        <v>200000</v>
      </c>
      <c r="E555" s="8">
        <f t="shared" si="24"/>
        <v>200000</v>
      </c>
    </row>
    <row r="556" spans="1:5" ht="15.75" thickBot="1" x14ac:dyDescent="0.3">
      <c r="A556" s="10" t="s">
        <v>150</v>
      </c>
      <c r="B556" s="8">
        <f t="shared" si="24"/>
        <v>0</v>
      </c>
      <c r="C556" s="8">
        <f t="shared" si="24"/>
        <v>0</v>
      </c>
      <c r="D556" s="8">
        <f t="shared" si="24"/>
        <v>0</v>
      </c>
      <c r="E556" s="8">
        <f t="shared" si="24"/>
        <v>0</v>
      </c>
    </row>
    <row r="557" spans="1:5" ht="15.75" thickBot="1" x14ac:dyDescent="0.3">
      <c r="A557" s="10" t="s">
        <v>151</v>
      </c>
      <c r="B557" s="8">
        <f t="shared" si="24"/>
        <v>0</v>
      </c>
      <c r="C557" s="8">
        <f t="shared" si="24"/>
        <v>0</v>
      </c>
      <c r="D557" s="8">
        <f t="shared" si="24"/>
        <v>0</v>
      </c>
      <c r="E557" s="8">
        <f t="shared" si="24"/>
        <v>0</v>
      </c>
    </row>
    <row r="558" spans="1:5" ht="15.75" thickBot="1" x14ac:dyDescent="0.3">
      <c r="A558" s="23" t="s">
        <v>36</v>
      </c>
      <c r="B558" s="24">
        <f>IF(B526-B525=0,0,"Error")</f>
        <v>0</v>
      </c>
      <c r="C558" s="24">
        <f>IF(C526-C525=0,0,"Error")</f>
        <v>0</v>
      </c>
      <c r="D558" s="24">
        <f>IF(D526-D525=0,0,"Error")</f>
        <v>0</v>
      </c>
      <c r="E558" s="24" t="str">
        <f>IF(E526-E525=0,0,"Error")</f>
        <v>Error</v>
      </c>
    </row>
    <row r="559" spans="1:5" x14ac:dyDescent="0.25">
      <c r="A559" s="27"/>
      <c r="B559" s="28"/>
      <c r="C559" s="28"/>
      <c r="D559" s="28"/>
      <c r="E559" s="28"/>
    </row>
  </sheetData>
  <mergeCells count="123">
    <mergeCell ref="A502:A503"/>
    <mergeCell ref="A510:E510"/>
    <mergeCell ref="A511:A512"/>
    <mergeCell ref="A477:A478"/>
    <mergeCell ref="A485:E485"/>
    <mergeCell ref="A486:A487"/>
    <mergeCell ref="D499:E499"/>
    <mergeCell ref="B500:E500"/>
    <mergeCell ref="B501:E501"/>
    <mergeCell ref="A452:A453"/>
    <mergeCell ref="A460:E460"/>
    <mergeCell ref="A461:A462"/>
    <mergeCell ref="D474:E474"/>
    <mergeCell ref="B475:E475"/>
    <mergeCell ref="B476:E476"/>
    <mergeCell ref="A434:E434"/>
    <mergeCell ref="A435:A436"/>
    <mergeCell ref="B448:E448"/>
    <mergeCell ref="D449:E449"/>
    <mergeCell ref="B450:E450"/>
    <mergeCell ref="B451:E451"/>
    <mergeCell ref="A409:E409"/>
    <mergeCell ref="A410:A411"/>
    <mergeCell ref="D423:E423"/>
    <mergeCell ref="B424:E424"/>
    <mergeCell ref="B425:E425"/>
    <mergeCell ref="A426:A427"/>
    <mergeCell ref="A384:A385"/>
    <mergeCell ref="B397:E397"/>
    <mergeCell ref="D398:E398"/>
    <mergeCell ref="B399:E399"/>
    <mergeCell ref="B400:E400"/>
    <mergeCell ref="A401:A402"/>
    <mergeCell ref="A358:A359"/>
    <mergeCell ref="B371:E371"/>
    <mergeCell ref="B373:E373"/>
    <mergeCell ref="B374:E374"/>
    <mergeCell ref="A375:A376"/>
    <mergeCell ref="A383:E383"/>
    <mergeCell ref="B345:E345"/>
    <mergeCell ref="D346:E346"/>
    <mergeCell ref="B347:E347"/>
    <mergeCell ref="B348:E348"/>
    <mergeCell ref="A349:A350"/>
    <mergeCell ref="A357:E357"/>
    <mergeCell ref="A307:A308"/>
    <mergeCell ref="B321:E321"/>
    <mergeCell ref="B322:E322"/>
    <mergeCell ref="A323:A324"/>
    <mergeCell ref="A331:E331"/>
    <mergeCell ref="A332:A333"/>
    <mergeCell ref="A281:E281"/>
    <mergeCell ref="A282:A283"/>
    <mergeCell ref="B296:E296"/>
    <mergeCell ref="B297:E297"/>
    <mergeCell ref="A298:A299"/>
    <mergeCell ref="A306:E306"/>
    <mergeCell ref="A248:A249"/>
    <mergeCell ref="A256:E256"/>
    <mergeCell ref="A257:A258"/>
    <mergeCell ref="B271:E271"/>
    <mergeCell ref="B272:E272"/>
    <mergeCell ref="A273:A274"/>
    <mergeCell ref="B222:E222"/>
    <mergeCell ref="A223:A224"/>
    <mergeCell ref="A231:E231"/>
    <mergeCell ref="A232:A233"/>
    <mergeCell ref="B246:E246"/>
    <mergeCell ref="B247:E247"/>
    <mergeCell ref="B196:E196"/>
    <mergeCell ref="B197:E197"/>
    <mergeCell ref="A198:A199"/>
    <mergeCell ref="A206:E206"/>
    <mergeCell ref="A207:A208"/>
    <mergeCell ref="B221:E221"/>
    <mergeCell ref="D170:E170"/>
    <mergeCell ref="B171:E171"/>
    <mergeCell ref="B172:E172"/>
    <mergeCell ref="A173:A174"/>
    <mergeCell ref="A181:E181"/>
    <mergeCell ref="A182:A183"/>
    <mergeCell ref="B145:E145"/>
    <mergeCell ref="B146:E146"/>
    <mergeCell ref="A147:A148"/>
    <mergeCell ref="A155:E155"/>
    <mergeCell ref="A156:A157"/>
    <mergeCell ref="B169:E169"/>
    <mergeCell ref="A115:A116"/>
    <mergeCell ref="A140:E140"/>
    <mergeCell ref="A141:E141"/>
    <mergeCell ref="B142:E142"/>
    <mergeCell ref="D143:E143"/>
    <mergeCell ref="B144:E144"/>
    <mergeCell ref="A78:A79"/>
    <mergeCell ref="B103:E103"/>
    <mergeCell ref="B104:E104"/>
    <mergeCell ref="B105:E105"/>
    <mergeCell ref="A106:A107"/>
    <mergeCell ref="A114:E114"/>
    <mergeCell ref="A41:A42"/>
    <mergeCell ref="B66:E66"/>
    <mergeCell ref="B67:E67"/>
    <mergeCell ref="B68:E68"/>
    <mergeCell ref="A69:A70"/>
    <mergeCell ref="A77:E77"/>
    <mergeCell ref="B31:E31"/>
    <mergeCell ref="A32:A33"/>
    <mergeCell ref="A40:E40"/>
    <mergeCell ref="A9:E11"/>
    <mergeCell ref="B12:E12"/>
    <mergeCell ref="A13:A14"/>
    <mergeCell ref="B19:E19"/>
    <mergeCell ref="A20:E20"/>
    <mergeCell ref="A27:E27"/>
    <mergeCell ref="A2:F2"/>
    <mergeCell ref="A3:E3"/>
    <mergeCell ref="B5:E5"/>
    <mergeCell ref="B6:E6"/>
    <mergeCell ref="B7:E7"/>
    <mergeCell ref="A8:E8"/>
    <mergeCell ref="A28:E28"/>
    <mergeCell ref="B29:E29"/>
    <mergeCell ref="B30:E3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4"/>
  <sheetViews>
    <sheetView view="pageBreakPreview" topLeftCell="A256" zoomScale="60" zoomScaleNormal="130" workbookViewId="0">
      <selection activeCell="P447" sqref="P447"/>
    </sheetView>
  </sheetViews>
  <sheetFormatPr defaultRowHeight="24" customHeight="1" x14ac:dyDescent="0.2"/>
  <cols>
    <col min="1" max="1" width="37.28515625" style="236" customWidth="1"/>
    <col min="2" max="2" width="17.85546875" style="236" customWidth="1"/>
    <col min="3" max="3" width="14.28515625" style="236" customWidth="1"/>
    <col min="4" max="4" width="17.5703125" style="236" customWidth="1"/>
    <col min="5" max="5" width="29.28515625" style="236" customWidth="1"/>
    <col min="6" max="7" width="9.140625" style="236"/>
    <col min="8" max="8" width="11" style="236" customWidth="1"/>
    <col min="9" max="9" width="11" style="236" bestFit="1" customWidth="1"/>
    <col min="10" max="11" width="9.140625" style="236"/>
    <col min="12" max="12" width="9.140625" style="236" customWidth="1"/>
    <col min="13" max="16384" width="9.140625" style="236"/>
  </cols>
  <sheetData>
    <row r="1" spans="1:6" ht="24" customHeight="1" x14ac:dyDescent="0.2">
      <c r="A1" s="704" t="s">
        <v>39</v>
      </c>
      <c r="B1" s="704"/>
      <c r="C1" s="704"/>
      <c r="D1" s="704"/>
      <c r="E1" s="704"/>
      <c r="F1" s="281"/>
    </row>
    <row r="2" spans="1:6" ht="24" customHeight="1" x14ac:dyDescent="0.2">
      <c r="A2" s="705" t="s">
        <v>57</v>
      </c>
      <c r="B2" s="705"/>
      <c r="C2" s="705"/>
      <c r="D2" s="705"/>
      <c r="E2" s="705"/>
      <c r="F2" s="237"/>
    </row>
    <row r="3" spans="1:6" ht="24" customHeight="1" x14ac:dyDescent="0.2">
      <c r="A3" s="238" t="s">
        <v>22</v>
      </c>
      <c r="B3" s="609" t="s">
        <v>679</v>
      </c>
      <c r="C3" s="609"/>
      <c r="D3" s="609"/>
      <c r="E3" s="609"/>
    </row>
    <row r="4" spans="1:6" ht="24" customHeight="1" x14ac:dyDescent="0.2">
      <c r="A4" s="238" t="s">
        <v>4</v>
      </c>
      <c r="B4" s="634" t="s">
        <v>680</v>
      </c>
      <c r="C4" s="634"/>
      <c r="D4" s="634"/>
      <c r="E4" s="634"/>
    </row>
    <row r="5" spans="1:6" ht="24" customHeight="1" x14ac:dyDescent="0.2">
      <c r="A5" s="238" t="s">
        <v>27</v>
      </c>
      <c r="B5" s="607" t="s">
        <v>5</v>
      </c>
      <c r="C5" s="607"/>
      <c r="D5" s="607"/>
      <c r="E5" s="607"/>
    </row>
    <row r="6" spans="1:6" ht="24" customHeight="1" x14ac:dyDescent="0.2">
      <c r="A6" s="635" t="s">
        <v>8</v>
      </c>
      <c r="B6" s="635"/>
      <c r="C6" s="635"/>
      <c r="D6" s="635"/>
      <c r="E6" s="635"/>
    </row>
    <row r="7" spans="1:6" ht="15.75" customHeight="1" x14ac:dyDescent="0.2">
      <c r="A7" s="631" t="s">
        <v>681</v>
      </c>
      <c r="B7" s="631"/>
      <c r="C7" s="631"/>
      <c r="D7" s="631"/>
      <c r="E7" s="631"/>
    </row>
    <row r="8" spans="1:6" ht="24" customHeight="1" x14ac:dyDescent="0.2">
      <c r="A8" s="631"/>
      <c r="B8" s="631"/>
      <c r="C8" s="631"/>
      <c r="D8" s="631"/>
      <c r="E8" s="631"/>
    </row>
    <row r="9" spans="1:6" ht="30.75" customHeight="1" x14ac:dyDescent="0.2">
      <c r="A9" s="631"/>
      <c r="B9" s="631"/>
      <c r="C9" s="631"/>
      <c r="D9" s="631"/>
      <c r="E9" s="631"/>
    </row>
    <row r="10" spans="1:6" ht="140.25" customHeight="1" x14ac:dyDescent="0.2">
      <c r="A10" s="239" t="s">
        <v>11</v>
      </c>
      <c r="B10" s="631" t="s">
        <v>682</v>
      </c>
      <c r="C10" s="632"/>
      <c r="D10" s="632"/>
      <c r="E10" s="632"/>
    </row>
    <row r="11" spans="1:6" ht="15" customHeight="1" x14ac:dyDescent="0.2">
      <c r="A11" s="607" t="s">
        <v>12</v>
      </c>
      <c r="B11" s="240">
        <v>2018</v>
      </c>
      <c r="C11" s="240">
        <v>2019</v>
      </c>
      <c r="D11" s="240">
        <v>2020</v>
      </c>
      <c r="E11" s="240">
        <v>2021</v>
      </c>
    </row>
    <row r="12" spans="1:6" ht="15" customHeight="1" x14ac:dyDescent="0.2">
      <c r="A12" s="607"/>
      <c r="B12" s="240" t="s">
        <v>6</v>
      </c>
      <c r="C12" s="240" t="s">
        <v>7</v>
      </c>
      <c r="D12" s="240" t="s">
        <v>7</v>
      </c>
      <c r="E12" s="240" t="s">
        <v>7</v>
      </c>
    </row>
    <row r="13" spans="1:6" ht="15" customHeight="1" x14ac:dyDescent="0.2">
      <c r="A13" s="241" t="s">
        <v>683</v>
      </c>
      <c r="B13" s="242">
        <v>212678</v>
      </c>
      <c r="C13" s="243">
        <v>235908</v>
      </c>
      <c r="D13" s="243">
        <v>232930</v>
      </c>
      <c r="E13" s="243">
        <v>234567</v>
      </c>
    </row>
    <row r="14" spans="1:6" ht="15" customHeight="1" x14ac:dyDescent="0.2">
      <c r="A14" s="241" t="s">
        <v>684</v>
      </c>
      <c r="B14" s="242">
        <v>62219</v>
      </c>
      <c r="C14" s="243">
        <v>73000</v>
      </c>
      <c r="D14" s="243">
        <v>75000</v>
      </c>
      <c r="E14" s="243">
        <v>77118</v>
      </c>
    </row>
    <row r="15" spans="1:6" ht="26.25" customHeight="1" x14ac:dyDescent="0.2">
      <c r="A15" s="244" t="s">
        <v>685</v>
      </c>
      <c r="B15" s="243">
        <v>281000</v>
      </c>
      <c r="C15" s="243">
        <v>490000</v>
      </c>
      <c r="D15" s="243">
        <v>610000</v>
      </c>
      <c r="E15" s="243">
        <v>750000</v>
      </c>
    </row>
    <row r="16" spans="1:6" ht="15" customHeight="1" x14ac:dyDescent="0.2">
      <c r="A16" s="244" t="s">
        <v>686</v>
      </c>
      <c r="B16" s="243">
        <v>256570</v>
      </c>
      <c r="C16" s="243">
        <v>282792</v>
      </c>
      <c r="D16" s="243">
        <v>297070</v>
      </c>
      <c r="E16" s="243">
        <v>303315</v>
      </c>
    </row>
    <row r="17" spans="1:10" ht="21.75" customHeight="1" x14ac:dyDescent="0.2">
      <c r="A17" s="245" t="s">
        <v>687</v>
      </c>
      <c r="B17" s="243">
        <v>349862</v>
      </c>
      <c r="C17" s="243">
        <v>500000</v>
      </c>
      <c r="D17" s="243">
        <v>500000</v>
      </c>
      <c r="E17" s="243">
        <v>550000</v>
      </c>
    </row>
    <row r="18" spans="1:10" ht="27" customHeight="1" x14ac:dyDescent="0.2">
      <c r="A18" s="246" t="s">
        <v>688</v>
      </c>
      <c r="B18" s="247">
        <v>63130</v>
      </c>
      <c r="C18" s="247">
        <v>85000</v>
      </c>
      <c r="D18" s="247">
        <v>85000</v>
      </c>
      <c r="E18" s="247">
        <v>85000</v>
      </c>
    </row>
    <row r="19" spans="1:10" ht="15" customHeight="1" x14ac:dyDescent="0.2">
      <c r="A19" s="245" t="s">
        <v>689</v>
      </c>
      <c r="B19" s="243">
        <v>141031</v>
      </c>
      <c r="C19" s="243">
        <v>53400</v>
      </c>
      <c r="D19" s="243">
        <v>151000</v>
      </c>
      <c r="E19" s="243">
        <v>151000</v>
      </c>
    </row>
    <row r="20" spans="1:10" ht="24" customHeight="1" x14ac:dyDescent="0.2">
      <c r="A20" s="607" t="s">
        <v>14</v>
      </c>
      <c r="B20" s="607"/>
      <c r="C20" s="607"/>
      <c r="D20" s="607"/>
      <c r="E20" s="607"/>
      <c r="H20" s="248"/>
      <c r="J20" s="248"/>
    </row>
    <row r="21" spans="1:10" ht="24" customHeight="1" x14ac:dyDescent="0.2">
      <c r="A21" s="241"/>
      <c r="B21" s="249"/>
      <c r="C21" s="250" t="s">
        <v>51</v>
      </c>
      <c r="D21" s="250" t="s">
        <v>51</v>
      </c>
      <c r="E21" s="250" t="s">
        <v>51</v>
      </c>
      <c r="G21" s="251"/>
    </row>
    <row r="22" spans="1:10" ht="24" customHeight="1" x14ac:dyDescent="0.2">
      <c r="A22" s="244"/>
      <c r="B22" s="249"/>
      <c r="C22" s="250" t="s">
        <v>28</v>
      </c>
      <c r="D22" s="250" t="s">
        <v>28</v>
      </c>
      <c r="E22" s="250" t="s">
        <v>28</v>
      </c>
    </row>
    <row r="23" spans="1:10" ht="24" customHeight="1" x14ac:dyDescent="0.2">
      <c r="A23" s="620" t="s">
        <v>33</v>
      </c>
      <c r="B23" s="620"/>
      <c r="C23" s="620"/>
      <c r="D23" s="620"/>
      <c r="E23" s="620"/>
    </row>
    <row r="24" spans="1:10" ht="24" customHeight="1" x14ac:dyDescent="0.2">
      <c r="A24" s="620" t="s">
        <v>46</v>
      </c>
      <c r="B24" s="620"/>
      <c r="C24" s="620"/>
      <c r="D24" s="620"/>
      <c r="E24" s="620"/>
    </row>
    <row r="25" spans="1:10" ht="24" customHeight="1" x14ac:dyDescent="0.2">
      <c r="A25" s="238" t="s">
        <v>29</v>
      </c>
      <c r="B25" s="607" t="s">
        <v>690</v>
      </c>
      <c r="C25" s="609"/>
      <c r="D25" s="609"/>
      <c r="E25" s="609"/>
    </row>
    <row r="26" spans="1:10" ht="101.25" customHeight="1" x14ac:dyDescent="0.2">
      <c r="A26" s="244" t="s">
        <v>10</v>
      </c>
      <c r="B26" s="633" t="s">
        <v>691</v>
      </c>
      <c r="C26" s="633"/>
      <c r="D26" s="633"/>
      <c r="E26" s="633"/>
    </row>
    <row r="27" spans="1:10" ht="24" customHeight="1" x14ac:dyDescent="0.2">
      <c r="A27" s="244" t="s">
        <v>15</v>
      </c>
      <c r="B27" s="629" t="s">
        <v>207</v>
      </c>
      <c r="C27" s="629"/>
      <c r="D27" s="629"/>
      <c r="E27" s="629"/>
    </row>
    <row r="28" spans="1:10" ht="19.5" customHeight="1" x14ac:dyDescent="0.2">
      <c r="A28" s="607"/>
      <c r="B28" s="252">
        <v>2018</v>
      </c>
      <c r="C28" s="252">
        <v>2019</v>
      </c>
      <c r="D28" s="252">
        <v>2020</v>
      </c>
      <c r="E28" s="252">
        <v>2021</v>
      </c>
    </row>
    <row r="29" spans="1:10" ht="19.5" customHeight="1" x14ac:dyDescent="0.2">
      <c r="A29" s="607"/>
      <c r="B29" s="252" t="s">
        <v>6</v>
      </c>
      <c r="C29" s="252" t="s">
        <v>7</v>
      </c>
      <c r="D29" s="252" t="s">
        <v>7</v>
      </c>
      <c r="E29" s="252" t="s">
        <v>7</v>
      </c>
    </row>
    <row r="30" spans="1:10" ht="19.5" customHeight="1" x14ac:dyDescent="0.2">
      <c r="A30" s="244" t="s">
        <v>9</v>
      </c>
      <c r="B30" s="243">
        <v>22364</v>
      </c>
      <c r="C30" s="243">
        <v>22500</v>
      </c>
      <c r="D30" s="243">
        <v>22500</v>
      </c>
      <c r="E30" s="243">
        <v>23000</v>
      </c>
    </row>
    <row r="31" spans="1:10" ht="19.5" customHeight="1" x14ac:dyDescent="0.2">
      <c r="A31" s="244" t="s">
        <v>16</v>
      </c>
      <c r="B31" s="243">
        <f>B60</f>
        <v>212678</v>
      </c>
      <c r="C31" s="243">
        <f t="shared" ref="C31:E31" si="0">C60</f>
        <v>235908</v>
      </c>
      <c r="D31" s="243">
        <f t="shared" si="0"/>
        <v>232930</v>
      </c>
      <c r="E31" s="243">
        <f t="shared" si="0"/>
        <v>234567</v>
      </c>
    </row>
    <row r="32" spans="1:10" ht="19.5" customHeight="1" x14ac:dyDescent="0.2">
      <c r="A32" s="244" t="s">
        <v>24</v>
      </c>
      <c r="B32" s="243">
        <f>B31/B30</f>
        <v>9.5098372384188874</v>
      </c>
      <c r="C32" s="243">
        <f t="shared" ref="C32:E32" si="1">C31/C30</f>
        <v>10.4848</v>
      </c>
      <c r="D32" s="243">
        <f t="shared" si="1"/>
        <v>10.352444444444444</v>
      </c>
      <c r="E32" s="243">
        <f t="shared" si="1"/>
        <v>10.198565217391304</v>
      </c>
    </row>
    <row r="33" spans="1:11" ht="19.5" customHeight="1" x14ac:dyDescent="0.2">
      <c r="A33" s="244" t="s">
        <v>17</v>
      </c>
      <c r="B33" s="240" t="s">
        <v>23</v>
      </c>
      <c r="C33" s="253">
        <f>C30/B30-1</f>
        <v>6.0812019316758281E-3</v>
      </c>
      <c r="D33" s="253">
        <f t="shared" ref="D33:E35" si="2">D30/C30-1</f>
        <v>0</v>
      </c>
      <c r="E33" s="253">
        <f t="shared" si="2"/>
        <v>2.2222222222222143E-2</v>
      </c>
      <c r="G33" s="254"/>
      <c r="H33" s="254"/>
      <c r="I33" s="254"/>
      <c r="J33" s="254"/>
      <c r="K33" s="254"/>
    </row>
    <row r="34" spans="1:11" ht="19.5" customHeight="1" x14ac:dyDescent="0.2">
      <c r="A34" s="244" t="s">
        <v>18</v>
      </c>
      <c r="B34" s="240" t="s">
        <v>23</v>
      </c>
      <c r="C34" s="253">
        <f>C31/B31-1</f>
        <v>0.10922615409210157</v>
      </c>
      <c r="D34" s="253">
        <f t="shared" si="2"/>
        <v>-1.2623565118605518E-2</v>
      </c>
      <c r="E34" s="253">
        <f t="shared" si="2"/>
        <v>7.0278624479458429E-3</v>
      </c>
    </row>
    <row r="35" spans="1:11" ht="19.5" customHeight="1" x14ac:dyDescent="0.2">
      <c r="A35" s="244" t="s">
        <v>19</v>
      </c>
      <c r="B35" s="240" t="s">
        <v>23</v>
      </c>
      <c r="C35" s="253">
        <f>C32/B32-1</f>
        <v>0.10252149822736722</v>
      </c>
      <c r="D35" s="253">
        <f t="shared" si="2"/>
        <v>-1.2623565118605629E-2</v>
      </c>
      <c r="E35" s="253">
        <f t="shared" si="2"/>
        <v>-1.4864047605270492E-2</v>
      </c>
    </row>
    <row r="36" spans="1:11" ht="19.5" customHeight="1" x14ac:dyDescent="0.2">
      <c r="A36" s="610" t="s">
        <v>266</v>
      </c>
      <c r="B36" s="610"/>
      <c r="C36" s="610"/>
      <c r="D36" s="610"/>
      <c r="E36" s="610"/>
    </row>
    <row r="37" spans="1:11" ht="13.5" customHeight="1" x14ac:dyDescent="0.2">
      <c r="A37" s="607"/>
      <c r="B37" s="252">
        <v>2018</v>
      </c>
      <c r="C37" s="252">
        <v>2019</v>
      </c>
      <c r="D37" s="252">
        <v>2020</v>
      </c>
      <c r="E37" s="252">
        <v>2021</v>
      </c>
    </row>
    <row r="38" spans="1:11" ht="19.5" customHeight="1" x14ac:dyDescent="0.2">
      <c r="A38" s="607"/>
      <c r="B38" s="252" t="s">
        <v>6</v>
      </c>
      <c r="C38" s="252" t="s">
        <v>7</v>
      </c>
      <c r="D38" s="252" t="s">
        <v>7</v>
      </c>
      <c r="E38" s="252" t="s">
        <v>7</v>
      </c>
    </row>
    <row r="39" spans="1:11" ht="19.5" customHeight="1" x14ac:dyDescent="0.2">
      <c r="A39" s="255" t="s">
        <v>0</v>
      </c>
      <c r="B39" s="256">
        <f>B40</f>
        <v>182033</v>
      </c>
      <c r="C39" s="256">
        <f>C40</f>
        <v>200378</v>
      </c>
      <c r="D39" s="256">
        <f>D40</f>
        <v>199600</v>
      </c>
      <c r="E39" s="256">
        <f>E40</f>
        <v>201000</v>
      </c>
    </row>
    <row r="40" spans="1:11" ht="19.5" customHeight="1" x14ac:dyDescent="0.2">
      <c r="A40" s="257" t="s">
        <v>52</v>
      </c>
      <c r="B40" s="258">
        <v>182033</v>
      </c>
      <c r="C40" s="259">
        <v>200378</v>
      </c>
      <c r="D40" s="259">
        <v>199600</v>
      </c>
      <c r="E40" s="259">
        <v>201000</v>
      </c>
    </row>
    <row r="41" spans="1:11" ht="19.5" customHeight="1" x14ac:dyDescent="0.2">
      <c r="A41" s="257" t="s">
        <v>53</v>
      </c>
      <c r="B41" s="258"/>
      <c r="C41" s="260"/>
      <c r="D41" s="261"/>
      <c r="E41" s="261"/>
    </row>
    <row r="42" spans="1:11" ht="19.5" customHeight="1" x14ac:dyDescent="0.2">
      <c r="A42" s="255" t="s">
        <v>32</v>
      </c>
      <c r="B42" s="256">
        <f>B43</f>
        <v>30645</v>
      </c>
      <c r="C42" s="256">
        <f>C43</f>
        <v>35530</v>
      </c>
      <c r="D42" s="256">
        <f>D43</f>
        <v>33330</v>
      </c>
      <c r="E42" s="256">
        <f>E43</f>
        <v>33567</v>
      </c>
    </row>
    <row r="43" spans="1:11" ht="19.5" customHeight="1" x14ac:dyDescent="0.2">
      <c r="A43" s="257" t="s">
        <v>52</v>
      </c>
      <c r="B43" s="258">
        <v>30645</v>
      </c>
      <c r="C43" s="256">
        <v>35530</v>
      </c>
      <c r="D43" s="256">
        <v>33330</v>
      </c>
      <c r="E43" s="256">
        <v>33567</v>
      </c>
    </row>
    <row r="44" spans="1:11" ht="13.5" customHeight="1" x14ac:dyDescent="0.2">
      <c r="A44" s="257" t="s">
        <v>53</v>
      </c>
      <c r="B44" s="258"/>
      <c r="C44" s="256"/>
      <c r="D44" s="256"/>
      <c r="E44" s="256"/>
    </row>
    <row r="45" spans="1:11" ht="12" customHeight="1" x14ac:dyDescent="0.2">
      <c r="A45" s="255" t="s">
        <v>1</v>
      </c>
      <c r="B45" s="258">
        <v>0</v>
      </c>
      <c r="C45" s="256">
        <v>0</v>
      </c>
      <c r="D45" s="256">
        <v>0</v>
      </c>
      <c r="E45" s="256">
        <v>0</v>
      </c>
    </row>
    <row r="46" spans="1:11" ht="7.5" customHeight="1" x14ac:dyDescent="0.2">
      <c r="A46" s="257" t="s">
        <v>52</v>
      </c>
      <c r="B46" s="258"/>
      <c r="C46" s="256"/>
      <c r="D46" s="256"/>
      <c r="E46" s="256"/>
    </row>
    <row r="47" spans="1:11" ht="7.5" customHeight="1" x14ac:dyDescent="0.2">
      <c r="A47" s="257" t="s">
        <v>53</v>
      </c>
      <c r="B47" s="258"/>
      <c r="C47" s="256"/>
      <c r="D47" s="256"/>
      <c r="E47" s="256"/>
    </row>
    <row r="48" spans="1:11" ht="7.5" customHeight="1" x14ac:dyDescent="0.2">
      <c r="A48" s="255" t="s">
        <v>2</v>
      </c>
      <c r="B48" s="258"/>
      <c r="C48" s="256"/>
      <c r="D48" s="256"/>
      <c r="E48" s="256"/>
    </row>
    <row r="49" spans="1:12" ht="7.5" customHeight="1" x14ac:dyDescent="0.2">
      <c r="A49" s="257" t="s">
        <v>52</v>
      </c>
      <c r="B49" s="258"/>
      <c r="C49" s="256"/>
      <c r="D49" s="256"/>
      <c r="E49" s="256"/>
    </row>
    <row r="50" spans="1:12" ht="7.5" customHeight="1" x14ac:dyDescent="0.2">
      <c r="A50" s="257" t="s">
        <v>53</v>
      </c>
      <c r="B50" s="258"/>
      <c r="C50" s="256"/>
      <c r="D50" s="256"/>
      <c r="E50" s="256"/>
    </row>
    <row r="51" spans="1:12" ht="7.5" customHeight="1" x14ac:dyDescent="0.2">
      <c r="A51" s="255" t="s">
        <v>25</v>
      </c>
      <c r="B51" s="258"/>
      <c r="C51" s="256"/>
      <c r="D51" s="256"/>
      <c r="E51" s="256"/>
    </row>
    <row r="52" spans="1:12" ht="7.5" customHeight="1" x14ac:dyDescent="0.2">
      <c r="A52" s="257" t="s">
        <v>52</v>
      </c>
      <c r="B52" s="258"/>
      <c r="C52" s="256"/>
      <c r="D52" s="256"/>
      <c r="E52" s="256"/>
    </row>
    <row r="53" spans="1:12" ht="7.5" customHeight="1" x14ac:dyDescent="0.2">
      <c r="A53" s="257" t="s">
        <v>53</v>
      </c>
      <c r="B53" s="258"/>
      <c r="C53" s="256"/>
      <c r="D53" s="256"/>
      <c r="E53" s="256"/>
    </row>
    <row r="54" spans="1:12" ht="7.5" customHeight="1" x14ac:dyDescent="0.2">
      <c r="A54" s="255" t="s">
        <v>26</v>
      </c>
      <c r="B54" s="258"/>
      <c r="C54" s="256"/>
      <c r="D54" s="256"/>
      <c r="E54" s="256"/>
    </row>
    <row r="55" spans="1:12" ht="7.5" customHeight="1" x14ac:dyDescent="0.2">
      <c r="A55" s="257" t="s">
        <v>52</v>
      </c>
      <c r="B55" s="258"/>
      <c r="C55" s="256"/>
      <c r="D55" s="256"/>
      <c r="E55" s="256"/>
    </row>
    <row r="56" spans="1:12" ht="7.5" customHeight="1" x14ac:dyDescent="0.2">
      <c r="A56" s="257" t="s">
        <v>53</v>
      </c>
      <c r="B56" s="258"/>
      <c r="C56" s="256"/>
      <c r="D56" s="256"/>
      <c r="E56" s="256"/>
    </row>
    <row r="57" spans="1:12" ht="7.5" customHeight="1" x14ac:dyDescent="0.2">
      <c r="A57" s="255" t="s">
        <v>3</v>
      </c>
      <c r="B57" s="258">
        <v>0</v>
      </c>
      <c r="C57" s="256">
        <v>0</v>
      </c>
      <c r="D57" s="256">
        <f>C57*1.03*0.99</f>
        <v>0</v>
      </c>
      <c r="E57" s="256">
        <f>D57*1.03*0.99</f>
        <v>0</v>
      </c>
      <c r="H57" s="262"/>
    </row>
    <row r="58" spans="1:12" ht="7.5" customHeight="1" x14ac:dyDescent="0.2">
      <c r="A58" s="257" t="s">
        <v>52</v>
      </c>
      <c r="B58" s="258"/>
      <c r="C58" s="263"/>
      <c r="D58" s="263"/>
      <c r="E58" s="263"/>
      <c r="J58" s="264"/>
      <c r="K58" s="264"/>
      <c r="L58" s="264"/>
    </row>
    <row r="59" spans="1:12" ht="7.5" customHeight="1" x14ac:dyDescent="0.2">
      <c r="A59" s="257" t="s">
        <v>53</v>
      </c>
      <c r="B59" s="258"/>
      <c r="C59" s="265"/>
      <c r="D59" s="263"/>
      <c r="E59" s="263"/>
    </row>
    <row r="60" spans="1:12" ht="19.5" customHeight="1" x14ac:dyDescent="0.2">
      <c r="A60" s="266" t="s">
        <v>34</v>
      </c>
      <c r="B60" s="258">
        <f>B57+B54+B51+B48+B45+B42+B39</f>
        <v>212678</v>
      </c>
      <c r="C60" s="258">
        <f t="shared" ref="C60:E60" si="3">C57+C54+C51+C48+C45+C42+C39</f>
        <v>235908</v>
      </c>
      <c r="D60" s="258">
        <f t="shared" si="3"/>
        <v>232930</v>
      </c>
      <c r="E60" s="258">
        <f t="shared" si="3"/>
        <v>234567</v>
      </c>
    </row>
    <row r="61" spans="1:12" ht="24" customHeight="1" x14ac:dyDescent="0.2">
      <c r="A61" s="239" t="s">
        <v>36</v>
      </c>
      <c r="B61" s="267">
        <f>IF(B60-B31=0,0,"Error")</f>
        <v>0</v>
      </c>
      <c r="C61" s="267">
        <f>IF(C60-C31=0,0,"Error")</f>
        <v>0</v>
      </c>
      <c r="D61" s="267">
        <f>IF(D60-D31=0,0,"Error")</f>
        <v>0</v>
      </c>
      <c r="E61" s="267">
        <f>IF(E60-E31=0,0,"Error")</f>
        <v>0</v>
      </c>
    </row>
    <row r="62" spans="1:12" ht="24" customHeight="1" x14ac:dyDescent="0.2">
      <c r="A62" s="241" t="s">
        <v>692</v>
      </c>
      <c r="B62" s="609" t="s">
        <v>684</v>
      </c>
      <c r="C62" s="609"/>
      <c r="D62" s="609"/>
      <c r="E62" s="609"/>
    </row>
    <row r="63" spans="1:12" ht="24" customHeight="1" x14ac:dyDescent="0.2">
      <c r="A63" s="244" t="s">
        <v>10</v>
      </c>
      <c r="B63" s="607" t="s">
        <v>693</v>
      </c>
      <c r="C63" s="607"/>
      <c r="D63" s="607"/>
      <c r="E63" s="607"/>
    </row>
    <row r="64" spans="1:12" ht="24" customHeight="1" x14ac:dyDescent="0.2">
      <c r="A64" s="244" t="s">
        <v>15</v>
      </c>
      <c r="B64" s="629" t="s">
        <v>207</v>
      </c>
      <c r="C64" s="629"/>
      <c r="D64" s="629"/>
      <c r="E64" s="629"/>
    </row>
    <row r="65" spans="1:5" ht="24" customHeight="1" x14ac:dyDescent="0.2">
      <c r="A65" s="607"/>
      <c r="B65" s="252">
        <v>2018</v>
      </c>
      <c r="C65" s="252">
        <v>2019</v>
      </c>
      <c r="D65" s="252">
        <v>2020</v>
      </c>
      <c r="E65" s="252">
        <v>2021</v>
      </c>
    </row>
    <row r="66" spans="1:5" ht="24" customHeight="1" x14ac:dyDescent="0.2">
      <c r="A66" s="607"/>
      <c r="B66" s="252" t="s">
        <v>6</v>
      </c>
      <c r="C66" s="252" t="s">
        <v>7</v>
      </c>
      <c r="D66" s="252" t="s">
        <v>7</v>
      </c>
      <c r="E66" s="252" t="s">
        <v>7</v>
      </c>
    </row>
    <row r="67" spans="1:5" ht="24" customHeight="1" x14ac:dyDescent="0.2">
      <c r="A67" s="244" t="s">
        <v>9</v>
      </c>
      <c r="B67" s="240">
        <v>40039</v>
      </c>
      <c r="C67" s="244">
        <v>43000</v>
      </c>
      <c r="D67" s="244">
        <v>43000</v>
      </c>
      <c r="E67" s="244">
        <v>44000</v>
      </c>
    </row>
    <row r="68" spans="1:5" ht="24" customHeight="1" x14ac:dyDescent="0.2">
      <c r="A68" s="244" t="s">
        <v>16</v>
      </c>
      <c r="B68" s="243">
        <f>B97</f>
        <v>62219</v>
      </c>
      <c r="C68" s="243">
        <f t="shared" ref="C68:E68" si="4">C97</f>
        <v>73000</v>
      </c>
      <c r="D68" s="243">
        <f t="shared" si="4"/>
        <v>75000</v>
      </c>
      <c r="E68" s="243">
        <f t="shared" si="4"/>
        <v>77118</v>
      </c>
    </row>
    <row r="69" spans="1:5" ht="24" customHeight="1" x14ac:dyDescent="0.2">
      <c r="A69" s="244" t="s">
        <v>24</v>
      </c>
      <c r="B69" s="243">
        <f>B68/B67</f>
        <v>1.5539598891081197</v>
      </c>
      <c r="C69" s="243">
        <f>C68/C67</f>
        <v>1.6976744186046511</v>
      </c>
      <c r="D69" s="243">
        <f>D68/D67</f>
        <v>1.7441860465116279</v>
      </c>
      <c r="E69" s="243">
        <f>E68/E67</f>
        <v>1.7526818181818182</v>
      </c>
    </row>
    <row r="70" spans="1:5" ht="24" customHeight="1" x14ac:dyDescent="0.2">
      <c r="A70" s="244" t="s">
        <v>17</v>
      </c>
      <c r="B70" s="240"/>
      <c r="C70" s="253">
        <f>C67/B67-1</f>
        <v>7.3952895926471696E-2</v>
      </c>
      <c r="D70" s="253">
        <f>D67/C67-1</f>
        <v>0</v>
      </c>
      <c r="E70" s="253">
        <f>E67/D67-1</f>
        <v>2.3255813953488413E-2</v>
      </c>
    </row>
    <row r="71" spans="1:5" ht="24" customHeight="1" x14ac:dyDescent="0.2">
      <c r="A71" s="244" t="s">
        <v>18</v>
      </c>
      <c r="B71" s="240"/>
      <c r="C71" s="253">
        <f>C68/B68-1</f>
        <v>0.17327504460052401</v>
      </c>
      <c r="D71" s="253">
        <f t="shared" ref="D71:E72" si="5">D68/C68-1</f>
        <v>2.7397260273972712E-2</v>
      </c>
      <c r="E71" s="253">
        <f t="shared" si="5"/>
        <v>2.8240000000000043E-2</v>
      </c>
    </row>
    <row r="72" spans="1:5" ht="24" customHeight="1" x14ac:dyDescent="0.2">
      <c r="A72" s="244" t="s">
        <v>19</v>
      </c>
      <c r="B72" s="240"/>
      <c r="C72" s="253">
        <f>C69/B69-1</f>
        <v>9.2482779320008701E-2</v>
      </c>
      <c r="D72" s="253">
        <f t="shared" si="5"/>
        <v>2.7397260273972712E-2</v>
      </c>
      <c r="E72" s="253">
        <f t="shared" si="5"/>
        <v>4.8709090909091479E-3</v>
      </c>
    </row>
    <row r="73" spans="1:5" ht="24" customHeight="1" x14ac:dyDescent="0.2">
      <c r="A73" s="610" t="s">
        <v>694</v>
      </c>
      <c r="B73" s="610"/>
      <c r="C73" s="610"/>
      <c r="D73" s="610"/>
      <c r="E73" s="610"/>
    </row>
    <row r="74" spans="1:5" ht="24" customHeight="1" x14ac:dyDescent="0.2">
      <c r="A74" s="607"/>
      <c r="B74" s="252">
        <v>2018</v>
      </c>
      <c r="C74" s="252">
        <v>2019</v>
      </c>
      <c r="D74" s="252">
        <v>2020</v>
      </c>
      <c r="E74" s="252">
        <v>2021</v>
      </c>
    </row>
    <row r="75" spans="1:5" ht="24" customHeight="1" x14ac:dyDescent="0.2">
      <c r="A75" s="607"/>
      <c r="B75" s="252" t="s">
        <v>6</v>
      </c>
      <c r="C75" s="252" t="s">
        <v>7</v>
      </c>
      <c r="D75" s="252" t="s">
        <v>7</v>
      </c>
      <c r="E75" s="252" t="s">
        <v>7</v>
      </c>
    </row>
    <row r="76" spans="1:5" ht="11.25" customHeight="1" x14ac:dyDescent="0.2">
      <c r="A76" s="255" t="s">
        <v>0</v>
      </c>
      <c r="B76" s="256"/>
      <c r="C76" s="256"/>
      <c r="D76" s="256"/>
      <c r="E76" s="256"/>
    </row>
    <row r="77" spans="1:5" ht="11.25" customHeight="1" x14ac:dyDescent="0.2">
      <c r="A77" s="257" t="s">
        <v>52</v>
      </c>
      <c r="B77" s="258"/>
      <c r="C77" s="261"/>
      <c r="D77" s="261"/>
      <c r="E77" s="261"/>
    </row>
    <row r="78" spans="1:5" ht="11.25" customHeight="1" x14ac:dyDescent="0.2">
      <c r="A78" s="257" t="s">
        <v>53</v>
      </c>
      <c r="B78" s="258"/>
      <c r="C78" s="261"/>
      <c r="D78" s="261"/>
      <c r="E78" s="261"/>
    </row>
    <row r="79" spans="1:5" ht="11.25" customHeight="1" x14ac:dyDescent="0.2">
      <c r="A79" s="255" t="s">
        <v>32</v>
      </c>
      <c r="B79" s="256"/>
      <c r="C79" s="256"/>
      <c r="D79" s="256"/>
      <c r="E79" s="256"/>
    </row>
    <row r="80" spans="1:5" ht="11.25" customHeight="1" x14ac:dyDescent="0.2">
      <c r="A80" s="257" t="s">
        <v>52</v>
      </c>
      <c r="B80" s="258"/>
      <c r="C80" s="256"/>
      <c r="D80" s="256"/>
      <c r="E80" s="256"/>
    </row>
    <row r="81" spans="1:5" ht="11.25" customHeight="1" x14ac:dyDescent="0.2">
      <c r="A81" s="257" t="s">
        <v>53</v>
      </c>
      <c r="B81" s="258"/>
      <c r="C81" s="256"/>
      <c r="D81" s="256"/>
      <c r="E81" s="256"/>
    </row>
    <row r="82" spans="1:5" ht="11.25" customHeight="1" x14ac:dyDescent="0.2">
      <c r="A82" s="255" t="s">
        <v>1</v>
      </c>
      <c r="B82" s="258">
        <f>B83</f>
        <v>62219</v>
      </c>
      <c r="C82" s="258">
        <f t="shared" ref="C82:E82" si="6">C83</f>
        <v>73000</v>
      </c>
      <c r="D82" s="258">
        <f t="shared" si="6"/>
        <v>75000</v>
      </c>
      <c r="E82" s="258">
        <f t="shared" si="6"/>
        <v>77118</v>
      </c>
    </row>
    <row r="83" spans="1:5" ht="11.25" customHeight="1" x14ac:dyDescent="0.2">
      <c r="A83" s="257" t="s">
        <v>52</v>
      </c>
      <c r="B83" s="258">
        <v>62219</v>
      </c>
      <c r="C83" s="256">
        <v>73000</v>
      </c>
      <c r="D83" s="256">
        <v>75000</v>
      </c>
      <c r="E83" s="256">
        <v>77118</v>
      </c>
    </row>
    <row r="84" spans="1:5" ht="11.25" customHeight="1" x14ac:dyDescent="0.2">
      <c r="A84" s="257" t="s">
        <v>53</v>
      </c>
      <c r="B84" s="258"/>
      <c r="C84" s="256"/>
      <c r="D84" s="256"/>
      <c r="E84" s="256"/>
    </row>
    <row r="85" spans="1:5" ht="11.25" customHeight="1" x14ac:dyDescent="0.2">
      <c r="A85" s="255" t="s">
        <v>2</v>
      </c>
      <c r="B85" s="258"/>
      <c r="C85" s="256"/>
      <c r="D85" s="256"/>
      <c r="E85" s="256"/>
    </row>
    <row r="86" spans="1:5" ht="11.25" customHeight="1" x14ac:dyDescent="0.2">
      <c r="A86" s="257" t="s">
        <v>52</v>
      </c>
      <c r="B86" s="258"/>
      <c r="C86" s="256"/>
      <c r="D86" s="256"/>
      <c r="E86" s="256"/>
    </row>
    <row r="87" spans="1:5" ht="11.25" customHeight="1" x14ac:dyDescent="0.2">
      <c r="A87" s="257" t="s">
        <v>53</v>
      </c>
      <c r="B87" s="258"/>
      <c r="C87" s="256"/>
      <c r="D87" s="256"/>
      <c r="E87" s="256"/>
    </row>
    <row r="88" spans="1:5" ht="11.25" customHeight="1" x14ac:dyDescent="0.2">
      <c r="A88" s="255" t="s">
        <v>25</v>
      </c>
      <c r="B88" s="258"/>
      <c r="C88" s="256"/>
      <c r="D88" s="256"/>
      <c r="E88" s="256"/>
    </row>
    <row r="89" spans="1:5" ht="11.25" customHeight="1" x14ac:dyDescent="0.2">
      <c r="A89" s="257" t="s">
        <v>52</v>
      </c>
      <c r="B89" s="258"/>
      <c r="C89" s="256"/>
      <c r="D89" s="256"/>
      <c r="E89" s="256"/>
    </row>
    <row r="90" spans="1:5" ht="11.25" customHeight="1" x14ac:dyDescent="0.2">
      <c r="A90" s="257" t="s">
        <v>53</v>
      </c>
      <c r="B90" s="258"/>
      <c r="C90" s="256"/>
      <c r="D90" s="256"/>
      <c r="E90" s="256"/>
    </row>
    <row r="91" spans="1:5" ht="11.25" customHeight="1" x14ac:dyDescent="0.2">
      <c r="A91" s="255" t="s">
        <v>26</v>
      </c>
      <c r="B91" s="258"/>
      <c r="C91" s="256"/>
      <c r="D91" s="256"/>
      <c r="E91" s="256"/>
    </row>
    <row r="92" spans="1:5" ht="11.25" customHeight="1" x14ac:dyDescent="0.2">
      <c r="A92" s="257" t="s">
        <v>52</v>
      </c>
      <c r="B92" s="258"/>
      <c r="C92" s="256"/>
      <c r="D92" s="256"/>
      <c r="E92" s="256"/>
    </row>
    <row r="93" spans="1:5" ht="11.25" customHeight="1" x14ac:dyDescent="0.2">
      <c r="A93" s="257" t="s">
        <v>53</v>
      </c>
      <c r="B93" s="258"/>
      <c r="C93" s="256"/>
      <c r="D93" s="256"/>
      <c r="E93" s="256"/>
    </row>
    <row r="94" spans="1:5" ht="11.25" customHeight="1" x14ac:dyDescent="0.2">
      <c r="A94" s="255" t="s">
        <v>3</v>
      </c>
      <c r="B94" s="258"/>
      <c r="C94" s="256"/>
      <c r="D94" s="256"/>
      <c r="E94" s="256"/>
    </row>
    <row r="95" spans="1:5" ht="11.25" customHeight="1" x14ac:dyDescent="0.2">
      <c r="A95" s="257" t="s">
        <v>52</v>
      </c>
      <c r="B95" s="258"/>
      <c r="C95" s="256"/>
      <c r="D95" s="256"/>
      <c r="E95" s="256"/>
    </row>
    <row r="96" spans="1:5" ht="11.25" customHeight="1" x14ac:dyDescent="0.2">
      <c r="A96" s="257" t="s">
        <v>53</v>
      </c>
      <c r="B96" s="258"/>
      <c r="C96" s="256"/>
      <c r="D96" s="256"/>
      <c r="E96" s="256"/>
    </row>
    <row r="97" spans="1:5" ht="11.25" customHeight="1" x14ac:dyDescent="0.2">
      <c r="A97" s="268" t="s">
        <v>37</v>
      </c>
      <c r="B97" s="258">
        <f>B94+B91+B88+B85+B82+B79+B76</f>
        <v>62219</v>
      </c>
      <c r="C97" s="258">
        <f t="shared" ref="C97:E97" si="7">C94+C91+C88+C85+C82+C79+C76</f>
        <v>73000</v>
      </c>
      <c r="D97" s="258">
        <f t="shared" si="7"/>
        <v>75000</v>
      </c>
      <c r="E97" s="258">
        <f t="shared" si="7"/>
        <v>77118</v>
      </c>
    </row>
    <row r="98" spans="1:5" ht="24" customHeight="1" x14ac:dyDescent="0.2">
      <c r="A98" s="239" t="s">
        <v>36</v>
      </c>
      <c r="B98" s="267">
        <f>IF(B97-B68=0,0,"Error")</f>
        <v>0</v>
      </c>
      <c r="C98" s="267">
        <f>IF(C97-C68=0,0,"Error")</f>
        <v>0</v>
      </c>
      <c r="D98" s="267">
        <f>IF(D97-D68=0,0,"Error")</f>
        <v>0</v>
      </c>
      <c r="E98" s="267">
        <f>IF(E97-E68=0,0,"Error")</f>
        <v>0</v>
      </c>
    </row>
    <row r="99" spans="1:5" ht="24" customHeight="1" x14ac:dyDescent="0.2">
      <c r="A99" s="239" t="s">
        <v>78</v>
      </c>
      <c r="B99" s="627" t="s">
        <v>695</v>
      </c>
      <c r="C99" s="627"/>
      <c r="D99" s="627"/>
      <c r="E99" s="627"/>
    </row>
    <row r="100" spans="1:5" ht="75" customHeight="1" x14ac:dyDescent="0.2">
      <c r="A100" s="244" t="s">
        <v>10</v>
      </c>
      <c r="B100" s="630" t="s">
        <v>696</v>
      </c>
      <c r="C100" s="630"/>
      <c r="D100" s="630"/>
      <c r="E100" s="630"/>
    </row>
    <row r="101" spans="1:5" ht="24" customHeight="1" x14ac:dyDescent="0.2">
      <c r="A101" s="244" t="s">
        <v>15</v>
      </c>
      <c r="B101" s="629" t="s">
        <v>207</v>
      </c>
      <c r="C101" s="629"/>
      <c r="D101" s="629"/>
      <c r="E101" s="629"/>
    </row>
    <row r="102" spans="1:5" ht="17.25" customHeight="1" x14ac:dyDescent="0.2">
      <c r="A102" s="607"/>
      <c r="B102" s="252">
        <v>2018</v>
      </c>
      <c r="C102" s="252">
        <v>2019</v>
      </c>
      <c r="D102" s="252">
        <v>2020</v>
      </c>
      <c r="E102" s="252">
        <v>2021</v>
      </c>
    </row>
    <row r="103" spans="1:5" ht="17.25" customHeight="1" x14ac:dyDescent="0.2">
      <c r="A103" s="607"/>
      <c r="B103" s="252" t="s">
        <v>6</v>
      </c>
      <c r="C103" s="252" t="s">
        <v>7</v>
      </c>
      <c r="D103" s="252" t="s">
        <v>7</v>
      </c>
      <c r="E103" s="252" t="s">
        <v>7</v>
      </c>
    </row>
    <row r="104" spans="1:5" ht="17.25" customHeight="1" x14ac:dyDescent="0.2">
      <c r="A104" s="244" t="s">
        <v>9</v>
      </c>
      <c r="B104" s="243">
        <v>3100</v>
      </c>
      <c r="C104" s="243">
        <v>5000</v>
      </c>
      <c r="D104" s="243">
        <v>6000</v>
      </c>
      <c r="E104" s="243">
        <v>7000</v>
      </c>
    </row>
    <row r="105" spans="1:5" ht="17.25" customHeight="1" x14ac:dyDescent="0.2">
      <c r="A105" s="244" t="s">
        <v>16</v>
      </c>
      <c r="B105" s="243">
        <f>B134</f>
        <v>281000</v>
      </c>
      <c r="C105" s="243">
        <f t="shared" ref="C105:E105" si="8">C134</f>
        <v>490000</v>
      </c>
      <c r="D105" s="243">
        <f t="shared" si="8"/>
        <v>610000</v>
      </c>
      <c r="E105" s="243">
        <f t="shared" si="8"/>
        <v>750000</v>
      </c>
    </row>
    <row r="106" spans="1:5" ht="17.25" customHeight="1" x14ac:dyDescent="0.2">
      <c r="A106" s="244" t="s">
        <v>24</v>
      </c>
      <c r="B106" s="243">
        <f>B105/B104</f>
        <v>90.645161290322577</v>
      </c>
      <c r="C106" s="243">
        <f>C105/C104</f>
        <v>98</v>
      </c>
      <c r="D106" s="243">
        <f>D105/D104</f>
        <v>101.66666666666667</v>
      </c>
      <c r="E106" s="243">
        <f>E105/E104</f>
        <v>107.14285714285714</v>
      </c>
    </row>
    <row r="107" spans="1:5" ht="17.25" customHeight="1" x14ac:dyDescent="0.2">
      <c r="A107" s="244" t="s">
        <v>17</v>
      </c>
      <c r="B107" s="240"/>
      <c r="C107" s="253">
        <f t="shared" ref="C107:E109" si="9">C104/B104-1</f>
        <v>0.61290322580645151</v>
      </c>
      <c r="D107" s="253">
        <f t="shared" si="9"/>
        <v>0.19999999999999996</v>
      </c>
      <c r="E107" s="253">
        <f t="shared" si="9"/>
        <v>0.16666666666666674</v>
      </c>
    </row>
    <row r="108" spans="1:5" ht="17.25" customHeight="1" x14ac:dyDescent="0.2">
      <c r="A108" s="244" t="s">
        <v>18</v>
      </c>
      <c r="B108" s="240"/>
      <c r="C108" s="253">
        <f t="shared" si="9"/>
        <v>0.7437722419928825</v>
      </c>
      <c r="D108" s="253">
        <f t="shared" si="9"/>
        <v>0.24489795918367352</v>
      </c>
      <c r="E108" s="253">
        <f t="shared" si="9"/>
        <v>0.22950819672131151</v>
      </c>
    </row>
    <row r="109" spans="1:5" ht="17.25" customHeight="1" x14ac:dyDescent="0.2">
      <c r="A109" s="244" t="s">
        <v>19</v>
      </c>
      <c r="B109" s="240"/>
      <c r="C109" s="253">
        <f t="shared" si="9"/>
        <v>8.1138790035587327E-2</v>
      </c>
      <c r="D109" s="253">
        <f t="shared" si="9"/>
        <v>3.741496598639471E-2</v>
      </c>
      <c r="E109" s="253">
        <f t="shared" si="9"/>
        <v>5.3864168618266817E-2</v>
      </c>
    </row>
    <row r="110" spans="1:5" ht="24" customHeight="1" x14ac:dyDescent="0.2">
      <c r="A110" s="610" t="s">
        <v>694</v>
      </c>
      <c r="B110" s="610"/>
      <c r="C110" s="610"/>
      <c r="D110" s="610"/>
      <c r="E110" s="610"/>
    </row>
    <row r="111" spans="1:5" ht="24" customHeight="1" x14ac:dyDescent="0.2">
      <c r="A111" s="607"/>
      <c r="B111" s="252">
        <v>2018</v>
      </c>
      <c r="C111" s="252">
        <v>2019</v>
      </c>
      <c r="D111" s="252">
        <v>2020</v>
      </c>
      <c r="E111" s="252">
        <v>2021</v>
      </c>
    </row>
    <row r="112" spans="1:5" ht="24" customHeight="1" x14ac:dyDescent="0.2">
      <c r="A112" s="607"/>
      <c r="B112" s="252" t="s">
        <v>6</v>
      </c>
      <c r="C112" s="252" t="s">
        <v>7</v>
      </c>
      <c r="D112" s="252" t="s">
        <v>7</v>
      </c>
      <c r="E112" s="252" t="s">
        <v>7</v>
      </c>
    </row>
    <row r="113" spans="1:5" ht="9.75" customHeight="1" x14ac:dyDescent="0.2">
      <c r="A113" s="255" t="s">
        <v>0</v>
      </c>
      <c r="B113" s="256"/>
      <c r="C113" s="256"/>
      <c r="D113" s="256"/>
      <c r="E113" s="256"/>
    </row>
    <row r="114" spans="1:5" ht="9.75" customHeight="1" x14ac:dyDescent="0.2">
      <c r="A114" s="257" t="s">
        <v>52</v>
      </c>
      <c r="B114" s="258"/>
      <c r="C114" s="261"/>
      <c r="D114" s="261"/>
      <c r="E114" s="261"/>
    </row>
    <row r="115" spans="1:5" ht="9.75" customHeight="1" x14ac:dyDescent="0.2">
      <c r="A115" s="257" t="s">
        <v>53</v>
      </c>
      <c r="B115" s="258"/>
      <c r="C115" s="261"/>
      <c r="D115" s="261"/>
      <c r="E115" s="261"/>
    </row>
    <row r="116" spans="1:5" ht="9.75" customHeight="1" x14ac:dyDescent="0.2">
      <c r="A116" s="255" t="s">
        <v>32</v>
      </c>
      <c r="B116" s="256"/>
      <c r="C116" s="256"/>
      <c r="D116" s="256"/>
      <c r="E116" s="256"/>
    </row>
    <row r="117" spans="1:5" ht="9.75" customHeight="1" x14ac:dyDescent="0.2">
      <c r="A117" s="257" t="s">
        <v>52</v>
      </c>
      <c r="B117" s="258"/>
      <c r="C117" s="256"/>
      <c r="D117" s="256"/>
      <c r="E117" s="256"/>
    </row>
    <row r="118" spans="1:5" ht="9.75" customHeight="1" x14ac:dyDescent="0.2">
      <c r="A118" s="257" t="s">
        <v>53</v>
      </c>
      <c r="B118" s="258"/>
      <c r="C118" s="256"/>
      <c r="D118" s="256"/>
      <c r="E118" s="256"/>
    </row>
    <row r="119" spans="1:5" ht="9.75" customHeight="1" x14ac:dyDescent="0.2">
      <c r="A119" s="255" t="s">
        <v>1</v>
      </c>
      <c r="B119" s="258"/>
      <c r="C119" s="256">
        <v>0</v>
      </c>
      <c r="D119" s="256">
        <v>0</v>
      </c>
      <c r="E119" s="256">
        <v>0</v>
      </c>
    </row>
    <row r="120" spans="1:5" ht="9.75" customHeight="1" x14ac:dyDescent="0.2">
      <c r="A120" s="257" t="s">
        <v>52</v>
      </c>
      <c r="B120" s="258"/>
      <c r="C120" s="256"/>
      <c r="D120" s="256"/>
      <c r="E120" s="256"/>
    </row>
    <row r="121" spans="1:5" ht="9.75" customHeight="1" x14ac:dyDescent="0.2">
      <c r="A121" s="257" t="s">
        <v>53</v>
      </c>
      <c r="B121" s="258"/>
      <c r="C121" s="256"/>
      <c r="D121" s="256"/>
      <c r="E121" s="256"/>
    </row>
    <row r="122" spans="1:5" ht="9.75" customHeight="1" x14ac:dyDescent="0.2">
      <c r="A122" s="255" t="s">
        <v>2</v>
      </c>
      <c r="B122" s="258">
        <f>B123</f>
        <v>281000</v>
      </c>
      <c r="C122" s="258">
        <f t="shared" ref="C122:E122" si="10">C123</f>
        <v>490000</v>
      </c>
      <c r="D122" s="258">
        <f t="shared" si="10"/>
        <v>610000</v>
      </c>
      <c r="E122" s="258">
        <f t="shared" si="10"/>
        <v>750000</v>
      </c>
    </row>
    <row r="123" spans="1:5" ht="49.5" customHeight="1" x14ac:dyDescent="0.2">
      <c r="A123" s="257" t="s">
        <v>52</v>
      </c>
      <c r="B123" s="258">
        <v>281000</v>
      </c>
      <c r="C123" s="256">
        <v>490000</v>
      </c>
      <c r="D123" s="256">
        <v>610000</v>
      </c>
      <c r="E123" s="256">
        <v>750000</v>
      </c>
    </row>
    <row r="124" spans="1:5" ht="9.75" customHeight="1" x14ac:dyDescent="0.2">
      <c r="A124" s="257" t="s">
        <v>53</v>
      </c>
      <c r="B124" s="258"/>
      <c r="C124" s="256"/>
      <c r="D124" s="256"/>
      <c r="E124" s="256"/>
    </row>
    <row r="125" spans="1:5" ht="9.75" customHeight="1" x14ac:dyDescent="0.2">
      <c r="A125" s="255" t="s">
        <v>25</v>
      </c>
      <c r="B125" s="258"/>
      <c r="C125" s="256"/>
      <c r="D125" s="256"/>
      <c r="E125" s="256"/>
    </row>
    <row r="126" spans="1:5" ht="9.75" customHeight="1" x14ac:dyDescent="0.2">
      <c r="A126" s="257" t="s">
        <v>52</v>
      </c>
      <c r="B126" s="258"/>
      <c r="C126" s="256"/>
      <c r="D126" s="256"/>
      <c r="E126" s="256"/>
    </row>
    <row r="127" spans="1:5" ht="9.75" customHeight="1" x14ac:dyDescent="0.2">
      <c r="A127" s="257" t="s">
        <v>53</v>
      </c>
      <c r="B127" s="258"/>
      <c r="C127" s="256"/>
      <c r="D127" s="256"/>
      <c r="E127" s="256"/>
    </row>
    <row r="128" spans="1:5" ht="9.75" customHeight="1" x14ac:dyDescent="0.2">
      <c r="A128" s="255" t="s">
        <v>26</v>
      </c>
      <c r="B128" s="258">
        <v>0</v>
      </c>
      <c r="C128" s="256">
        <v>0</v>
      </c>
      <c r="D128" s="256">
        <v>0</v>
      </c>
      <c r="E128" s="256">
        <v>0</v>
      </c>
    </row>
    <row r="129" spans="1:5" ht="9.75" customHeight="1" x14ac:dyDescent="0.2">
      <c r="A129" s="257" t="s">
        <v>52</v>
      </c>
      <c r="B129" s="258"/>
      <c r="C129" s="256"/>
      <c r="D129" s="256"/>
      <c r="E129" s="256"/>
    </row>
    <row r="130" spans="1:5" ht="9.75" customHeight="1" x14ac:dyDescent="0.2">
      <c r="A130" s="257" t="s">
        <v>53</v>
      </c>
      <c r="B130" s="258"/>
      <c r="C130" s="256"/>
      <c r="D130" s="256"/>
      <c r="E130" s="256"/>
    </row>
    <row r="131" spans="1:5" ht="9.75" customHeight="1" x14ac:dyDescent="0.2">
      <c r="A131" s="255" t="s">
        <v>3</v>
      </c>
      <c r="B131" s="258"/>
      <c r="C131" s="256"/>
      <c r="D131" s="256"/>
      <c r="E131" s="256"/>
    </row>
    <row r="132" spans="1:5" ht="9.75" customHeight="1" x14ac:dyDescent="0.2">
      <c r="A132" s="257" t="s">
        <v>52</v>
      </c>
      <c r="B132" s="258"/>
      <c r="C132" s="256"/>
      <c r="D132" s="256"/>
      <c r="E132" s="256"/>
    </row>
    <row r="133" spans="1:5" ht="9.75" customHeight="1" x14ac:dyDescent="0.2">
      <c r="A133" s="257" t="s">
        <v>53</v>
      </c>
      <c r="B133" s="258"/>
      <c r="C133" s="256"/>
      <c r="D133" s="256"/>
      <c r="E133" s="256"/>
    </row>
    <row r="134" spans="1:5" ht="9.75" customHeight="1" x14ac:dyDescent="0.2">
      <c r="A134" s="268" t="s">
        <v>37</v>
      </c>
      <c r="B134" s="258">
        <f>B131+B128+B125+B122+B119+B116+B113</f>
        <v>281000</v>
      </c>
      <c r="C134" s="258">
        <f>C131+C128+C125+C122+C119+C116+C113</f>
        <v>490000</v>
      </c>
      <c r="D134" s="258">
        <f>D131+D128+D125+D122+D119+D116+D113</f>
        <v>610000</v>
      </c>
      <c r="E134" s="258">
        <f>E131+E128+E125+E122+E119+E116+E113</f>
        <v>750000</v>
      </c>
    </row>
    <row r="135" spans="1:5" ht="24" customHeight="1" x14ac:dyDescent="0.2">
      <c r="A135" s="239" t="s">
        <v>36</v>
      </c>
      <c r="B135" s="267">
        <f>IF(B134-B105=0,0,"Error")</f>
        <v>0</v>
      </c>
      <c r="C135" s="267">
        <f>IF(C134-C105=0,0,"Error")</f>
        <v>0</v>
      </c>
      <c r="D135" s="267">
        <f>IF(D134-D105=0,0,"Error")</f>
        <v>0</v>
      </c>
      <c r="E135" s="267">
        <f>IF(E134-E105=0,0,"Error")</f>
        <v>0</v>
      </c>
    </row>
    <row r="136" spans="1:5" ht="24" customHeight="1" x14ac:dyDescent="0.2">
      <c r="A136" s="239" t="s">
        <v>87</v>
      </c>
      <c r="B136" s="627" t="s">
        <v>697</v>
      </c>
      <c r="C136" s="627"/>
      <c r="D136" s="627"/>
      <c r="E136" s="627"/>
    </row>
    <row r="137" spans="1:5" ht="51.75" customHeight="1" x14ac:dyDescent="0.2">
      <c r="A137" s="244" t="s">
        <v>10</v>
      </c>
      <c r="B137" s="630" t="s">
        <v>698</v>
      </c>
      <c r="C137" s="630"/>
      <c r="D137" s="630"/>
      <c r="E137" s="630"/>
    </row>
    <row r="138" spans="1:5" ht="24" customHeight="1" x14ac:dyDescent="0.2">
      <c r="A138" s="244" t="s">
        <v>15</v>
      </c>
      <c r="B138" s="629" t="s">
        <v>207</v>
      </c>
      <c r="C138" s="629"/>
      <c r="D138" s="629"/>
      <c r="E138" s="629"/>
    </row>
    <row r="139" spans="1:5" ht="24" customHeight="1" x14ac:dyDescent="0.2">
      <c r="A139" s="607"/>
      <c r="B139" s="252">
        <v>2018</v>
      </c>
      <c r="C139" s="252">
        <v>2019</v>
      </c>
      <c r="D139" s="252">
        <v>2020</v>
      </c>
      <c r="E139" s="252">
        <v>2021</v>
      </c>
    </row>
    <row r="140" spans="1:5" ht="24" customHeight="1" x14ac:dyDescent="0.2">
      <c r="A140" s="607"/>
      <c r="B140" s="252" t="s">
        <v>6</v>
      </c>
      <c r="C140" s="252" t="s">
        <v>7</v>
      </c>
      <c r="D140" s="252" t="s">
        <v>7</v>
      </c>
      <c r="E140" s="252" t="s">
        <v>7</v>
      </c>
    </row>
    <row r="141" spans="1:5" ht="15" customHeight="1" x14ac:dyDescent="0.2">
      <c r="A141" s="244" t="s">
        <v>9</v>
      </c>
      <c r="B141" s="243">
        <v>10004</v>
      </c>
      <c r="C141" s="243">
        <v>10000</v>
      </c>
      <c r="D141" s="243">
        <v>12000</v>
      </c>
      <c r="E141" s="243">
        <v>13000</v>
      </c>
    </row>
    <row r="142" spans="1:5" ht="15" customHeight="1" x14ac:dyDescent="0.2">
      <c r="A142" s="244" t="s">
        <v>16</v>
      </c>
      <c r="B142" s="243">
        <f>B171</f>
        <v>256570</v>
      </c>
      <c r="C142" s="243">
        <f t="shared" ref="C142:E142" si="11">C171</f>
        <v>282792</v>
      </c>
      <c r="D142" s="243">
        <f t="shared" si="11"/>
        <v>297070</v>
      </c>
      <c r="E142" s="243">
        <f t="shared" si="11"/>
        <v>303315</v>
      </c>
    </row>
    <row r="143" spans="1:5" ht="15" customHeight="1" x14ac:dyDescent="0.2">
      <c r="A143" s="244" t="s">
        <v>24</v>
      </c>
      <c r="B143" s="243">
        <f>B142/B141</f>
        <v>25.64674130347861</v>
      </c>
      <c r="C143" s="243">
        <f>C142/C141</f>
        <v>28.279199999999999</v>
      </c>
      <c r="D143" s="243">
        <f>D142/D141</f>
        <v>24.755833333333332</v>
      </c>
      <c r="E143" s="243">
        <f>E142/E141</f>
        <v>23.331923076923076</v>
      </c>
    </row>
    <row r="144" spans="1:5" ht="15" customHeight="1" x14ac:dyDescent="0.2">
      <c r="A144" s="244" t="s">
        <v>17</v>
      </c>
      <c r="B144" s="240"/>
      <c r="C144" s="253">
        <f t="shared" ref="C144:E146" si="12">C141/B141-1</f>
        <v>-3.9984006397442151E-4</v>
      </c>
      <c r="D144" s="253">
        <f t="shared" si="12"/>
        <v>0.19999999999999996</v>
      </c>
      <c r="E144" s="253">
        <f t="shared" si="12"/>
        <v>8.3333333333333259E-2</v>
      </c>
    </row>
    <row r="145" spans="1:5" ht="15" customHeight="1" x14ac:dyDescent="0.2">
      <c r="A145" s="244" t="s">
        <v>18</v>
      </c>
      <c r="B145" s="240"/>
      <c r="C145" s="253">
        <f t="shared" si="12"/>
        <v>0.10220212807420981</v>
      </c>
      <c r="D145" s="253">
        <f t="shared" si="12"/>
        <v>5.0489405640895102E-2</v>
      </c>
      <c r="E145" s="253">
        <f t="shared" si="12"/>
        <v>2.1021981351196706E-2</v>
      </c>
    </row>
    <row r="146" spans="1:5" ht="15" customHeight="1" x14ac:dyDescent="0.2">
      <c r="A146" s="244" t="s">
        <v>19</v>
      </c>
      <c r="B146" s="240"/>
      <c r="C146" s="253">
        <f t="shared" si="12"/>
        <v>0.10264300892543932</v>
      </c>
      <c r="D146" s="253">
        <f t="shared" si="12"/>
        <v>-0.12459216196592082</v>
      </c>
      <c r="E146" s="253">
        <f t="shared" si="12"/>
        <v>-5.7518171060433776E-2</v>
      </c>
    </row>
    <row r="147" spans="1:5" ht="24" customHeight="1" x14ac:dyDescent="0.2">
      <c r="A147" s="610" t="s">
        <v>694</v>
      </c>
      <c r="B147" s="610"/>
      <c r="C147" s="610"/>
      <c r="D147" s="610"/>
      <c r="E147" s="610"/>
    </row>
    <row r="148" spans="1:5" ht="24" customHeight="1" x14ac:dyDescent="0.2">
      <c r="A148" s="607"/>
      <c r="B148" s="252">
        <v>2018</v>
      </c>
      <c r="C148" s="252">
        <v>2019</v>
      </c>
      <c r="D148" s="252">
        <v>2020</v>
      </c>
      <c r="E148" s="252">
        <v>2021</v>
      </c>
    </row>
    <row r="149" spans="1:5" ht="24" customHeight="1" x14ac:dyDescent="0.2">
      <c r="A149" s="607"/>
      <c r="B149" s="252" t="s">
        <v>6</v>
      </c>
      <c r="C149" s="252" t="s">
        <v>7</v>
      </c>
      <c r="D149" s="252" t="s">
        <v>7</v>
      </c>
      <c r="E149" s="252" t="s">
        <v>7</v>
      </c>
    </row>
    <row r="150" spans="1:5" ht="12.75" customHeight="1" x14ac:dyDescent="0.2">
      <c r="A150" s="255" t="s">
        <v>0</v>
      </c>
      <c r="B150" s="256">
        <f>B151+B152</f>
        <v>173843</v>
      </c>
      <c r="C150" s="256">
        <f t="shared" ref="C150:E150" si="13">C151+C152</f>
        <v>189622</v>
      </c>
      <c r="D150" s="256">
        <f t="shared" si="13"/>
        <v>193000</v>
      </c>
      <c r="E150" s="256">
        <f t="shared" si="13"/>
        <v>196500</v>
      </c>
    </row>
    <row r="151" spans="1:5" ht="12.75" customHeight="1" x14ac:dyDescent="0.2">
      <c r="A151" s="257" t="s">
        <v>52</v>
      </c>
      <c r="B151" s="258">
        <v>170843</v>
      </c>
      <c r="C151" s="258">
        <v>186622</v>
      </c>
      <c r="D151" s="258">
        <v>190000</v>
      </c>
      <c r="E151" s="258">
        <v>193000</v>
      </c>
    </row>
    <row r="152" spans="1:5" ht="12.75" customHeight="1" x14ac:dyDescent="0.2">
      <c r="A152" s="257" t="s">
        <v>53</v>
      </c>
      <c r="B152" s="258">
        <v>3000</v>
      </c>
      <c r="C152" s="258">
        <v>3000</v>
      </c>
      <c r="D152" s="258">
        <v>3000</v>
      </c>
      <c r="E152" s="258">
        <v>3500</v>
      </c>
    </row>
    <row r="153" spans="1:5" ht="12.75" customHeight="1" x14ac:dyDescent="0.2">
      <c r="A153" s="255" t="s">
        <v>32</v>
      </c>
      <c r="B153" s="256">
        <f>B154+B155</f>
        <v>29307</v>
      </c>
      <c r="C153" s="256">
        <f t="shared" ref="C153:E153" si="14">C154+C155</f>
        <v>31170</v>
      </c>
      <c r="D153" s="256">
        <f t="shared" si="14"/>
        <v>32000</v>
      </c>
      <c r="E153" s="256">
        <f t="shared" si="14"/>
        <v>32815</v>
      </c>
    </row>
    <row r="154" spans="1:5" ht="12.75" customHeight="1" x14ac:dyDescent="0.2">
      <c r="A154" s="257" t="s">
        <v>52</v>
      </c>
      <c r="B154" s="258">
        <v>29307</v>
      </c>
      <c r="C154" s="256">
        <v>31170</v>
      </c>
      <c r="D154" s="256">
        <v>32000</v>
      </c>
      <c r="E154" s="256">
        <v>32815</v>
      </c>
    </row>
    <row r="155" spans="1:5" ht="12.75" customHeight="1" x14ac:dyDescent="0.2">
      <c r="A155" s="257" t="s">
        <v>53</v>
      </c>
      <c r="B155" s="258"/>
      <c r="C155" s="256"/>
      <c r="D155" s="256"/>
      <c r="E155" s="256"/>
    </row>
    <row r="156" spans="1:5" ht="12.75" customHeight="1" x14ac:dyDescent="0.2">
      <c r="A156" s="255" t="s">
        <v>1</v>
      </c>
      <c r="B156" s="258">
        <f>B157+B158</f>
        <v>53420</v>
      </c>
      <c r="C156" s="258">
        <f t="shared" ref="C156:E156" si="15">C157+C158</f>
        <v>62000</v>
      </c>
      <c r="D156" s="258">
        <f t="shared" si="15"/>
        <v>72070</v>
      </c>
      <c r="E156" s="258">
        <f t="shared" si="15"/>
        <v>74000</v>
      </c>
    </row>
    <row r="157" spans="1:5" ht="12.75" customHeight="1" x14ac:dyDescent="0.2">
      <c r="A157" s="257" t="s">
        <v>52</v>
      </c>
      <c r="B157" s="258">
        <v>48420</v>
      </c>
      <c r="C157" s="256">
        <v>57000</v>
      </c>
      <c r="D157" s="256">
        <v>67000</v>
      </c>
      <c r="E157" s="256">
        <v>69000</v>
      </c>
    </row>
    <row r="158" spans="1:5" ht="12.75" customHeight="1" x14ac:dyDescent="0.2">
      <c r="A158" s="257" t="s">
        <v>53</v>
      </c>
      <c r="B158" s="258">
        <v>5000</v>
      </c>
      <c r="C158" s="256">
        <v>5000</v>
      </c>
      <c r="D158" s="256">
        <v>5070</v>
      </c>
      <c r="E158" s="256">
        <v>5000</v>
      </c>
    </row>
    <row r="159" spans="1:5" ht="12.75" customHeight="1" x14ac:dyDescent="0.2">
      <c r="A159" s="255" t="s">
        <v>2</v>
      </c>
      <c r="B159" s="258"/>
      <c r="C159" s="256"/>
      <c r="D159" s="256"/>
      <c r="E159" s="256"/>
    </row>
    <row r="160" spans="1:5" ht="12.75" customHeight="1" x14ac:dyDescent="0.2">
      <c r="A160" s="257" t="s">
        <v>52</v>
      </c>
      <c r="B160" s="258"/>
      <c r="C160" s="256"/>
      <c r="D160" s="256"/>
      <c r="E160" s="256"/>
    </row>
    <row r="161" spans="1:5" ht="12.75" customHeight="1" x14ac:dyDescent="0.2">
      <c r="A161" s="257" t="s">
        <v>53</v>
      </c>
      <c r="B161" s="258"/>
      <c r="C161" s="256"/>
      <c r="D161" s="256"/>
      <c r="E161" s="256"/>
    </row>
    <row r="162" spans="1:5" ht="12.75" customHeight="1" x14ac:dyDescent="0.2">
      <c r="A162" s="255" t="s">
        <v>25</v>
      </c>
      <c r="B162" s="258"/>
      <c r="C162" s="256"/>
      <c r="D162" s="256"/>
      <c r="E162" s="256"/>
    </row>
    <row r="163" spans="1:5" ht="12.75" customHeight="1" x14ac:dyDescent="0.2">
      <c r="A163" s="257" t="s">
        <v>52</v>
      </c>
      <c r="B163" s="258"/>
      <c r="C163" s="256"/>
      <c r="D163" s="256"/>
      <c r="E163" s="256"/>
    </row>
    <row r="164" spans="1:5" ht="12.75" customHeight="1" x14ac:dyDescent="0.2">
      <c r="A164" s="257" t="s">
        <v>53</v>
      </c>
      <c r="B164" s="258"/>
      <c r="C164" s="256"/>
      <c r="D164" s="256"/>
      <c r="E164" s="256"/>
    </row>
    <row r="165" spans="1:5" ht="12.75" customHeight="1" x14ac:dyDescent="0.2">
      <c r="A165" s="255" t="s">
        <v>26</v>
      </c>
      <c r="B165" s="258">
        <v>0</v>
      </c>
      <c r="C165" s="256">
        <v>0</v>
      </c>
      <c r="D165" s="256">
        <v>0</v>
      </c>
      <c r="E165" s="256">
        <v>0</v>
      </c>
    </row>
    <row r="166" spans="1:5" ht="12.75" customHeight="1" x14ac:dyDescent="0.2">
      <c r="A166" s="257" t="s">
        <v>52</v>
      </c>
      <c r="B166" s="258"/>
      <c r="C166" s="256"/>
      <c r="D166" s="256"/>
      <c r="E166" s="256"/>
    </row>
    <row r="167" spans="1:5" ht="12.75" customHeight="1" x14ac:dyDescent="0.2">
      <c r="A167" s="257" t="s">
        <v>53</v>
      </c>
      <c r="B167" s="258"/>
      <c r="C167" s="256"/>
      <c r="D167" s="256"/>
      <c r="E167" s="256"/>
    </row>
    <row r="168" spans="1:5" ht="12.75" customHeight="1" x14ac:dyDescent="0.2">
      <c r="A168" s="255" t="s">
        <v>3</v>
      </c>
      <c r="B168" s="258"/>
      <c r="C168" s="256"/>
      <c r="D168" s="256"/>
      <c r="E168" s="256"/>
    </row>
    <row r="169" spans="1:5" ht="12.75" customHeight="1" x14ac:dyDescent="0.2">
      <c r="A169" s="257" t="s">
        <v>52</v>
      </c>
      <c r="B169" s="258"/>
      <c r="C169" s="256"/>
      <c r="D169" s="256"/>
      <c r="E169" s="256"/>
    </row>
    <row r="170" spans="1:5" ht="12.75" customHeight="1" x14ac:dyDescent="0.2">
      <c r="A170" s="257" t="s">
        <v>53</v>
      </c>
      <c r="B170" s="258"/>
      <c r="C170" s="256"/>
      <c r="D170" s="256"/>
      <c r="E170" s="256"/>
    </row>
    <row r="171" spans="1:5" ht="12.75" customHeight="1" x14ac:dyDescent="0.2">
      <c r="A171" s="268" t="s">
        <v>37</v>
      </c>
      <c r="B171" s="258">
        <f>B168+B165+B162+B159+B156+B153+B150</f>
        <v>256570</v>
      </c>
      <c r="C171" s="258">
        <f t="shared" ref="C171:E171" si="16">C168+C165+C162+C159+C156+C153+C150</f>
        <v>282792</v>
      </c>
      <c r="D171" s="258">
        <f t="shared" si="16"/>
        <v>297070</v>
      </c>
      <c r="E171" s="258">
        <f t="shared" si="16"/>
        <v>303315</v>
      </c>
    </row>
    <row r="172" spans="1:5" ht="24" customHeight="1" x14ac:dyDescent="0.2">
      <c r="A172" s="239" t="s">
        <v>36</v>
      </c>
      <c r="B172" s="267">
        <f>IF(B171-B142=0,0,"Error")</f>
        <v>0</v>
      </c>
      <c r="C172" s="267">
        <f>IF(C171-C142=0,0,"Error")</f>
        <v>0</v>
      </c>
      <c r="D172" s="267">
        <f>IF(D171-D142=0,0,"Error")</f>
        <v>0</v>
      </c>
      <c r="E172" s="267">
        <f>IF(E171-E142=0,0,"Error")</f>
        <v>0</v>
      </c>
    </row>
    <row r="173" spans="1:5" ht="24" customHeight="1" x14ac:dyDescent="0.2">
      <c r="A173" s="239" t="s">
        <v>89</v>
      </c>
      <c r="B173" s="627" t="s">
        <v>699</v>
      </c>
      <c r="C173" s="627"/>
      <c r="D173" s="627"/>
      <c r="E173" s="627"/>
    </row>
    <row r="174" spans="1:5" ht="105.75" customHeight="1" x14ac:dyDescent="0.2">
      <c r="A174" s="244" t="s">
        <v>10</v>
      </c>
      <c r="B174" s="628" t="s">
        <v>700</v>
      </c>
      <c r="C174" s="628"/>
      <c r="D174" s="628"/>
      <c r="E174" s="628"/>
    </row>
    <row r="175" spans="1:5" ht="24" customHeight="1" x14ac:dyDescent="0.2">
      <c r="A175" s="244" t="s">
        <v>15</v>
      </c>
      <c r="B175" s="629" t="s">
        <v>207</v>
      </c>
      <c r="C175" s="629"/>
      <c r="D175" s="629"/>
      <c r="E175" s="629"/>
    </row>
    <row r="176" spans="1:5" ht="24" customHeight="1" x14ac:dyDescent="0.2">
      <c r="A176" s="607"/>
      <c r="B176" s="252">
        <v>2018</v>
      </c>
      <c r="C176" s="252">
        <v>2019</v>
      </c>
      <c r="D176" s="252">
        <v>2020</v>
      </c>
      <c r="E176" s="252">
        <v>2021</v>
      </c>
    </row>
    <row r="177" spans="1:5" ht="24" customHeight="1" x14ac:dyDescent="0.2">
      <c r="A177" s="607"/>
      <c r="B177" s="252" t="s">
        <v>6</v>
      </c>
      <c r="C177" s="252" t="s">
        <v>7</v>
      </c>
      <c r="D177" s="252" t="s">
        <v>7</v>
      </c>
      <c r="E177" s="252" t="s">
        <v>7</v>
      </c>
    </row>
    <row r="178" spans="1:5" ht="24" customHeight="1" x14ac:dyDescent="0.2">
      <c r="A178" s="244" t="s">
        <v>9</v>
      </c>
      <c r="B178" s="243">
        <v>2200</v>
      </c>
      <c r="C178" s="243">
        <v>4000</v>
      </c>
      <c r="D178" s="243">
        <v>4000</v>
      </c>
      <c r="E178" s="243">
        <v>3500</v>
      </c>
    </row>
    <row r="179" spans="1:5" ht="24" customHeight="1" x14ac:dyDescent="0.2">
      <c r="A179" s="244" t="s">
        <v>16</v>
      </c>
      <c r="B179" s="243">
        <f>B208</f>
        <v>349862</v>
      </c>
      <c r="C179" s="243">
        <f t="shared" ref="C179:E179" si="17">C208</f>
        <v>500000</v>
      </c>
      <c r="D179" s="243">
        <f t="shared" si="17"/>
        <v>500000</v>
      </c>
      <c r="E179" s="243">
        <f t="shared" si="17"/>
        <v>550000</v>
      </c>
    </row>
    <row r="180" spans="1:5" ht="24" customHeight="1" x14ac:dyDescent="0.2">
      <c r="A180" s="244" t="s">
        <v>24</v>
      </c>
      <c r="B180" s="243">
        <f>B179/B178</f>
        <v>159.02818181818182</v>
      </c>
      <c r="C180" s="243">
        <f>C179/C178</f>
        <v>125</v>
      </c>
      <c r="D180" s="243">
        <f>D179/D178</f>
        <v>125</v>
      </c>
      <c r="E180" s="243">
        <f>E179/E178</f>
        <v>157.14285714285714</v>
      </c>
    </row>
    <row r="181" spans="1:5" ht="24" customHeight="1" x14ac:dyDescent="0.2">
      <c r="A181" s="244" t="s">
        <v>17</v>
      </c>
      <c r="B181" s="240"/>
      <c r="C181" s="253">
        <f t="shared" ref="C181:E183" si="18">C178/B178-1</f>
        <v>0.81818181818181812</v>
      </c>
      <c r="D181" s="253">
        <f t="shared" si="18"/>
        <v>0</v>
      </c>
      <c r="E181" s="253">
        <f t="shared" si="18"/>
        <v>-0.125</v>
      </c>
    </row>
    <row r="182" spans="1:5" ht="24" customHeight="1" x14ac:dyDescent="0.2">
      <c r="A182" s="244" t="s">
        <v>18</v>
      </c>
      <c r="B182" s="240"/>
      <c r="C182" s="253">
        <f t="shared" si="18"/>
        <v>0.429134916052615</v>
      </c>
      <c r="D182" s="253">
        <f t="shared" si="18"/>
        <v>0</v>
      </c>
      <c r="E182" s="253">
        <f t="shared" si="18"/>
        <v>0.10000000000000009</v>
      </c>
    </row>
    <row r="183" spans="1:5" ht="24" customHeight="1" x14ac:dyDescent="0.2">
      <c r="A183" s="244" t="s">
        <v>19</v>
      </c>
      <c r="B183" s="240"/>
      <c r="C183" s="253">
        <f t="shared" si="18"/>
        <v>-0.21397579617106177</v>
      </c>
      <c r="D183" s="253">
        <f t="shared" si="18"/>
        <v>0</v>
      </c>
      <c r="E183" s="253">
        <f t="shared" si="18"/>
        <v>0.25714285714285712</v>
      </c>
    </row>
    <row r="184" spans="1:5" ht="24" customHeight="1" x14ac:dyDescent="0.2">
      <c r="A184" s="610" t="s">
        <v>694</v>
      </c>
      <c r="B184" s="610"/>
      <c r="C184" s="610"/>
      <c r="D184" s="610"/>
      <c r="E184" s="610"/>
    </row>
    <row r="185" spans="1:5" ht="24" customHeight="1" x14ac:dyDescent="0.2">
      <c r="A185" s="607"/>
      <c r="B185" s="252">
        <v>2018</v>
      </c>
      <c r="C185" s="252">
        <v>2019</v>
      </c>
      <c r="D185" s="252">
        <v>2020</v>
      </c>
      <c r="E185" s="252">
        <v>2021</v>
      </c>
    </row>
    <row r="186" spans="1:5" ht="24" customHeight="1" x14ac:dyDescent="0.2">
      <c r="A186" s="607"/>
      <c r="B186" s="252" t="s">
        <v>6</v>
      </c>
      <c r="C186" s="252" t="s">
        <v>7</v>
      </c>
      <c r="D186" s="252" t="s">
        <v>7</v>
      </c>
      <c r="E186" s="252" t="s">
        <v>7</v>
      </c>
    </row>
    <row r="187" spans="1:5" ht="14.25" customHeight="1" x14ac:dyDescent="0.2">
      <c r="A187" s="255" t="s">
        <v>0</v>
      </c>
      <c r="B187" s="256">
        <f>B188+B189</f>
        <v>0</v>
      </c>
      <c r="C187" s="256"/>
      <c r="D187" s="256"/>
      <c r="E187" s="256"/>
    </row>
    <row r="188" spans="1:5" ht="14.25" customHeight="1" x14ac:dyDescent="0.2">
      <c r="A188" s="257" t="s">
        <v>52</v>
      </c>
      <c r="B188" s="258"/>
      <c r="C188" s="261"/>
      <c r="D188" s="261"/>
      <c r="E188" s="261"/>
    </row>
    <row r="189" spans="1:5" ht="14.25" customHeight="1" x14ac:dyDescent="0.2">
      <c r="A189" s="257" t="s">
        <v>53</v>
      </c>
      <c r="B189" s="258"/>
      <c r="C189" s="261"/>
      <c r="D189" s="261"/>
      <c r="E189" s="261"/>
    </row>
    <row r="190" spans="1:5" ht="14.25" customHeight="1" x14ac:dyDescent="0.2">
      <c r="A190" s="255" t="s">
        <v>32</v>
      </c>
      <c r="B190" s="256">
        <f>B191</f>
        <v>0</v>
      </c>
      <c r="C190" s="256"/>
      <c r="D190" s="256"/>
      <c r="E190" s="256"/>
    </row>
    <row r="191" spans="1:5" ht="14.25" customHeight="1" x14ac:dyDescent="0.2">
      <c r="A191" s="257" t="s">
        <v>52</v>
      </c>
      <c r="B191" s="258"/>
      <c r="C191" s="256"/>
      <c r="D191" s="256"/>
      <c r="E191" s="256"/>
    </row>
    <row r="192" spans="1:5" ht="14.25" customHeight="1" x14ac:dyDescent="0.2">
      <c r="A192" s="257" t="s">
        <v>53</v>
      </c>
      <c r="B192" s="258"/>
      <c r="C192" s="256"/>
      <c r="D192" s="256"/>
      <c r="E192" s="256"/>
    </row>
    <row r="193" spans="1:5" ht="14.25" customHeight="1" x14ac:dyDescent="0.2">
      <c r="A193" s="255" t="s">
        <v>1</v>
      </c>
      <c r="B193" s="258">
        <f>B194+B195</f>
        <v>0</v>
      </c>
      <c r="C193" s="256">
        <v>0</v>
      </c>
      <c r="D193" s="256">
        <v>0</v>
      </c>
      <c r="E193" s="256">
        <v>0</v>
      </c>
    </row>
    <row r="194" spans="1:5" ht="14.25" customHeight="1" x14ac:dyDescent="0.2">
      <c r="A194" s="257" t="s">
        <v>52</v>
      </c>
      <c r="B194" s="258"/>
      <c r="C194" s="256"/>
      <c r="D194" s="256"/>
      <c r="E194" s="256"/>
    </row>
    <row r="195" spans="1:5" ht="14.25" customHeight="1" x14ac:dyDescent="0.2">
      <c r="A195" s="257" t="s">
        <v>53</v>
      </c>
      <c r="B195" s="258"/>
      <c r="C195" s="256"/>
      <c r="D195" s="256"/>
      <c r="E195" s="256"/>
    </row>
    <row r="196" spans="1:5" ht="14.25" customHeight="1" x14ac:dyDescent="0.2">
      <c r="A196" s="255" t="s">
        <v>2</v>
      </c>
      <c r="B196" s="258"/>
      <c r="C196" s="256"/>
      <c r="D196" s="256"/>
      <c r="E196" s="256"/>
    </row>
    <row r="197" spans="1:5" ht="14.25" customHeight="1" x14ac:dyDescent="0.2">
      <c r="A197" s="257" t="s">
        <v>52</v>
      </c>
      <c r="B197" s="258"/>
      <c r="C197" s="256"/>
      <c r="D197" s="256"/>
      <c r="E197" s="256"/>
    </row>
    <row r="198" spans="1:5" ht="14.25" customHeight="1" x14ac:dyDescent="0.2">
      <c r="A198" s="257" t="s">
        <v>53</v>
      </c>
      <c r="B198" s="258"/>
      <c r="C198" s="256"/>
      <c r="D198" s="256"/>
      <c r="E198" s="256"/>
    </row>
    <row r="199" spans="1:5" ht="14.25" customHeight="1" x14ac:dyDescent="0.2">
      <c r="A199" s="255" t="s">
        <v>25</v>
      </c>
      <c r="B199" s="258"/>
      <c r="C199" s="256"/>
      <c r="D199" s="256"/>
      <c r="E199" s="256"/>
    </row>
    <row r="200" spans="1:5" ht="14.25" customHeight="1" x14ac:dyDescent="0.2">
      <c r="A200" s="257" t="s">
        <v>52</v>
      </c>
      <c r="B200" s="258"/>
      <c r="C200" s="256"/>
      <c r="D200" s="256"/>
      <c r="E200" s="256"/>
    </row>
    <row r="201" spans="1:5" ht="14.25" customHeight="1" x14ac:dyDescent="0.2">
      <c r="A201" s="257" t="s">
        <v>53</v>
      </c>
      <c r="B201" s="258"/>
      <c r="C201" s="256"/>
      <c r="D201" s="256"/>
      <c r="E201" s="256"/>
    </row>
    <row r="202" spans="1:5" ht="14.25" customHeight="1" x14ac:dyDescent="0.2">
      <c r="A202" s="255" t="s">
        <v>26</v>
      </c>
      <c r="B202" s="258">
        <f>B203</f>
        <v>0</v>
      </c>
      <c r="C202" s="256">
        <v>0</v>
      </c>
      <c r="D202" s="256">
        <v>0</v>
      </c>
      <c r="E202" s="256">
        <v>0</v>
      </c>
    </row>
    <row r="203" spans="1:5" ht="14.25" customHeight="1" x14ac:dyDescent="0.2">
      <c r="A203" s="257" t="s">
        <v>52</v>
      </c>
      <c r="B203" s="258"/>
      <c r="C203" s="256"/>
      <c r="D203" s="256"/>
      <c r="E203" s="256"/>
    </row>
    <row r="204" spans="1:5" ht="14.25" customHeight="1" x14ac:dyDescent="0.2">
      <c r="A204" s="257" t="s">
        <v>53</v>
      </c>
      <c r="B204" s="258"/>
      <c r="C204" s="256"/>
      <c r="D204" s="256"/>
      <c r="E204" s="256"/>
    </row>
    <row r="205" spans="1:5" ht="14.25" customHeight="1" x14ac:dyDescent="0.2">
      <c r="A205" s="255" t="s">
        <v>3</v>
      </c>
      <c r="B205" s="258">
        <f>B206</f>
        <v>349862</v>
      </c>
      <c r="C205" s="256">
        <f>C206</f>
        <v>500000</v>
      </c>
      <c r="D205" s="256">
        <v>500000</v>
      </c>
      <c r="E205" s="256">
        <f>E206</f>
        <v>550000</v>
      </c>
    </row>
    <row r="206" spans="1:5" ht="14.25" customHeight="1" x14ac:dyDescent="0.2">
      <c r="A206" s="257" t="s">
        <v>52</v>
      </c>
      <c r="B206" s="258">
        <v>349862</v>
      </c>
      <c r="C206" s="256">
        <v>500000</v>
      </c>
      <c r="D206" s="256">
        <v>500000</v>
      </c>
      <c r="E206" s="256">
        <v>550000</v>
      </c>
    </row>
    <row r="207" spans="1:5" ht="14.25" customHeight="1" x14ac:dyDescent="0.2">
      <c r="A207" s="257" t="s">
        <v>53</v>
      </c>
      <c r="B207" s="258"/>
      <c r="C207" s="256"/>
      <c r="D207" s="256"/>
      <c r="E207" s="256"/>
    </row>
    <row r="208" spans="1:5" ht="14.25" customHeight="1" x14ac:dyDescent="0.2">
      <c r="A208" s="268" t="s">
        <v>37</v>
      </c>
      <c r="B208" s="258">
        <f>B205+B202+B199+B196+B193+B190+B187</f>
        <v>349862</v>
      </c>
      <c r="C208" s="258">
        <f t="shared" ref="C208:E208" si="19">C205+C202+C199+C196+C193+C190+C187</f>
        <v>500000</v>
      </c>
      <c r="D208" s="258">
        <f t="shared" si="19"/>
        <v>500000</v>
      </c>
      <c r="E208" s="258">
        <f t="shared" si="19"/>
        <v>550000</v>
      </c>
    </row>
    <row r="209" spans="1:5" ht="14.25" customHeight="1" x14ac:dyDescent="0.2">
      <c r="A209" s="269" t="s">
        <v>36</v>
      </c>
      <c r="B209" s="269">
        <f>IF(B208-B179=0,0,"Error")</f>
        <v>0</v>
      </c>
      <c r="C209" s="269">
        <f>IF(C208-C179=0,0,"Error")</f>
        <v>0</v>
      </c>
      <c r="D209" s="269">
        <f>IF(D208-D179=0,0,"Error")</f>
        <v>0</v>
      </c>
      <c r="E209" s="269">
        <f>IF(E208-E179=0,0,"Error")</f>
        <v>0</v>
      </c>
    </row>
    <row r="210" spans="1:5" ht="14.25" customHeight="1" x14ac:dyDescent="0.2">
      <c r="A210" s="239" t="s">
        <v>92</v>
      </c>
      <c r="B210" s="627" t="s">
        <v>701</v>
      </c>
      <c r="C210" s="627"/>
      <c r="D210" s="627"/>
      <c r="E210" s="627"/>
    </row>
    <row r="211" spans="1:5" ht="26.25" customHeight="1" x14ac:dyDescent="0.2">
      <c r="A211" s="244" t="s">
        <v>10</v>
      </c>
      <c r="B211" s="628" t="s">
        <v>702</v>
      </c>
      <c r="C211" s="628"/>
      <c r="D211" s="628"/>
      <c r="E211" s="628"/>
    </row>
    <row r="212" spans="1:5" ht="14.25" customHeight="1" x14ac:dyDescent="0.2">
      <c r="A212" s="244" t="s">
        <v>15</v>
      </c>
      <c r="B212" s="629" t="s">
        <v>207</v>
      </c>
      <c r="C212" s="629"/>
      <c r="D212" s="629"/>
      <c r="E212" s="629"/>
    </row>
    <row r="213" spans="1:5" ht="14.25" customHeight="1" x14ac:dyDescent="0.2">
      <c r="A213" s="607"/>
      <c r="B213" s="252">
        <v>2018</v>
      </c>
      <c r="C213" s="252">
        <v>2019</v>
      </c>
      <c r="D213" s="252">
        <v>2020</v>
      </c>
      <c r="E213" s="252">
        <v>2021</v>
      </c>
    </row>
    <row r="214" spans="1:5" ht="14.25" customHeight="1" x14ac:dyDescent="0.2">
      <c r="A214" s="607"/>
      <c r="B214" s="252" t="s">
        <v>6</v>
      </c>
      <c r="C214" s="252" t="s">
        <v>7</v>
      </c>
      <c r="D214" s="252" t="s">
        <v>7</v>
      </c>
      <c r="E214" s="252" t="s">
        <v>7</v>
      </c>
    </row>
    <row r="215" spans="1:5" ht="14.25" customHeight="1" x14ac:dyDescent="0.2">
      <c r="A215" s="244" t="s">
        <v>9</v>
      </c>
      <c r="B215" s="243">
        <v>1400</v>
      </c>
      <c r="C215" s="243">
        <v>1500</v>
      </c>
      <c r="D215" s="243">
        <v>1500</v>
      </c>
      <c r="E215" s="243">
        <v>1500</v>
      </c>
    </row>
    <row r="216" spans="1:5" ht="14.25" customHeight="1" x14ac:dyDescent="0.2">
      <c r="A216" s="244" t="s">
        <v>16</v>
      </c>
      <c r="B216" s="243">
        <f>B245</f>
        <v>63130</v>
      </c>
      <c r="C216" s="243">
        <f t="shared" ref="C216:E216" si="20">C245</f>
        <v>85000</v>
      </c>
      <c r="D216" s="243">
        <f t="shared" si="20"/>
        <v>85000</v>
      </c>
      <c r="E216" s="243">
        <f t="shared" si="20"/>
        <v>85000</v>
      </c>
    </row>
    <row r="217" spans="1:5" ht="14.25" customHeight="1" x14ac:dyDescent="0.2">
      <c r="A217" s="244" t="s">
        <v>24</v>
      </c>
      <c r="B217" s="243">
        <f>B216/B215</f>
        <v>45.092857142857142</v>
      </c>
      <c r="C217" s="243">
        <f>C216/C215</f>
        <v>56.666666666666664</v>
      </c>
      <c r="D217" s="243">
        <f>D216/D215</f>
        <v>56.666666666666664</v>
      </c>
      <c r="E217" s="243">
        <f>E216/E215</f>
        <v>56.666666666666664</v>
      </c>
    </row>
    <row r="218" spans="1:5" ht="14.25" customHeight="1" x14ac:dyDescent="0.2">
      <c r="A218" s="244" t="s">
        <v>17</v>
      </c>
      <c r="B218" s="240"/>
      <c r="C218" s="253">
        <f t="shared" ref="C218:E220" si="21">C215/B215-1</f>
        <v>7.1428571428571397E-2</v>
      </c>
      <c r="D218" s="253">
        <f t="shared" si="21"/>
        <v>0</v>
      </c>
      <c r="E218" s="253">
        <f t="shared" si="21"/>
        <v>0</v>
      </c>
    </row>
    <row r="219" spans="1:5" ht="14.25" customHeight="1" x14ac:dyDescent="0.2">
      <c r="A219" s="244" t="s">
        <v>18</v>
      </c>
      <c r="B219" s="240"/>
      <c r="C219" s="253">
        <f t="shared" si="21"/>
        <v>0.34642800570251864</v>
      </c>
      <c r="D219" s="253">
        <f t="shared" si="21"/>
        <v>0</v>
      </c>
      <c r="E219" s="253">
        <f t="shared" si="21"/>
        <v>0</v>
      </c>
    </row>
    <row r="220" spans="1:5" ht="14.25" customHeight="1" x14ac:dyDescent="0.2">
      <c r="A220" s="244" t="s">
        <v>19</v>
      </c>
      <c r="B220" s="240"/>
      <c r="C220" s="253">
        <f t="shared" si="21"/>
        <v>0.25666613865568411</v>
      </c>
      <c r="D220" s="253">
        <f t="shared" si="21"/>
        <v>0</v>
      </c>
      <c r="E220" s="253">
        <f t="shared" si="21"/>
        <v>0</v>
      </c>
    </row>
    <row r="221" spans="1:5" ht="14.25" customHeight="1" x14ac:dyDescent="0.2">
      <c r="A221" s="610" t="s">
        <v>694</v>
      </c>
      <c r="B221" s="610"/>
      <c r="C221" s="610"/>
      <c r="D221" s="610"/>
      <c r="E221" s="610"/>
    </row>
    <row r="222" spans="1:5" ht="14.25" customHeight="1" x14ac:dyDescent="0.2">
      <c r="A222" s="607"/>
      <c r="B222" s="252">
        <v>2018</v>
      </c>
      <c r="C222" s="252">
        <v>2019</v>
      </c>
      <c r="D222" s="252">
        <v>2020</v>
      </c>
      <c r="E222" s="252">
        <v>2021</v>
      </c>
    </row>
    <row r="223" spans="1:5" ht="14.25" customHeight="1" x14ac:dyDescent="0.2">
      <c r="A223" s="607"/>
      <c r="B223" s="252" t="s">
        <v>6</v>
      </c>
      <c r="C223" s="252" t="s">
        <v>7</v>
      </c>
      <c r="D223" s="252" t="s">
        <v>7</v>
      </c>
      <c r="E223" s="252" t="s">
        <v>7</v>
      </c>
    </row>
    <row r="224" spans="1:5" ht="14.25" customHeight="1" x14ac:dyDescent="0.2">
      <c r="A224" s="255" t="s">
        <v>0</v>
      </c>
      <c r="B224" s="256">
        <f>B225+B226</f>
        <v>30944</v>
      </c>
      <c r="C224" s="256">
        <f t="shared" ref="C224:E224" si="22">C225+C226</f>
        <v>30000</v>
      </c>
      <c r="D224" s="256">
        <f t="shared" si="22"/>
        <v>32000</v>
      </c>
      <c r="E224" s="256">
        <f t="shared" si="22"/>
        <v>32000</v>
      </c>
    </row>
    <row r="225" spans="1:5" ht="14.25" customHeight="1" x14ac:dyDescent="0.2">
      <c r="A225" s="257" t="s">
        <v>52</v>
      </c>
      <c r="B225" s="258">
        <v>30944</v>
      </c>
      <c r="C225" s="258">
        <v>30000</v>
      </c>
      <c r="D225" s="258">
        <v>32000</v>
      </c>
      <c r="E225" s="260">
        <v>32000</v>
      </c>
    </row>
    <row r="226" spans="1:5" ht="14.25" customHeight="1" x14ac:dyDescent="0.2">
      <c r="A226" s="257" t="s">
        <v>53</v>
      </c>
      <c r="B226" s="258"/>
      <c r="C226" s="261"/>
      <c r="D226" s="260"/>
      <c r="E226" s="261"/>
    </row>
    <row r="227" spans="1:5" ht="14.25" customHeight="1" x14ac:dyDescent="0.2">
      <c r="A227" s="255" t="s">
        <v>32</v>
      </c>
      <c r="B227" s="256">
        <f>B228</f>
        <v>5236</v>
      </c>
      <c r="C227" s="256">
        <f t="shared" ref="C227:E227" si="23">C228</f>
        <v>5000</v>
      </c>
      <c r="D227" s="256">
        <f t="shared" si="23"/>
        <v>5344</v>
      </c>
      <c r="E227" s="256">
        <f t="shared" si="23"/>
        <v>5344</v>
      </c>
    </row>
    <row r="228" spans="1:5" ht="14.25" customHeight="1" x14ac:dyDescent="0.2">
      <c r="A228" s="257" t="s">
        <v>52</v>
      </c>
      <c r="B228" s="258">
        <v>5236</v>
      </c>
      <c r="C228" s="256">
        <v>5000</v>
      </c>
      <c r="D228" s="256">
        <v>5344</v>
      </c>
      <c r="E228" s="256">
        <v>5344</v>
      </c>
    </row>
    <row r="229" spans="1:5" ht="14.25" customHeight="1" x14ac:dyDescent="0.2">
      <c r="A229" s="257" t="s">
        <v>53</v>
      </c>
      <c r="B229" s="258"/>
      <c r="C229" s="256"/>
      <c r="D229" s="256"/>
      <c r="E229" s="256"/>
    </row>
    <row r="230" spans="1:5" ht="14.25" customHeight="1" x14ac:dyDescent="0.2">
      <c r="A230" s="255" t="s">
        <v>1</v>
      </c>
      <c r="B230" s="258">
        <f>B231+B232</f>
        <v>26950</v>
      </c>
      <c r="C230" s="258">
        <f t="shared" ref="C230:E230" si="24">C231+C232</f>
        <v>50000</v>
      </c>
      <c r="D230" s="258">
        <f t="shared" si="24"/>
        <v>47656</v>
      </c>
      <c r="E230" s="258">
        <f t="shared" si="24"/>
        <v>47656</v>
      </c>
    </row>
    <row r="231" spans="1:5" ht="14.25" customHeight="1" x14ac:dyDescent="0.2">
      <c r="A231" s="257" t="s">
        <v>52</v>
      </c>
      <c r="B231" s="258">
        <v>26950</v>
      </c>
      <c r="C231" s="256">
        <v>50000</v>
      </c>
      <c r="D231" s="256">
        <v>47656</v>
      </c>
      <c r="E231" s="256">
        <v>47656</v>
      </c>
    </row>
    <row r="232" spans="1:5" ht="14.25" customHeight="1" x14ac:dyDescent="0.2">
      <c r="A232" s="257" t="s">
        <v>53</v>
      </c>
      <c r="B232" s="258"/>
      <c r="C232" s="256"/>
      <c r="D232" s="256"/>
      <c r="E232" s="256"/>
    </row>
    <row r="233" spans="1:5" ht="14.25" customHeight="1" x14ac:dyDescent="0.2">
      <c r="A233" s="255" t="s">
        <v>2</v>
      </c>
      <c r="B233" s="258"/>
      <c r="C233" s="256"/>
      <c r="D233" s="256"/>
      <c r="E233" s="256"/>
    </row>
    <row r="234" spans="1:5" ht="14.25" customHeight="1" x14ac:dyDescent="0.2">
      <c r="A234" s="257" t="s">
        <v>52</v>
      </c>
      <c r="B234" s="258"/>
      <c r="C234" s="256"/>
      <c r="D234" s="256"/>
      <c r="E234" s="256"/>
    </row>
    <row r="235" spans="1:5" ht="14.25" customHeight="1" x14ac:dyDescent="0.2">
      <c r="A235" s="257" t="s">
        <v>53</v>
      </c>
      <c r="B235" s="258"/>
      <c r="C235" s="256"/>
      <c r="D235" s="256"/>
      <c r="E235" s="256"/>
    </row>
    <row r="236" spans="1:5" ht="14.25" customHeight="1" x14ac:dyDescent="0.2">
      <c r="A236" s="255" t="s">
        <v>25</v>
      </c>
      <c r="B236" s="258"/>
      <c r="C236" s="256"/>
      <c r="D236" s="256"/>
      <c r="E236" s="256"/>
    </row>
    <row r="237" spans="1:5" ht="14.25" customHeight="1" x14ac:dyDescent="0.2">
      <c r="A237" s="257" t="s">
        <v>52</v>
      </c>
      <c r="B237" s="258"/>
      <c r="C237" s="256"/>
      <c r="D237" s="256"/>
      <c r="E237" s="256"/>
    </row>
    <row r="238" spans="1:5" ht="14.25" customHeight="1" x14ac:dyDescent="0.2">
      <c r="A238" s="257" t="s">
        <v>53</v>
      </c>
      <c r="B238" s="258"/>
      <c r="C238" s="256"/>
      <c r="D238" s="256"/>
      <c r="E238" s="256"/>
    </row>
    <row r="239" spans="1:5" ht="14.25" customHeight="1" x14ac:dyDescent="0.2">
      <c r="A239" s="255" t="s">
        <v>26</v>
      </c>
      <c r="B239" s="258">
        <f>B240</f>
        <v>0</v>
      </c>
      <c r="C239" s="256">
        <v>0</v>
      </c>
      <c r="D239" s="256">
        <v>0</v>
      </c>
      <c r="E239" s="256">
        <v>0</v>
      </c>
    </row>
    <row r="240" spans="1:5" ht="14.25" customHeight="1" x14ac:dyDescent="0.2">
      <c r="A240" s="257" t="s">
        <v>52</v>
      </c>
      <c r="B240" s="258"/>
      <c r="C240" s="256"/>
      <c r="D240" s="256"/>
      <c r="E240" s="256"/>
    </row>
    <row r="241" spans="1:11" ht="14.25" customHeight="1" x14ac:dyDescent="0.2">
      <c r="A241" s="257" t="s">
        <v>53</v>
      </c>
      <c r="B241" s="258"/>
      <c r="C241" s="256"/>
      <c r="D241" s="256"/>
      <c r="E241" s="256"/>
    </row>
    <row r="242" spans="1:11" ht="14.25" customHeight="1" x14ac:dyDescent="0.2">
      <c r="A242" s="255" t="s">
        <v>3</v>
      </c>
      <c r="B242" s="258"/>
      <c r="C242" s="256"/>
      <c r="D242" s="256"/>
      <c r="E242" s="256"/>
    </row>
    <row r="243" spans="1:11" ht="14.25" customHeight="1" x14ac:dyDescent="0.2">
      <c r="A243" s="257" t="s">
        <v>52</v>
      </c>
      <c r="B243" s="258"/>
      <c r="C243" s="256"/>
      <c r="D243" s="256"/>
      <c r="E243" s="256"/>
    </row>
    <row r="244" spans="1:11" ht="14.25" customHeight="1" x14ac:dyDescent="0.2">
      <c r="A244" s="257" t="s">
        <v>53</v>
      </c>
      <c r="B244" s="258"/>
      <c r="C244" s="256"/>
      <c r="D244" s="256"/>
      <c r="E244" s="256"/>
    </row>
    <row r="245" spans="1:11" ht="14.25" customHeight="1" x14ac:dyDescent="0.2">
      <c r="A245" s="268" t="s">
        <v>37</v>
      </c>
      <c r="B245" s="258">
        <f>B242+B239+B236+B233+B230+B227+B224</f>
        <v>63130</v>
      </c>
      <c r="C245" s="258">
        <f t="shared" ref="C245:E245" si="25">C242+C239+C236+C233+C230+C227+C224</f>
        <v>85000</v>
      </c>
      <c r="D245" s="258">
        <f t="shared" si="25"/>
        <v>85000</v>
      </c>
      <c r="E245" s="258">
        <f t="shared" si="25"/>
        <v>85000</v>
      </c>
    </row>
    <row r="246" spans="1:11" ht="14.25" customHeight="1" x14ac:dyDescent="0.2">
      <c r="A246" s="269" t="s">
        <v>36</v>
      </c>
      <c r="B246" s="269">
        <f>IF(B245-B216=0,0,"Error")</f>
        <v>0</v>
      </c>
      <c r="C246" s="269">
        <f>IF(C245-C216=0,0,"Error")</f>
        <v>0</v>
      </c>
      <c r="D246" s="269">
        <f>IF(D245-D216=0,0,"Error")</f>
        <v>0</v>
      </c>
      <c r="E246" s="269">
        <f>IF(E245-E216=0,0,"Error")</f>
        <v>0</v>
      </c>
    </row>
    <row r="247" spans="1:11" ht="14.25" customHeight="1" x14ac:dyDescent="0.2">
      <c r="A247" s="620" t="s">
        <v>47</v>
      </c>
      <c r="B247" s="620"/>
      <c r="C247" s="620"/>
      <c r="D247" s="620"/>
      <c r="E247" s="620"/>
    </row>
    <row r="248" spans="1:11" ht="14.25" customHeight="1" x14ac:dyDescent="0.2">
      <c r="A248" s="620" t="s">
        <v>41</v>
      </c>
      <c r="B248" s="620"/>
      <c r="C248" s="620"/>
      <c r="D248" s="620"/>
      <c r="E248" s="620"/>
    </row>
    <row r="249" spans="1:11" ht="14.25" customHeight="1" thickBot="1" x14ac:dyDescent="0.25">
      <c r="A249" s="238" t="s">
        <v>48</v>
      </c>
      <c r="B249" s="608" t="s">
        <v>703</v>
      </c>
      <c r="C249" s="608"/>
      <c r="D249" s="608"/>
      <c r="E249" s="608"/>
    </row>
    <row r="250" spans="1:11" ht="51" customHeight="1" x14ac:dyDescent="0.2">
      <c r="A250" s="238" t="s">
        <v>54</v>
      </c>
      <c r="B250" s="238" t="s">
        <v>704</v>
      </c>
      <c r="C250" s="270" t="s">
        <v>55</v>
      </c>
      <c r="D250" s="608"/>
      <c r="E250" s="608"/>
      <c r="G250" s="621"/>
      <c r="H250" s="622"/>
      <c r="I250" s="622"/>
      <c r="J250" s="622"/>
      <c r="K250" s="623"/>
    </row>
    <row r="251" spans="1:11" ht="14.25" customHeight="1" thickBot="1" x14ac:dyDescent="0.25">
      <c r="A251" s="244" t="s">
        <v>10</v>
      </c>
      <c r="B251" s="607" t="s">
        <v>704</v>
      </c>
      <c r="C251" s="607"/>
      <c r="D251" s="607"/>
      <c r="E251" s="607"/>
      <c r="G251" s="624"/>
      <c r="H251" s="625"/>
      <c r="I251" s="625"/>
      <c r="J251" s="625"/>
      <c r="K251" s="626"/>
    </row>
    <row r="252" spans="1:11" ht="14.25" customHeight="1" x14ac:dyDescent="0.2">
      <c r="A252" s="244" t="s">
        <v>15</v>
      </c>
      <c r="B252" s="609" t="s">
        <v>207</v>
      </c>
      <c r="C252" s="609"/>
      <c r="D252" s="609"/>
      <c r="E252" s="609"/>
    </row>
    <row r="253" spans="1:11" ht="14.25" customHeight="1" x14ac:dyDescent="0.2">
      <c r="A253" s="607"/>
      <c r="B253" s="252">
        <v>2018</v>
      </c>
      <c r="C253" s="252">
        <v>2019</v>
      </c>
      <c r="D253" s="252">
        <v>2020</v>
      </c>
      <c r="E253" s="252">
        <v>2021</v>
      </c>
    </row>
    <row r="254" spans="1:11" ht="14.25" customHeight="1" x14ac:dyDescent="0.2">
      <c r="A254" s="607"/>
      <c r="B254" s="252" t="s">
        <v>6</v>
      </c>
      <c r="C254" s="252" t="s">
        <v>7</v>
      </c>
      <c r="D254" s="252" t="s">
        <v>7</v>
      </c>
      <c r="E254" s="252" t="s">
        <v>7</v>
      </c>
    </row>
    <row r="255" spans="1:11" ht="14.25" customHeight="1" x14ac:dyDescent="0.2">
      <c r="A255" s="244" t="s">
        <v>9</v>
      </c>
      <c r="B255" s="243">
        <v>14</v>
      </c>
      <c r="C255" s="243">
        <v>10</v>
      </c>
      <c r="D255" s="243">
        <v>5</v>
      </c>
      <c r="E255" s="243">
        <v>5</v>
      </c>
    </row>
    <row r="256" spans="1:11" ht="14.25" customHeight="1" x14ac:dyDescent="0.2">
      <c r="A256" s="244" t="s">
        <v>16</v>
      </c>
      <c r="B256" s="243">
        <f>B274</f>
        <v>141031</v>
      </c>
      <c r="C256" s="243">
        <f t="shared" ref="C256:E256" si="26">C274</f>
        <v>53400</v>
      </c>
      <c r="D256" s="243">
        <f t="shared" si="26"/>
        <v>151000</v>
      </c>
      <c r="E256" s="243">
        <f t="shared" si="26"/>
        <v>151000</v>
      </c>
    </row>
    <row r="257" spans="1:11" ht="14.25" customHeight="1" x14ac:dyDescent="0.2">
      <c r="A257" s="244" t="s">
        <v>24</v>
      </c>
      <c r="B257" s="243">
        <f>B256/B255</f>
        <v>10073.642857142857</v>
      </c>
      <c r="C257" s="243">
        <f t="shared" ref="C257:E257" si="27">C256/C255</f>
        <v>5340</v>
      </c>
      <c r="D257" s="243">
        <f t="shared" si="27"/>
        <v>30200</v>
      </c>
      <c r="E257" s="243">
        <f t="shared" si="27"/>
        <v>30200</v>
      </c>
    </row>
    <row r="258" spans="1:11" ht="14.25" customHeight="1" x14ac:dyDescent="0.2">
      <c r="A258" s="244" t="s">
        <v>17</v>
      </c>
      <c r="B258" s="240" t="s">
        <v>23</v>
      </c>
      <c r="C258" s="253">
        <f>C255/B255-1</f>
        <v>-0.2857142857142857</v>
      </c>
      <c r="D258" s="253">
        <f t="shared" ref="D258:E260" si="28">D255/C255-1</f>
        <v>-0.5</v>
      </c>
      <c r="E258" s="253">
        <f t="shared" si="28"/>
        <v>0</v>
      </c>
      <c r="G258" s="254"/>
      <c r="H258" s="254"/>
      <c r="I258" s="254"/>
      <c r="J258" s="254"/>
      <c r="K258" s="254"/>
    </row>
    <row r="259" spans="1:11" ht="14.25" customHeight="1" x14ac:dyDescent="0.2">
      <c r="A259" s="244" t="s">
        <v>18</v>
      </c>
      <c r="B259" s="240" t="s">
        <v>23</v>
      </c>
      <c r="C259" s="253">
        <f>C256/B256-1</f>
        <v>-0.62135984287142543</v>
      </c>
      <c r="D259" s="253">
        <f t="shared" si="28"/>
        <v>1.8277153558052435</v>
      </c>
      <c r="E259" s="253">
        <f t="shared" si="28"/>
        <v>0</v>
      </c>
    </row>
    <row r="260" spans="1:11" ht="14.25" customHeight="1" x14ac:dyDescent="0.2">
      <c r="A260" s="244" t="s">
        <v>19</v>
      </c>
      <c r="B260" s="240" t="s">
        <v>23</v>
      </c>
      <c r="C260" s="253">
        <f>C257/B257-1</f>
        <v>-0.46990378001999555</v>
      </c>
      <c r="D260" s="253">
        <f t="shared" si="28"/>
        <v>4.6554307116104869</v>
      </c>
      <c r="E260" s="253">
        <f t="shared" si="28"/>
        <v>0</v>
      </c>
    </row>
    <row r="261" spans="1:11" ht="14.25" customHeight="1" x14ac:dyDescent="0.2">
      <c r="A261" s="610" t="s">
        <v>266</v>
      </c>
      <c r="B261" s="610"/>
      <c r="C261" s="610"/>
      <c r="D261" s="610"/>
      <c r="E261" s="610"/>
    </row>
    <row r="262" spans="1:11" ht="14.25" customHeight="1" x14ac:dyDescent="0.2">
      <c r="A262" s="607"/>
      <c r="B262" s="252">
        <v>2018</v>
      </c>
      <c r="C262" s="252">
        <v>2019</v>
      </c>
      <c r="D262" s="252">
        <v>2020</v>
      </c>
      <c r="E262" s="252">
        <v>2021</v>
      </c>
    </row>
    <row r="263" spans="1:11" ht="14.25" customHeight="1" x14ac:dyDescent="0.2">
      <c r="A263" s="607"/>
      <c r="B263" s="252" t="s">
        <v>6</v>
      </c>
      <c r="C263" s="252" t="s">
        <v>7</v>
      </c>
      <c r="D263" s="252" t="s">
        <v>7</v>
      </c>
      <c r="E263" s="252" t="s">
        <v>7</v>
      </c>
    </row>
    <row r="264" spans="1:11" ht="14.25" customHeight="1" x14ac:dyDescent="0.2">
      <c r="A264" s="255" t="s">
        <v>43</v>
      </c>
      <c r="B264" s="256">
        <f>B265+B266+B267+B268</f>
        <v>0</v>
      </c>
      <c r="C264" s="256">
        <f t="shared" ref="C264:E264" si="29">C265+C266+C267+C268</f>
        <v>0</v>
      </c>
      <c r="D264" s="256">
        <f t="shared" si="29"/>
        <v>0</v>
      </c>
      <c r="E264" s="256">
        <f t="shared" si="29"/>
        <v>0</v>
      </c>
    </row>
    <row r="265" spans="1:11" ht="14.25" customHeight="1" x14ac:dyDescent="0.2">
      <c r="A265" s="257" t="s">
        <v>52</v>
      </c>
      <c r="B265" s="256"/>
      <c r="C265" s="256"/>
      <c r="D265" s="256"/>
      <c r="E265" s="256"/>
    </row>
    <row r="266" spans="1:11" ht="14.25" customHeight="1" x14ac:dyDescent="0.2">
      <c r="A266" s="257" t="s">
        <v>149</v>
      </c>
      <c r="B266" s="256"/>
      <c r="C266" s="256"/>
      <c r="D266" s="256"/>
      <c r="E266" s="256"/>
    </row>
    <row r="267" spans="1:11" ht="14.25" customHeight="1" x14ac:dyDescent="0.2">
      <c r="A267" s="257" t="s">
        <v>150</v>
      </c>
      <c r="B267" s="256"/>
      <c r="C267" s="256"/>
      <c r="D267" s="256"/>
      <c r="E267" s="256"/>
    </row>
    <row r="268" spans="1:11" ht="14.25" customHeight="1" x14ac:dyDescent="0.2">
      <c r="A268" s="257" t="s">
        <v>151</v>
      </c>
      <c r="B268" s="256"/>
      <c r="C268" s="256"/>
      <c r="D268" s="256"/>
      <c r="E268" s="256"/>
    </row>
    <row r="269" spans="1:11" ht="14.25" customHeight="1" x14ac:dyDescent="0.2">
      <c r="A269" s="255" t="s">
        <v>44</v>
      </c>
      <c r="B269" s="258">
        <f>B270+B271+B272+B273</f>
        <v>141031</v>
      </c>
      <c r="C269" s="258">
        <f t="shared" ref="C269:E269" si="30">C270+C271+C272+C273</f>
        <v>53400</v>
      </c>
      <c r="D269" s="258">
        <f t="shared" si="30"/>
        <v>151000</v>
      </c>
      <c r="E269" s="258">
        <f t="shared" si="30"/>
        <v>151000</v>
      </c>
    </row>
    <row r="270" spans="1:11" ht="14.25" customHeight="1" x14ac:dyDescent="0.2">
      <c r="A270" s="257" t="s">
        <v>52</v>
      </c>
      <c r="B270" s="258">
        <v>141031</v>
      </c>
      <c r="C270" s="256">
        <v>53400</v>
      </c>
      <c r="D270" s="256">
        <v>151000</v>
      </c>
      <c r="E270" s="256">
        <v>151000</v>
      </c>
    </row>
    <row r="271" spans="1:11" ht="14.25" customHeight="1" x14ac:dyDescent="0.2">
      <c r="A271" s="257" t="s">
        <v>149</v>
      </c>
      <c r="B271" s="258"/>
      <c r="C271" s="256"/>
      <c r="D271" s="256"/>
      <c r="E271" s="256"/>
    </row>
    <row r="272" spans="1:11" ht="14.25" customHeight="1" x14ac:dyDescent="0.2">
      <c r="A272" s="257" t="s">
        <v>150</v>
      </c>
      <c r="B272" s="258"/>
      <c r="C272" s="256"/>
      <c r="D272" s="256"/>
      <c r="E272" s="256"/>
    </row>
    <row r="273" spans="1:11" ht="14.25" customHeight="1" x14ac:dyDescent="0.2">
      <c r="A273" s="257" t="s">
        <v>151</v>
      </c>
      <c r="B273" s="258"/>
      <c r="C273" s="256"/>
      <c r="D273" s="256"/>
      <c r="E273" s="256"/>
    </row>
    <row r="274" spans="1:11" ht="14.25" customHeight="1" x14ac:dyDescent="0.2">
      <c r="A274" s="266" t="s">
        <v>34</v>
      </c>
      <c r="B274" s="258">
        <f>B264+B269</f>
        <v>141031</v>
      </c>
      <c r="C274" s="258">
        <f t="shared" ref="C274:E274" si="31">C264+C269</f>
        <v>53400</v>
      </c>
      <c r="D274" s="258">
        <f t="shared" si="31"/>
        <v>151000</v>
      </c>
      <c r="E274" s="258">
        <f t="shared" si="31"/>
        <v>151000</v>
      </c>
    </row>
    <row r="275" spans="1:11" ht="14.25" hidden="1" customHeight="1" thickBot="1" x14ac:dyDescent="0.25">
      <c r="A275" s="238" t="s">
        <v>705</v>
      </c>
      <c r="B275" s="271"/>
      <c r="C275" s="239" t="s">
        <v>55</v>
      </c>
      <c r="D275" s="271"/>
      <c r="E275" s="271"/>
    </row>
    <row r="276" spans="1:11" ht="14.25" hidden="1" customHeight="1" thickBot="1" x14ac:dyDescent="0.25">
      <c r="A276" s="244" t="s">
        <v>10</v>
      </c>
      <c r="B276" s="607"/>
      <c r="C276" s="607"/>
      <c r="D276" s="607"/>
      <c r="E276" s="607"/>
    </row>
    <row r="277" spans="1:11" ht="14.25" hidden="1" customHeight="1" thickBot="1" x14ac:dyDescent="0.25">
      <c r="A277" s="244" t="s">
        <v>15</v>
      </c>
      <c r="B277" s="609"/>
      <c r="C277" s="609"/>
      <c r="D277" s="609"/>
      <c r="E277" s="609"/>
    </row>
    <row r="278" spans="1:11" ht="14.25" hidden="1" customHeight="1" thickBot="1" x14ac:dyDescent="0.25">
      <c r="A278" s="607"/>
      <c r="B278" s="252">
        <v>2018</v>
      </c>
      <c r="C278" s="252">
        <v>2019</v>
      </c>
      <c r="D278" s="252">
        <v>2020</v>
      </c>
      <c r="E278" s="252">
        <v>2021</v>
      </c>
    </row>
    <row r="279" spans="1:11" ht="14.25" hidden="1" customHeight="1" thickBot="1" x14ac:dyDescent="0.25">
      <c r="A279" s="607"/>
      <c r="B279" s="252" t="s">
        <v>6</v>
      </c>
      <c r="C279" s="252" t="s">
        <v>7</v>
      </c>
      <c r="D279" s="252" t="s">
        <v>7</v>
      </c>
      <c r="E279" s="252" t="s">
        <v>7</v>
      </c>
    </row>
    <row r="280" spans="1:11" ht="14.25" hidden="1" customHeight="1" thickBot="1" x14ac:dyDescent="0.25">
      <c r="A280" s="244" t="s">
        <v>9</v>
      </c>
      <c r="B280" s="244"/>
      <c r="C280" s="244"/>
      <c r="D280" s="244"/>
      <c r="E280" s="244"/>
    </row>
    <row r="281" spans="1:11" ht="14.25" hidden="1" customHeight="1" thickBot="1" x14ac:dyDescent="0.25">
      <c r="A281" s="244" t="s">
        <v>16</v>
      </c>
      <c r="B281" s="243">
        <f>B299</f>
        <v>0</v>
      </c>
      <c r="C281" s="243">
        <f t="shared" ref="C281:E281" si="32">C299</f>
        <v>0</v>
      </c>
      <c r="D281" s="243">
        <f t="shared" si="32"/>
        <v>0</v>
      </c>
      <c r="E281" s="243">
        <f t="shared" si="32"/>
        <v>0</v>
      </c>
    </row>
    <row r="282" spans="1:11" ht="14.25" hidden="1" customHeight="1" thickBot="1" x14ac:dyDescent="0.25">
      <c r="A282" s="244" t="s">
        <v>24</v>
      </c>
      <c r="B282" s="243" t="e">
        <f>B281/B280</f>
        <v>#DIV/0!</v>
      </c>
      <c r="C282" s="243" t="e">
        <f t="shared" ref="C282:E282" si="33">C281/C280</f>
        <v>#DIV/0!</v>
      </c>
      <c r="D282" s="243" t="e">
        <f t="shared" si="33"/>
        <v>#DIV/0!</v>
      </c>
      <c r="E282" s="243" t="e">
        <f t="shared" si="33"/>
        <v>#DIV/0!</v>
      </c>
    </row>
    <row r="283" spans="1:11" ht="14.25" hidden="1" customHeight="1" thickBot="1" x14ac:dyDescent="0.25">
      <c r="A283" s="244" t="s">
        <v>17</v>
      </c>
      <c r="B283" s="240" t="s">
        <v>23</v>
      </c>
      <c r="C283" s="253" t="e">
        <f>C280/B280-1</f>
        <v>#DIV/0!</v>
      </c>
      <c r="D283" s="253" t="e">
        <f t="shared" ref="D283:E285" si="34">D280/C280-1</f>
        <v>#DIV/0!</v>
      </c>
      <c r="E283" s="253" t="e">
        <f t="shared" si="34"/>
        <v>#DIV/0!</v>
      </c>
      <c r="G283" s="254"/>
      <c r="H283" s="254"/>
      <c r="I283" s="254"/>
      <c r="J283" s="254"/>
      <c r="K283" s="254"/>
    </row>
    <row r="284" spans="1:11" ht="14.25" hidden="1" customHeight="1" thickBot="1" x14ac:dyDescent="0.25">
      <c r="A284" s="244" t="s">
        <v>18</v>
      </c>
      <c r="B284" s="240" t="s">
        <v>23</v>
      </c>
      <c r="C284" s="253" t="e">
        <f>C281/B281-1</f>
        <v>#DIV/0!</v>
      </c>
      <c r="D284" s="253" t="e">
        <f t="shared" si="34"/>
        <v>#DIV/0!</v>
      </c>
      <c r="E284" s="253" t="e">
        <f t="shared" si="34"/>
        <v>#DIV/0!</v>
      </c>
    </row>
    <row r="285" spans="1:11" ht="14.25" hidden="1" customHeight="1" thickBot="1" x14ac:dyDescent="0.25">
      <c r="A285" s="244" t="s">
        <v>19</v>
      </c>
      <c r="B285" s="240" t="s">
        <v>23</v>
      </c>
      <c r="C285" s="253" t="e">
        <f>C282/B282-1</f>
        <v>#DIV/0!</v>
      </c>
      <c r="D285" s="253" t="e">
        <f t="shared" si="34"/>
        <v>#DIV/0!</v>
      </c>
      <c r="E285" s="253" t="e">
        <f t="shared" si="34"/>
        <v>#DIV/0!</v>
      </c>
    </row>
    <row r="286" spans="1:11" ht="14.25" hidden="1" customHeight="1" thickBot="1" x14ac:dyDescent="0.25">
      <c r="A286" s="610" t="s">
        <v>706</v>
      </c>
      <c r="B286" s="610"/>
      <c r="C286" s="610"/>
      <c r="D286" s="610"/>
      <c r="E286" s="610"/>
    </row>
    <row r="287" spans="1:11" ht="14.25" hidden="1" customHeight="1" thickBot="1" x14ac:dyDescent="0.25">
      <c r="A287" s="607"/>
      <c r="B287" s="252">
        <v>2018</v>
      </c>
      <c r="C287" s="252">
        <v>2019</v>
      </c>
      <c r="D287" s="252">
        <v>2020</v>
      </c>
      <c r="E287" s="252">
        <v>2021</v>
      </c>
    </row>
    <row r="288" spans="1:11" ht="14.25" hidden="1" customHeight="1" thickBot="1" x14ac:dyDescent="0.25">
      <c r="A288" s="607"/>
      <c r="B288" s="252" t="s">
        <v>6</v>
      </c>
      <c r="C288" s="252" t="s">
        <v>7</v>
      </c>
      <c r="D288" s="252" t="s">
        <v>7</v>
      </c>
      <c r="E288" s="252" t="s">
        <v>7</v>
      </c>
    </row>
    <row r="289" spans="1:5" ht="14.25" hidden="1" customHeight="1" thickBot="1" x14ac:dyDescent="0.25">
      <c r="A289" s="255" t="s">
        <v>43</v>
      </c>
      <c r="B289" s="256">
        <f>B290+B291+B292+B293</f>
        <v>0</v>
      </c>
      <c r="C289" s="256">
        <f t="shared" ref="C289:E289" si="35">C290+C291+C292+C293</f>
        <v>0</v>
      </c>
      <c r="D289" s="256">
        <f t="shared" si="35"/>
        <v>0</v>
      </c>
      <c r="E289" s="256">
        <f t="shared" si="35"/>
        <v>0</v>
      </c>
    </row>
    <row r="290" spans="1:5" ht="14.25" hidden="1" customHeight="1" thickBot="1" x14ac:dyDescent="0.25">
      <c r="A290" s="257" t="s">
        <v>52</v>
      </c>
      <c r="B290" s="256"/>
      <c r="C290" s="256"/>
      <c r="D290" s="256"/>
      <c r="E290" s="256"/>
    </row>
    <row r="291" spans="1:5" ht="14.25" hidden="1" customHeight="1" thickBot="1" x14ac:dyDescent="0.25">
      <c r="A291" s="257" t="s">
        <v>149</v>
      </c>
      <c r="B291" s="256"/>
      <c r="C291" s="256"/>
      <c r="D291" s="256"/>
      <c r="E291" s="256"/>
    </row>
    <row r="292" spans="1:5" ht="14.25" hidden="1" customHeight="1" thickBot="1" x14ac:dyDescent="0.25">
      <c r="A292" s="257" t="s">
        <v>150</v>
      </c>
      <c r="B292" s="256"/>
      <c r="C292" s="256"/>
      <c r="D292" s="256"/>
      <c r="E292" s="256"/>
    </row>
    <row r="293" spans="1:5" ht="14.25" hidden="1" customHeight="1" thickBot="1" x14ac:dyDescent="0.25">
      <c r="A293" s="257" t="s">
        <v>151</v>
      </c>
      <c r="B293" s="256"/>
      <c r="C293" s="256"/>
      <c r="D293" s="256"/>
      <c r="E293" s="256"/>
    </row>
    <row r="294" spans="1:5" ht="14.25" hidden="1" customHeight="1" thickBot="1" x14ac:dyDescent="0.25">
      <c r="A294" s="255" t="s">
        <v>44</v>
      </c>
      <c r="B294" s="258">
        <f>B295+B296+B297+B298</f>
        <v>0</v>
      </c>
      <c r="C294" s="258">
        <f t="shared" ref="C294:E294" si="36">C295+C296+C297+C298</f>
        <v>0</v>
      </c>
      <c r="D294" s="258">
        <f t="shared" si="36"/>
        <v>0</v>
      </c>
      <c r="E294" s="258">
        <f t="shared" si="36"/>
        <v>0</v>
      </c>
    </row>
    <row r="295" spans="1:5" ht="14.25" hidden="1" customHeight="1" thickBot="1" x14ac:dyDescent="0.25">
      <c r="A295" s="257" t="s">
        <v>52</v>
      </c>
      <c r="B295" s="258"/>
      <c r="C295" s="256"/>
      <c r="D295" s="256"/>
      <c r="E295" s="256"/>
    </row>
    <row r="296" spans="1:5" ht="14.25" hidden="1" customHeight="1" thickBot="1" x14ac:dyDescent="0.25">
      <c r="A296" s="257" t="s">
        <v>149</v>
      </c>
      <c r="B296" s="258"/>
      <c r="C296" s="256"/>
      <c r="D296" s="256"/>
      <c r="E296" s="256"/>
    </row>
    <row r="297" spans="1:5" ht="14.25" hidden="1" customHeight="1" thickBot="1" x14ac:dyDescent="0.25">
      <c r="A297" s="257" t="s">
        <v>150</v>
      </c>
      <c r="B297" s="258"/>
      <c r="C297" s="256"/>
      <c r="D297" s="256"/>
      <c r="E297" s="256"/>
    </row>
    <row r="298" spans="1:5" ht="14.25" hidden="1" customHeight="1" thickBot="1" x14ac:dyDescent="0.25">
      <c r="A298" s="257" t="s">
        <v>151</v>
      </c>
      <c r="B298" s="258"/>
      <c r="C298" s="256"/>
      <c r="D298" s="256"/>
      <c r="E298" s="256"/>
    </row>
    <row r="299" spans="1:5" ht="14.25" hidden="1" customHeight="1" thickBot="1" x14ac:dyDescent="0.25">
      <c r="A299" s="266" t="s">
        <v>481</v>
      </c>
      <c r="B299" s="258">
        <f>B289+B294</f>
        <v>0</v>
      </c>
      <c r="C299" s="258">
        <f t="shared" ref="C299:E299" si="37">C289+C294</f>
        <v>0</v>
      </c>
      <c r="D299" s="258">
        <f t="shared" si="37"/>
        <v>0</v>
      </c>
      <c r="E299" s="258">
        <f t="shared" si="37"/>
        <v>0</v>
      </c>
    </row>
    <row r="300" spans="1:5" ht="14.25" hidden="1" customHeight="1" thickBot="1" x14ac:dyDescent="0.25">
      <c r="A300" s="238" t="s">
        <v>30</v>
      </c>
      <c r="B300" s="608"/>
      <c r="C300" s="608"/>
      <c r="D300" s="608"/>
      <c r="E300" s="608"/>
    </row>
    <row r="301" spans="1:5" ht="14.25" hidden="1" customHeight="1" thickBot="1" x14ac:dyDescent="0.25">
      <c r="A301" s="238" t="s">
        <v>705</v>
      </c>
      <c r="B301" s="271"/>
      <c r="C301" s="239" t="s">
        <v>55</v>
      </c>
      <c r="D301" s="271"/>
      <c r="E301" s="271"/>
    </row>
    <row r="302" spans="1:5" ht="14.25" hidden="1" customHeight="1" thickBot="1" x14ac:dyDescent="0.25">
      <c r="A302" s="244" t="s">
        <v>10</v>
      </c>
      <c r="B302" s="607"/>
      <c r="C302" s="607"/>
      <c r="D302" s="607"/>
      <c r="E302" s="607"/>
    </row>
    <row r="303" spans="1:5" ht="0.75" customHeight="1" x14ac:dyDescent="0.2">
      <c r="A303" s="244" t="s">
        <v>15</v>
      </c>
      <c r="B303" s="609"/>
      <c r="C303" s="609"/>
      <c r="D303" s="609"/>
      <c r="E303" s="609"/>
    </row>
    <row r="304" spans="1:5" ht="14.25" hidden="1" customHeight="1" thickBot="1" x14ac:dyDescent="0.25">
      <c r="A304" s="607"/>
      <c r="B304" s="252">
        <v>2018</v>
      </c>
      <c r="C304" s="252">
        <v>2019</v>
      </c>
      <c r="D304" s="252">
        <v>2020</v>
      </c>
      <c r="E304" s="252">
        <v>2021</v>
      </c>
    </row>
    <row r="305" spans="1:11" ht="14.25" hidden="1" customHeight="1" thickBot="1" x14ac:dyDescent="0.25">
      <c r="A305" s="607"/>
      <c r="B305" s="252" t="s">
        <v>6</v>
      </c>
      <c r="C305" s="252" t="s">
        <v>7</v>
      </c>
      <c r="D305" s="252" t="s">
        <v>7</v>
      </c>
      <c r="E305" s="252" t="s">
        <v>7</v>
      </c>
    </row>
    <row r="306" spans="1:11" ht="14.25" hidden="1" customHeight="1" thickBot="1" x14ac:dyDescent="0.25">
      <c r="A306" s="244" t="s">
        <v>9</v>
      </c>
      <c r="B306" s="244"/>
      <c r="C306" s="244"/>
      <c r="D306" s="244"/>
      <c r="E306" s="244"/>
    </row>
    <row r="307" spans="1:11" ht="14.25" hidden="1" customHeight="1" thickBot="1" x14ac:dyDescent="0.25">
      <c r="A307" s="244" t="s">
        <v>16</v>
      </c>
      <c r="B307" s="243">
        <f>B325</f>
        <v>0</v>
      </c>
      <c r="C307" s="243">
        <f t="shared" ref="C307:E307" si="38">C325</f>
        <v>0</v>
      </c>
      <c r="D307" s="243">
        <f t="shared" si="38"/>
        <v>0</v>
      </c>
      <c r="E307" s="243">
        <f t="shared" si="38"/>
        <v>0</v>
      </c>
    </row>
    <row r="308" spans="1:11" ht="14.25" hidden="1" customHeight="1" thickBot="1" x14ac:dyDescent="0.25">
      <c r="A308" s="244" t="s">
        <v>24</v>
      </c>
      <c r="B308" s="243" t="e">
        <f>B307/B306</f>
        <v>#DIV/0!</v>
      </c>
      <c r="C308" s="243" t="e">
        <f t="shared" ref="C308:E308" si="39">C307/C306</f>
        <v>#DIV/0!</v>
      </c>
      <c r="D308" s="243" t="e">
        <f t="shared" si="39"/>
        <v>#DIV/0!</v>
      </c>
      <c r="E308" s="243" t="e">
        <f t="shared" si="39"/>
        <v>#DIV/0!</v>
      </c>
    </row>
    <row r="309" spans="1:11" ht="14.25" hidden="1" customHeight="1" thickBot="1" x14ac:dyDescent="0.25">
      <c r="A309" s="244" t="s">
        <v>17</v>
      </c>
      <c r="B309" s="240" t="s">
        <v>23</v>
      </c>
      <c r="C309" s="253" t="e">
        <f>C306/B306-1</f>
        <v>#DIV/0!</v>
      </c>
      <c r="D309" s="253" t="e">
        <f t="shared" ref="D309:E311" si="40">D306/C306-1</f>
        <v>#DIV/0!</v>
      </c>
      <c r="E309" s="253" t="e">
        <f t="shared" si="40"/>
        <v>#DIV/0!</v>
      </c>
      <c r="G309" s="254"/>
      <c r="H309" s="254"/>
      <c r="I309" s="254"/>
      <c r="J309" s="254"/>
      <c r="K309" s="254"/>
    </row>
    <row r="310" spans="1:11" ht="14.25" hidden="1" customHeight="1" thickBot="1" x14ac:dyDescent="0.25">
      <c r="A310" s="244" t="s">
        <v>18</v>
      </c>
      <c r="B310" s="240" t="s">
        <v>23</v>
      </c>
      <c r="C310" s="253" t="e">
        <f>C307/B307-1</f>
        <v>#DIV/0!</v>
      </c>
      <c r="D310" s="253" t="e">
        <f t="shared" si="40"/>
        <v>#DIV/0!</v>
      </c>
      <c r="E310" s="253" t="e">
        <f t="shared" si="40"/>
        <v>#DIV/0!</v>
      </c>
    </row>
    <row r="311" spans="1:11" ht="14.25" hidden="1" customHeight="1" thickBot="1" x14ac:dyDescent="0.25">
      <c r="A311" s="244" t="s">
        <v>19</v>
      </c>
      <c r="B311" s="240" t="s">
        <v>23</v>
      </c>
      <c r="C311" s="253" t="e">
        <f>C308/B308-1</f>
        <v>#DIV/0!</v>
      </c>
      <c r="D311" s="253" t="e">
        <f t="shared" si="40"/>
        <v>#DIV/0!</v>
      </c>
      <c r="E311" s="253" t="e">
        <f t="shared" si="40"/>
        <v>#DIV/0!</v>
      </c>
    </row>
    <row r="312" spans="1:11" ht="14.25" hidden="1" customHeight="1" thickBot="1" x14ac:dyDescent="0.25">
      <c r="A312" s="610" t="s">
        <v>694</v>
      </c>
      <c r="B312" s="610"/>
      <c r="C312" s="610"/>
      <c r="D312" s="610"/>
      <c r="E312" s="610"/>
    </row>
    <row r="313" spans="1:11" ht="14.25" hidden="1" customHeight="1" thickBot="1" x14ac:dyDescent="0.25">
      <c r="A313" s="607"/>
      <c r="B313" s="252">
        <v>2018</v>
      </c>
      <c r="C313" s="252">
        <v>2019</v>
      </c>
      <c r="D313" s="252">
        <v>2020</v>
      </c>
      <c r="E313" s="252">
        <v>2021</v>
      </c>
    </row>
    <row r="314" spans="1:11" ht="14.25" hidden="1" customHeight="1" thickBot="1" x14ac:dyDescent="0.25">
      <c r="A314" s="607"/>
      <c r="B314" s="252" t="s">
        <v>6</v>
      </c>
      <c r="C314" s="252" t="s">
        <v>7</v>
      </c>
      <c r="D314" s="252" t="s">
        <v>7</v>
      </c>
      <c r="E314" s="252" t="s">
        <v>7</v>
      </c>
    </row>
    <row r="315" spans="1:11" ht="14.25" hidden="1" customHeight="1" thickBot="1" x14ac:dyDescent="0.25">
      <c r="A315" s="255" t="s">
        <v>43</v>
      </c>
      <c r="B315" s="256">
        <f>B316+B317+B318+B319</f>
        <v>0</v>
      </c>
      <c r="C315" s="256">
        <f t="shared" ref="C315:E315" si="41">C316+C317+C318+C319</f>
        <v>0</v>
      </c>
      <c r="D315" s="256">
        <f t="shared" si="41"/>
        <v>0</v>
      </c>
      <c r="E315" s="256">
        <f t="shared" si="41"/>
        <v>0</v>
      </c>
    </row>
    <row r="316" spans="1:11" ht="14.25" hidden="1" customHeight="1" thickBot="1" x14ac:dyDescent="0.25">
      <c r="A316" s="257" t="s">
        <v>52</v>
      </c>
      <c r="B316" s="256"/>
      <c r="C316" s="256"/>
      <c r="D316" s="256"/>
      <c r="E316" s="256"/>
    </row>
    <row r="317" spans="1:11" ht="14.25" hidden="1" customHeight="1" thickBot="1" x14ac:dyDescent="0.25">
      <c r="A317" s="257" t="s">
        <v>149</v>
      </c>
      <c r="B317" s="256"/>
      <c r="C317" s="256"/>
      <c r="D317" s="256"/>
      <c r="E317" s="256"/>
    </row>
    <row r="318" spans="1:11" ht="14.25" hidden="1" customHeight="1" thickBot="1" x14ac:dyDescent="0.25">
      <c r="A318" s="257" t="s">
        <v>150</v>
      </c>
      <c r="B318" s="256"/>
      <c r="C318" s="256"/>
      <c r="D318" s="256"/>
      <c r="E318" s="256"/>
    </row>
    <row r="319" spans="1:11" ht="14.25" hidden="1" customHeight="1" thickBot="1" x14ac:dyDescent="0.25">
      <c r="A319" s="257" t="s">
        <v>151</v>
      </c>
      <c r="B319" s="256"/>
      <c r="C319" s="256"/>
      <c r="D319" s="256"/>
      <c r="E319" s="256"/>
    </row>
    <row r="320" spans="1:11" ht="14.25" hidden="1" customHeight="1" thickBot="1" x14ac:dyDescent="0.25">
      <c r="A320" s="255" t="s">
        <v>44</v>
      </c>
      <c r="B320" s="258">
        <f>B321+B322+B323+B324</f>
        <v>0</v>
      </c>
      <c r="C320" s="258">
        <f t="shared" ref="C320:E320" si="42">C321+C322+C323+C324</f>
        <v>0</v>
      </c>
      <c r="D320" s="258">
        <f t="shared" si="42"/>
        <v>0</v>
      </c>
      <c r="E320" s="258">
        <f t="shared" si="42"/>
        <v>0</v>
      </c>
    </row>
    <row r="321" spans="1:11" ht="14.25" hidden="1" customHeight="1" thickBot="1" x14ac:dyDescent="0.25">
      <c r="A321" s="257" t="s">
        <v>52</v>
      </c>
      <c r="B321" s="258"/>
      <c r="C321" s="258"/>
      <c r="D321" s="258"/>
      <c r="E321" s="258"/>
    </row>
    <row r="322" spans="1:11" ht="14.25" hidden="1" customHeight="1" thickBot="1" x14ac:dyDescent="0.25">
      <c r="A322" s="257" t="s">
        <v>149</v>
      </c>
      <c r="B322" s="258"/>
      <c r="C322" s="258"/>
      <c r="D322" s="258"/>
      <c r="E322" s="258"/>
    </row>
    <row r="323" spans="1:11" ht="14.25" hidden="1" customHeight="1" thickBot="1" x14ac:dyDescent="0.25">
      <c r="A323" s="257" t="s">
        <v>150</v>
      </c>
      <c r="B323" s="258"/>
      <c r="C323" s="258"/>
      <c r="D323" s="258"/>
      <c r="E323" s="258"/>
    </row>
    <row r="324" spans="1:11" ht="14.25" hidden="1" customHeight="1" thickBot="1" x14ac:dyDescent="0.25">
      <c r="A324" s="257" t="s">
        <v>151</v>
      </c>
      <c r="B324" s="258"/>
      <c r="C324" s="258"/>
      <c r="D324" s="258"/>
      <c r="E324" s="258"/>
    </row>
    <row r="325" spans="1:11" ht="14.25" hidden="1" customHeight="1" thickBot="1" x14ac:dyDescent="0.25">
      <c r="A325" s="266" t="s">
        <v>37</v>
      </c>
      <c r="B325" s="258">
        <f>B315+B320</f>
        <v>0</v>
      </c>
      <c r="C325" s="258">
        <f>C315+C320</f>
        <v>0</v>
      </c>
      <c r="D325" s="258">
        <f>D315+D320</f>
        <v>0</v>
      </c>
      <c r="E325" s="258">
        <f>E315+E320</f>
        <v>0</v>
      </c>
    </row>
    <row r="326" spans="1:11" ht="14.25" hidden="1" customHeight="1" thickBot="1" x14ac:dyDescent="0.25">
      <c r="A326" s="620" t="s">
        <v>40</v>
      </c>
      <c r="B326" s="620"/>
      <c r="C326" s="620"/>
      <c r="D326" s="620"/>
      <c r="E326" s="620"/>
    </row>
    <row r="327" spans="1:11" ht="14.25" hidden="1" customHeight="1" thickBot="1" x14ac:dyDescent="0.25">
      <c r="A327" s="620" t="s">
        <v>45</v>
      </c>
      <c r="B327" s="620"/>
      <c r="C327" s="620"/>
      <c r="D327" s="620"/>
      <c r="E327" s="620"/>
    </row>
    <row r="328" spans="1:11" ht="14.25" hidden="1" customHeight="1" thickBot="1" x14ac:dyDescent="0.25">
      <c r="A328" s="238" t="s">
        <v>48</v>
      </c>
      <c r="B328" s="608"/>
      <c r="C328" s="608"/>
      <c r="D328" s="608"/>
      <c r="E328" s="608"/>
    </row>
    <row r="329" spans="1:11" ht="14.25" hidden="1" customHeight="1" thickBot="1" x14ac:dyDescent="0.25">
      <c r="A329" s="238" t="s">
        <v>54</v>
      </c>
      <c r="B329" s="238"/>
      <c r="C329" s="270" t="s">
        <v>55</v>
      </c>
      <c r="D329" s="608"/>
      <c r="E329" s="608"/>
      <c r="G329" s="611" t="s">
        <v>707</v>
      </c>
      <c r="H329" s="612"/>
      <c r="I329" s="612"/>
      <c r="J329" s="612"/>
      <c r="K329" s="613"/>
    </row>
    <row r="330" spans="1:11" ht="14.25" hidden="1" customHeight="1" thickBot="1" x14ac:dyDescent="0.25">
      <c r="A330" s="272"/>
      <c r="B330" s="608"/>
      <c r="C330" s="608"/>
      <c r="D330" s="608"/>
      <c r="E330" s="608"/>
      <c r="G330" s="614"/>
      <c r="H330" s="615"/>
      <c r="I330" s="615"/>
      <c r="J330" s="615"/>
      <c r="K330" s="616"/>
    </row>
    <row r="331" spans="1:11" ht="14.25" hidden="1" customHeight="1" thickBot="1" x14ac:dyDescent="0.25">
      <c r="A331" s="244" t="s">
        <v>10</v>
      </c>
      <c r="B331" s="607"/>
      <c r="C331" s="607"/>
      <c r="D331" s="607"/>
      <c r="E331" s="607"/>
      <c r="G331" s="617"/>
      <c r="H331" s="618"/>
      <c r="I331" s="618"/>
      <c r="J331" s="618"/>
      <c r="K331" s="619"/>
    </row>
    <row r="332" spans="1:11" ht="14.25" hidden="1" customHeight="1" thickBot="1" x14ac:dyDescent="0.25">
      <c r="A332" s="244" t="s">
        <v>15</v>
      </c>
      <c r="B332" s="609"/>
      <c r="C332" s="609"/>
      <c r="D332" s="609"/>
      <c r="E332" s="609"/>
    </row>
    <row r="333" spans="1:11" ht="14.25" hidden="1" customHeight="1" x14ac:dyDescent="0.2">
      <c r="A333" s="607"/>
      <c r="B333" s="252">
        <v>2018</v>
      </c>
      <c r="C333" s="252">
        <v>2019</v>
      </c>
      <c r="D333" s="252">
        <v>2020</v>
      </c>
      <c r="E333" s="252">
        <v>2021</v>
      </c>
    </row>
    <row r="334" spans="1:11" ht="14.25" hidden="1" customHeight="1" thickBot="1" x14ac:dyDescent="0.25">
      <c r="A334" s="607"/>
      <c r="B334" s="252" t="s">
        <v>6</v>
      </c>
      <c r="C334" s="252" t="s">
        <v>7</v>
      </c>
      <c r="D334" s="252" t="s">
        <v>7</v>
      </c>
      <c r="E334" s="252" t="s">
        <v>7</v>
      </c>
    </row>
    <row r="335" spans="1:11" ht="14.25" hidden="1" customHeight="1" thickBot="1" x14ac:dyDescent="0.25">
      <c r="A335" s="244" t="s">
        <v>9</v>
      </c>
      <c r="B335" s="243"/>
      <c r="C335" s="243"/>
      <c r="D335" s="243"/>
      <c r="E335" s="243"/>
    </row>
    <row r="336" spans="1:11" ht="14.25" hidden="1" customHeight="1" thickBot="1" x14ac:dyDescent="0.25">
      <c r="A336" s="244" t="s">
        <v>16</v>
      </c>
      <c r="B336" s="243">
        <f>B399-B361</f>
        <v>0</v>
      </c>
      <c r="C336" s="243">
        <f t="shared" ref="C336:E336" si="43">C399-C361</f>
        <v>0</v>
      </c>
      <c r="D336" s="243">
        <f t="shared" si="43"/>
        <v>0</v>
      </c>
      <c r="E336" s="243">
        <f t="shared" si="43"/>
        <v>0</v>
      </c>
    </row>
    <row r="337" spans="1:11" ht="14.25" hidden="1" customHeight="1" thickBot="1" x14ac:dyDescent="0.25">
      <c r="A337" s="244" t="s">
        <v>24</v>
      </c>
      <c r="B337" s="243" t="e">
        <f>B336/B335</f>
        <v>#DIV/0!</v>
      </c>
      <c r="C337" s="243" t="e">
        <f t="shared" ref="C337:E337" si="44">C336/C335</f>
        <v>#DIV/0!</v>
      </c>
      <c r="D337" s="243" t="e">
        <f t="shared" si="44"/>
        <v>#DIV/0!</v>
      </c>
      <c r="E337" s="243" t="e">
        <f t="shared" si="44"/>
        <v>#DIV/0!</v>
      </c>
    </row>
    <row r="338" spans="1:11" ht="14.25" hidden="1" customHeight="1" thickBot="1" x14ac:dyDescent="0.25">
      <c r="A338" s="244" t="s">
        <v>17</v>
      </c>
      <c r="B338" s="240" t="s">
        <v>23</v>
      </c>
      <c r="C338" s="253" t="e">
        <f>C335/B335-1</f>
        <v>#DIV/0!</v>
      </c>
      <c r="D338" s="253" t="e">
        <f t="shared" ref="D338:E340" si="45">D335/C335-1</f>
        <v>#DIV/0!</v>
      </c>
      <c r="E338" s="253" t="e">
        <f t="shared" si="45"/>
        <v>#DIV/0!</v>
      </c>
      <c r="G338" s="254"/>
      <c r="H338" s="254"/>
      <c r="I338" s="254"/>
      <c r="J338" s="254"/>
      <c r="K338" s="254"/>
    </row>
    <row r="339" spans="1:11" ht="14.25" hidden="1" customHeight="1" thickBot="1" x14ac:dyDescent="0.25">
      <c r="A339" s="244" t="s">
        <v>18</v>
      </c>
      <c r="B339" s="240" t="s">
        <v>23</v>
      </c>
      <c r="C339" s="253" t="e">
        <f>C336/B336-1</f>
        <v>#DIV/0!</v>
      </c>
      <c r="D339" s="253" t="e">
        <f t="shared" si="45"/>
        <v>#DIV/0!</v>
      </c>
      <c r="E339" s="253" t="e">
        <f t="shared" si="45"/>
        <v>#DIV/0!</v>
      </c>
    </row>
    <row r="340" spans="1:11" ht="14.25" hidden="1" customHeight="1" thickBot="1" x14ac:dyDescent="0.25">
      <c r="A340" s="244" t="s">
        <v>19</v>
      </c>
      <c r="B340" s="240" t="s">
        <v>23</v>
      </c>
      <c r="C340" s="253" t="e">
        <f>C337/B337-1</f>
        <v>#DIV/0!</v>
      </c>
      <c r="D340" s="253" t="e">
        <f t="shared" si="45"/>
        <v>#DIV/0!</v>
      </c>
      <c r="E340" s="253" t="e">
        <f t="shared" si="45"/>
        <v>#DIV/0!</v>
      </c>
    </row>
    <row r="341" spans="1:11" ht="14.25" hidden="1" customHeight="1" thickBot="1" x14ac:dyDescent="0.25">
      <c r="A341" s="610" t="s">
        <v>266</v>
      </c>
      <c r="B341" s="610"/>
      <c r="C341" s="610"/>
      <c r="D341" s="610"/>
      <c r="E341" s="610"/>
    </row>
    <row r="342" spans="1:11" ht="14.25" hidden="1" customHeight="1" x14ac:dyDescent="0.2">
      <c r="A342" s="607"/>
      <c r="B342" s="252">
        <v>2018</v>
      </c>
      <c r="C342" s="252">
        <v>2019</v>
      </c>
      <c r="D342" s="252">
        <v>2020</v>
      </c>
      <c r="E342" s="252">
        <v>2021</v>
      </c>
    </row>
    <row r="343" spans="1:11" ht="14.25" hidden="1" customHeight="1" thickBot="1" x14ac:dyDescent="0.25">
      <c r="A343" s="607"/>
      <c r="B343" s="252" t="s">
        <v>6</v>
      </c>
      <c r="C343" s="252" t="s">
        <v>7</v>
      </c>
      <c r="D343" s="252" t="s">
        <v>7</v>
      </c>
      <c r="E343" s="252" t="s">
        <v>7</v>
      </c>
    </row>
    <row r="344" spans="1:11" ht="14.25" hidden="1" customHeight="1" thickBot="1" x14ac:dyDescent="0.25">
      <c r="A344" s="255" t="s">
        <v>43</v>
      </c>
      <c r="B344" s="256">
        <f>B345+B346+B347+B348</f>
        <v>0</v>
      </c>
      <c r="C344" s="256">
        <f t="shared" ref="C344:E344" si="46">C345+C346+C347+C348</f>
        <v>0</v>
      </c>
      <c r="D344" s="256">
        <f t="shared" si="46"/>
        <v>0</v>
      </c>
      <c r="E344" s="256">
        <f t="shared" si="46"/>
        <v>0</v>
      </c>
    </row>
    <row r="345" spans="1:11" ht="14.25" hidden="1" customHeight="1" thickBot="1" x14ac:dyDescent="0.25">
      <c r="A345" s="257" t="s">
        <v>52</v>
      </c>
      <c r="B345" s="256"/>
      <c r="C345" s="256"/>
      <c r="D345" s="256"/>
      <c r="E345" s="256"/>
    </row>
    <row r="346" spans="1:11" ht="14.25" hidden="1" customHeight="1" thickBot="1" x14ac:dyDescent="0.25">
      <c r="A346" s="257" t="s">
        <v>149</v>
      </c>
      <c r="B346" s="256"/>
      <c r="C346" s="256"/>
      <c r="D346" s="256"/>
      <c r="E346" s="256"/>
    </row>
    <row r="347" spans="1:11" ht="14.25" hidden="1" customHeight="1" thickBot="1" x14ac:dyDescent="0.25">
      <c r="A347" s="257" t="s">
        <v>150</v>
      </c>
      <c r="B347" s="256"/>
      <c r="C347" s="256"/>
      <c r="D347" s="256"/>
      <c r="E347" s="256"/>
    </row>
    <row r="348" spans="1:11" ht="14.25" hidden="1" customHeight="1" thickBot="1" x14ac:dyDescent="0.25">
      <c r="A348" s="257" t="s">
        <v>151</v>
      </c>
      <c r="B348" s="256"/>
      <c r="C348" s="256"/>
      <c r="D348" s="256"/>
      <c r="E348" s="256"/>
    </row>
    <row r="349" spans="1:11" ht="14.25" hidden="1" customHeight="1" thickBot="1" x14ac:dyDescent="0.25">
      <c r="A349" s="255" t="s">
        <v>44</v>
      </c>
      <c r="B349" s="258">
        <f>B350+B351+B352+B353</f>
        <v>0</v>
      </c>
      <c r="C349" s="258">
        <f t="shared" ref="C349:E349" si="47">C350+C351+C352+C353</f>
        <v>0</v>
      </c>
      <c r="D349" s="258">
        <f t="shared" si="47"/>
        <v>0</v>
      </c>
      <c r="E349" s="258">
        <f t="shared" si="47"/>
        <v>0</v>
      </c>
    </row>
    <row r="350" spans="1:11" ht="14.25" hidden="1" customHeight="1" thickBot="1" x14ac:dyDescent="0.25">
      <c r="A350" s="257" t="s">
        <v>52</v>
      </c>
      <c r="B350" s="258"/>
      <c r="C350" s="256"/>
      <c r="D350" s="256"/>
      <c r="E350" s="256"/>
    </row>
    <row r="351" spans="1:11" ht="14.25" hidden="1" customHeight="1" thickBot="1" x14ac:dyDescent="0.25">
      <c r="A351" s="257" t="s">
        <v>149</v>
      </c>
      <c r="B351" s="258"/>
      <c r="C351" s="256"/>
      <c r="D351" s="256"/>
      <c r="E351" s="256"/>
    </row>
    <row r="352" spans="1:11" ht="14.25" hidden="1" customHeight="1" thickBot="1" x14ac:dyDescent="0.25">
      <c r="A352" s="257" t="s">
        <v>150</v>
      </c>
      <c r="B352" s="258"/>
      <c r="C352" s="256"/>
      <c r="D352" s="256"/>
      <c r="E352" s="256"/>
    </row>
    <row r="353" spans="1:11" ht="14.25" hidden="1" customHeight="1" thickBot="1" x14ac:dyDescent="0.25">
      <c r="A353" s="257" t="s">
        <v>151</v>
      </c>
      <c r="B353" s="258"/>
      <c r="C353" s="256"/>
      <c r="D353" s="256"/>
      <c r="E353" s="256"/>
    </row>
    <row r="354" spans="1:11" ht="14.25" hidden="1" customHeight="1" thickBot="1" x14ac:dyDescent="0.25">
      <c r="A354" s="266" t="s">
        <v>34</v>
      </c>
      <c r="B354" s="258">
        <f>B344+B349</f>
        <v>0</v>
      </c>
      <c r="C354" s="258">
        <f t="shared" ref="C354:E354" si="48">C344+C349</f>
        <v>0</v>
      </c>
      <c r="D354" s="258">
        <f t="shared" si="48"/>
        <v>0</v>
      </c>
      <c r="E354" s="258">
        <f t="shared" si="48"/>
        <v>0</v>
      </c>
    </row>
    <row r="355" spans="1:11" ht="14.25" hidden="1" customHeight="1" thickBot="1" x14ac:dyDescent="0.25">
      <c r="A355" s="238" t="s">
        <v>75</v>
      </c>
      <c r="B355" s="238"/>
      <c r="C355" s="270" t="s">
        <v>55</v>
      </c>
      <c r="D355" s="608"/>
      <c r="E355" s="608"/>
    </row>
    <row r="356" spans="1:11" ht="14.25" hidden="1" customHeight="1" thickBot="1" x14ac:dyDescent="0.25">
      <c r="A356" s="244" t="s">
        <v>10</v>
      </c>
      <c r="B356" s="607"/>
      <c r="C356" s="607"/>
      <c r="D356" s="607"/>
      <c r="E356" s="607"/>
    </row>
    <row r="357" spans="1:11" ht="14.25" hidden="1" customHeight="1" thickBot="1" x14ac:dyDescent="0.25">
      <c r="A357" s="244" t="s">
        <v>15</v>
      </c>
      <c r="B357" s="609"/>
      <c r="C357" s="609"/>
      <c r="D357" s="609"/>
      <c r="E357" s="609"/>
    </row>
    <row r="358" spans="1:11" ht="14.25" hidden="1" customHeight="1" x14ac:dyDescent="0.2">
      <c r="A358" s="607"/>
      <c r="B358" s="252">
        <v>2018</v>
      </c>
      <c r="C358" s="252">
        <v>2019</v>
      </c>
      <c r="D358" s="252">
        <v>2020</v>
      </c>
      <c r="E358" s="252">
        <v>2021</v>
      </c>
    </row>
    <row r="359" spans="1:11" ht="14.25" hidden="1" customHeight="1" thickBot="1" x14ac:dyDescent="0.25">
      <c r="A359" s="607"/>
      <c r="B359" s="252" t="s">
        <v>6</v>
      </c>
      <c r="C359" s="252" t="s">
        <v>7</v>
      </c>
      <c r="D359" s="252" t="s">
        <v>7</v>
      </c>
      <c r="E359" s="252" t="s">
        <v>7</v>
      </c>
    </row>
    <row r="360" spans="1:11" ht="14.25" hidden="1" customHeight="1" thickBot="1" x14ac:dyDescent="0.25">
      <c r="A360" s="244" t="s">
        <v>9</v>
      </c>
      <c r="B360" s="244"/>
      <c r="C360" s="244"/>
      <c r="D360" s="244"/>
      <c r="E360" s="244"/>
    </row>
    <row r="361" spans="1:11" ht="14.25" hidden="1" customHeight="1" thickBot="1" x14ac:dyDescent="0.25">
      <c r="A361" s="244" t="s">
        <v>16</v>
      </c>
      <c r="B361" s="243"/>
      <c r="C361" s="243"/>
      <c r="D361" s="243"/>
      <c r="E361" s="243"/>
    </row>
    <row r="362" spans="1:11" ht="14.25" hidden="1" customHeight="1" thickBot="1" x14ac:dyDescent="0.25">
      <c r="A362" s="244" t="s">
        <v>24</v>
      </c>
      <c r="B362" s="243" t="e">
        <f>B361/B360</f>
        <v>#DIV/0!</v>
      </c>
      <c r="C362" s="243" t="e">
        <f t="shared" ref="C362:E362" si="49">C361/C360</f>
        <v>#DIV/0!</v>
      </c>
      <c r="D362" s="243" t="e">
        <f t="shared" si="49"/>
        <v>#DIV/0!</v>
      </c>
      <c r="E362" s="243" t="e">
        <f t="shared" si="49"/>
        <v>#DIV/0!</v>
      </c>
    </row>
    <row r="363" spans="1:11" ht="14.25" hidden="1" customHeight="1" thickBot="1" x14ac:dyDescent="0.25">
      <c r="A363" s="244" t="s">
        <v>17</v>
      </c>
      <c r="B363" s="240" t="s">
        <v>23</v>
      </c>
      <c r="C363" s="253" t="e">
        <f>C360/B360-1</f>
        <v>#DIV/0!</v>
      </c>
      <c r="D363" s="253" t="e">
        <f t="shared" ref="D363:E365" si="50">D360/C360-1</f>
        <v>#DIV/0!</v>
      </c>
      <c r="E363" s="253" t="e">
        <f t="shared" si="50"/>
        <v>#DIV/0!</v>
      </c>
      <c r="G363" s="254"/>
      <c r="H363" s="254"/>
      <c r="I363" s="254"/>
      <c r="J363" s="254"/>
      <c r="K363" s="254"/>
    </row>
    <row r="364" spans="1:11" ht="14.25" hidden="1" customHeight="1" thickBot="1" x14ac:dyDescent="0.25">
      <c r="A364" s="244" t="s">
        <v>18</v>
      </c>
      <c r="B364" s="240" t="s">
        <v>23</v>
      </c>
      <c r="C364" s="253" t="e">
        <f>C361/B361-1</f>
        <v>#DIV/0!</v>
      </c>
      <c r="D364" s="253" t="e">
        <f t="shared" si="50"/>
        <v>#DIV/0!</v>
      </c>
      <c r="E364" s="253" t="e">
        <f t="shared" si="50"/>
        <v>#DIV/0!</v>
      </c>
    </row>
    <row r="365" spans="1:11" ht="14.25" hidden="1" customHeight="1" thickBot="1" x14ac:dyDescent="0.25">
      <c r="A365" s="244" t="s">
        <v>19</v>
      </c>
      <c r="B365" s="240" t="s">
        <v>23</v>
      </c>
      <c r="C365" s="253" t="e">
        <f>C362/B362-1</f>
        <v>#DIV/0!</v>
      </c>
      <c r="D365" s="253" t="e">
        <f t="shared" si="50"/>
        <v>#DIV/0!</v>
      </c>
      <c r="E365" s="253" t="e">
        <f t="shared" si="50"/>
        <v>#DIV/0!</v>
      </c>
    </row>
    <row r="366" spans="1:11" ht="14.25" hidden="1" customHeight="1" thickBot="1" x14ac:dyDescent="0.25">
      <c r="A366" s="610" t="s">
        <v>270</v>
      </c>
      <c r="B366" s="610"/>
      <c r="C366" s="610"/>
      <c r="D366" s="610"/>
      <c r="E366" s="610"/>
    </row>
    <row r="367" spans="1:11" ht="14.25" hidden="1" customHeight="1" x14ac:dyDescent="0.2">
      <c r="A367" s="607"/>
      <c r="B367" s="252">
        <v>2018</v>
      </c>
      <c r="C367" s="252">
        <v>2019</v>
      </c>
      <c r="D367" s="252">
        <v>2020</v>
      </c>
      <c r="E367" s="252">
        <v>2021</v>
      </c>
    </row>
    <row r="368" spans="1:11" ht="14.25" hidden="1" customHeight="1" thickBot="1" x14ac:dyDescent="0.25">
      <c r="A368" s="607"/>
      <c r="B368" s="252" t="s">
        <v>6</v>
      </c>
      <c r="C368" s="252" t="s">
        <v>7</v>
      </c>
      <c r="D368" s="252" t="s">
        <v>7</v>
      </c>
      <c r="E368" s="252" t="s">
        <v>7</v>
      </c>
    </row>
    <row r="369" spans="1:5" ht="14.25" hidden="1" customHeight="1" thickBot="1" x14ac:dyDescent="0.25">
      <c r="A369" s="255" t="s">
        <v>43</v>
      </c>
      <c r="B369" s="256">
        <f>B370+B371+B372+B373</f>
        <v>0</v>
      </c>
      <c r="C369" s="256">
        <f t="shared" ref="C369:E369" si="51">C370+C371+C372+C373</f>
        <v>0</v>
      </c>
      <c r="D369" s="256">
        <f t="shared" si="51"/>
        <v>0</v>
      </c>
      <c r="E369" s="256">
        <f t="shared" si="51"/>
        <v>0</v>
      </c>
    </row>
    <row r="370" spans="1:5" ht="14.25" hidden="1" customHeight="1" thickBot="1" x14ac:dyDescent="0.25">
      <c r="A370" s="257" t="s">
        <v>52</v>
      </c>
      <c r="B370" s="256"/>
      <c r="C370" s="256"/>
      <c r="D370" s="256"/>
      <c r="E370" s="256"/>
    </row>
    <row r="371" spans="1:5" ht="14.25" hidden="1" customHeight="1" thickBot="1" x14ac:dyDescent="0.25">
      <c r="A371" s="257" t="s">
        <v>149</v>
      </c>
      <c r="B371" s="256"/>
      <c r="C371" s="256"/>
      <c r="D371" s="256"/>
      <c r="E371" s="256"/>
    </row>
    <row r="372" spans="1:5" ht="14.25" hidden="1" customHeight="1" thickBot="1" x14ac:dyDescent="0.25">
      <c r="A372" s="257" t="s">
        <v>150</v>
      </c>
      <c r="B372" s="256"/>
      <c r="C372" s="256"/>
      <c r="D372" s="256"/>
      <c r="E372" s="256"/>
    </row>
    <row r="373" spans="1:5" ht="14.25" hidden="1" customHeight="1" thickBot="1" x14ac:dyDescent="0.25">
      <c r="A373" s="257" t="s">
        <v>151</v>
      </c>
      <c r="B373" s="256"/>
      <c r="C373" s="256"/>
      <c r="D373" s="256"/>
      <c r="E373" s="256"/>
    </row>
    <row r="374" spans="1:5" ht="14.25" hidden="1" customHeight="1" thickBot="1" x14ac:dyDescent="0.25">
      <c r="A374" s="255" t="s">
        <v>44</v>
      </c>
      <c r="B374" s="258">
        <f>B375+B376+B377+B378</f>
        <v>0</v>
      </c>
      <c r="C374" s="258">
        <f t="shared" ref="C374:E374" si="52">C375+C376+C377+C378</f>
        <v>0</v>
      </c>
      <c r="D374" s="258">
        <f t="shared" si="52"/>
        <v>0</v>
      </c>
      <c r="E374" s="258">
        <f t="shared" si="52"/>
        <v>0</v>
      </c>
    </row>
    <row r="375" spans="1:5" ht="14.25" hidden="1" customHeight="1" thickBot="1" x14ac:dyDescent="0.25">
      <c r="A375" s="257" t="s">
        <v>52</v>
      </c>
      <c r="B375" s="258"/>
      <c r="C375" s="256"/>
      <c r="D375" s="256"/>
      <c r="E375" s="256"/>
    </row>
    <row r="376" spans="1:5" ht="14.25" hidden="1" customHeight="1" thickBot="1" x14ac:dyDescent="0.25">
      <c r="A376" s="257" t="s">
        <v>149</v>
      </c>
      <c r="B376" s="258"/>
      <c r="C376" s="256"/>
      <c r="D376" s="256"/>
      <c r="E376" s="256"/>
    </row>
    <row r="377" spans="1:5" ht="14.25" hidden="1" customHeight="1" thickBot="1" x14ac:dyDescent="0.25">
      <c r="A377" s="257" t="s">
        <v>150</v>
      </c>
      <c r="B377" s="258"/>
      <c r="C377" s="256"/>
      <c r="D377" s="256"/>
      <c r="E377" s="256"/>
    </row>
    <row r="378" spans="1:5" ht="14.25" hidden="1" customHeight="1" thickBot="1" x14ac:dyDescent="0.25">
      <c r="A378" s="257" t="s">
        <v>151</v>
      </c>
      <c r="B378" s="258"/>
      <c r="C378" s="256"/>
      <c r="D378" s="256"/>
      <c r="E378" s="256"/>
    </row>
    <row r="379" spans="1:5" ht="14.25" hidden="1" customHeight="1" thickBot="1" x14ac:dyDescent="0.25">
      <c r="A379" s="266" t="s">
        <v>395</v>
      </c>
      <c r="B379" s="258">
        <f>B369+B374</f>
        <v>0</v>
      </c>
      <c r="C379" s="258">
        <f t="shared" ref="C379:E379" si="53">C369+C374</f>
        <v>0</v>
      </c>
      <c r="D379" s="258">
        <f t="shared" si="53"/>
        <v>0</v>
      </c>
      <c r="E379" s="258">
        <f t="shared" si="53"/>
        <v>0</v>
      </c>
    </row>
    <row r="380" spans="1:5" ht="14.25" hidden="1" customHeight="1" thickBot="1" x14ac:dyDescent="0.25">
      <c r="A380" s="238" t="s">
        <v>705</v>
      </c>
      <c r="B380" s="271"/>
      <c r="C380" s="239" t="s">
        <v>55</v>
      </c>
      <c r="D380" s="271"/>
      <c r="E380" s="271"/>
    </row>
    <row r="381" spans="1:5" ht="14.25" hidden="1" customHeight="1" thickBot="1" x14ac:dyDescent="0.25">
      <c r="A381" s="244" t="s">
        <v>10</v>
      </c>
      <c r="B381" s="607"/>
      <c r="C381" s="607"/>
      <c r="D381" s="607"/>
      <c r="E381" s="607"/>
    </row>
    <row r="382" spans="1:5" ht="14.25" hidden="1" customHeight="1" thickBot="1" x14ac:dyDescent="0.25">
      <c r="A382" s="244" t="s">
        <v>15</v>
      </c>
      <c r="B382" s="609"/>
      <c r="C382" s="609"/>
      <c r="D382" s="609"/>
      <c r="E382" s="609"/>
    </row>
    <row r="383" spans="1:5" ht="14.25" hidden="1" customHeight="1" x14ac:dyDescent="0.2">
      <c r="A383" s="607"/>
      <c r="B383" s="252">
        <v>2018</v>
      </c>
      <c r="C383" s="252">
        <v>2019</v>
      </c>
      <c r="D383" s="252">
        <v>2020</v>
      </c>
      <c r="E383" s="252">
        <v>2021</v>
      </c>
    </row>
    <row r="384" spans="1:5" ht="14.25" hidden="1" customHeight="1" thickBot="1" x14ac:dyDescent="0.25">
      <c r="A384" s="607"/>
      <c r="B384" s="252" t="s">
        <v>6</v>
      </c>
      <c r="C384" s="252" t="s">
        <v>7</v>
      </c>
      <c r="D384" s="252" t="s">
        <v>7</v>
      </c>
      <c r="E384" s="252" t="s">
        <v>7</v>
      </c>
    </row>
    <row r="385" spans="1:11" ht="14.25" hidden="1" customHeight="1" thickBot="1" x14ac:dyDescent="0.25">
      <c r="A385" s="244" t="s">
        <v>9</v>
      </c>
      <c r="B385" s="244"/>
      <c r="C385" s="244"/>
      <c r="D385" s="244"/>
      <c r="E385" s="244"/>
    </row>
    <row r="386" spans="1:11" ht="14.25" hidden="1" customHeight="1" thickBot="1" x14ac:dyDescent="0.25">
      <c r="A386" s="244" t="s">
        <v>16</v>
      </c>
      <c r="B386" s="243">
        <f>B404</f>
        <v>0</v>
      </c>
      <c r="C386" s="243">
        <f t="shared" ref="C386:E386" si="54">C404</f>
        <v>0</v>
      </c>
      <c r="D386" s="243">
        <f t="shared" si="54"/>
        <v>0</v>
      </c>
      <c r="E386" s="243">
        <f t="shared" si="54"/>
        <v>0</v>
      </c>
    </row>
    <row r="387" spans="1:11" ht="14.25" hidden="1" customHeight="1" thickBot="1" x14ac:dyDescent="0.25">
      <c r="A387" s="244" t="s">
        <v>24</v>
      </c>
      <c r="B387" s="243" t="e">
        <f>B386/B385</f>
        <v>#DIV/0!</v>
      </c>
      <c r="C387" s="243" t="e">
        <f t="shared" ref="C387:E387" si="55">C386/C385</f>
        <v>#DIV/0!</v>
      </c>
      <c r="D387" s="243" t="e">
        <f t="shared" si="55"/>
        <v>#DIV/0!</v>
      </c>
      <c r="E387" s="243" t="e">
        <f t="shared" si="55"/>
        <v>#DIV/0!</v>
      </c>
    </row>
    <row r="388" spans="1:11" ht="14.25" hidden="1" customHeight="1" thickBot="1" x14ac:dyDescent="0.25">
      <c r="A388" s="244" t="s">
        <v>17</v>
      </c>
      <c r="B388" s="240" t="s">
        <v>23</v>
      </c>
      <c r="C388" s="253" t="e">
        <f>C385/B385-1</f>
        <v>#DIV/0!</v>
      </c>
      <c r="D388" s="253" t="e">
        <f t="shared" ref="D388:E390" si="56">D385/C385-1</f>
        <v>#DIV/0!</v>
      </c>
      <c r="E388" s="253" t="e">
        <f t="shared" si="56"/>
        <v>#DIV/0!</v>
      </c>
      <c r="G388" s="254"/>
      <c r="H388" s="254"/>
      <c r="I388" s="254"/>
      <c r="J388" s="254"/>
      <c r="K388" s="254"/>
    </row>
    <row r="389" spans="1:11" ht="14.25" hidden="1" customHeight="1" thickBot="1" x14ac:dyDescent="0.25">
      <c r="A389" s="244" t="s">
        <v>18</v>
      </c>
      <c r="B389" s="240" t="s">
        <v>23</v>
      </c>
      <c r="C389" s="253" t="e">
        <f>C386/B386-1</f>
        <v>#DIV/0!</v>
      </c>
      <c r="D389" s="253" t="e">
        <f t="shared" si="56"/>
        <v>#DIV/0!</v>
      </c>
      <c r="E389" s="253" t="e">
        <f t="shared" si="56"/>
        <v>#DIV/0!</v>
      </c>
    </row>
    <row r="390" spans="1:11" ht="14.25" hidden="1" customHeight="1" thickBot="1" x14ac:dyDescent="0.25">
      <c r="A390" s="244" t="s">
        <v>19</v>
      </c>
      <c r="B390" s="240" t="s">
        <v>23</v>
      </c>
      <c r="C390" s="253" t="e">
        <f>C387/B387-1</f>
        <v>#DIV/0!</v>
      </c>
      <c r="D390" s="253" t="e">
        <f t="shared" si="56"/>
        <v>#DIV/0!</v>
      </c>
      <c r="E390" s="253" t="e">
        <f t="shared" si="56"/>
        <v>#DIV/0!</v>
      </c>
    </row>
    <row r="391" spans="1:11" ht="14.25" hidden="1" customHeight="1" thickBot="1" x14ac:dyDescent="0.25">
      <c r="A391" s="610" t="s">
        <v>694</v>
      </c>
      <c r="B391" s="610"/>
      <c r="C391" s="610"/>
      <c r="D391" s="610"/>
      <c r="E391" s="610"/>
    </row>
    <row r="392" spans="1:11" ht="14.25" hidden="1" customHeight="1" x14ac:dyDescent="0.2">
      <c r="A392" s="607"/>
      <c r="B392" s="252">
        <v>2018</v>
      </c>
      <c r="C392" s="252">
        <v>2019</v>
      </c>
      <c r="D392" s="252">
        <v>2020</v>
      </c>
      <c r="E392" s="252">
        <v>2021</v>
      </c>
    </row>
    <row r="393" spans="1:11" ht="14.25" hidden="1" customHeight="1" thickBot="1" x14ac:dyDescent="0.25">
      <c r="A393" s="607"/>
      <c r="B393" s="252" t="s">
        <v>6</v>
      </c>
      <c r="C393" s="252" t="s">
        <v>7</v>
      </c>
      <c r="D393" s="252" t="s">
        <v>7</v>
      </c>
      <c r="E393" s="252" t="s">
        <v>7</v>
      </c>
    </row>
    <row r="394" spans="1:11" ht="14.25" hidden="1" customHeight="1" thickBot="1" x14ac:dyDescent="0.25">
      <c r="A394" s="255" t="s">
        <v>43</v>
      </c>
      <c r="B394" s="256">
        <f>B395+B396+B397+B398</f>
        <v>0</v>
      </c>
      <c r="C394" s="256">
        <f t="shared" ref="C394:E394" si="57">C395+C396+C397+C398</f>
        <v>0</v>
      </c>
      <c r="D394" s="256">
        <f t="shared" si="57"/>
        <v>0</v>
      </c>
      <c r="E394" s="256">
        <f t="shared" si="57"/>
        <v>0</v>
      </c>
    </row>
    <row r="395" spans="1:11" ht="14.25" hidden="1" customHeight="1" thickBot="1" x14ac:dyDescent="0.25">
      <c r="A395" s="257" t="s">
        <v>52</v>
      </c>
      <c r="B395" s="256"/>
      <c r="C395" s="256"/>
      <c r="D395" s="256"/>
      <c r="E395" s="256"/>
    </row>
    <row r="396" spans="1:11" ht="14.25" hidden="1" customHeight="1" thickBot="1" x14ac:dyDescent="0.25">
      <c r="A396" s="257" t="s">
        <v>149</v>
      </c>
      <c r="B396" s="256"/>
      <c r="C396" s="256"/>
      <c r="D396" s="256"/>
      <c r="E396" s="256"/>
    </row>
    <row r="397" spans="1:11" ht="14.25" hidden="1" customHeight="1" thickBot="1" x14ac:dyDescent="0.25">
      <c r="A397" s="257" t="s">
        <v>150</v>
      </c>
      <c r="B397" s="256"/>
      <c r="C397" s="256"/>
      <c r="D397" s="256"/>
      <c r="E397" s="256"/>
    </row>
    <row r="398" spans="1:11" ht="14.25" hidden="1" customHeight="1" thickBot="1" x14ac:dyDescent="0.25">
      <c r="A398" s="257" t="s">
        <v>151</v>
      </c>
      <c r="B398" s="256"/>
      <c r="C398" s="256"/>
      <c r="D398" s="256"/>
      <c r="E398" s="256"/>
    </row>
    <row r="399" spans="1:11" ht="14.25" hidden="1" customHeight="1" thickBot="1" x14ac:dyDescent="0.25">
      <c r="A399" s="255" t="s">
        <v>44</v>
      </c>
      <c r="B399" s="258">
        <f>B400+B401+B402+B403</f>
        <v>0</v>
      </c>
      <c r="C399" s="258">
        <f t="shared" ref="C399:E399" si="58">C400+C401+C402+C403</f>
        <v>0</v>
      </c>
      <c r="D399" s="258">
        <f t="shared" si="58"/>
        <v>0</v>
      </c>
      <c r="E399" s="258">
        <f t="shared" si="58"/>
        <v>0</v>
      </c>
    </row>
    <row r="400" spans="1:11" ht="14.25" hidden="1" customHeight="1" thickBot="1" x14ac:dyDescent="0.25">
      <c r="A400" s="257" t="s">
        <v>52</v>
      </c>
      <c r="B400" s="258"/>
      <c r="C400" s="256"/>
      <c r="D400" s="256"/>
      <c r="E400" s="256"/>
    </row>
    <row r="401" spans="1:11" ht="1.5" hidden="1" customHeight="1" thickBot="1" x14ac:dyDescent="0.25">
      <c r="A401" s="257" t="s">
        <v>149</v>
      </c>
      <c r="B401" s="258"/>
      <c r="C401" s="256"/>
      <c r="D401" s="256"/>
      <c r="E401" s="256"/>
    </row>
    <row r="402" spans="1:11" ht="14.25" hidden="1" customHeight="1" thickBot="1" x14ac:dyDescent="0.25">
      <c r="A402" s="257" t="s">
        <v>150</v>
      </c>
      <c r="B402" s="258"/>
      <c r="C402" s="256"/>
      <c r="D402" s="256"/>
      <c r="E402" s="256"/>
    </row>
    <row r="403" spans="1:11" ht="14.25" hidden="1" customHeight="1" thickBot="1" x14ac:dyDescent="0.25">
      <c r="A403" s="257" t="s">
        <v>151</v>
      </c>
      <c r="B403" s="258"/>
      <c r="C403" s="256"/>
      <c r="D403" s="256"/>
      <c r="E403" s="256"/>
    </row>
    <row r="404" spans="1:11" ht="14.25" hidden="1" customHeight="1" thickBot="1" x14ac:dyDescent="0.25">
      <c r="A404" s="266" t="s">
        <v>319</v>
      </c>
      <c r="B404" s="258">
        <f>B394+B399</f>
        <v>0</v>
      </c>
      <c r="C404" s="258">
        <f t="shared" ref="C404:E404" si="59">C394+C399</f>
        <v>0</v>
      </c>
      <c r="D404" s="258">
        <f t="shared" si="59"/>
        <v>0</v>
      </c>
      <c r="E404" s="258">
        <f t="shared" si="59"/>
        <v>0</v>
      </c>
    </row>
    <row r="405" spans="1:11" ht="14.25" hidden="1" customHeight="1" thickBot="1" x14ac:dyDescent="0.25">
      <c r="A405" s="238" t="s">
        <v>30</v>
      </c>
      <c r="B405" s="608"/>
      <c r="C405" s="608"/>
      <c r="D405" s="608"/>
      <c r="E405" s="608"/>
    </row>
    <row r="406" spans="1:11" ht="14.25" hidden="1" customHeight="1" thickBot="1" x14ac:dyDescent="0.25">
      <c r="A406" s="238" t="s">
        <v>705</v>
      </c>
      <c r="B406" s="271"/>
      <c r="C406" s="239" t="s">
        <v>55</v>
      </c>
      <c r="D406" s="271"/>
      <c r="E406" s="271"/>
    </row>
    <row r="407" spans="1:11" ht="14.25" hidden="1" customHeight="1" thickBot="1" x14ac:dyDescent="0.25">
      <c r="A407" s="244" t="s">
        <v>10</v>
      </c>
      <c r="B407" s="607"/>
      <c r="C407" s="607"/>
      <c r="D407" s="607"/>
      <c r="E407" s="607"/>
    </row>
    <row r="408" spans="1:11" ht="14.25" hidden="1" customHeight="1" thickBot="1" x14ac:dyDescent="0.25">
      <c r="A408" s="244" t="s">
        <v>15</v>
      </c>
      <c r="B408" s="609"/>
      <c r="C408" s="609"/>
      <c r="D408" s="609"/>
      <c r="E408" s="609"/>
    </row>
    <row r="409" spans="1:11" ht="14.25" hidden="1" customHeight="1" x14ac:dyDescent="0.2">
      <c r="A409" s="607"/>
      <c r="B409" s="252">
        <v>2018</v>
      </c>
      <c r="C409" s="252">
        <v>2019</v>
      </c>
      <c r="D409" s="252">
        <v>2020</v>
      </c>
      <c r="E409" s="252">
        <v>2021</v>
      </c>
    </row>
    <row r="410" spans="1:11" ht="14.25" hidden="1" customHeight="1" thickBot="1" x14ac:dyDescent="0.25">
      <c r="A410" s="607"/>
      <c r="B410" s="252" t="s">
        <v>6</v>
      </c>
      <c r="C410" s="252" t="s">
        <v>7</v>
      </c>
      <c r="D410" s="252" t="s">
        <v>7</v>
      </c>
      <c r="E410" s="252" t="s">
        <v>7</v>
      </c>
    </row>
    <row r="411" spans="1:11" ht="14.25" hidden="1" customHeight="1" thickBot="1" x14ac:dyDescent="0.25">
      <c r="A411" s="244" t="s">
        <v>9</v>
      </c>
      <c r="B411" s="244"/>
      <c r="C411" s="244"/>
      <c r="D411" s="244"/>
      <c r="E411" s="244"/>
    </row>
    <row r="412" spans="1:11" ht="14.25" hidden="1" customHeight="1" thickBot="1" x14ac:dyDescent="0.25">
      <c r="A412" s="244" t="s">
        <v>16</v>
      </c>
      <c r="B412" s="243">
        <f>B430</f>
        <v>0</v>
      </c>
      <c r="C412" s="243">
        <f>C430</f>
        <v>0</v>
      </c>
      <c r="D412" s="243">
        <f>D430</f>
        <v>0</v>
      </c>
      <c r="E412" s="243">
        <f>E430</f>
        <v>0</v>
      </c>
    </row>
    <row r="413" spans="1:11" ht="14.25" hidden="1" customHeight="1" thickBot="1" x14ac:dyDescent="0.25">
      <c r="A413" s="244" t="s">
        <v>24</v>
      </c>
      <c r="B413" s="243" t="e">
        <f>B412/B411</f>
        <v>#DIV/0!</v>
      </c>
      <c r="C413" s="243" t="e">
        <f t="shared" ref="C413:E413" si="60">C412/C411</f>
        <v>#DIV/0!</v>
      </c>
      <c r="D413" s="243" t="e">
        <f t="shared" si="60"/>
        <v>#DIV/0!</v>
      </c>
      <c r="E413" s="243" t="e">
        <f t="shared" si="60"/>
        <v>#DIV/0!</v>
      </c>
    </row>
    <row r="414" spans="1:11" ht="14.25" hidden="1" customHeight="1" thickBot="1" x14ac:dyDescent="0.25">
      <c r="A414" s="244" t="s">
        <v>17</v>
      </c>
      <c r="B414" s="240" t="s">
        <v>23</v>
      </c>
      <c r="C414" s="253" t="e">
        <f>C411/B411-1</f>
        <v>#DIV/0!</v>
      </c>
      <c r="D414" s="253" t="e">
        <f t="shared" ref="D414:E416" si="61">D411/C411-1</f>
        <v>#DIV/0!</v>
      </c>
      <c r="E414" s="253" t="e">
        <f t="shared" si="61"/>
        <v>#DIV/0!</v>
      </c>
      <c r="G414" s="254"/>
      <c r="H414" s="254"/>
      <c r="I414" s="254"/>
      <c r="J414" s="254"/>
      <c r="K414" s="254"/>
    </row>
    <row r="415" spans="1:11" ht="14.25" hidden="1" customHeight="1" thickBot="1" x14ac:dyDescent="0.25">
      <c r="A415" s="244" t="s">
        <v>18</v>
      </c>
      <c r="B415" s="240" t="s">
        <v>23</v>
      </c>
      <c r="C415" s="253" t="e">
        <f>C412/B412-1</f>
        <v>#DIV/0!</v>
      </c>
      <c r="D415" s="253" t="e">
        <f t="shared" si="61"/>
        <v>#DIV/0!</v>
      </c>
      <c r="E415" s="253" t="e">
        <f t="shared" si="61"/>
        <v>#DIV/0!</v>
      </c>
    </row>
    <row r="416" spans="1:11" ht="14.25" hidden="1" customHeight="1" thickBot="1" x14ac:dyDescent="0.25">
      <c r="A416" s="244" t="s">
        <v>19</v>
      </c>
      <c r="B416" s="240" t="s">
        <v>23</v>
      </c>
      <c r="C416" s="253" t="e">
        <f>C413/B413-1</f>
        <v>#DIV/0!</v>
      </c>
      <c r="D416" s="253" t="e">
        <f t="shared" si="61"/>
        <v>#DIV/0!</v>
      </c>
      <c r="E416" s="253" t="e">
        <f t="shared" si="61"/>
        <v>#DIV/0!</v>
      </c>
    </row>
    <row r="417" spans="1:5" ht="14.25" hidden="1" customHeight="1" thickBot="1" x14ac:dyDescent="0.25">
      <c r="A417" s="610" t="s">
        <v>694</v>
      </c>
      <c r="B417" s="610"/>
      <c r="C417" s="610"/>
      <c r="D417" s="610"/>
      <c r="E417" s="610"/>
    </row>
    <row r="418" spans="1:5" ht="14.25" hidden="1" customHeight="1" x14ac:dyDescent="0.2">
      <c r="A418" s="607"/>
      <c r="B418" s="252">
        <v>2018</v>
      </c>
      <c r="C418" s="252">
        <v>2019</v>
      </c>
      <c r="D418" s="252">
        <v>2020</v>
      </c>
      <c r="E418" s="252">
        <v>2021</v>
      </c>
    </row>
    <row r="419" spans="1:5" ht="14.25" hidden="1" customHeight="1" thickBot="1" x14ac:dyDescent="0.25">
      <c r="A419" s="607"/>
      <c r="B419" s="252" t="s">
        <v>6</v>
      </c>
      <c r="C419" s="252" t="s">
        <v>7</v>
      </c>
      <c r="D419" s="252" t="s">
        <v>7</v>
      </c>
      <c r="E419" s="252" t="s">
        <v>7</v>
      </c>
    </row>
    <row r="420" spans="1:5" ht="14.25" hidden="1" customHeight="1" thickBot="1" x14ac:dyDescent="0.25">
      <c r="A420" s="255" t="s">
        <v>43</v>
      </c>
      <c r="B420" s="256">
        <f>B421+B422+B423+B424</f>
        <v>0</v>
      </c>
      <c r="C420" s="256">
        <f t="shared" ref="C420:E420" si="62">C421+C422+C423+C424</f>
        <v>0</v>
      </c>
      <c r="D420" s="256">
        <f t="shared" si="62"/>
        <v>0</v>
      </c>
      <c r="E420" s="256">
        <f t="shared" si="62"/>
        <v>0</v>
      </c>
    </row>
    <row r="421" spans="1:5" ht="14.25" hidden="1" customHeight="1" thickBot="1" x14ac:dyDescent="0.25">
      <c r="A421" s="257" t="s">
        <v>52</v>
      </c>
      <c r="B421" s="256"/>
      <c r="C421" s="256"/>
      <c r="D421" s="256"/>
      <c r="E421" s="256"/>
    </row>
    <row r="422" spans="1:5" ht="14.25" hidden="1" customHeight="1" thickBot="1" x14ac:dyDescent="0.25">
      <c r="A422" s="257" t="s">
        <v>149</v>
      </c>
      <c r="B422" s="256"/>
      <c r="C422" s="256"/>
      <c r="D422" s="256"/>
      <c r="E422" s="256"/>
    </row>
    <row r="423" spans="1:5" ht="14.25" hidden="1" customHeight="1" thickBot="1" x14ac:dyDescent="0.25">
      <c r="A423" s="257" t="s">
        <v>150</v>
      </c>
      <c r="B423" s="256"/>
      <c r="C423" s="256"/>
      <c r="D423" s="256"/>
      <c r="E423" s="256"/>
    </row>
    <row r="424" spans="1:5" ht="14.25" hidden="1" customHeight="1" thickBot="1" x14ac:dyDescent="0.25">
      <c r="A424" s="257" t="s">
        <v>151</v>
      </c>
      <c r="B424" s="256"/>
      <c r="C424" s="256"/>
      <c r="D424" s="256"/>
      <c r="E424" s="256"/>
    </row>
    <row r="425" spans="1:5" ht="14.25" hidden="1" customHeight="1" thickBot="1" x14ac:dyDescent="0.25">
      <c r="A425" s="255" t="s">
        <v>44</v>
      </c>
      <c r="B425" s="258">
        <f>B426+B427+B428+B429</f>
        <v>0</v>
      </c>
      <c r="C425" s="258">
        <f t="shared" ref="C425:E425" si="63">C426+C427+C428+C429</f>
        <v>0</v>
      </c>
      <c r="D425" s="258">
        <f t="shared" si="63"/>
        <v>0</v>
      </c>
      <c r="E425" s="258">
        <f t="shared" si="63"/>
        <v>0</v>
      </c>
    </row>
    <row r="426" spans="1:5" ht="14.25" hidden="1" customHeight="1" thickBot="1" x14ac:dyDescent="0.25">
      <c r="A426" s="257" t="s">
        <v>52</v>
      </c>
      <c r="B426" s="258"/>
      <c r="C426" s="258"/>
      <c r="D426" s="258"/>
      <c r="E426" s="258"/>
    </row>
    <row r="427" spans="1:5" ht="14.25" hidden="1" customHeight="1" thickBot="1" x14ac:dyDescent="0.25">
      <c r="A427" s="257" t="s">
        <v>149</v>
      </c>
      <c r="B427" s="258"/>
      <c r="C427" s="258"/>
      <c r="D427" s="258"/>
      <c r="E427" s="258"/>
    </row>
    <row r="428" spans="1:5" ht="14.25" hidden="1" customHeight="1" thickBot="1" x14ac:dyDescent="0.25">
      <c r="A428" s="257" t="s">
        <v>150</v>
      </c>
      <c r="B428" s="258"/>
      <c r="C428" s="258"/>
      <c r="D428" s="258"/>
      <c r="E428" s="258"/>
    </row>
    <row r="429" spans="1:5" ht="14.25" hidden="1" customHeight="1" thickBot="1" x14ac:dyDescent="0.25">
      <c r="A429" s="257" t="s">
        <v>151</v>
      </c>
      <c r="B429" s="258"/>
      <c r="C429" s="258"/>
      <c r="D429" s="258"/>
      <c r="E429" s="258"/>
    </row>
    <row r="430" spans="1:5" ht="14.25" customHeight="1" x14ac:dyDescent="0.2">
      <c r="A430" s="273"/>
      <c r="B430" s="274"/>
      <c r="C430" s="274"/>
      <c r="D430" s="274"/>
      <c r="E430" s="274"/>
    </row>
    <row r="431" spans="1:5" ht="27.75" customHeight="1" x14ac:dyDescent="0.2">
      <c r="A431" s="275" t="s">
        <v>49</v>
      </c>
      <c r="B431" s="276">
        <f>B31+B68+B105+B142+B179+B216+B256</f>
        <v>1366490</v>
      </c>
      <c r="C431" s="276">
        <f t="shared" ref="C431:E431" si="64">C31+C68+C105+C142+C179+C216+C256</f>
        <v>1720100</v>
      </c>
      <c r="D431" s="276">
        <f t="shared" si="64"/>
        <v>1951000</v>
      </c>
      <c r="E431" s="276">
        <f t="shared" si="64"/>
        <v>2151000</v>
      </c>
    </row>
    <row r="432" spans="1:5" ht="31.5" customHeight="1" x14ac:dyDescent="0.2">
      <c r="A432" s="275" t="s">
        <v>50</v>
      </c>
      <c r="B432" s="276">
        <f>B433+B436+B439+B442+B445+B448+B451+B454+B459</f>
        <v>1366490</v>
      </c>
      <c r="C432" s="276">
        <f t="shared" ref="C432:E432" si="65">C433+C436+C439+C442+C445+C448+C451+C454+C459</f>
        <v>1720100</v>
      </c>
      <c r="D432" s="276">
        <f t="shared" si="65"/>
        <v>1951000</v>
      </c>
      <c r="E432" s="276">
        <f t="shared" si="65"/>
        <v>2151000</v>
      </c>
    </row>
    <row r="433" spans="1:7" ht="14.25" customHeight="1" x14ac:dyDescent="0.2">
      <c r="A433" s="255" t="s">
        <v>0</v>
      </c>
      <c r="B433" s="267">
        <f>B434+B435</f>
        <v>386820</v>
      </c>
      <c r="C433" s="267">
        <f>C434+C435</f>
        <v>420000</v>
      </c>
      <c r="D433" s="267">
        <f>D434+D435</f>
        <v>424600</v>
      </c>
      <c r="E433" s="267">
        <f>E434+E435</f>
        <v>429500</v>
      </c>
      <c r="F433" s="254"/>
      <c r="G433" s="254"/>
    </row>
    <row r="434" spans="1:7" ht="14.25" customHeight="1" x14ac:dyDescent="0.2">
      <c r="A434" s="257" t="s">
        <v>52</v>
      </c>
      <c r="B434" s="258">
        <f>B40+B77+B114+B151+B188+B225</f>
        <v>383820</v>
      </c>
      <c r="C434" s="258">
        <f t="shared" ref="C434:E435" si="66">C40+C77+C114+C151+C188+C225</f>
        <v>417000</v>
      </c>
      <c r="D434" s="258">
        <f t="shared" si="66"/>
        <v>421600</v>
      </c>
      <c r="E434" s="258">
        <f t="shared" si="66"/>
        <v>426000</v>
      </c>
    </row>
    <row r="435" spans="1:7" ht="14.25" customHeight="1" x14ac:dyDescent="0.2">
      <c r="A435" s="257" t="s">
        <v>56</v>
      </c>
      <c r="B435" s="258">
        <f>B41+B78+B115+B152+B189+B226</f>
        <v>3000</v>
      </c>
      <c r="C435" s="258">
        <f t="shared" si="66"/>
        <v>3000</v>
      </c>
      <c r="D435" s="258">
        <f t="shared" si="66"/>
        <v>3000</v>
      </c>
      <c r="E435" s="258">
        <f t="shared" si="66"/>
        <v>3500</v>
      </c>
    </row>
    <row r="436" spans="1:7" ht="14.25" customHeight="1" x14ac:dyDescent="0.2">
      <c r="A436" s="255" t="s">
        <v>32</v>
      </c>
      <c r="B436" s="267">
        <f>B437+B438</f>
        <v>65188</v>
      </c>
      <c r="C436" s="267">
        <f>C437+C438</f>
        <v>71700</v>
      </c>
      <c r="D436" s="267">
        <f>D437+D438</f>
        <v>70674</v>
      </c>
      <c r="E436" s="267">
        <f>E437+E438</f>
        <v>71726</v>
      </c>
    </row>
    <row r="437" spans="1:7" ht="14.25" customHeight="1" x14ac:dyDescent="0.2">
      <c r="A437" s="257" t="s">
        <v>52</v>
      </c>
      <c r="B437" s="256">
        <f>B43+B80+B117+B154+B191+B228</f>
        <v>65188</v>
      </c>
      <c r="C437" s="256">
        <f t="shared" ref="C437:E438" si="67">C43+C80+C117+C154+C191+C228</f>
        <v>71700</v>
      </c>
      <c r="D437" s="256">
        <f t="shared" si="67"/>
        <v>70674</v>
      </c>
      <c r="E437" s="256">
        <f t="shared" si="67"/>
        <v>71726</v>
      </c>
    </row>
    <row r="438" spans="1:7" ht="14.25" customHeight="1" x14ac:dyDescent="0.2">
      <c r="A438" s="257" t="s">
        <v>56</v>
      </c>
      <c r="B438" s="256">
        <f>B44+B81+B118+B155+B192+B229</f>
        <v>0</v>
      </c>
      <c r="C438" s="256">
        <f t="shared" si="67"/>
        <v>0</v>
      </c>
      <c r="D438" s="256">
        <f t="shared" si="67"/>
        <v>0</v>
      </c>
      <c r="E438" s="256">
        <f t="shared" si="67"/>
        <v>0</v>
      </c>
    </row>
    <row r="439" spans="1:7" ht="14.25" customHeight="1" x14ac:dyDescent="0.2">
      <c r="A439" s="255" t="s">
        <v>1</v>
      </c>
      <c r="B439" s="267">
        <f>B440+B441</f>
        <v>142589</v>
      </c>
      <c r="C439" s="267">
        <f>C440+C441</f>
        <v>185000</v>
      </c>
      <c r="D439" s="267">
        <f>D440+D441</f>
        <v>194726</v>
      </c>
      <c r="E439" s="267">
        <f>E440+E441</f>
        <v>198774</v>
      </c>
    </row>
    <row r="440" spans="1:7" ht="14.25" customHeight="1" x14ac:dyDescent="0.2">
      <c r="A440" s="257" t="s">
        <v>52</v>
      </c>
      <c r="B440" s="258">
        <f>B46+B83+B120+B157+B194+B231</f>
        <v>137589</v>
      </c>
      <c r="C440" s="258">
        <f t="shared" ref="C440:E441" si="68">C46+C83+C120+C157+C194+C231</f>
        <v>180000</v>
      </c>
      <c r="D440" s="258">
        <f t="shared" si="68"/>
        <v>189656</v>
      </c>
      <c r="E440" s="258">
        <f t="shared" si="68"/>
        <v>193774</v>
      </c>
    </row>
    <row r="441" spans="1:7" ht="14.25" customHeight="1" x14ac:dyDescent="0.2">
      <c r="A441" s="257" t="s">
        <v>56</v>
      </c>
      <c r="B441" s="258">
        <f>B47+B84+B121+B158+B195+B232</f>
        <v>5000</v>
      </c>
      <c r="C441" s="258">
        <f t="shared" si="68"/>
        <v>5000</v>
      </c>
      <c r="D441" s="258">
        <f t="shared" si="68"/>
        <v>5070</v>
      </c>
      <c r="E441" s="258">
        <f t="shared" si="68"/>
        <v>5000</v>
      </c>
    </row>
    <row r="442" spans="1:7" ht="14.25" customHeight="1" x14ac:dyDescent="0.2">
      <c r="A442" s="255" t="s">
        <v>2</v>
      </c>
      <c r="B442" s="267">
        <f>B443+B444</f>
        <v>281000</v>
      </c>
      <c r="C442" s="267">
        <f>C443+C444</f>
        <v>490000</v>
      </c>
      <c r="D442" s="267">
        <f>D443+D444</f>
        <v>610000</v>
      </c>
      <c r="E442" s="267">
        <f>E443+E444</f>
        <v>750000</v>
      </c>
    </row>
    <row r="443" spans="1:7" ht="14.25" customHeight="1" x14ac:dyDescent="0.2">
      <c r="A443" s="257" t="s">
        <v>52</v>
      </c>
      <c r="B443" s="256">
        <f>B49+B86+B123+B160+B197+B234</f>
        <v>281000</v>
      </c>
      <c r="C443" s="256">
        <f t="shared" ref="C443:E444" si="69">C49+C86+C123+C160+C197+C234</f>
        <v>490000</v>
      </c>
      <c r="D443" s="256">
        <f t="shared" si="69"/>
        <v>610000</v>
      </c>
      <c r="E443" s="256">
        <f t="shared" si="69"/>
        <v>750000</v>
      </c>
    </row>
    <row r="444" spans="1:7" ht="14.25" customHeight="1" x14ac:dyDescent="0.2">
      <c r="A444" s="257" t="s">
        <v>56</v>
      </c>
      <c r="B444" s="256">
        <f>B50+B87+B124+B161+B198+B235</f>
        <v>0</v>
      </c>
      <c r="C444" s="256">
        <f t="shared" si="69"/>
        <v>0</v>
      </c>
      <c r="D444" s="256">
        <f t="shared" si="69"/>
        <v>0</v>
      </c>
      <c r="E444" s="256">
        <f t="shared" si="69"/>
        <v>0</v>
      </c>
    </row>
    <row r="445" spans="1:7" ht="14.25" customHeight="1" x14ac:dyDescent="0.2">
      <c r="A445" s="255" t="s">
        <v>25</v>
      </c>
      <c r="B445" s="267">
        <f>B446+B447</f>
        <v>0</v>
      </c>
      <c r="C445" s="267">
        <f>C446+C447</f>
        <v>0</v>
      </c>
      <c r="D445" s="267">
        <f>D446+D447</f>
        <v>0</v>
      </c>
      <c r="E445" s="267">
        <f>E446+E447</f>
        <v>0</v>
      </c>
    </row>
    <row r="446" spans="1:7" ht="14.25" customHeight="1" x14ac:dyDescent="0.2">
      <c r="A446" s="257" t="s">
        <v>52</v>
      </c>
      <c r="B446" s="256">
        <f>B52+B89+B126+B163+B200+B237</f>
        <v>0</v>
      </c>
      <c r="C446" s="256">
        <f t="shared" ref="C446:E447" si="70">C52+C89+C126+C163+C200+C237</f>
        <v>0</v>
      </c>
      <c r="D446" s="256">
        <f t="shared" si="70"/>
        <v>0</v>
      </c>
      <c r="E446" s="256">
        <f t="shared" si="70"/>
        <v>0</v>
      </c>
    </row>
    <row r="447" spans="1:7" ht="14.25" customHeight="1" x14ac:dyDescent="0.2">
      <c r="A447" s="257" t="s">
        <v>56</v>
      </c>
      <c r="B447" s="256">
        <f>B53+B90+B127+B164+B201+B238</f>
        <v>0</v>
      </c>
      <c r="C447" s="256">
        <f t="shared" si="70"/>
        <v>0</v>
      </c>
      <c r="D447" s="256">
        <f t="shared" si="70"/>
        <v>0</v>
      </c>
      <c r="E447" s="256">
        <f t="shared" si="70"/>
        <v>0</v>
      </c>
    </row>
    <row r="448" spans="1:7" ht="14.25" customHeight="1" x14ac:dyDescent="0.2">
      <c r="A448" s="255" t="s">
        <v>26</v>
      </c>
      <c r="B448" s="267">
        <f>B449+B450</f>
        <v>0</v>
      </c>
      <c r="C448" s="267">
        <f>C449+C450</f>
        <v>0</v>
      </c>
      <c r="D448" s="267">
        <f>D449+D450</f>
        <v>0</v>
      </c>
      <c r="E448" s="267">
        <f>E449+E450</f>
        <v>0</v>
      </c>
    </row>
    <row r="449" spans="1:5" ht="14.25" customHeight="1" x14ac:dyDescent="0.2">
      <c r="A449" s="257" t="s">
        <v>52</v>
      </c>
      <c r="B449" s="256">
        <f>B55+B92+B129+B166+B203+B240</f>
        <v>0</v>
      </c>
      <c r="C449" s="256">
        <f t="shared" ref="C449:E450" si="71">C55+C92+C129+C166+C203+C240</f>
        <v>0</v>
      </c>
      <c r="D449" s="256">
        <f t="shared" si="71"/>
        <v>0</v>
      </c>
      <c r="E449" s="256">
        <f t="shared" si="71"/>
        <v>0</v>
      </c>
    </row>
    <row r="450" spans="1:5" ht="14.25" customHeight="1" x14ac:dyDescent="0.2">
      <c r="A450" s="257" t="s">
        <v>56</v>
      </c>
      <c r="B450" s="256">
        <f>B56+B93+B130+B167+B204+B241</f>
        <v>0</v>
      </c>
      <c r="C450" s="256">
        <f t="shared" si="71"/>
        <v>0</v>
      </c>
      <c r="D450" s="256">
        <f t="shared" si="71"/>
        <v>0</v>
      </c>
      <c r="E450" s="256">
        <f t="shared" si="71"/>
        <v>0</v>
      </c>
    </row>
    <row r="451" spans="1:5" ht="14.25" customHeight="1" x14ac:dyDescent="0.2">
      <c r="A451" s="255" t="s">
        <v>3</v>
      </c>
      <c r="B451" s="267">
        <f>B452+B453</f>
        <v>349862</v>
      </c>
      <c r="C451" s="267">
        <f>C452</f>
        <v>500000</v>
      </c>
      <c r="D451" s="267">
        <f>D452</f>
        <v>500000</v>
      </c>
      <c r="E451" s="267">
        <f>E452</f>
        <v>550000</v>
      </c>
    </row>
    <row r="452" spans="1:5" ht="14.25" customHeight="1" x14ac:dyDescent="0.2">
      <c r="A452" s="257" t="s">
        <v>52</v>
      </c>
      <c r="B452" s="256">
        <f>B58+B95+B132+B169+B206+B243</f>
        <v>349862</v>
      </c>
      <c r="C452" s="256">
        <f t="shared" ref="C452:E453" si="72">C58+C95+C132+C169+C206+C243</f>
        <v>500000</v>
      </c>
      <c r="D452" s="256">
        <f t="shared" si="72"/>
        <v>500000</v>
      </c>
      <c r="E452" s="256">
        <f t="shared" si="72"/>
        <v>550000</v>
      </c>
    </row>
    <row r="453" spans="1:5" ht="14.25" customHeight="1" x14ac:dyDescent="0.2">
      <c r="A453" s="257" t="s">
        <v>56</v>
      </c>
      <c r="B453" s="256">
        <f>B59+B96+B133+B170+B207+B244</f>
        <v>0</v>
      </c>
      <c r="C453" s="256">
        <f t="shared" si="72"/>
        <v>0</v>
      </c>
      <c r="D453" s="256">
        <f t="shared" si="72"/>
        <v>0</v>
      </c>
      <c r="E453" s="256">
        <f t="shared" si="72"/>
        <v>0</v>
      </c>
    </row>
    <row r="454" spans="1:5" ht="14.25" customHeight="1" x14ac:dyDescent="0.2">
      <c r="A454" s="255" t="s">
        <v>20</v>
      </c>
      <c r="B454" s="267">
        <f>B455+B456+B457+B458</f>
        <v>0</v>
      </c>
      <c r="C454" s="267">
        <f t="shared" ref="C454:E454" si="73">C455+C456+C457+C458</f>
        <v>0</v>
      </c>
      <c r="D454" s="267">
        <f t="shared" si="73"/>
        <v>0</v>
      </c>
      <c r="E454" s="267">
        <f t="shared" si="73"/>
        <v>0</v>
      </c>
    </row>
    <row r="455" spans="1:5" ht="14.25" customHeight="1" x14ac:dyDescent="0.2">
      <c r="A455" s="257" t="s">
        <v>52</v>
      </c>
      <c r="B455" s="256">
        <f>B265</f>
        <v>0</v>
      </c>
      <c r="C455" s="256">
        <f t="shared" ref="C455:E455" si="74">C265</f>
        <v>0</v>
      </c>
      <c r="D455" s="256">
        <f t="shared" si="74"/>
        <v>0</v>
      </c>
      <c r="E455" s="256">
        <f t="shared" si="74"/>
        <v>0</v>
      </c>
    </row>
    <row r="456" spans="1:5" ht="14.25" customHeight="1" x14ac:dyDescent="0.2">
      <c r="A456" s="257" t="s">
        <v>152</v>
      </c>
      <c r="B456" s="256">
        <f t="shared" ref="B456:E458" si="75">B266</f>
        <v>0</v>
      </c>
      <c r="C456" s="256">
        <f t="shared" si="75"/>
        <v>0</v>
      </c>
      <c r="D456" s="256">
        <f t="shared" si="75"/>
        <v>0</v>
      </c>
      <c r="E456" s="256">
        <f t="shared" si="75"/>
        <v>0</v>
      </c>
    </row>
    <row r="457" spans="1:5" ht="14.25" customHeight="1" x14ac:dyDescent="0.2">
      <c r="A457" s="257" t="s">
        <v>150</v>
      </c>
      <c r="B457" s="256">
        <f t="shared" si="75"/>
        <v>0</v>
      </c>
      <c r="C457" s="256">
        <f t="shared" si="75"/>
        <v>0</v>
      </c>
      <c r="D457" s="256">
        <f t="shared" si="75"/>
        <v>0</v>
      </c>
      <c r="E457" s="256">
        <f t="shared" si="75"/>
        <v>0</v>
      </c>
    </row>
    <row r="458" spans="1:5" ht="14.25" customHeight="1" x14ac:dyDescent="0.2">
      <c r="A458" s="257" t="s">
        <v>151</v>
      </c>
      <c r="B458" s="256">
        <f t="shared" si="75"/>
        <v>0</v>
      </c>
      <c r="C458" s="256">
        <f t="shared" si="75"/>
        <v>0</v>
      </c>
      <c r="D458" s="256">
        <f t="shared" si="75"/>
        <v>0</v>
      </c>
      <c r="E458" s="256">
        <f t="shared" si="75"/>
        <v>0</v>
      </c>
    </row>
    <row r="459" spans="1:5" ht="14.25" customHeight="1" x14ac:dyDescent="0.2">
      <c r="A459" s="255" t="s">
        <v>21</v>
      </c>
      <c r="B459" s="267">
        <f>B460+B461+B462+B463</f>
        <v>141031</v>
      </c>
      <c r="C459" s="267">
        <f t="shared" ref="C459:E459" si="76">C460+C461+C462+C463</f>
        <v>53400</v>
      </c>
      <c r="D459" s="267">
        <f t="shared" si="76"/>
        <v>151000</v>
      </c>
      <c r="E459" s="267">
        <f t="shared" si="76"/>
        <v>151000</v>
      </c>
    </row>
    <row r="460" spans="1:5" ht="14.25" customHeight="1" x14ac:dyDescent="0.2">
      <c r="A460" s="257" t="s">
        <v>52</v>
      </c>
      <c r="B460" s="256">
        <f>B270</f>
        <v>141031</v>
      </c>
      <c r="C460" s="256">
        <f t="shared" ref="C460:E460" si="77">C270</f>
        <v>53400</v>
      </c>
      <c r="D460" s="256">
        <f t="shared" si="77"/>
        <v>151000</v>
      </c>
      <c r="E460" s="256">
        <f t="shared" si="77"/>
        <v>151000</v>
      </c>
    </row>
    <row r="461" spans="1:5" ht="14.25" customHeight="1" x14ac:dyDescent="0.2">
      <c r="A461" s="257" t="s">
        <v>152</v>
      </c>
      <c r="B461" s="256">
        <f t="shared" ref="B461:E463" si="78">B271</f>
        <v>0</v>
      </c>
      <c r="C461" s="256">
        <f t="shared" si="78"/>
        <v>0</v>
      </c>
      <c r="D461" s="256">
        <f t="shared" si="78"/>
        <v>0</v>
      </c>
      <c r="E461" s="256">
        <f t="shared" si="78"/>
        <v>0</v>
      </c>
    </row>
    <row r="462" spans="1:5" ht="14.25" customHeight="1" x14ac:dyDescent="0.2">
      <c r="A462" s="257" t="s">
        <v>150</v>
      </c>
      <c r="B462" s="256">
        <f t="shared" si="78"/>
        <v>0</v>
      </c>
      <c r="C462" s="256">
        <f t="shared" si="78"/>
        <v>0</v>
      </c>
      <c r="D462" s="256">
        <f t="shared" si="78"/>
        <v>0</v>
      </c>
      <c r="E462" s="256">
        <f t="shared" si="78"/>
        <v>0</v>
      </c>
    </row>
    <row r="463" spans="1:5" ht="14.25" customHeight="1" x14ac:dyDescent="0.2">
      <c r="A463" s="257" t="s">
        <v>151</v>
      </c>
      <c r="B463" s="256">
        <f t="shared" si="78"/>
        <v>0</v>
      </c>
      <c r="C463" s="256">
        <f t="shared" si="78"/>
        <v>0</v>
      </c>
      <c r="D463" s="256">
        <f t="shared" si="78"/>
        <v>0</v>
      </c>
      <c r="E463" s="256">
        <f t="shared" si="78"/>
        <v>0</v>
      </c>
    </row>
    <row r="464" spans="1:5" ht="14.25" customHeight="1" x14ac:dyDescent="0.2">
      <c r="A464" s="239" t="s">
        <v>36</v>
      </c>
      <c r="B464" s="267">
        <f>IF(B432-B431=0,0,"Error")</f>
        <v>0</v>
      </c>
      <c r="C464" s="267">
        <f t="shared" ref="C464:E464" si="79">IF(C432-C431=0,0,"Error")</f>
        <v>0</v>
      </c>
      <c r="D464" s="267">
        <f t="shared" si="79"/>
        <v>0</v>
      </c>
      <c r="E464" s="267">
        <f t="shared" si="79"/>
        <v>0</v>
      </c>
    </row>
  </sheetData>
  <mergeCells count="97">
    <mergeCell ref="A1:E1"/>
    <mergeCell ref="B62:E62"/>
    <mergeCell ref="B63:E63"/>
    <mergeCell ref="B64:E64"/>
    <mergeCell ref="A2:E2"/>
    <mergeCell ref="B3:E3"/>
    <mergeCell ref="B4:E4"/>
    <mergeCell ref="B5:E5"/>
    <mergeCell ref="A6:E6"/>
    <mergeCell ref="A28:A29"/>
    <mergeCell ref="A36:E36"/>
    <mergeCell ref="A37:A38"/>
    <mergeCell ref="A7:E9"/>
    <mergeCell ref="B10:E10"/>
    <mergeCell ref="A11:A12"/>
    <mergeCell ref="A20:E20"/>
    <mergeCell ref="A23:E23"/>
    <mergeCell ref="A24:E24"/>
    <mergeCell ref="B25:E25"/>
    <mergeCell ref="B26:E26"/>
    <mergeCell ref="B27:E27"/>
    <mergeCell ref="A65:A66"/>
    <mergeCell ref="A73:E73"/>
    <mergeCell ref="A148:A149"/>
    <mergeCell ref="B99:E99"/>
    <mergeCell ref="B100:E100"/>
    <mergeCell ref="B101:E101"/>
    <mergeCell ref="A102:A103"/>
    <mergeCell ref="A110:E110"/>
    <mergeCell ref="A111:A112"/>
    <mergeCell ref="B136:E136"/>
    <mergeCell ref="B137:E137"/>
    <mergeCell ref="B138:E138"/>
    <mergeCell ref="A139:A140"/>
    <mergeCell ref="A147:E147"/>
    <mergeCell ref="A74:A75"/>
    <mergeCell ref="A222:A223"/>
    <mergeCell ref="B173:E173"/>
    <mergeCell ref="B174:E174"/>
    <mergeCell ref="B175:E175"/>
    <mergeCell ref="A176:A177"/>
    <mergeCell ref="A184:E184"/>
    <mergeCell ref="A185:A186"/>
    <mergeCell ref="B210:E210"/>
    <mergeCell ref="B211:E211"/>
    <mergeCell ref="B212:E212"/>
    <mergeCell ref="A213:A214"/>
    <mergeCell ref="A221:E221"/>
    <mergeCell ref="A247:E247"/>
    <mergeCell ref="A248:E248"/>
    <mergeCell ref="B249:E249"/>
    <mergeCell ref="D250:E250"/>
    <mergeCell ref="G250:K251"/>
    <mergeCell ref="B251:E251"/>
    <mergeCell ref="B303:E303"/>
    <mergeCell ref="B252:E252"/>
    <mergeCell ref="A253:A254"/>
    <mergeCell ref="A261:E261"/>
    <mergeCell ref="A262:A263"/>
    <mergeCell ref="B276:E276"/>
    <mergeCell ref="B277:E277"/>
    <mergeCell ref="A278:A279"/>
    <mergeCell ref="A286:E286"/>
    <mergeCell ref="A287:A288"/>
    <mergeCell ref="B300:E300"/>
    <mergeCell ref="B302:E302"/>
    <mergeCell ref="A333:A334"/>
    <mergeCell ref="A304:A305"/>
    <mergeCell ref="A312:E312"/>
    <mergeCell ref="A313:A314"/>
    <mergeCell ref="A326:E326"/>
    <mergeCell ref="A327:E327"/>
    <mergeCell ref="B328:E328"/>
    <mergeCell ref="D329:E329"/>
    <mergeCell ref="G329:K331"/>
    <mergeCell ref="B330:E330"/>
    <mergeCell ref="B331:E331"/>
    <mergeCell ref="B332:E332"/>
    <mergeCell ref="A391:E391"/>
    <mergeCell ref="A341:E341"/>
    <mergeCell ref="A342:A343"/>
    <mergeCell ref="D355:E355"/>
    <mergeCell ref="B356:E356"/>
    <mergeCell ref="B357:E357"/>
    <mergeCell ref="A358:A359"/>
    <mergeCell ref="A366:E366"/>
    <mergeCell ref="A367:A368"/>
    <mergeCell ref="B381:E381"/>
    <mergeCell ref="B382:E382"/>
    <mergeCell ref="A383:A384"/>
    <mergeCell ref="A418:A419"/>
    <mergeCell ref="A392:A393"/>
    <mergeCell ref="B405:E405"/>
    <mergeCell ref="B407:E407"/>
    <mergeCell ref="B408:E408"/>
    <mergeCell ref="A409:A410"/>
    <mergeCell ref="A417:E417"/>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78"/>
  <sheetViews>
    <sheetView view="pageBreakPreview" topLeftCell="A151" zoomScale="60" zoomScaleNormal="130" workbookViewId="0">
      <selection activeCell="A2" sqref="A2:E2"/>
    </sheetView>
  </sheetViews>
  <sheetFormatPr defaultRowHeight="15" x14ac:dyDescent="0.25"/>
  <cols>
    <col min="1" max="1" width="28.5703125" customWidth="1"/>
    <col min="2" max="5" width="11.7109375" customWidth="1"/>
  </cols>
  <sheetData>
    <row r="2" spans="1:6" ht="33.75" customHeight="1" x14ac:dyDescent="0.25">
      <c r="A2" s="636" t="s">
        <v>39</v>
      </c>
      <c r="B2" s="636"/>
      <c r="C2" s="636"/>
      <c r="D2" s="636"/>
      <c r="E2" s="636"/>
      <c r="F2" s="280"/>
    </row>
    <row r="3" spans="1:6" ht="18" customHeight="1" thickBot="1" x14ac:dyDescent="0.3">
      <c r="A3" s="332" t="s">
        <v>57</v>
      </c>
      <c r="B3" s="332"/>
      <c r="C3" s="332"/>
      <c r="D3" s="332"/>
      <c r="E3" s="332"/>
    </row>
    <row r="4" spans="1:6" ht="15.75" thickBot="1" x14ac:dyDescent="0.3">
      <c r="A4" s="16" t="s">
        <v>22</v>
      </c>
      <c r="B4" s="333"/>
      <c r="C4" s="333"/>
      <c r="D4" s="333"/>
      <c r="E4" s="333"/>
    </row>
    <row r="5" spans="1:6" ht="15.75" thickBot="1" x14ac:dyDescent="0.3">
      <c r="A5" s="16" t="s">
        <v>4</v>
      </c>
      <c r="B5" s="334" t="s">
        <v>510</v>
      </c>
      <c r="C5" s="335"/>
      <c r="D5" s="335"/>
      <c r="E5" s="336"/>
    </row>
    <row r="6" spans="1:6" ht="15.75" thickBot="1" x14ac:dyDescent="0.3">
      <c r="A6" s="16" t="s">
        <v>27</v>
      </c>
      <c r="B6" s="337" t="s">
        <v>5</v>
      </c>
      <c r="C6" s="338"/>
      <c r="D6" s="338"/>
      <c r="E6" s="339"/>
    </row>
    <row r="7" spans="1:6" ht="15.75" thickBot="1" x14ac:dyDescent="0.3">
      <c r="A7" s="340" t="s">
        <v>8</v>
      </c>
      <c r="B7" s="341"/>
      <c r="C7" s="341"/>
      <c r="D7" s="341"/>
      <c r="E7" s="342"/>
    </row>
    <row r="8" spans="1:6" ht="15.75" thickBot="1" x14ac:dyDescent="0.3">
      <c r="A8" s="360" t="s">
        <v>511</v>
      </c>
      <c r="B8" s="361"/>
      <c r="C8" s="361"/>
      <c r="D8" s="361"/>
      <c r="E8" s="362"/>
    </row>
    <row r="9" spans="1:6" ht="36.75" customHeight="1" thickBot="1" x14ac:dyDescent="0.3">
      <c r="A9" s="360"/>
      <c r="B9" s="361"/>
      <c r="C9" s="361"/>
      <c r="D9" s="361"/>
      <c r="E9" s="362"/>
    </row>
    <row r="10" spans="1:6" ht="15.75" thickBot="1" x14ac:dyDescent="0.3">
      <c r="A10" s="360"/>
      <c r="B10" s="361"/>
      <c r="C10" s="361"/>
      <c r="D10" s="361"/>
      <c r="E10" s="362"/>
    </row>
    <row r="11" spans="1:6" ht="70.5" customHeight="1" thickBot="1" x14ac:dyDescent="0.3">
      <c r="A11" s="15" t="s">
        <v>11</v>
      </c>
      <c r="B11" s="363" t="s">
        <v>512</v>
      </c>
      <c r="C11" s="364"/>
      <c r="D11" s="364"/>
      <c r="E11" s="365"/>
    </row>
    <row r="12" spans="1:6" ht="23.25" customHeight="1" x14ac:dyDescent="0.25">
      <c r="A12" s="366" t="s">
        <v>12</v>
      </c>
      <c r="B12" s="2">
        <v>2018</v>
      </c>
      <c r="C12" s="2">
        <v>2019</v>
      </c>
      <c r="D12" s="2">
        <v>2020</v>
      </c>
      <c r="E12" s="2">
        <v>2021</v>
      </c>
    </row>
    <row r="13" spans="1:6" ht="15.75" thickBot="1" x14ac:dyDescent="0.3">
      <c r="A13" s="367"/>
      <c r="B13" s="3" t="s">
        <v>6</v>
      </c>
      <c r="C13" s="3" t="s">
        <v>7</v>
      </c>
      <c r="D13" s="3" t="s">
        <v>7</v>
      </c>
      <c r="E13" s="3" t="s">
        <v>7</v>
      </c>
    </row>
    <row r="14" spans="1:6" ht="15.75" thickBot="1" x14ac:dyDescent="0.3">
      <c r="A14" s="53" t="s">
        <v>513</v>
      </c>
      <c r="B14" s="31">
        <v>0.95</v>
      </c>
      <c r="C14" s="31">
        <v>0.95</v>
      </c>
      <c r="D14" s="31">
        <v>0.95</v>
      </c>
      <c r="E14" s="31">
        <v>0.95</v>
      </c>
    </row>
    <row r="15" spans="1:6" ht="15.75" thickBot="1" x14ac:dyDescent="0.3">
      <c r="A15" s="4" t="s">
        <v>514</v>
      </c>
      <c r="B15" s="31" t="s">
        <v>31</v>
      </c>
      <c r="C15" s="31" t="s">
        <v>28</v>
      </c>
      <c r="D15" s="31" t="s">
        <v>28</v>
      </c>
      <c r="E15" s="31" t="s">
        <v>28</v>
      </c>
    </row>
    <row r="16" spans="1:6" ht="23.25" thickBot="1" x14ac:dyDescent="0.3">
      <c r="A16" s="4" t="s">
        <v>180</v>
      </c>
      <c r="B16" s="31" t="s">
        <v>31</v>
      </c>
      <c r="C16" s="31" t="s">
        <v>28</v>
      </c>
      <c r="D16" s="31" t="s">
        <v>28</v>
      </c>
      <c r="E16" s="31" t="s">
        <v>28</v>
      </c>
    </row>
    <row r="17" spans="1:5" ht="52.5" customHeight="1" thickBot="1" x14ac:dyDescent="0.3">
      <c r="A17" s="12" t="s">
        <v>13</v>
      </c>
      <c r="B17" s="516" t="s">
        <v>515</v>
      </c>
      <c r="C17" s="571"/>
      <c r="D17" s="571"/>
      <c r="E17" s="572"/>
    </row>
    <row r="18" spans="1:5" ht="23.25" customHeight="1" thickBot="1" x14ac:dyDescent="0.3">
      <c r="A18" s="371" t="s">
        <v>14</v>
      </c>
      <c r="B18" s="372"/>
      <c r="C18" s="372"/>
      <c r="D18" s="372"/>
      <c r="E18" s="373"/>
    </row>
    <row r="19" spans="1:5" ht="15.75" thickBot="1" x14ac:dyDescent="0.3">
      <c r="A19" s="32"/>
      <c r="B19" s="69"/>
      <c r="C19" s="31" t="s">
        <v>51</v>
      </c>
      <c r="D19" s="31" t="s">
        <v>51</v>
      </c>
      <c r="E19" s="31" t="s">
        <v>51</v>
      </c>
    </row>
    <row r="20" spans="1:5" ht="15.75" thickBot="1" x14ac:dyDescent="0.3">
      <c r="A20" s="33"/>
      <c r="B20" s="176"/>
      <c r="C20" s="34" t="s">
        <v>28</v>
      </c>
      <c r="D20" s="34" t="s">
        <v>28</v>
      </c>
      <c r="E20" s="34" t="s">
        <v>28</v>
      </c>
    </row>
    <row r="21" spans="1:5" ht="15.75" thickBot="1" x14ac:dyDescent="0.3">
      <c r="A21" s="374" t="s">
        <v>33</v>
      </c>
      <c r="B21" s="375"/>
      <c r="C21" s="375"/>
      <c r="D21" s="375"/>
      <c r="E21" s="376"/>
    </row>
    <row r="22" spans="1:5" ht="15.75" thickBot="1" x14ac:dyDescent="0.3">
      <c r="A22" s="399" t="s">
        <v>46</v>
      </c>
      <c r="B22" s="400"/>
      <c r="C22" s="400"/>
      <c r="D22" s="400"/>
      <c r="E22" s="401"/>
    </row>
    <row r="23" spans="1:5" ht="18.75" customHeight="1" thickBot="1" x14ac:dyDescent="0.3">
      <c r="A23" s="19" t="s">
        <v>29</v>
      </c>
      <c r="B23" s="408" t="s">
        <v>516</v>
      </c>
      <c r="C23" s="409"/>
      <c r="D23" s="409"/>
      <c r="E23" s="410"/>
    </row>
    <row r="24" spans="1:5" ht="48" customHeight="1" thickBot="1" x14ac:dyDescent="0.3">
      <c r="A24" s="4" t="s">
        <v>10</v>
      </c>
      <c r="B24" s="637" t="s">
        <v>517</v>
      </c>
      <c r="C24" s="638"/>
      <c r="D24" s="638"/>
      <c r="E24" s="639"/>
    </row>
    <row r="25" spans="1:5" ht="15.75" thickBot="1" x14ac:dyDescent="0.3">
      <c r="A25" s="4" t="s">
        <v>15</v>
      </c>
      <c r="B25" s="640" t="s">
        <v>518</v>
      </c>
      <c r="C25" s="641"/>
      <c r="D25" s="641"/>
      <c r="E25" s="642"/>
    </row>
    <row r="26" spans="1:5" ht="12.75" customHeight="1" x14ac:dyDescent="0.25">
      <c r="A26" s="366"/>
      <c r="B26" s="17">
        <v>2018</v>
      </c>
      <c r="C26" s="17">
        <v>2019</v>
      </c>
      <c r="D26" s="17">
        <v>2020</v>
      </c>
      <c r="E26" s="17">
        <v>2021</v>
      </c>
    </row>
    <row r="27" spans="1:5" ht="9" customHeight="1" thickBot="1" x14ac:dyDescent="0.3">
      <c r="A27" s="367"/>
      <c r="B27" s="18" t="s">
        <v>6</v>
      </c>
      <c r="C27" s="18" t="s">
        <v>7</v>
      </c>
      <c r="D27" s="18" t="s">
        <v>7</v>
      </c>
      <c r="E27" s="18" t="s">
        <v>7</v>
      </c>
    </row>
    <row r="28" spans="1:5" ht="15.75" thickBot="1" x14ac:dyDescent="0.3">
      <c r="A28" s="4" t="s">
        <v>9</v>
      </c>
      <c r="B28" s="6">
        <v>10000</v>
      </c>
      <c r="C28" s="6">
        <v>11000</v>
      </c>
      <c r="D28" s="6">
        <v>11000</v>
      </c>
      <c r="E28" s="6">
        <v>11000</v>
      </c>
    </row>
    <row r="29" spans="1:5" ht="15.75" thickBot="1" x14ac:dyDescent="0.3">
      <c r="A29" s="4" t="s">
        <v>16</v>
      </c>
      <c r="B29" s="6">
        <f>B58</f>
        <v>189140</v>
      </c>
      <c r="C29" s="6">
        <f t="shared" ref="C29:E29" si="0">C58</f>
        <v>183468</v>
      </c>
      <c r="D29" s="6">
        <f t="shared" si="0"/>
        <v>189300</v>
      </c>
      <c r="E29" s="6">
        <f t="shared" si="0"/>
        <v>200000</v>
      </c>
    </row>
    <row r="30" spans="1:5" ht="15.75" thickBot="1" x14ac:dyDescent="0.3">
      <c r="A30" s="4" t="s">
        <v>24</v>
      </c>
      <c r="B30" s="6">
        <f>B29/B28</f>
        <v>18.914000000000001</v>
      </c>
      <c r="C30" s="6">
        <f t="shared" ref="C30:E30" si="1">C29/C28</f>
        <v>16.678909090909091</v>
      </c>
      <c r="D30" s="6">
        <f t="shared" si="1"/>
        <v>17.209090909090911</v>
      </c>
      <c r="E30" s="6">
        <f t="shared" si="1"/>
        <v>18.181818181818183</v>
      </c>
    </row>
    <row r="31" spans="1:5" ht="15.75" thickBot="1" x14ac:dyDescent="0.3">
      <c r="A31" s="4" t="s">
        <v>17</v>
      </c>
      <c r="B31" s="45" t="s">
        <v>23</v>
      </c>
      <c r="C31" s="7">
        <f>C28/B28-1</f>
        <v>0.10000000000000009</v>
      </c>
      <c r="D31" s="7">
        <f t="shared" ref="D31:E33" si="2">D28/C28-1</f>
        <v>0</v>
      </c>
      <c r="E31" s="7">
        <f t="shared" si="2"/>
        <v>0</v>
      </c>
    </row>
    <row r="32" spans="1:5" ht="15.75" thickBot="1" x14ac:dyDescent="0.3">
      <c r="A32" s="4" t="s">
        <v>18</v>
      </c>
      <c r="B32" s="45" t="s">
        <v>23</v>
      </c>
      <c r="C32" s="7">
        <f>C29/B29-1</f>
        <v>-2.9988368404356591E-2</v>
      </c>
      <c r="D32" s="7">
        <f t="shared" si="2"/>
        <v>3.1787559683432498E-2</v>
      </c>
      <c r="E32" s="7">
        <f t="shared" si="2"/>
        <v>5.6524035921817317E-2</v>
      </c>
    </row>
    <row r="33" spans="1:5" ht="15.75" thickBot="1" x14ac:dyDescent="0.3">
      <c r="A33" s="4" t="s">
        <v>19</v>
      </c>
      <c r="B33" s="45" t="s">
        <v>23</v>
      </c>
      <c r="C33" s="7">
        <f>C30/B30-1</f>
        <v>-0.11817124400396062</v>
      </c>
      <c r="D33" s="7">
        <f t="shared" si="2"/>
        <v>3.178755968343272E-2</v>
      </c>
      <c r="E33" s="7">
        <f t="shared" si="2"/>
        <v>5.6524035921817317E-2</v>
      </c>
    </row>
    <row r="34" spans="1:5" ht="15.75" thickBot="1" x14ac:dyDescent="0.3">
      <c r="A34" s="405" t="s">
        <v>35</v>
      </c>
      <c r="B34" s="406"/>
      <c r="C34" s="406"/>
      <c r="D34" s="406"/>
      <c r="E34" s="407"/>
    </row>
    <row r="35" spans="1:5" ht="12.75" customHeight="1" x14ac:dyDescent="0.25">
      <c r="A35" s="366"/>
      <c r="B35" s="17">
        <v>2018</v>
      </c>
      <c r="C35" s="17">
        <v>2019</v>
      </c>
      <c r="D35" s="17">
        <v>2020</v>
      </c>
      <c r="E35" s="17">
        <v>2021</v>
      </c>
    </row>
    <row r="36" spans="1:5" ht="9" customHeight="1" thickBot="1" x14ac:dyDescent="0.3">
      <c r="A36" s="367"/>
      <c r="B36" s="18" t="s">
        <v>6</v>
      </c>
      <c r="C36" s="18" t="s">
        <v>7</v>
      </c>
      <c r="D36" s="18" t="s">
        <v>7</v>
      </c>
      <c r="E36" s="18" t="s">
        <v>7</v>
      </c>
    </row>
    <row r="37" spans="1:5" ht="15.75" thickBot="1" x14ac:dyDescent="0.3">
      <c r="A37" s="1" t="s">
        <v>0</v>
      </c>
      <c r="B37" s="8">
        <f>B38+B39</f>
        <v>126800</v>
      </c>
      <c r="C37" s="8">
        <f t="shared" ref="C37:E37" si="3">C38+C39</f>
        <v>126800</v>
      </c>
      <c r="D37" s="8">
        <f t="shared" si="3"/>
        <v>126800</v>
      </c>
      <c r="E37" s="8">
        <f t="shared" si="3"/>
        <v>126800</v>
      </c>
    </row>
    <row r="38" spans="1:5" ht="15.75" thickBot="1" x14ac:dyDescent="0.3">
      <c r="A38" s="10" t="s">
        <v>52</v>
      </c>
      <c r="B38" s="11">
        <v>126800</v>
      </c>
      <c r="C38" s="11">
        <v>126800</v>
      </c>
      <c r="D38" s="11">
        <v>126800</v>
      </c>
      <c r="E38" s="11">
        <v>126800</v>
      </c>
    </row>
    <row r="39" spans="1:5" ht="15.75" thickBot="1" x14ac:dyDescent="0.3">
      <c r="A39" s="10" t="s">
        <v>53</v>
      </c>
      <c r="B39" s="11"/>
      <c r="C39" s="82"/>
      <c r="D39" s="82"/>
      <c r="E39" s="82"/>
    </row>
    <row r="40" spans="1:5" ht="24.75" thickBot="1" x14ac:dyDescent="0.3">
      <c r="A40" s="1" t="s">
        <v>32</v>
      </c>
      <c r="B40" s="8">
        <f>B41+B42</f>
        <v>22340</v>
      </c>
      <c r="C40" s="8">
        <f t="shared" ref="C40:E40" si="4">C41+C42</f>
        <v>22340</v>
      </c>
      <c r="D40" s="8">
        <f t="shared" si="4"/>
        <v>22340</v>
      </c>
      <c r="E40" s="8">
        <f t="shared" si="4"/>
        <v>22340</v>
      </c>
    </row>
    <row r="41" spans="1:5" ht="15.75" thickBot="1" x14ac:dyDescent="0.3">
      <c r="A41" s="10" t="s">
        <v>52</v>
      </c>
      <c r="B41" s="8">
        <v>22340</v>
      </c>
      <c r="C41" s="8">
        <v>22340</v>
      </c>
      <c r="D41" s="8">
        <v>22340</v>
      </c>
      <c r="E41" s="8">
        <v>22340</v>
      </c>
    </row>
    <row r="42" spans="1:5" ht="15.75" thickBot="1" x14ac:dyDescent="0.3">
      <c r="A42" s="10" t="s">
        <v>53</v>
      </c>
      <c r="B42" s="11"/>
      <c r="C42" s="8"/>
      <c r="D42" s="8"/>
      <c r="E42" s="8"/>
    </row>
    <row r="43" spans="1:5" ht="15.75" thickBot="1" x14ac:dyDescent="0.3">
      <c r="A43" s="1" t="s">
        <v>1</v>
      </c>
      <c r="B43" s="11">
        <f>B44+B45</f>
        <v>40000</v>
      </c>
      <c r="C43" s="11">
        <f t="shared" ref="C43:E43" si="5">C44+C45</f>
        <v>34328</v>
      </c>
      <c r="D43" s="11">
        <f t="shared" si="5"/>
        <v>40160</v>
      </c>
      <c r="E43" s="11">
        <f t="shared" si="5"/>
        <v>50860</v>
      </c>
    </row>
    <row r="44" spans="1:5" ht="15.75" thickBot="1" x14ac:dyDescent="0.3">
      <c r="A44" s="10" t="s">
        <v>52</v>
      </c>
      <c r="B44" s="8">
        <v>40000</v>
      </c>
      <c r="C44" s="8">
        <v>34328</v>
      </c>
      <c r="D44" s="8">
        <v>40160</v>
      </c>
      <c r="E44" s="8">
        <v>50860</v>
      </c>
    </row>
    <row r="45" spans="1:5" ht="15.75" thickBot="1" x14ac:dyDescent="0.3">
      <c r="A45" s="10" t="s">
        <v>53</v>
      </c>
      <c r="B45" s="11"/>
      <c r="C45" s="8"/>
      <c r="D45" s="8"/>
      <c r="E45" s="8"/>
    </row>
    <row r="46" spans="1:5" ht="15.75" thickBot="1" x14ac:dyDescent="0.3">
      <c r="A46" s="1" t="s">
        <v>2</v>
      </c>
      <c r="B46" s="11"/>
      <c r="C46" s="8"/>
      <c r="D46" s="8"/>
      <c r="E46" s="8"/>
    </row>
    <row r="47" spans="1:5" ht="15.75" thickBot="1" x14ac:dyDescent="0.3">
      <c r="A47" s="10" t="s">
        <v>52</v>
      </c>
      <c r="B47" s="11"/>
      <c r="C47" s="8"/>
      <c r="D47" s="8"/>
      <c r="E47" s="8"/>
    </row>
    <row r="48" spans="1:5" ht="15.75" thickBot="1" x14ac:dyDescent="0.3">
      <c r="A48" s="10" t="s">
        <v>53</v>
      </c>
      <c r="B48" s="11"/>
      <c r="C48" s="8"/>
      <c r="D48" s="8"/>
      <c r="E48" s="8"/>
    </row>
    <row r="49" spans="1:5" ht="15.75" thickBot="1" x14ac:dyDescent="0.3">
      <c r="A49" s="1" t="s">
        <v>25</v>
      </c>
      <c r="B49" s="11"/>
      <c r="C49" s="8"/>
      <c r="D49" s="8"/>
      <c r="E49" s="8"/>
    </row>
    <row r="50" spans="1:5" ht="15.75" thickBot="1" x14ac:dyDescent="0.3">
      <c r="A50" s="10" t="s">
        <v>52</v>
      </c>
      <c r="B50" s="11"/>
      <c r="C50" s="8"/>
      <c r="D50" s="8"/>
      <c r="E50" s="8"/>
    </row>
    <row r="51" spans="1:5" ht="15.75" thickBot="1" x14ac:dyDescent="0.3">
      <c r="A51" s="10" t="s">
        <v>53</v>
      </c>
      <c r="B51" s="11"/>
      <c r="C51" s="8"/>
      <c r="D51" s="8"/>
      <c r="E51" s="8"/>
    </row>
    <row r="52" spans="1:5" ht="15.75" thickBot="1" x14ac:dyDescent="0.3">
      <c r="A52" s="1" t="s">
        <v>26</v>
      </c>
      <c r="B52" s="11"/>
      <c r="C52" s="8"/>
      <c r="D52" s="8"/>
      <c r="E52" s="8"/>
    </row>
    <row r="53" spans="1:5" ht="15.75" thickBot="1" x14ac:dyDescent="0.3">
      <c r="A53" s="10" t="s">
        <v>52</v>
      </c>
      <c r="B53" s="11"/>
      <c r="C53" s="8"/>
      <c r="D53" s="8"/>
      <c r="E53" s="8"/>
    </row>
    <row r="54" spans="1:5" ht="15.75" thickBot="1" x14ac:dyDescent="0.3">
      <c r="A54" s="10" t="s">
        <v>53</v>
      </c>
      <c r="B54" s="11"/>
      <c r="C54" s="8"/>
      <c r="D54" s="8"/>
      <c r="E54" s="8"/>
    </row>
    <row r="55" spans="1:5" ht="24.75" thickBot="1" x14ac:dyDescent="0.3">
      <c r="A55" s="1" t="s">
        <v>3</v>
      </c>
      <c r="B55" s="11">
        <v>0</v>
      </c>
      <c r="C55" s="8">
        <v>0</v>
      </c>
      <c r="D55" s="8">
        <f>C55*1.03*0.99</f>
        <v>0</v>
      </c>
      <c r="E55" s="8">
        <f>D55*1.03*0.99</f>
        <v>0</v>
      </c>
    </row>
    <row r="56" spans="1:5" ht="15.75" thickBot="1" x14ac:dyDescent="0.3">
      <c r="A56" s="10" t="s">
        <v>52</v>
      </c>
      <c r="B56" s="11"/>
      <c r="C56" s="70"/>
      <c r="D56" s="70"/>
      <c r="E56" s="70"/>
    </row>
    <row r="57" spans="1:5" ht="15.75" thickBot="1" x14ac:dyDescent="0.3">
      <c r="A57" s="10" t="s">
        <v>53</v>
      </c>
      <c r="B57" s="11"/>
      <c r="C57" s="71"/>
      <c r="D57" s="70"/>
      <c r="E57" s="70"/>
    </row>
    <row r="58" spans="1:5" ht="15.75" thickBot="1" x14ac:dyDescent="0.3">
      <c r="A58" s="20" t="s">
        <v>34</v>
      </c>
      <c r="B58" s="11">
        <f>B55+B52+B49+B46+B43+B40+B37</f>
        <v>189140</v>
      </c>
      <c r="C58" s="11">
        <f t="shared" ref="C58:E58" si="6">C55+C52+C49+C46+C43+C40+C37</f>
        <v>183468</v>
      </c>
      <c r="D58" s="11">
        <f t="shared" si="6"/>
        <v>189300</v>
      </c>
      <c r="E58" s="11">
        <f t="shared" si="6"/>
        <v>200000</v>
      </c>
    </row>
    <row r="59" spans="1:5" ht="15.75" thickBot="1" x14ac:dyDescent="0.3">
      <c r="A59" s="23" t="s">
        <v>36</v>
      </c>
      <c r="B59" s="24">
        <f>IF(B58-B29=0,0,"Error")</f>
        <v>0</v>
      </c>
      <c r="C59" s="24">
        <f>IF(C58-C29=0,0,"Error")</f>
        <v>0</v>
      </c>
      <c r="D59" s="24">
        <f>IF(D58-D29=0,0,"Error")</f>
        <v>0</v>
      </c>
      <c r="E59" s="24">
        <f>IF(E58-E29=0,0,"Error")</f>
        <v>0</v>
      </c>
    </row>
    <row r="60" spans="1:5" ht="15.75" thickBot="1" x14ac:dyDescent="0.3">
      <c r="A60" s="399" t="s">
        <v>47</v>
      </c>
      <c r="B60" s="400"/>
      <c r="C60" s="400"/>
      <c r="D60" s="400"/>
      <c r="E60" s="401"/>
    </row>
    <row r="61" spans="1:5" ht="15.75" thickBot="1" x14ac:dyDescent="0.3">
      <c r="A61" s="399" t="s">
        <v>41</v>
      </c>
      <c r="B61" s="400"/>
      <c r="C61" s="400"/>
      <c r="D61" s="400"/>
      <c r="E61" s="401"/>
    </row>
    <row r="62" spans="1:5" ht="15.75" thickBot="1" x14ac:dyDescent="0.3">
      <c r="A62" s="19" t="s">
        <v>48</v>
      </c>
      <c r="B62" s="402" t="s">
        <v>519</v>
      </c>
      <c r="C62" s="569"/>
      <c r="D62" s="403"/>
      <c r="E62" s="404"/>
    </row>
    <row r="63" spans="1:5" ht="58.5" customHeight="1" thickBot="1" x14ac:dyDescent="0.3">
      <c r="A63" s="19" t="s">
        <v>54</v>
      </c>
      <c r="B63" s="42" t="s">
        <v>520</v>
      </c>
      <c r="C63" s="37" t="s">
        <v>55</v>
      </c>
      <c r="D63" s="403"/>
      <c r="E63" s="404"/>
    </row>
    <row r="64" spans="1:5" ht="17.25" customHeight="1" thickBot="1" x14ac:dyDescent="0.3">
      <c r="A64" s="4" t="s">
        <v>10</v>
      </c>
      <c r="B64" s="371" t="s">
        <v>520</v>
      </c>
      <c r="C64" s="372"/>
      <c r="D64" s="372"/>
      <c r="E64" s="373"/>
    </row>
    <row r="65" spans="1:5" ht="15.75" thickBot="1" x14ac:dyDescent="0.3">
      <c r="A65" s="4" t="s">
        <v>15</v>
      </c>
      <c r="B65" s="352" t="s">
        <v>521</v>
      </c>
      <c r="C65" s="353"/>
      <c r="D65" s="353"/>
      <c r="E65" s="381"/>
    </row>
    <row r="66" spans="1:5" ht="12.75" customHeight="1" x14ac:dyDescent="0.25">
      <c r="A66" s="366"/>
      <c r="B66" s="17">
        <v>2018</v>
      </c>
      <c r="C66" s="17">
        <v>2019</v>
      </c>
      <c r="D66" s="17">
        <v>2020</v>
      </c>
      <c r="E66" s="17">
        <v>2021</v>
      </c>
    </row>
    <row r="67" spans="1:5" ht="9" customHeight="1" thickBot="1" x14ac:dyDescent="0.3">
      <c r="A67" s="367"/>
      <c r="B67" s="18" t="s">
        <v>6</v>
      </c>
      <c r="C67" s="18" t="s">
        <v>7</v>
      </c>
      <c r="D67" s="18" t="s">
        <v>7</v>
      </c>
      <c r="E67" s="18" t="s">
        <v>7</v>
      </c>
    </row>
    <row r="68" spans="1:5" ht="15.75" thickBot="1" x14ac:dyDescent="0.3">
      <c r="A68" s="4" t="s">
        <v>9</v>
      </c>
      <c r="B68" s="6">
        <v>0</v>
      </c>
      <c r="C68" s="6">
        <v>20</v>
      </c>
      <c r="D68" s="6"/>
      <c r="E68" s="6"/>
    </row>
    <row r="69" spans="1:5" ht="15.75" thickBot="1" x14ac:dyDescent="0.3">
      <c r="A69" s="4" t="s">
        <v>16</v>
      </c>
      <c r="B69" s="6">
        <f>B87</f>
        <v>0</v>
      </c>
      <c r="C69" s="6">
        <f t="shared" ref="C69:E69" si="7">C87</f>
        <v>2491</v>
      </c>
      <c r="D69" s="6">
        <f t="shared" si="7"/>
        <v>0</v>
      </c>
      <c r="E69" s="6">
        <f t="shared" si="7"/>
        <v>0</v>
      </c>
    </row>
    <row r="70" spans="1:5" ht="15.75" thickBot="1" x14ac:dyDescent="0.3">
      <c r="A70" s="4" t="s">
        <v>24</v>
      </c>
      <c r="B70" s="6" t="e">
        <f>B69/B68</f>
        <v>#DIV/0!</v>
      </c>
      <c r="C70" s="6">
        <f t="shared" ref="C70:E70" si="8">C69/C68</f>
        <v>124.55</v>
      </c>
      <c r="D70" s="6" t="e">
        <f t="shared" si="8"/>
        <v>#DIV/0!</v>
      </c>
      <c r="E70" s="6" t="e">
        <f t="shared" si="8"/>
        <v>#DIV/0!</v>
      </c>
    </row>
    <row r="71" spans="1:5" ht="15.75" thickBot="1" x14ac:dyDescent="0.3">
      <c r="A71" s="4" t="s">
        <v>17</v>
      </c>
      <c r="B71" s="45" t="s">
        <v>23</v>
      </c>
      <c r="C71" s="7" t="e">
        <f>C68/B68-1</f>
        <v>#DIV/0!</v>
      </c>
      <c r="D71" s="7">
        <f t="shared" ref="D71:E73" si="9">D68/C68-1</f>
        <v>-1</v>
      </c>
      <c r="E71" s="7" t="e">
        <f t="shared" si="9"/>
        <v>#DIV/0!</v>
      </c>
    </row>
    <row r="72" spans="1:5" ht="15.75" thickBot="1" x14ac:dyDescent="0.3">
      <c r="A72" s="4" t="s">
        <v>18</v>
      </c>
      <c r="B72" s="45" t="s">
        <v>23</v>
      </c>
      <c r="C72" s="7" t="e">
        <f>C69/B69-1</f>
        <v>#DIV/0!</v>
      </c>
      <c r="D72" s="7">
        <f t="shared" si="9"/>
        <v>-1</v>
      </c>
      <c r="E72" s="7" t="e">
        <f t="shared" si="9"/>
        <v>#DIV/0!</v>
      </c>
    </row>
    <row r="73" spans="1:5" ht="15.75" thickBot="1" x14ac:dyDescent="0.3">
      <c r="A73" s="4" t="s">
        <v>19</v>
      </c>
      <c r="B73" s="45" t="s">
        <v>23</v>
      </c>
      <c r="C73" s="7" t="e">
        <f>C70/B70-1</f>
        <v>#DIV/0!</v>
      </c>
      <c r="D73" s="7" t="e">
        <f t="shared" si="9"/>
        <v>#DIV/0!</v>
      </c>
      <c r="E73" s="7" t="e">
        <f t="shared" si="9"/>
        <v>#DIV/0!</v>
      </c>
    </row>
    <row r="74" spans="1:5" ht="15.75" thickBot="1" x14ac:dyDescent="0.3">
      <c r="A74" s="405" t="s">
        <v>362</v>
      </c>
      <c r="B74" s="406"/>
      <c r="C74" s="406"/>
      <c r="D74" s="406"/>
      <c r="E74" s="407"/>
    </row>
    <row r="75" spans="1:5" ht="12.75" customHeight="1" x14ac:dyDescent="0.25">
      <c r="A75" s="366"/>
      <c r="B75" s="17">
        <v>2018</v>
      </c>
      <c r="C75" s="17">
        <v>2019</v>
      </c>
      <c r="D75" s="17">
        <v>2020</v>
      </c>
      <c r="E75" s="17">
        <v>2021</v>
      </c>
    </row>
    <row r="76" spans="1:5" ht="9" customHeight="1" thickBot="1" x14ac:dyDescent="0.3">
      <c r="A76" s="367"/>
      <c r="B76" s="18" t="s">
        <v>6</v>
      </c>
      <c r="C76" s="18" t="s">
        <v>7</v>
      </c>
      <c r="D76" s="18" t="s">
        <v>7</v>
      </c>
      <c r="E76" s="18" t="s">
        <v>7</v>
      </c>
    </row>
    <row r="77" spans="1:5" ht="15.75" thickBot="1" x14ac:dyDescent="0.3">
      <c r="A77" s="1" t="s">
        <v>43</v>
      </c>
      <c r="B77" s="8">
        <f>B78+B79+B80+B81</f>
        <v>0</v>
      </c>
      <c r="C77" s="8">
        <f t="shared" ref="C77:E77" si="10">C78+C79+C80+C81</f>
        <v>0</v>
      </c>
      <c r="D77" s="8">
        <f t="shared" si="10"/>
        <v>0</v>
      </c>
      <c r="E77" s="8">
        <f t="shared" si="10"/>
        <v>0</v>
      </c>
    </row>
    <row r="78" spans="1:5" ht="15.75" thickBot="1" x14ac:dyDescent="0.3">
      <c r="A78" s="10" t="s">
        <v>52</v>
      </c>
      <c r="B78" s="8"/>
      <c r="C78" s="8"/>
      <c r="D78" s="8"/>
      <c r="E78" s="8"/>
    </row>
    <row r="79" spans="1:5" ht="15.75" thickBot="1" x14ac:dyDescent="0.3">
      <c r="A79" s="10" t="s">
        <v>149</v>
      </c>
      <c r="B79" s="8"/>
      <c r="C79" s="8"/>
      <c r="D79" s="8"/>
      <c r="E79" s="8"/>
    </row>
    <row r="80" spans="1:5" ht="15.75" thickBot="1" x14ac:dyDescent="0.3">
      <c r="A80" s="10" t="s">
        <v>150</v>
      </c>
      <c r="B80" s="8"/>
      <c r="C80" s="8"/>
      <c r="D80" s="8"/>
      <c r="E80" s="8"/>
    </row>
    <row r="81" spans="1:5" ht="15.75" thickBot="1" x14ac:dyDescent="0.3">
      <c r="A81" s="10" t="s">
        <v>151</v>
      </c>
      <c r="B81" s="8"/>
      <c r="C81" s="8"/>
      <c r="D81" s="8"/>
      <c r="E81" s="8"/>
    </row>
    <row r="82" spans="1:5" ht="15.75" thickBot="1" x14ac:dyDescent="0.3">
      <c r="A82" s="1" t="s">
        <v>44</v>
      </c>
      <c r="B82" s="11">
        <f>B83+B84+B85+B86</f>
        <v>0</v>
      </c>
      <c r="C82" s="11">
        <f t="shared" ref="C82:E82" si="11">C83+C84+C85+C86</f>
        <v>2491</v>
      </c>
      <c r="D82" s="11">
        <f t="shared" si="11"/>
        <v>0</v>
      </c>
      <c r="E82" s="11">
        <f t="shared" si="11"/>
        <v>0</v>
      </c>
    </row>
    <row r="83" spans="1:5" ht="15.75" thickBot="1" x14ac:dyDescent="0.3">
      <c r="A83" s="10" t="s">
        <v>52</v>
      </c>
      <c r="B83" s="11"/>
      <c r="C83" s="8">
        <v>2491</v>
      </c>
      <c r="D83" s="8"/>
      <c r="E83" s="8"/>
    </row>
    <row r="84" spans="1:5" ht="15.75" thickBot="1" x14ac:dyDescent="0.3">
      <c r="A84" s="10" t="s">
        <v>149</v>
      </c>
      <c r="B84" s="11"/>
      <c r="C84" s="8"/>
      <c r="D84" s="8"/>
      <c r="E84" s="8"/>
    </row>
    <row r="85" spans="1:5" ht="15.75" thickBot="1" x14ac:dyDescent="0.3">
      <c r="A85" s="10" t="s">
        <v>150</v>
      </c>
      <c r="B85" s="11"/>
      <c r="C85" s="8"/>
      <c r="D85" s="8"/>
      <c r="E85" s="8"/>
    </row>
    <row r="86" spans="1:5" ht="15.75" thickBot="1" x14ac:dyDescent="0.3">
      <c r="A86" s="10" t="s">
        <v>151</v>
      </c>
      <c r="B86" s="11"/>
      <c r="C86" s="8"/>
      <c r="D86" s="8"/>
      <c r="E86" s="8"/>
    </row>
    <row r="87" spans="1:5" ht="15.75" thickBot="1" x14ac:dyDescent="0.3">
      <c r="A87" s="100" t="s">
        <v>34</v>
      </c>
      <c r="B87" s="11">
        <f>B77+B82</f>
        <v>0</v>
      </c>
      <c r="C87" s="11">
        <f t="shared" ref="C87:E87" si="12">C77+C82</f>
        <v>2491</v>
      </c>
      <c r="D87" s="11">
        <f t="shared" si="12"/>
        <v>0</v>
      </c>
      <c r="E87" s="11">
        <f t="shared" si="12"/>
        <v>0</v>
      </c>
    </row>
    <row r="88" spans="1:5" ht="15.75" thickBot="1" x14ac:dyDescent="0.3">
      <c r="A88" s="19" t="s">
        <v>48</v>
      </c>
      <c r="B88" s="402" t="s">
        <v>522</v>
      </c>
      <c r="C88" s="569"/>
      <c r="D88" s="403"/>
      <c r="E88" s="404"/>
    </row>
    <row r="89" spans="1:5" ht="34.5" thickBot="1" x14ac:dyDescent="0.3">
      <c r="A89" s="19" t="s">
        <v>75</v>
      </c>
      <c r="B89" s="193" t="s">
        <v>523</v>
      </c>
      <c r="C89" s="37" t="s">
        <v>55</v>
      </c>
      <c r="D89" s="403"/>
      <c r="E89" s="404"/>
    </row>
    <row r="90" spans="1:5" ht="17.25" customHeight="1" thickBot="1" x14ac:dyDescent="0.3">
      <c r="A90" s="4" t="s">
        <v>10</v>
      </c>
      <c r="B90" s="371" t="s">
        <v>523</v>
      </c>
      <c r="C90" s="372"/>
      <c r="D90" s="372"/>
      <c r="E90" s="373"/>
    </row>
    <row r="91" spans="1:5" ht="15.75" thickBot="1" x14ac:dyDescent="0.3">
      <c r="A91" s="4" t="s">
        <v>15</v>
      </c>
      <c r="B91" s="352" t="s">
        <v>524</v>
      </c>
      <c r="C91" s="353"/>
      <c r="D91" s="353"/>
      <c r="E91" s="381"/>
    </row>
    <row r="92" spans="1:5" ht="12.75" customHeight="1" x14ac:dyDescent="0.25">
      <c r="A92" s="366"/>
      <c r="B92" s="17">
        <v>2018</v>
      </c>
      <c r="C92" s="17">
        <v>2019</v>
      </c>
      <c r="D92" s="17">
        <v>2020</v>
      </c>
      <c r="E92" s="17">
        <v>2021</v>
      </c>
    </row>
    <row r="93" spans="1:5" ht="9" customHeight="1" thickBot="1" x14ac:dyDescent="0.3">
      <c r="A93" s="367"/>
      <c r="B93" s="18" t="s">
        <v>6</v>
      </c>
      <c r="C93" s="18" t="s">
        <v>7</v>
      </c>
      <c r="D93" s="18" t="s">
        <v>7</v>
      </c>
      <c r="E93" s="18" t="s">
        <v>7</v>
      </c>
    </row>
    <row r="94" spans="1:5" ht="15.75" thickBot="1" x14ac:dyDescent="0.3">
      <c r="A94" s="4" t="s">
        <v>9</v>
      </c>
      <c r="B94" s="4">
        <v>3</v>
      </c>
      <c r="C94" s="4">
        <v>2</v>
      </c>
      <c r="D94" s="4">
        <v>3</v>
      </c>
      <c r="E94" s="4">
        <v>3</v>
      </c>
    </row>
    <row r="95" spans="1:5" ht="15.75" thickBot="1" x14ac:dyDescent="0.3">
      <c r="A95" s="4" t="s">
        <v>16</v>
      </c>
      <c r="B95" s="6">
        <f>B113</f>
        <v>10000</v>
      </c>
      <c r="C95" s="6">
        <f t="shared" ref="C95:E95" si="13">C113</f>
        <v>6294</v>
      </c>
      <c r="D95" s="6">
        <f t="shared" si="13"/>
        <v>10000</v>
      </c>
      <c r="E95" s="6">
        <f t="shared" si="13"/>
        <v>10000</v>
      </c>
    </row>
    <row r="96" spans="1:5" ht="15.75" thickBot="1" x14ac:dyDescent="0.3">
      <c r="A96" s="4" t="s">
        <v>24</v>
      </c>
      <c r="B96" s="6">
        <f>B95/B94</f>
        <v>3333.3333333333335</v>
      </c>
      <c r="C96" s="6">
        <f t="shared" ref="C96:E96" si="14">C95/C94</f>
        <v>3147</v>
      </c>
      <c r="D96" s="6">
        <f t="shared" si="14"/>
        <v>3333.3333333333335</v>
      </c>
      <c r="E96" s="6">
        <f t="shared" si="14"/>
        <v>3333.3333333333335</v>
      </c>
    </row>
    <row r="97" spans="1:5" ht="15.75" thickBot="1" x14ac:dyDescent="0.3">
      <c r="A97" s="4" t="s">
        <v>17</v>
      </c>
      <c r="B97" s="45" t="s">
        <v>23</v>
      </c>
      <c r="C97" s="7">
        <f>C94/B94-1</f>
        <v>-0.33333333333333337</v>
      </c>
      <c r="D97" s="7">
        <f t="shared" ref="D97:E99" si="15">D94/C94-1</f>
        <v>0.5</v>
      </c>
      <c r="E97" s="7">
        <f t="shared" si="15"/>
        <v>0</v>
      </c>
    </row>
    <row r="98" spans="1:5" ht="15.75" thickBot="1" x14ac:dyDescent="0.3">
      <c r="A98" s="4" t="s">
        <v>18</v>
      </c>
      <c r="B98" s="45" t="s">
        <v>23</v>
      </c>
      <c r="C98" s="7">
        <f>C95/B95-1</f>
        <v>-0.37060000000000004</v>
      </c>
      <c r="D98" s="7">
        <f t="shared" si="15"/>
        <v>0.58881474420082625</v>
      </c>
      <c r="E98" s="7">
        <f t="shared" si="15"/>
        <v>0</v>
      </c>
    </row>
    <row r="99" spans="1:5" ht="15.75" thickBot="1" x14ac:dyDescent="0.3">
      <c r="A99" s="4" t="s">
        <v>19</v>
      </c>
      <c r="B99" s="45" t="s">
        <v>23</v>
      </c>
      <c r="C99" s="7">
        <f>C96/B96-1</f>
        <v>-5.5900000000000061E-2</v>
      </c>
      <c r="D99" s="7">
        <f t="shared" si="15"/>
        <v>5.9209829467217423E-2</v>
      </c>
      <c r="E99" s="7">
        <f t="shared" si="15"/>
        <v>0</v>
      </c>
    </row>
    <row r="100" spans="1:5" ht="15.75" thickBot="1" x14ac:dyDescent="0.3">
      <c r="A100" s="405" t="s">
        <v>368</v>
      </c>
      <c r="B100" s="406"/>
      <c r="C100" s="406"/>
      <c r="D100" s="406"/>
      <c r="E100" s="407"/>
    </row>
    <row r="101" spans="1:5" ht="12.75" customHeight="1" x14ac:dyDescent="0.25">
      <c r="A101" s="366"/>
      <c r="B101" s="17">
        <v>2018</v>
      </c>
      <c r="C101" s="17">
        <v>2019</v>
      </c>
      <c r="D101" s="17">
        <v>2020</v>
      </c>
      <c r="E101" s="17">
        <v>2021</v>
      </c>
    </row>
    <row r="102" spans="1:5" ht="9" customHeight="1" thickBot="1" x14ac:dyDescent="0.3">
      <c r="A102" s="367"/>
      <c r="B102" s="18" t="s">
        <v>6</v>
      </c>
      <c r="C102" s="18" t="s">
        <v>7</v>
      </c>
      <c r="D102" s="18" t="s">
        <v>7</v>
      </c>
      <c r="E102" s="18" t="s">
        <v>7</v>
      </c>
    </row>
    <row r="103" spans="1:5" ht="15.75" thickBot="1" x14ac:dyDescent="0.3">
      <c r="A103" s="1" t="s">
        <v>43</v>
      </c>
      <c r="B103" s="8">
        <f>B104+B105+B106+B107</f>
        <v>0</v>
      </c>
      <c r="C103" s="8">
        <f t="shared" ref="C103:E103" si="16">C104+C105+C106+C107</f>
        <v>0</v>
      </c>
      <c r="D103" s="8">
        <f t="shared" si="16"/>
        <v>0</v>
      </c>
      <c r="E103" s="8">
        <f t="shared" si="16"/>
        <v>0</v>
      </c>
    </row>
    <row r="104" spans="1:5" ht="15.75" thickBot="1" x14ac:dyDescent="0.3">
      <c r="A104" s="10" t="s">
        <v>52</v>
      </c>
      <c r="B104" s="8"/>
      <c r="C104" s="8"/>
      <c r="D104" s="8"/>
      <c r="E104" s="8"/>
    </row>
    <row r="105" spans="1:5" ht="15.75" thickBot="1" x14ac:dyDescent="0.3">
      <c r="A105" s="10" t="s">
        <v>149</v>
      </c>
      <c r="B105" s="8"/>
      <c r="C105" s="8"/>
      <c r="D105" s="8"/>
      <c r="E105" s="8"/>
    </row>
    <row r="106" spans="1:5" ht="15.75" thickBot="1" x14ac:dyDescent="0.3">
      <c r="A106" s="10" t="s">
        <v>150</v>
      </c>
      <c r="B106" s="8"/>
      <c r="C106" s="8"/>
      <c r="D106" s="8"/>
      <c r="E106" s="8"/>
    </row>
    <row r="107" spans="1:5" ht="15.75" thickBot="1" x14ac:dyDescent="0.3">
      <c r="A107" s="10" t="s">
        <v>151</v>
      </c>
      <c r="B107" s="8"/>
      <c r="C107" s="8"/>
      <c r="D107" s="8"/>
      <c r="E107" s="8"/>
    </row>
    <row r="108" spans="1:5" ht="15.75" thickBot="1" x14ac:dyDescent="0.3">
      <c r="A108" s="1" t="s">
        <v>44</v>
      </c>
      <c r="B108" s="11">
        <f>B109+B110+B111+B112</f>
        <v>10000</v>
      </c>
      <c r="C108" s="11">
        <f t="shared" ref="C108:E108" si="17">C109+C110+C111+C112</f>
        <v>6294</v>
      </c>
      <c r="D108" s="11">
        <f t="shared" si="17"/>
        <v>10000</v>
      </c>
      <c r="E108" s="11">
        <f t="shared" si="17"/>
        <v>10000</v>
      </c>
    </row>
    <row r="109" spans="1:5" ht="15.75" thickBot="1" x14ac:dyDescent="0.3">
      <c r="A109" s="10" t="s">
        <v>52</v>
      </c>
      <c r="B109" s="11">
        <v>10000</v>
      </c>
      <c r="C109" s="8">
        <v>6294</v>
      </c>
      <c r="D109" s="8">
        <v>10000</v>
      </c>
      <c r="E109" s="8">
        <v>10000</v>
      </c>
    </row>
    <row r="110" spans="1:5" ht="15.75" thickBot="1" x14ac:dyDescent="0.3">
      <c r="A110" s="10" t="s">
        <v>149</v>
      </c>
      <c r="B110" s="11"/>
      <c r="C110" s="8"/>
      <c r="D110" s="8"/>
      <c r="E110" s="8"/>
    </row>
    <row r="111" spans="1:5" ht="15.75" thickBot="1" x14ac:dyDescent="0.3">
      <c r="A111" s="10" t="s">
        <v>150</v>
      </c>
      <c r="B111" s="11"/>
      <c r="C111" s="8"/>
      <c r="D111" s="8"/>
      <c r="E111" s="8"/>
    </row>
    <row r="112" spans="1:5" ht="15.75" thickBot="1" x14ac:dyDescent="0.3">
      <c r="A112" s="10" t="s">
        <v>151</v>
      </c>
      <c r="B112" s="11"/>
      <c r="C112" s="8"/>
      <c r="D112" s="8"/>
      <c r="E112" s="8"/>
    </row>
    <row r="113" spans="1:5" ht="15.75" thickBot="1" x14ac:dyDescent="0.3">
      <c r="A113" s="100" t="s">
        <v>395</v>
      </c>
      <c r="B113" s="11">
        <f>B103+B108</f>
        <v>10000</v>
      </c>
      <c r="C113" s="11">
        <f t="shared" ref="C113:E113" si="18">C103+C108</f>
        <v>6294</v>
      </c>
      <c r="D113" s="11">
        <f t="shared" si="18"/>
        <v>10000</v>
      </c>
      <c r="E113" s="11">
        <f t="shared" si="18"/>
        <v>10000</v>
      </c>
    </row>
    <row r="114" spans="1:5" ht="15.75" thickBot="1" x14ac:dyDescent="0.3">
      <c r="A114" s="399" t="s">
        <v>40</v>
      </c>
      <c r="B114" s="400"/>
      <c r="C114" s="400"/>
      <c r="D114" s="400"/>
      <c r="E114" s="401"/>
    </row>
    <row r="115" spans="1:5" ht="15.75" thickBot="1" x14ac:dyDescent="0.3">
      <c r="A115" s="399" t="s">
        <v>45</v>
      </c>
      <c r="B115" s="400"/>
      <c r="C115" s="400"/>
      <c r="D115" s="400"/>
      <c r="E115" s="401"/>
    </row>
    <row r="116" spans="1:5" ht="15.75" thickBot="1" x14ac:dyDescent="0.3">
      <c r="A116" s="19" t="s">
        <v>48</v>
      </c>
      <c r="B116" s="402" t="s">
        <v>525</v>
      </c>
      <c r="C116" s="569"/>
      <c r="D116" s="403"/>
      <c r="E116" s="404"/>
    </row>
    <row r="117" spans="1:5" ht="30.75" customHeight="1" thickBot="1" x14ac:dyDescent="0.3">
      <c r="A117" s="19" t="s">
        <v>54</v>
      </c>
      <c r="B117" s="42" t="s">
        <v>526</v>
      </c>
      <c r="C117" s="37" t="s">
        <v>55</v>
      </c>
      <c r="D117" s="403" t="s">
        <v>527</v>
      </c>
      <c r="E117" s="404"/>
    </row>
    <row r="118" spans="1:5" ht="15.75" thickBot="1" x14ac:dyDescent="0.3">
      <c r="A118" s="35"/>
      <c r="B118" s="402"/>
      <c r="C118" s="570"/>
      <c r="D118" s="403"/>
      <c r="E118" s="404"/>
    </row>
    <row r="119" spans="1:5" ht="17.25" customHeight="1" thickBot="1" x14ac:dyDescent="0.3">
      <c r="A119" s="4" t="s">
        <v>10</v>
      </c>
      <c r="B119" s="371" t="s">
        <v>526</v>
      </c>
      <c r="C119" s="372"/>
      <c r="D119" s="372"/>
      <c r="E119" s="373"/>
    </row>
    <row r="120" spans="1:5" ht="15.75" thickBot="1" x14ac:dyDescent="0.3">
      <c r="A120" s="4" t="s">
        <v>15</v>
      </c>
      <c r="B120" s="352" t="s">
        <v>528</v>
      </c>
      <c r="C120" s="353"/>
      <c r="D120" s="353"/>
      <c r="E120" s="381"/>
    </row>
    <row r="121" spans="1:5" ht="12.75" customHeight="1" x14ac:dyDescent="0.25">
      <c r="A121" s="366"/>
      <c r="B121" s="17">
        <v>2018</v>
      </c>
      <c r="C121" s="17">
        <v>2019</v>
      </c>
      <c r="D121" s="17">
        <v>2020</v>
      </c>
      <c r="E121" s="17">
        <v>2021</v>
      </c>
    </row>
    <row r="122" spans="1:5" ht="9" customHeight="1" thickBot="1" x14ac:dyDescent="0.3">
      <c r="A122" s="367"/>
      <c r="B122" s="18" t="s">
        <v>6</v>
      </c>
      <c r="C122" s="18" t="s">
        <v>7</v>
      </c>
      <c r="D122" s="18" t="s">
        <v>7</v>
      </c>
      <c r="E122" s="18" t="s">
        <v>7</v>
      </c>
    </row>
    <row r="123" spans="1:5" ht="15.75" thickBot="1" x14ac:dyDescent="0.3">
      <c r="A123" s="4" t="s">
        <v>9</v>
      </c>
      <c r="B123" s="6">
        <v>1</v>
      </c>
      <c r="C123" s="6">
        <v>1</v>
      </c>
      <c r="D123" s="6">
        <v>1</v>
      </c>
      <c r="E123" s="6">
        <v>1</v>
      </c>
    </row>
    <row r="124" spans="1:5" ht="15.75" thickBot="1" x14ac:dyDescent="0.3">
      <c r="A124" s="4" t="s">
        <v>16</v>
      </c>
      <c r="B124" s="6">
        <f>B142</f>
        <v>0</v>
      </c>
      <c r="C124" s="6">
        <f t="shared" ref="C124:E124" si="19">C142</f>
        <v>1215</v>
      </c>
      <c r="D124" s="6">
        <f t="shared" si="19"/>
        <v>0</v>
      </c>
      <c r="E124" s="6">
        <f t="shared" si="19"/>
        <v>0</v>
      </c>
    </row>
    <row r="125" spans="1:5" ht="15.75" thickBot="1" x14ac:dyDescent="0.3">
      <c r="A125" s="4" t="s">
        <v>24</v>
      </c>
      <c r="B125" s="6">
        <f>B124/B123</f>
        <v>0</v>
      </c>
      <c r="C125" s="6">
        <f t="shared" ref="C125:E125" si="20">C124/C123</f>
        <v>1215</v>
      </c>
      <c r="D125" s="6">
        <f t="shared" si="20"/>
        <v>0</v>
      </c>
      <c r="E125" s="6">
        <f t="shared" si="20"/>
        <v>0</v>
      </c>
    </row>
    <row r="126" spans="1:5" ht="15.75" thickBot="1" x14ac:dyDescent="0.3">
      <c r="A126" s="4" t="s">
        <v>17</v>
      </c>
      <c r="B126" s="45" t="s">
        <v>23</v>
      </c>
      <c r="C126" s="7">
        <f>C123/B123-1</f>
        <v>0</v>
      </c>
      <c r="D126" s="7">
        <f t="shared" ref="D126:E128" si="21">D123/C123-1</f>
        <v>0</v>
      </c>
      <c r="E126" s="7">
        <f t="shared" si="21"/>
        <v>0</v>
      </c>
    </row>
    <row r="127" spans="1:5" ht="15.75" thickBot="1" x14ac:dyDescent="0.3">
      <c r="A127" s="4" t="s">
        <v>18</v>
      </c>
      <c r="B127" s="45" t="s">
        <v>23</v>
      </c>
      <c r="C127" s="7" t="e">
        <f>C124/B124-1</f>
        <v>#DIV/0!</v>
      </c>
      <c r="D127" s="7">
        <f t="shared" si="21"/>
        <v>-1</v>
      </c>
      <c r="E127" s="7" t="e">
        <f t="shared" si="21"/>
        <v>#DIV/0!</v>
      </c>
    </row>
    <row r="128" spans="1:5" ht="15.75" thickBot="1" x14ac:dyDescent="0.3">
      <c r="A128" s="4" t="s">
        <v>19</v>
      </c>
      <c r="B128" s="45" t="s">
        <v>23</v>
      </c>
      <c r="C128" s="7" t="e">
        <f>C125/B125-1</f>
        <v>#DIV/0!</v>
      </c>
      <c r="D128" s="7">
        <f t="shared" si="21"/>
        <v>-1</v>
      </c>
      <c r="E128" s="7" t="e">
        <f t="shared" si="21"/>
        <v>#DIV/0!</v>
      </c>
    </row>
    <row r="129" spans="1:5" ht="15.75" thickBot="1" x14ac:dyDescent="0.3">
      <c r="A129" s="405" t="s">
        <v>362</v>
      </c>
      <c r="B129" s="406"/>
      <c r="C129" s="406"/>
      <c r="D129" s="406"/>
      <c r="E129" s="407"/>
    </row>
    <row r="130" spans="1:5" ht="12.75" customHeight="1" x14ac:dyDescent="0.25">
      <c r="A130" s="366"/>
      <c r="B130" s="17">
        <v>2018</v>
      </c>
      <c r="C130" s="17">
        <v>2019</v>
      </c>
      <c r="D130" s="17">
        <v>2020</v>
      </c>
      <c r="E130" s="17">
        <v>2021</v>
      </c>
    </row>
    <row r="131" spans="1:5" ht="9" customHeight="1" thickBot="1" x14ac:dyDescent="0.3">
      <c r="A131" s="367"/>
      <c r="B131" s="18" t="s">
        <v>6</v>
      </c>
      <c r="C131" s="18" t="s">
        <v>7</v>
      </c>
      <c r="D131" s="18" t="s">
        <v>7</v>
      </c>
      <c r="E131" s="18" t="s">
        <v>7</v>
      </c>
    </row>
    <row r="132" spans="1:5" ht="15.75" thickBot="1" x14ac:dyDescent="0.3">
      <c r="A132" s="1" t="s">
        <v>43</v>
      </c>
      <c r="B132" s="8">
        <f>B133+B134+B135+B136</f>
        <v>0</v>
      </c>
      <c r="C132" s="8">
        <f t="shared" ref="C132:E132" si="22">C133+C134+C135+C136</f>
        <v>0</v>
      </c>
      <c r="D132" s="8">
        <f t="shared" si="22"/>
        <v>0</v>
      </c>
      <c r="E132" s="8">
        <f t="shared" si="22"/>
        <v>0</v>
      </c>
    </row>
    <row r="133" spans="1:5" ht="15.75" thickBot="1" x14ac:dyDescent="0.3">
      <c r="A133" s="10" t="s">
        <v>52</v>
      </c>
      <c r="B133" s="8"/>
      <c r="C133" s="8"/>
      <c r="D133" s="8"/>
      <c r="E133" s="8"/>
    </row>
    <row r="134" spans="1:5" ht="15.75" thickBot="1" x14ac:dyDescent="0.3">
      <c r="A134" s="10" t="s">
        <v>149</v>
      </c>
      <c r="B134" s="8"/>
      <c r="C134" s="8"/>
      <c r="D134" s="8"/>
      <c r="E134" s="8"/>
    </row>
    <row r="135" spans="1:5" ht="15.75" thickBot="1" x14ac:dyDescent="0.3">
      <c r="A135" s="10" t="s">
        <v>150</v>
      </c>
      <c r="B135" s="8"/>
      <c r="C135" s="8"/>
      <c r="D135" s="8"/>
      <c r="E135" s="8"/>
    </row>
    <row r="136" spans="1:5" ht="15.75" thickBot="1" x14ac:dyDescent="0.3">
      <c r="A136" s="10" t="s">
        <v>151</v>
      </c>
      <c r="B136" s="8"/>
      <c r="C136" s="8"/>
      <c r="D136" s="8"/>
      <c r="E136" s="8"/>
    </row>
    <row r="137" spans="1:5" ht="15.75" thickBot="1" x14ac:dyDescent="0.3">
      <c r="A137" s="1" t="s">
        <v>44</v>
      </c>
      <c r="B137" s="11">
        <f>B138+B139+B140+B141</f>
        <v>0</v>
      </c>
      <c r="C137" s="11">
        <f t="shared" ref="C137:E137" si="23">C138+C139+C140+C141</f>
        <v>1215</v>
      </c>
      <c r="D137" s="11">
        <f t="shared" si="23"/>
        <v>0</v>
      </c>
      <c r="E137" s="11">
        <f t="shared" si="23"/>
        <v>0</v>
      </c>
    </row>
    <row r="138" spans="1:5" ht="15.75" thickBot="1" x14ac:dyDescent="0.3">
      <c r="A138" s="10" t="s">
        <v>52</v>
      </c>
      <c r="B138" s="11"/>
      <c r="C138" s="8">
        <v>1215</v>
      </c>
      <c r="D138" s="8"/>
      <c r="E138" s="8"/>
    </row>
    <row r="139" spans="1:5" ht="15.75" thickBot="1" x14ac:dyDescent="0.3">
      <c r="A139" s="10" t="s">
        <v>149</v>
      </c>
      <c r="B139" s="11"/>
      <c r="C139" s="8"/>
      <c r="D139" s="8"/>
      <c r="E139" s="8"/>
    </row>
    <row r="140" spans="1:5" ht="15.75" thickBot="1" x14ac:dyDescent="0.3">
      <c r="A140" s="10" t="s">
        <v>150</v>
      </c>
      <c r="B140" s="11"/>
      <c r="C140" s="8"/>
      <c r="D140" s="8"/>
      <c r="E140" s="8"/>
    </row>
    <row r="141" spans="1:5" ht="15.75" thickBot="1" x14ac:dyDescent="0.3">
      <c r="A141" s="10" t="s">
        <v>151</v>
      </c>
      <c r="B141" s="11"/>
      <c r="C141" s="8"/>
      <c r="D141" s="8"/>
      <c r="E141" s="8"/>
    </row>
    <row r="142" spans="1:5" ht="15.75" thickBot="1" x14ac:dyDescent="0.3">
      <c r="A142" s="100" t="s">
        <v>34</v>
      </c>
      <c r="B142" s="11">
        <f>B132+B137</f>
        <v>0</v>
      </c>
      <c r="C142" s="11">
        <f t="shared" ref="C142:E142" si="24">C132+C137</f>
        <v>1215</v>
      </c>
      <c r="D142" s="11">
        <f t="shared" si="24"/>
        <v>0</v>
      </c>
      <c r="E142" s="11">
        <f t="shared" si="24"/>
        <v>0</v>
      </c>
    </row>
    <row r="143" spans="1:5" ht="15.75" thickBot="1" x14ac:dyDescent="0.3">
      <c r="A143" s="25"/>
      <c r="B143" s="26"/>
      <c r="C143" s="26"/>
      <c r="D143" s="26"/>
      <c r="E143" s="26"/>
    </row>
    <row r="144" spans="1:5" ht="27" customHeight="1" thickBot="1" x14ac:dyDescent="0.3">
      <c r="A144" s="12" t="s">
        <v>49</v>
      </c>
      <c r="B144" s="13">
        <f>B29+B69+B95+B124</f>
        <v>199140</v>
      </c>
      <c r="C144" s="13">
        <f t="shared" ref="C144:E144" si="25">C29+C69+C95+C124</f>
        <v>193468</v>
      </c>
      <c r="D144" s="13">
        <f t="shared" si="25"/>
        <v>199300</v>
      </c>
      <c r="E144" s="13">
        <f t="shared" si="25"/>
        <v>210000</v>
      </c>
    </row>
    <row r="145" spans="1:5" ht="24.75" thickBot="1" x14ac:dyDescent="0.3">
      <c r="A145" s="12" t="s">
        <v>50</v>
      </c>
      <c r="B145" s="13">
        <f>B146+B149+B152+B155+B158+B161+B164+B167+B172</f>
        <v>199140</v>
      </c>
      <c r="C145" s="13">
        <f t="shared" ref="C145:E145" si="26">C146+C149+C152+C155+C158+C161+C164+C167+C172</f>
        <v>193468</v>
      </c>
      <c r="D145" s="13">
        <f t="shared" si="26"/>
        <v>199300</v>
      </c>
      <c r="E145" s="13">
        <f t="shared" si="26"/>
        <v>210000</v>
      </c>
    </row>
    <row r="146" spans="1:5" ht="15.75" thickBot="1" x14ac:dyDescent="0.3">
      <c r="A146" s="1" t="s">
        <v>0</v>
      </c>
      <c r="B146" s="21">
        <f>B147+B148</f>
        <v>126800</v>
      </c>
      <c r="C146" s="21">
        <f t="shared" ref="C146:E146" si="27">C147+C148</f>
        <v>126800</v>
      </c>
      <c r="D146" s="21">
        <f t="shared" si="27"/>
        <v>126800</v>
      </c>
      <c r="E146" s="21">
        <f t="shared" si="27"/>
        <v>126800</v>
      </c>
    </row>
    <row r="147" spans="1:5" ht="15.75" thickBot="1" x14ac:dyDescent="0.3">
      <c r="A147" s="10" t="s">
        <v>52</v>
      </c>
      <c r="B147" s="11">
        <f>B38</f>
        <v>126800</v>
      </c>
      <c r="C147" s="11">
        <f t="shared" ref="C147:E148" si="28">C38</f>
        <v>126800</v>
      </c>
      <c r="D147" s="11">
        <f t="shared" si="28"/>
        <v>126800</v>
      </c>
      <c r="E147" s="11">
        <f t="shared" si="28"/>
        <v>126800</v>
      </c>
    </row>
    <row r="148" spans="1:5" ht="15.75" thickBot="1" x14ac:dyDescent="0.3">
      <c r="A148" s="10" t="s">
        <v>56</v>
      </c>
      <c r="B148" s="11">
        <f>B39</f>
        <v>0</v>
      </c>
      <c r="C148" s="11">
        <f t="shared" si="28"/>
        <v>0</v>
      </c>
      <c r="D148" s="11">
        <f t="shared" si="28"/>
        <v>0</v>
      </c>
      <c r="E148" s="11">
        <f t="shared" si="28"/>
        <v>0</v>
      </c>
    </row>
    <row r="149" spans="1:5" ht="24.75" thickBot="1" x14ac:dyDescent="0.3">
      <c r="A149" s="1" t="s">
        <v>32</v>
      </c>
      <c r="B149" s="21">
        <f>B150+B151</f>
        <v>22340</v>
      </c>
      <c r="C149" s="21">
        <f t="shared" ref="C149:E149" si="29">C150+C151</f>
        <v>22340</v>
      </c>
      <c r="D149" s="21">
        <f t="shared" si="29"/>
        <v>22340</v>
      </c>
      <c r="E149" s="21">
        <f t="shared" si="29"/>
        <v>22340</v>
      </c>
    </row>
    <row r="150" spans="1:5" ht="15.75" thickBot="1" x14ac:dyDescent="0.3">
      <c r="A150" s="10" t="s">
        <v>52</v>
      </c>
      <c r="B150" s="8">
        <f>B41</f>
        <v>22340</v>
      </c>
      <c r="C150" s="8">
        <f t="shared" ref="C150:E151" si="30">C41</f>
        <v>22340</v>
      </c>
      <c r="D150" s="8">
        <f t="shared" si="30"/>
        <v>22340</v>
      </c>
      <c r="E150" s="8">
        <f t="shared" si="30"/>
        <v>22340</v>
      </c>
    </row>
    <row r="151" spans="1:5" ht="15.75" thickBot="1" x14ac:dyDescent="0.3">
      <c r="A151" s="10" t="s">
        <v>56</v>
      </c>
      <c r="B151" s="8">
        <f>B42</f>
        <v>0</v>
      </c>
      <c r="C151" s="8">
        <f t="shared" si="30"/>
        <v>0</v>
      </c>
      <c r="D151" s="8">
        <f t="shared" si="30"/>
        <v>0</v>
      </c>
      <c r="E151" s="8">
        <f t="shared" si="30"/>
        <v>0</v>
      </c>
    </row>
    <row r="152" spans="1:5" ht="15.75" thickBot="1" x14ac:dyDescent="0.3">
      <c r="A152" s="1" t="s">
        <v>1</v>
      </c>
      <c r="B152" s="21">
        <f>B153+B154</f>
        <v>40000</v>
      </c>
      <c r="C152" s="21">
        <f t="shared" ref="C152:E152" si="31">C153+C154</f>
        <v>34328</v>
      </c>
      <c r="D152" s="21">
        <f t="shared" si="31"/>
        <v>40160</v>
      </c>
      <c r="E152" s="21">
        <f t="shared" si="31"/>
        <v>50860</v>
      </c>
    </row>
    <row r="153" spans="1:5" ht="15.75" thickBot="1" x14ac:dyDescent="0.3">
      <c r="A153" s="10" t="s">
        <v>52</v>
      </c>
      <c r="B153" s="11">
        <f>B44</f>
        <v>40000</v>
      </c>
      <c r="C153" s="11">
        <f t="shared" ref="C153:E154" si="32">C44</f>
        <v>34328</v>
      </c>
      <c r="D153" s="11">
        <f t="shared" si="32"/>
        <v>40160</v>
      </c>
      <c r="E153" s="11">
        <f t="shared" si="32"/>
        <v>50860</v>
      </c>
    </row>
    <row r="154" spans="1:5" ht="15.75" thickBot="1" x14ac:dyDescent="0.3">
      <c r="A154" s="10" t="s">
        <v>56</v>
      </c>
      <c r="B154" s="11">
        <f>B45</f>
        <v>0</v>
      </c>
      <c r="C154" s="11">
        <f t="shared" si="32"/>
        <v>0</v>
      </c>
      <c r="D154" s="11">
        <f t="shared" si="32"/>
        <v>0</v>
      </c>
      <c r="E154" s="11">
        <f t="shared" si="32"/>
        <v>0</v>
      </c>
    </row>
    <row r="155" spans="1:5" ht="15.75" thickBot="1" x14ac:dyDescent="0.3">
      <c r="A155" s="1" t="s">
        <v>2</v>
      </c>
      <c r="B155" s="21">
        <f>B156+B157</f>
        <v>0</v>
      </c>
      <c r="C155" s="21">
        <f t="shared" ref="C155:E155" si="33">C156+C157</f>
        <v>0</v>
      </c>
      <c r="D155" s="21">
        <f t="shared" si="33"/>
        <v>0</v>
      </c>
      <c r="E155" s="21">
        <f t="shared" si="33"/>
        <v>0</v>
      </c>
    </row>
    <row r="156" spans="1:5" ht="15.75" thickBot="1" x14ac:dyDescent="0.3">
      <c r="A156" s="10" t="s">
        <v>52</v>
      </c>
      <c r="B156" s="8"/>
      <c r="C156" s="8"/>
      <c r="D156" s="8"/>
      <c r="E156" s="8"/>
    </row>
    <row r="157" spans="1:5" ht="15.75" thickBot="1" x14ac:dyDescent="0.3">
      <c r="A157" s="10" t="s">
        <v>56</v>
      </c>
      <c r="B157" s="11"/>
      <c r="C157" s="11"/>
      <c r="D157" s="11"/>
      <c r="E157" s="11"/>
    </row>
    <row r="158" spans="1:5" ht="15.75" thickBot="1" x14ac:dyDescent="0.3">
      <c r="A158" s="1" t="s">
        <v>25</v>
      </c>
      <c r="B158" s="21">
        <f>B159+B160</f>
        <v>0</v>
      </c>
      <c r="C158" s="21">
        <f t="shared" ref="C158:E158" si="34">C159+C160</f>
        <v>0</v>
      </c>
      <c r="D158" s="21">
        <f t="shared" si="34"/>
        <v>0</v>
      </c>
      <c r="E158" s="21">
        <f t="shared" si="34"/>
        <v>0</v>
      </c>
    </row>
    <row r="159" spans="1:5" ht="15.75" thickBot="1" x14ac:dyDescent="0.3">
      <c r="A159" s="10" t="s">
        <v>52</v>
      </c>
      <c r="B159" s="8"/>
      <c r="C159" s="8"/>
      <c r="D159" s="8"/>
      <c r="E159" s="8"/>
    </row>
    <row r="160" spans="1:5" ht="15.75" thickBot="1" x14ac:dyDescent="0.3">
      <c r="A160" s="10" t="s">
        <v>56</v>
      </c>
      <c r="B160" s="11"/>
      <c r="C160" s="11"/>
      <c r="D160" s="11"/>
      <c r="E160" s="11"/>
    </row>
    <row r="161" spans="1:5" ht="15.75" thickBot="1" x14ac:dyDescent="0.3">
      <c r="A161" s="1" t="s">
        <v>26</v>
      </c>
      <c r="B161" s="21">
        <f>B162+B163</f>
        <v>0</v>
      </c>
      <c r="C161" s="21">
        <f>C162+C163</f>
        <v>0</v>
      </c>
      <c r="D161" s="21">
        <f t="shared" ref="D161:E161" si="35">D162+D163</f>
        <v>0</v>
      </c>
      <c r="E161" s="21">
        <f t="shared" si="35"/>
        <v>0</v>
      </c>
    </row>
    <row r="162" spans="1:5" ht="15.75" thickBot="1" x14ac:dyDescent="0.3">
      <c r="A162" s="10" t="s">
        <v>52</v>
      </c>
      <c r="B162" s="8"/>
      <c r="C162" s="8"/>
      <c r="D162" s="8"/>
      <c r="E162" s="8"/>
    </row>
    <row r="163" spans="1:5" ht="15.75" thickBot="1" x14ac:dyDescent="0.3">
      <c r="A163" s="10" t="s">
        <v>56</v>
      </c>
      <c r="B163" s="11"/>
      <c r="C163" s="11"/>
      <c r="D163" s="11"/>
      <c r="E163" s="11"/>
    </row>
    <row r="164" spans="1:5" ht="24.75" thickBot="1" x14ac:dyDescent="0.3">
      <c r="A164" s="1" t="s">
        <v>3</v>
      </c>
      <c r="B164" s="21">
        <f>B165+B166</f>
        <v>0</v>
      </c>
      <c r="C164" s="21">
        <f t="shared" ref="C164:E164" si="36">C165+C166</f>
        <v>0</v>
      </c>
      <c r="D164" s="21">
        <f t="shared" si="36"/>
        <v>0</v>
      </c>
      <c r="E164" s="21">
        <f t="shared" si="36"/>
        <v>0</v>
      </c>
    </row>
    <row r="165" spans="1:5" ht="15.75" thickBot="1" x14ac:dyDescent="0.3">
      <c r="A165" s="10" t="s">
        <v>52</v>
      </c>
      <c r="B165" s="8"/>
      <c r="C165" s="8"/>
      <c r="D165" s="8"/>
      <c r="E165" s="8"/>
    </row>
    <row r="166" spans="1:5" ht="15.75" thickBot="1" x14ac:dyDescent="0.3">
      <c r="A166" s="10" t="s">
        <v>56</v>
      </c>
      <c r="B166" s="11"/>
      <c r="C166" s="11"/>
      <c r="D166" s="11"/>
      <c r="E166" s="11"/>
    </row>
    <row r="167" spans="1:5" ht="15.75" thickBot="1" x14ac:dyDescent="0.3">
      <c r="A167" s="1" t="s">
        <v>20</v>
      </c>
      <c r="B167" s="21">
        <f>B168+B169+B170+B171</f>
        <v>0</v>
      </c>
      <c r="C167" s="21">
        <f t="shared" ref="C167:E167" si="37">C168+C169+C170+C171</f>
        <v>0</v>
      </c>
      <c r="D167" s="21">
        <f t="shared" si="37"/>
        <v>0</v>
      </c>
      <c r="E167" s="21">
        <f t="shared" si="37"/>
        <v>0</v>
      </c>
    </row>
    <row r="168" spans="1:5" ht="15.75" thickBot="1" x14ac:dyDescent="0.3">
      <c r="A168" s="10" t="s">
        <v>52</v>
      </c>
      <c r="B168" s="8"/>
      <c r="C168" s="8"/>
      <c r="D168" s="8"/>
      <c r="E168" s="8"/>
    </row>
    <row r="169" spans="1:5" ht="15.75" thickBot="1" x14ac:dyDescent="0.3">
      <c r="A169" s="10" t="s">
        <v>152</v>
      </c>
      <c r="B169" s="8"/>
      <c r="C169" s="8"/>
      <c r="D169" s="8"/>
      <c r="E169" s="8"/>
    </row>
    <row r="170" spans="1:5" ht="15.75" thickBot="1" x14ac:dyDescent="0.3">
      <c r="A170" s="10" t="s">
        <v>150</v>
      </c>
      <c r="B170" s="8"/>
      <c r="C170" s="8"/>
      <c r="D170" s="8"/>
      <c r="E170" s="8"/>
    </row>
    <row r="171" spans="1:5" ht="15.75" thickBot="1" x14ac:dyDescent="0.3">
      <c r="A171" s="10" t="s">
        <v>151</v>
      </c>
      <c r="B171" s="8"/>
      <c r="C171" s="8"/>
      <c r="D171" s="8"/>
      <c r="E171" s="8"/>
    </row>
    <row r="172" spans="1:5" ht="15.75" thickBot="1" x14ac:dyDescent="0.3">
      <c r="A172" s="1" t="s">
        <v>21</v>
      </c>
      <c r="B172" s="21">
        <f>B173+B174+B175+B176</f>
        <v>10000</v>
      </c>
      <c r="C172" s="21">
        <f t="shared" ref="C172:E172" si="38">C173+C174+C175+C176</f>
        <v>10000</v>
      </c>
      <c r="D172" s="21">
        <f t="shared" si="38"/>
        <v>10000</v>
      </c>
      <c r="E172" s="21">
        <f t="shared" si="38"/>
        <v>10000</v>
      </c>
    </row>
    <row r="173" spans="1:5" ht="15.75" thickBot="1" x14ac:dyDescent="0.3">
      <c r="A173" s="10" t="s">
        <v>52</v>
      </c>
      <c r="B173" s="8">
        <f>B83+B109+B138</f>
        <v>10000</v>
      </c>
      <c r="C173" s="8">
        <f t="shared" ref="C173:E173" si="39">C83+C109+C138</f>
        <v>10000</v>
      </c>
      <c r="D173" s="8">
        <f t="shared" si="39"/>
        <v>10000</v>
      </c>
      <c r="E173" s="8">
        <f t="shared" si="39"/>
        <v>10000</v>
      </c>
    </row>
    <row r="174" spans="1:5" ht="15.75" thickBot="1" x14ac:dyDescent="0.3">
      <c r="A174" s="10" t="s">
        <v>152</v>
      </c>
      <c r="B174" s="8">
        <f t="shared" ref="B174:E176" si="40">B84+B110+B139</f>
        <v>0</v>
      </c>
      <c r="C174" s="8">
        <f t="shared" si="40"/>
        <v>0</v>
      </c>
      <c r="D174" s="8">
        <f t="shared" si="40"/>
        <v>0</v>
      </c>
      <c r="E174" s="8">
        <f t="shared" si="40"/>
        <v>0</v>
      </c>
    </row>
    <row r="175" spans="1:5" ht="15.75" thickBot="1" x14ac:dyDescent="0.3">
      <c r="A175" s="10" t="s">
        <v>150</v>
      </c>
      <c r="B175" s="8">
        <f t="shared" si="40"/>
        <v>0</v>
      </c>
      <c r="C175" s="8">
        <f t="shared" si="40"/>
        <v>0</v>
      </c>
      <c r="D175" s="8">
        <f t="shared" si="40"/>
        <v>0</v>
      </c>
      <c r="E175" s="8">
        <f t="shared" si="40"/>
        <v>0</v>
      </c>
    </row>
    <row r="176" spans="1:5" ht="15.75" thickBot="1" x14ac:dyDescent="0.3">
      <c r="A176" s="10" t="s">
        <v>151</v>
      </c>
      <c r="B176" s="8">
        <f t="shared" si="40"/>
        <v>0</v>
      </c>
      <c r="C176" s="8">
        <f t="shared" si="40"/>
        <v>0</v>
      </c>
      <c r="D176" s="8">
        <f t="shared" si="40"/>
        <v>0</v>
      </c>
      <c r="E176" s="8">
        <f t="shared" si="40"/>
        <v>0</v>
      </c>
    </row>
    <row r="177" spans="1:5" ht="15.75" thickBot="1" x14ac:dyDescent="0.3">
      <c r="A177" s="23" t="s">
        <v>36</v>
      </c>
      <c r="B177" s="24">
        <f>IF(B145-B144=0,0,"Error")</f>
        <v>0</v>
      </c>
      <c r="C177" s="24">
        <f>IF(C145-C144=0,0,"Error")</f>
        <v>0</v>
      </c>
      <c r="D177" s="24">
        <f>IF(D145-D144=0,0,"Error")</f>
        <v>0</v>
      </c>
      <c r="E177" s="24">
        <f>IF(E145-E144=0,0,"Error")</f>
        <v>0</v>
      </c>
    </row>
    <row r="178" spans="1:5" x14ac:dyDescent="0.25">
      <c r="A178" s="27"/>
      <c r="B178" s="28"/>
      <c r="C178" s="28"/>
      <c r="D178" s="28"/>
      <c r="E178" s="28"/>
    </row>
  </sheetData>
  <mergeCells count="45">
    <mergeCell ref="A74:E74"/>
    <mergeCell ref="A21:E21"/>
    <mergeCell ref="A3:E3"/>
    <mergeCell ref="B4:E4"/>
    <mergeCell ref="B5:E5"/>
    <mergeCell ref="B6:E6"/>
    <mergeCell ref="A7:E7"/>
    <mergeCell ref="A8:E10"/>
    <mergeCell ref="B11:E11"/>
    <mergeCell ref="A12:A13"/>
    <mergeCell ref="B17:E17"/>
    <mergeCell ref="A18:E18"/>
    <mergeCell ref="A61:E61"/>
    <mergeCell ref="B62:E62"/>
    <mergeCell ref="D63:E63"/>
    <mergeCell ref="B65:E65"/>
    <mergeCell ref="A66:A67"/>
    <mergeCell ref="B25:E25"/>
    <mergeCell ref="A26:A27"/>
    <mergeCell ref="A34:E34"/>
    <mergeCell ref="A35:A36"/>
    <mergeCell ref="A60:E60"/>
    <mergeCell ref="A75:A76"/>
    <mergeCell ref="B88:E88"/>
    <mergeCell ref="A2:E2"/>
    <mergeCell ref="B120:E120"/>
    <mergeCell ref="A121:A122"/>
    <mergeCell ref="B90:E90"/>
    <mergeCell ref="B91:E91"/>
    <mergeCell ref="A92:A93"/>
    <mergeCell ref="A100:E100"/>
    <mergeCell ref="A101:A102"/>
    <mergeCell ref="A114:E114"/>
    <mergeCell ref="D89:E89"/>
    <mergeCell ref="B64:E64"/>
    <mergeCell ref="A22:E22"/>
    <mergeCell ref="B23:E23"/>
    <mergeCell ref="B24:E24"/>
    <mergeCell ref="A129:E129"/>
    <mergeCell ref="A130:A131"/>
    <mergeCell ref="A115:E115"/>
    <mergeCell ref="B116:E116"/>
    <mergeCell ref="D117:E117"/>
    <mergeCell ref="B118:E118"/>
    <mergeCell ref="B119:E119"/>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373"/>
  <sheetViews>
    <sheetView view="pageBreakPreview" topLeftCell="A1327" zoomScale="60" zoomScaleNormal="170" workbookViewId="0">
      <selection activeCell="I217" sqref="I217"/>
    </sheetView>
  </sheetViews>
  <sheetFormatPr defaultRowHeight="15" x14ac:dyDescent="0.25"/>
  <cols>
    <col min="1" max="1" width="28.5703125" customWidth="1"/>
    <col min="2" max="5" width="11.7109375" customWidth="1"/>
  </cols>
  <sheetData>
    <row r="2" spans="1:5" x14ac:dyDescent="0.25">
      <c r="A2" s="636" t="s">
        <v>39</v>
      </c>
      <c r="B2" s="636"/>
      <c r="C2" s="636"/>
      <c r="D2" s="636"/>
      <c r="E2" s="636"/>
    </row>
    <row r="3" spans="1:5" ht="18" customHeight="1" x14ac:dyDescent="0.25">
      <c r="A3" s="332" t="s">
        <v>57</v>
      </c>
      <c r="B3" s="332"/>
      <c r="C3" s="332"/>
      <c r="D3" s="332"/>
      <c r="E3" s="332"/>
    </row>
    <row r="4" spans="1:5" ht="15.75" thickBot="1" x14ac:dyDescent="0.3"/>
    <row r="5" spans="1:5" ht="15.75" thickBot="1" x14ac:dyDescent="0.3">
      <c r="A5" s="16" t="s">
        <v>22</v>
      </c>
      <c r="B5" s="333" t="s">
        <v>561</v>
      </c>
      <c r="C5" s="333"/>
      <c r="D5" s="333"/>
      <c r="E5" s="333"/>
    </row>
    <row r="6" spans="1:5" ht="15.75" thickBot="1" x14ac:dyDescent="0.3">
      <c r="A6" s="16" t="s">
        <v>4</v>
      </c>
      <c r="B6" s="334" t="s">
        <v>562</v>
      </c>
      <c r="C6" s="335"/>
      <c r="D6" s="335"/>
      <c r="E6" s="336"/>
    </row>
    <row r="7" spans="1:5" ht="15.75" thickBot="1" x14ac:dyDescent="0.3">
      <c r="A7" s="16" t="s">
        <v>27</v>
      </c>
      <c r="B7" s="337" t="s">
        <v>5</v>
      </c>
      <c r="C7" s="338"/>
      <c r="D7" s="338"/>
      <c r="E7" s="339"/>
    </row>
    <row r="8" spans="1:5" ht="15.75" thickBot="1" x14ac:dyDescent="0.3">
      <c r="A8" s="340" t="s">
        <v>8</v>
      </c>
      <c r="B8" s="341"/>
      <c r="C8" s="341"/>
      <c r="D8" s="341"/>
      <c r="E8" s="342"/>
    </row>
    <row r="9" spans="1:5" ht="15.75" customHeight="1" x14ac:dyDescent="0.25">
      <c r="A9" s="643" t="s">
        <v>563</v>
      </c>
      <c r="B9" s="644"/>
      <c r="C9" s="644"/>
      <c r="D9" s="644"/>
      <c r="E9" s="645"/>
    </row>
    <row r="10" spans="1:5" ht="60" customHeight="1" x14ac:dyDescent="0.25">
      <c r="A10" s="646"/>
      <c r="B10" s="647"/>
      <c r="C10" s="647"/>
      <c r="D10" s="647"/>
      <c r="E10" s="648"/>
    </row>
    <row r="11" spans="1:5" ht="5.25" customHeight="1" thickBot="1" x14ac:dyDescent="0.3">
      <c r="A11" s="649"/>
      <c r="B11" s="650"/>
      <c r="C11" s="650"/>
      <c r="D11" s="650"/>
      <c r="E11" s="651"/>
    </row>
    <row r="12" spans="1:5" ht="38.25" customHeight="1" thickBot="1" x14ac:dyDescent="0.3">
      <c r="A12" s="15" t="s">
        <v>11</v>
      </c>
      <c r="B12" s="363" t="s">
        <v>564</v>
      </c>
      <c r="C12" s="364"/>
      <c r="D12" s="364"/>
      <c r="E12" s="365"/>
    </row>
    <row r="13" spans="1:5" ht="23.25" customHeight="1" x14ac:dyDescent="0.25">
      <c r="A13" s="366" t="s">
        <v>12</v>
      </c>
      <c r="B13" s="2">
        <v>2018</v>
      </c>
      <c r="C13" s="2">
        <v>2019</v>
      </c>
      <c r="D13" s="2">
        <v>2020</v>
      </c>
      <c r="E13" s="2">
        <v>2021</v>
      </c>
    </row>
    <row r="14" spans="1:5" ht="15.75" thickBot="1" x14ac:dyDescent="0.3">
      <c r="A14" s="367"/>
      <c r="B14" s="3" t="s">
        <v>6</v>
      </c>
      <c r="C14" s="3" t="s">
        <v>7</v>
      </c>
      <c r="D14" s="3" t="s">
        <v>7</v>
      </c>
      <c r="E14" s="3" t="s">
        <v>7</v>
      </c>
    </row>
    <row r="15" spans="1:5" ht="15.75" thickBot="1" x14ac:dyDescent="0.3">
      <c r="A15" s="279" t="s">
        <v>565</v>
      </c>
      <c r="B15" s="79">
        <v>0.42</v>
      </c>
      <c r="C15" s="79">
        <v>0.44</v>
      </c>
      <c r="D15" s="79">
        <v>0.45</v>
      </c>
      <c r="E15" s="79">
        <v>0.46</v>
      </c>
    </row>
    <row r="16" spans="1:5" ht="15.75" thickBot="1" x14ac:dyDescent="0.3">
      <c r="A16" s="4" t="s">
        <v>566</v>
      </c>
      <c r="B16" s="81">
        <v>3300</v>
      </c>
      <c r="C16" s="81">
        <v>3400</v>
      </c>
      <c r="D16" s="81">
        <v>3500</v>
      </c>
      <c r="E16" s="81">
        <v>3600</v>
      </c>
    </row>
    <row r="17" spans="1:5" ht="23.25" thickBot="1" x14ac:dyDescent="0.3">
      <c r="A17" s="4" t="s">
        <v>567</v>
      </c>
      <c r="B17" s="79">
        <v>0.4</v>
      </c>
      <c r="C17" s="79">
        <v>0.6</v>
      </c>
      <c r="D17" s="79">
        <v>0.95</v>
      </c>
      <c r="E17" s="79">
        <v>1</v>
      </c>
    </row>
    <row r="18" spans="1:5" ht="24.75" customHeight="1" thickBot="1" x14ac:dyDescent="0.3">
      <c r="A18" s="12" t="s">
        <v>13</v>
      </c>
      <c r="B18" s="516" t="s">
        <v>568</v>
      </c>
      <c r="C18" s="571"/>
      <c r="D18" s="571"/>
      <c r="E18" s="572"/>
    </row>
    <row r="19" spans="1:5" ht="23.25" customHeight="1" thickBot="1" x14ac:dyDescent="0.3">
      <c r="A19" s="371" t="s">
        <v>14</v>
      </c>
      <c r="B19" s="372"/>
      <c r="C19" s="372"/>
      <c r="D19" s="372"/>
      <c r="E19" s="373"/>
    </row>
    <row r="20" spans="1:5" ht="23.25" thickBot="1" x14ac:dyDescent="0.3">
      <c r="A20" s="330" t="s">
        <v>569</v>
      </c>
      <c r="B20" s="7">
        <v>0.19500000000000001</v>
      </c>
      <c r="C20" s="7">
        <v>0.19800000000000001</v>
      </c>
      <c r="D20" s="79">
        <v>0.2</v>
      </c>
      <c r="E20" s="7">
        <v>0.20100000000000001</v>
      </c>
    </row>
    <row r="21" spans="1:5" ht="15.75" thickBot="1" x14ac:dyDescent="0.3">
      <c r="A21" s="4" t="s">
        <v>570</v>
      </c>
      <c r="B21" s="180">
        <v>2921</v>
      </c>
      <c r="C21" s="180">
        <v>3000</v>
      </c>
      <c r="D21" s="180">
        <v>3100</v>
      </c>
      <c r="E21" s="180">
        <v>3200</v>
      </c>
    </row>
    <row r="22" spans="1:5" ht="15.75" thickBot="1" x14ac:dyDescent="0.3">
      <c r="A22" s="4" t="s">
        <v>571</v>
      </c>
      <c r="B22" s="180">
        <v>90</v>
      </c>
      <c r="C22" s="180">
        <v>100</v>
      </c>
      <c r="D22" s="180">
        <v>110</v>
      </c>
      <c r="E22" s="180">
        <v>120</v>
      </c>
    </row>
    <row r="23" spans="1:5" ht="15.75" thickBot="1" x14ac:dyDescent="0.3">
      <c r="A23" s="4" t="s">
        <v>572</v>
      </c>
      <c r="B23" s="79">
        <v>0.4</v>
      </c>
      <c r="C23" s="79">
        <v>0.45</v>
      </c>
      <c r="D23" s="79">
        <v>0.5</v>
      </c>
      <c r="E23" s="79">
        <v>0.55000000000000004</v>
      </c>
    </row>
    <row r="24" spans="1:5" ht="15.75" thickBot="1" x14ac:dyDescent="0.3">
      <c r="A24" s="374" t="s">
        <v>33</v>
      </c>
      <c r="B24" s="375"/>
      <c r="C24" s="375"/>
      <c r="D24" s="375"/>
      <c r="E24" s="376"/>
    </row>
    <row r="25" spans="1:5" ht="15.75" thickBot="1" x14ac:dyDescent="0.3">
      <c r="A25" s="399" t="s">
        <v>46</v>
      </c>
      <c r="B25" s="400"/>
      <c r="C25" s="400"/>
      <c r="D25" s="400"/>
      <c r="E25" s="401"/>
    </row>
    <row r="26" spans="1:5" ht="18.75" customHeight="1" thickBot="1" x14ac:dyDescent="0.3">
      <c r="A26" s="19" t="s">
        <v>29</v>
      </c>
      <c r="B26" s="408" t="s">
        <v>573</v>
      </c>
      <c r="C26" s="409"/>
      <c r="D26" s="409"/>
      <c r="E26" s="410"/>
    </row>
    <row r="27" spans="1:5" ht="31.5" customHeight="1" thickBot="1" x14ac:dyDescent="0.3">
      <c r="A27" s="4" t="s">
        <v>10</v>
      </c>
      <c r="B27" s="371" t="s">
        <v>574</v>
      </c>
      <c r="C27" s="372"/>
      <c r="D27" s="372"/>
      <c r="E27" s="373"/>
    </row>
    <row r="28" spans="1:5" ht="15.75" thickBot="1" x14ac:dyDescent="0.3">
      <c r="A28" s="4" t="s">
        <v>15</v>
      </c>
      <c r="B28" s="352" t="s">
        <v>575</v>
      </c>
      <c r="C28" s="353"/>
      <c r="D28" s="353"/>
      <c r="E28" s="381"/>
    </row>
    <row r="29" spans="1:5" ht="12.75" customHeight="1" x14ac:dyDescent="0.25">
      <c r="A29" s="366"/>
      <c r="B29" s="17">
        <v>2018</v>
      </c>
      <c r="C29" s="17">
        <v>2019</v>
      </c>
      <c r="D29" s="17">
        <v>2020</v>
      </c>
      <c r="E29" s="17">
        <v>2021</v>
      </c>
    </row>
    <row r="30" spans="1:5" ht="9" customHeight="1" thickBot="1" x14ac:dyDescent="0.3">
      <c r="A30" s="367"/>
      <c r="B30" s="18" t="s">
        <v>6</v>
      </c>
      <c r="C30" s="18" t="s">
        <v>7</v>
      </c>
      <c r="D30" s="18" t="s">
        <v>7</v>
      </c>
      <c r="E30" s="18" t="s">
        <v>7</v>
      </c>
    </row>
    <row r="31" spans="1:5" ht="15.75" thickBot="1" x14ac:dyDescent="0.3">
      <c r="A31" s="4" t="s">
        <v>9</v>
      </c>
      <c r="B31" s="6">
        <v>19019</v>
      </c>
      <c r="C31" s="6">
        <v>19314</v>
      </c>
      <c r="D31" s="6">
        <v>19350</v>
      </c>
      <c r="E31" s="6">
        <v>19400</v>
      </c>
    </row>
    <row r="32" spans="1:5" ht="15.75" thickBot="1" x14ac:dyDescent="0.3">
      <c r="A32" s="4" t="s">
        <v>16</v>
      </c>
      <c r="B32" s="6">
        <f>B61</f>
        <v>1371330</v>
      </c>
      <c r="C32" s="6">
        <f t="shared" ref="C32:E32" si="0">C61</f>
        <v>1476859.30715</v>
      </c>
      <c r="D32" s="6">
        <f t="shared" si="0"/>
        <v>1601228.534</v>
      </c>
      <c r="E32" s="6">
        <f t="shared" si="0"/>
        <v>1749672.0107</v>
      </c>
    </row>
    <row r="33" spans="1:5" ht="15.75" thickBot="1" x14ac:dyDescent="0.3">
      <c r="A33" s="4" t="s">
        <v>24</v>
      </c>
      <c r="B33" s="6">
        <f>B32/B31</f>
        <v>72.103159997896839</v>
      </c>
      <c r="C33" s="6">
        <f t="shared" ref="C33:E33" si="1">C32/C31</f>
        <v>76.465740248006625</v>
      </c>
      <c r="D33" s="6">
        <f t="shared" si="1"/>
        <v>82.750828630490957</v>
      </c>
      <c r="E33" s="6">
        <f t="shared" si="1"/>
        <v>90.189278902061858</v>
      </c>
    </row>
    <row r="34" spans="1:5" ht="15.75" thickBot="1" x14ac:dyDescent="0.3">
      <c r="A34" s="4" t="s">
        <v>17</v>
      </c>
      <c r="B34" s="277" t="s">
        <v>23</v>
      </c>
      <c r="C34" s="7">
        <f>C31/B31-1</f>
        <v>1.5510804984489202E-2</v>
      </c>
      <c r="D34" s="7">
        <f t="shared" ref="D34:E36" si="2">D31/C31-1</f>
        <v>1.8639328984155767E-3</v>
      </c>
      <c r="E34" s="7">
        <f t="shared" si="2"/>
        <v>2.5839793281654533E-3</v>
      </c>
    </row>
    <row r="35" spans="1:5" ht="15.75" thickBot="1" x14ac:dyDescent="0.3">
      <c r="A35" s="4" t="s">
        <v>18</v>
      </c>
      <c r="B35" s="277" t="s">
        <v>23</v>
      </c>
      <c r="C35" s="7">
        <f>C32/B32-1</f>
        <v>7.6953984197822622E-2</v>
      </c>
      <c r="D35" s="7">
        <f t="shared" si="2"/>
        <v>8.4211966737714583E-2</v>
      </c>
      <c r="E35" s="7">
        <f t="shared" si="2"/>
        <v>9.2705990149436035E-2</v>
      </c>
    </row>
    <row r="36" spans="1:5" ht="15.75" thickBot="1" x14ac:dyDescent="0.3">
      <c r="A36" s="4" t="s">
        <v>19</v>
      </c>
      <c r="B36" s="277" t="s">
        <v>23</v>
      </c>
      <c r="C36" s="7">
        <f>C33/B33-1</f>
        <v>6.0504702571108293E-2</v>
      </c>
      <c r="D36" s="7">
        <f t="shared" si="2"/>
        <v>8.2194828194946723E-2</v>
      </c>
      <c r="E36" s="7">
        <f t="shared" si="2"/>
        <v>8.9889737597504515E-2</v>
      </c>
    </row>
    <row r="37" spans="1:5" ht="15.75" thickBot="1" x14ac:dyDescent="0.3">
      <c r="A37" s="405" t="s">
        <v>35</v>
      </c>
      <c r="B37" s="406"/>
      <c r="C37" s="406"/>
      <c r="D37" s="406"/>
      <c r="E37" s="407"/>
    </row>
    <row r="38" spans="1:5" ht="12.75" customHeight="1" x14ac:dyDescent="0.25">
      <c r="A38" s="366"/>
      <c r="B38" s="17">
        <v>2018</v>
      </c>
      <c r="C38" s="17">
        <v>2019</v>
      </c>
      <c r="D38" s="17">
        <v>2020</v>
      </c>
      <c r="E38" s="17">
        <v>2021</v>
      </c>
    </row>
    <row r="39" spans="1:5" ht="21" customHeight="1" thickBot="1" x14ac:dyDescent="0.3">
      <c r="A39" s="367"/>
      <c r="B39" s="18" t="s">
        <v>6</v>
      </c>
      <c r="C39" s="18" t="s">
        <v>7</v>
      </c>
      <c r="D39" s="18" t="s">
        <v>7</v>
      </c>
      <c r="E39" s="18" t="s">
        <v>7</v>
      </c>
    </row>
    <row r="40" spans="1:5" ht="15.75" thickBot="1" x14ac:dyDescent="0.3">
      <c r="A40" s="1" t="s">
        <v>0</v>
      </c>
      <c r="B40" s="8">
        <f>B41+B42</f>
        <v>1043732</v>
      </c>
      <c r="C40" s="8">
        <f t="shared" ref="C40:E40" si="3">C41+C42</f>
        <v>1080207.9311500001</v>
      </c>
      <c r="D40" s="8">
        <f t="shared" si="3"/>
        <v>1142284.3910000001</v>
      </c>
      <c r="E40" s="8">
        <f t="shared" si="3"/>
        <v>1263663.61023815</v>
      </c>
    </row>
    <row r="41" spans="1:5" ht="15.75" thickBot="1" x14ac:dyDescent="0.3">
      <c r="A41" s="10" t="s">
        <v>52</v>
      </c>
      <c r="B41" s="8">
        <v>1043732</v>
      </c>
      <c r="C41" s="230">
        <v>1080207.9311500001</v>
      </c>
      <c r="D41" s="231">
        <v>1142284.3910000001</v>
      </c>
      <c r="E41" s="232">
        <v>1263663.61023815</v>
      </c>
    </row>
    <row r="42" spans="1:5" ht="15.75" thickBot="1" x14ac:dyDescent="0.3">
      <c r="A42" s="10" t="s">
        <v>53</v>
      </c>
      <c r="B42" s="11"/>
      <c r="C42" s="82"/>
      <c r="D42" s="82"/>
      <c r="E42" s="82"/>
    </row>
    <row r="43" spans="1:5" ht="24.75" thickBot="1" x14ac:dyDescent="0.3">
      <c r="A43" s="1" t="s">
        <v>32</v>
      </c>
      <c r="B43" s="8">
        <f>B44+B45</f>
        <v>175148</v>
      </c>
      <c r="C43" s="8">
        <f t="shared" ref="C43:E43" si="4">C44+C45</f>
        <v>196242.37599999999</v>
      </c>
      <c r="D43" s="8">
        <f t="shared" si="4"/>
        <v>200200.49299999999</v>
      </c>
      <c r="E43" s="8">
        <f t="shared" si="4"/>
        <v>214327.56796185</v>
      </c>
    </row>
    <row r="44" spans="1:5" ht="15.75" thickBot="1" x14ac:dyDescent="0.3">
      <c r="A44" s="10" t="s">
        <v>52</v>
      </c>
      <c r="B44" s="8">
        <v>175148</v>
      </c>
      <c r="C44" s="8">
        <f>194242.376+2000</f>
        <v>196242.37599999999</v>
      </c>
      <c r="D44" s="8">
        <v>200200.49299999999</v>
      </c>
      <c r="E44" s="8">
        <v>214327.56796185</v>
      </c>
    </row>
    <row r="45" spans="1:5" ht="15.75" thickBot="1" x14ac:dyDescent="0.3">
      <c r="A45" s="10" t="s">
        <v>53</v>
      </c>
      <c r="B45" s="11"/>
      <c r="C45" s="8"/>
      <c r="D45" s="8"/>
      <c r="E45" s="8"/>
    </row>
    <row r="46" spans="1:5" ht="15.75" thickBot="1" x14ac:dyDescent="0.3">
      <c r="A46" s="1" t="s">
        <v>1</v>
      </c>
      <c r="B46" s="11">
        <f>B47+B48</f>
        <v>152450</v>
      </c>
      <c r="C46" s="11">
        <f t="shared" ref="C46:E46" si="5">C47+C48</f>
        <v>200409</v>
      </c>
      <c r="D46" s="11">
        <f t="shared" si="5"/>
        <v>258743.65</v>
      </c>
      <c r="E46" s="11">
        <f t="shared" si="5"/>
        <v>271680.83250000002</v>
      </c>
    </row>
    <row r="47" spans="1:5" ht="15.75" thickBot="1" x14ac:dyDescent="0.3">
      <c r="A47" s="10" t="s">
        <v>52</v>
      </c>
      <c r="B47" s="11">
        <v>152450</v>
      </c>
      <c r="C47" s="8">
        <v>200409</v>
      </c>
      <c r="D47" s="8">
        <v>258743.65</v>
      </c>
      <c r="E47" s="8">
        <f>SUM(D47)*105%</f>
        <v>271680.83250000002</v>
      </c>
    </row>
    <row r="48" spans="1:5" ht="15.75" thickBot="1" x14ac:dyDescent="0.3">
      <c r="A48" s="10" t="s">
        <v>53</v>
      </c>
      <c r="B48" s="11"/>
      <c r="C48" s="8"/>
      <c r="D48" s="8"/>
      <c r="E48" s="8"/>
    </row>
    <row r="49" spans="1:5" ht="15.75" thickBot="1" x14ac:dyDescent="0.3">
      <c r="A49" s="1" t="s">
        <v>2</v>
      </c>
      <c r="B49" s="11"/>
      <c r="C49" s="8"/>
      <c r="D49" s="8"/>
      <c r="E49" s="8"/>
    </row>
    <row r="50" spans="1:5" ht="15.75" thickBot="1" x14ac:dyDescent="0.3">
      <c r="A50" s="10" t="s">
        <v>52</v>
      </c>
      <c r="B50" s="11"/>
      <c r="C50" s="8"/>
      <c r="D50" s="8"/>
      <c r="E50" s="8"/>
    </row>
    <row r="51" spans="1:5" ht="15.75" thickBot="1" x14ac:dyDescent="0.3">
      <c r="A51" s="10" t="s">
        <v>53</v>
      </c>
      <c r="B51" s="11"/>
      <c r="C51" s="8"/>
      <c r="D51" s="8"/>
      <c r="E51" s="8"/>
    </row>
    <row r="52" spans="1:5" ht="15.75" thickBot="1" x14ac:dyDescent="0.3">
      <c r="A52" s="1" t="s">
        <v>25</v>
      </c>
      <c r="B52" s="11"/>
      <c r="C52" s="8"/>
      <c r="D52" s="8"/>
      <c r="E52" s="8"/>
    </row>
    <row r="53" spans="1:5" ht="15.75" thickBot="1" x14ac:dyDescent="0.3">
      <c r="A53" s="10" t="s">
        <v>52</v>
      </c>
      <c r="B53" s="11"/>
      <c r="C53" s="8"/>
      <c r="D53" s="8"/>
      <c r="E53" s="8"/>
    </row>
    <row r="54" spans="1:5" ht="15.75" thickBot="1" x14ac:dyDescent="0.3">
      <c r="A54" s="10" t="s">
        <v>53</v>
      </c>
      <c r="B54" s="11"/>
      <c r="C54" s="8"/>
      <c r="D54" s="8"/>
      <c r="E54" s="8"/>
    </row>
    <row r="55" spans="1:5" ht="15.75" thickBot="1" x14ac:dyDescent="0.3">
      <c r="A55" s="1" t="s">
        <v>26</v>
      </c>
      <c r="B55" s="11"/>
      <c r="C55" s="8"/>
      <c r="D55" s="8"/>
      <c r="E55" s="8"/>
    </row>
    <row r="56" spans="1:5" ht="15.75" thickBot="1" x14ac:dyDescent="0.3">
      <c r="A56" s="10" t="s">
        <v>52</v>
      </c>
      <c r="B56" s="11"/>
      <c r="C56" s="8"/>
      <c r="D56" s="8"/>
      <c r="E56" s="8"/>
    </row>
    <row r="57" spans="1:5" ht="15.75" thickBot="1" x14ac:dyDescent="0.3">
      <c r="A57" s="10" t="s">
        <v>53</v>
      </c>
      <c r="B57" s="11"/>
      <c r="C57" s="8"/>
      <c r="D57" s="8"/>
      <c r="E57" s="8"/>
    </row>
    <row r="58" spans="1:5" ht="24.75" thickBot="1" x14ac:dyDescent="0.3">
      <c r="A58" s="1" t="s">
        <v>3</v>
      </c>
      <c r="B58" s="11">
        <v>0</v>
      </c>
      <c r="C58" s="8">
        <v>0</v>
      </c>
      <c r="D58" s="8">
        <f>C58*1.03*0.99</f>
        <v>0</v>
      </c>
      <c r="E58" s="8">
        <f>D58*1.03*0.99</f>
        <v>0</v>
      </c>
    </row>
    <row r="59" spans="1:5" ht="15.75" thickBot="1" x14ac:dyDescent="0.3">
      <c r="A59" s="10" t="s">
        <v>52</v>
      </c>
      <c r="B59" s="11"/>
      <c r="C59" s="70"/>
      <c r="D59" s="70"/>
      <c r="E59" s="70"/>
    </row>
    <row r="60" spans="1:5" ht="15.75" thickBot="1" x14ac:dyDescent="0.3">
      <c r="A60" s="10" t="s">
        <v>53</v>
      </c>
      <c r="B60" s="11"/>
      <c r="C60" s="71"/>
      <c r="D60" s="70"/>
      <c r="E60" s="70"/>
    </row>
    <row r="61" spans="1:5" ht="15.75" thickBot="1" x14ac:dyDescent="0.3">
      <c r="A61" s="20" t="s">
        <v>34</v>
      </c>
      <c r="B61" s="11">
        <f>B58+B55+B52+B49+B46+B43+B40</f>
        <v>1371330</v>
      </c>
      <c r="C61" s="11">
        <f t="shared" ref="C61:E61" si="6">C58+C55+C52+C49+C46+C43+C40</f>
        <v>1476859.30715</v>
      </c>
      <c r="D61" s="11">
        <f t="shared" si="6"/>
        <v>1601228.534</v>
      </c>
      <c r="E61" s="11">
        <f t="shared" si="6"/>
        <v>1749672.0107</v>
      </c>
    </row>
    <row r="62" spans="1:5" ht="15.75" thickBot="1" x14ac:dyDescent="0.3">
      <c r="A62" s="23" t="s">
        <v>36</v>
      </c>
      <c r="B62" s="24">
        <f>IF(B61-B32=0,0,"Error")</f>
        <v>0</v>
      </c>
      <c r="C62" s="24">
        <f>IF(C61-C32=0,0,"Error")</f>
        <v>0</v>
      </c>
      <c r="D62" s="24">
        <f>IF(D61-D32=0,0,"Error")</f>
        <v>0</v>
      </c>
      <c r="E62" s="24">
        <f>IF(E61-E32=0,0,"Error")</f>
        <v>0</v>
      </c>
    </row>
    <row r="63" spans="1:5" ht="15.75" thickBot="1" x14ac:dyDescent="0.3">
      <c r="A63" s="177" t="s">
        <v>414</v>
      </c>
      <c r="B63" s="460" t="s">
        <v>576</v>
      </c>
      <c r="C63" s="461"/>
      <c r="D63" s="461"/>
      <c r="E63" s="462"/>
    </row>
    <row r="64" spans="1:5" ht="26.25" customHeight="1" thickBot="1" x14ac:dyDescent="0.3">
      <c r="A64" s="4" t="s">
        <v>10</v>
      </c>
      <c r="B64" s="457" t="s">
        <v>577</v>
      </c>
      <c r="C64" s="458"/>
      <c r="D64" s="458"/>
      <c r="E64" s="459"/>
    </row>
    <row r="65" spans="1:5" ht="15.75" thickBot="1" x14ac:dyDescent="0.3">
      <c r="A65" s="4" t="s">
        <v>15</v>
      </c>
      <c r="B65" s="460" t="s">
        <v>578</v>
      </c>
      <c r="C65" s="461"/>
      <c r="D65" s="461"/>
      <c r="E65" s="462"/>
    </row>
    <row r="66" spans="1:5" ht="12.75" customHeight="1" x14ac:dyDescent="0.25">
      <c r="A66" s="366"/>
      <c r="B66" s="17">
        <v>2018</v>
      </c>
      <c r="C66" s="17">
        <v>2019</v>
      </c>
      <c r="D66" s="17">
        <v>2020</v>
      </c>
      <c r="E66" s="17">
        <v>2021</v>
      </c>
    </row>
    <row r="67" spans="1:5" ht="9" customHeight="1" thickBot="1" x14ac:dyDescent="0.3">
      <c r="A67" s="367"/>
      <c r="B67" s="18" t="s">
        <v>6</v>
      </c>
      <c r="C67" s="18" t="s">
        <v>7</v>
      </c>
      <c r="D67" s="18" t="s">
        <v>7</v>
      </c>
      <c r="E67" s="18" t="s">
        <v>7</v>
      </c>
    </row>
    <row r="68" spans="1:5" ht="15.75" thickBot="1" x14ac:dyDescent="0.3">
      <c r="A68" s="4" t="s">
        <v>9</v>
      </c>
      <c r="B68" s="6">
        <v>3300</v>
      </c>
      <c r="C68" s="6">
        <v>3400</v>
      </c>
      <c r="D68" s="6">
        <v>3500</v>
      </c>
      <c r="E68" s="6">
        <v>3600</v>
      </c>
    </row>
    <row r="69" spans="1:5" ht="15.75" thickBot="1" x14ac:dyDescent="0.3">
      <c r="A69" s="4" t="s">
        <v>16</v>
      </c>
      <c r="B69" s="6">
        <f>B98</f>
        <v>210019.09562100001</v>
      </c>
      <c r="C69" s="6">
        <f t="shared" ref="C69:E69" si="7">C98</f>
        <v>230019.13879999999</v>
      </c>
      <c r="D69" s="6">
        <f t="shared" si="7"/>
        <v>240019.2555</v>
      </c>
      <c r="E69" s="6">
        <f t="shared" si="7"/>
        <v>248019.37220000001</v>
      </c>
    </row>
    <row r="70" spans="1:5" ht="15.75" thickBot="1" x14ac:dyDescent="0.3">
      <c r="A70" s="4" t="s">
        <v>24</v>
      </c>
      <c r="B70" s="6">
        <f>B69/B68</f>
        <v>63.642150188181823</v>
      </c>
      <c r="C70" s="6">
        <f t="shared" ref="C70:E70" si="8">C69/C68</f>
        <v>67.652687882352936</v>
      </c>
      <c r="D70" s="6">
        <f t="shared" si="8"/>
        <v>68.576930142857137</v>
      </c>
      <c r="E70" s="6">
        <f t="shared" si="8"/>
        <v>68.894270055555566</v>
      </c>
    </row>
    <row r="71" spans="1:5" ht="15.75" thickBot="1" x14ac:dyDescent="0.3">
      <c r="A71" s="4" t="s">
        <v>17</v>
      </c>
      <c r="B71" s="277"/>
      <c r="C71" s="7">
        <f>C68/B68-1</f>
        <v>3.0303030303030276E-2</v>
      </c>
      <c r="D71" s="7">
        <f>D68/C68-1</f>
        <v>2.9411764705882248E-2</v>
      </c>
      <c r="E71" s="7">
        <f>E68/D68-1</f>
        <v>2.857142857142847E-2</v>
      </c>
    </row>
    <row r="72" spans="1:5" ht="15.75" thickBot="1" x14ac:dyDescent="0.3">
      <c r="A72" s="4" t="s">
        <v>18</v>
      </c>
      <c r="B72" s="277"/>
      <c r="C72" s="7">
        <f>C69/B69-1</f>
        <v>9.5229641475516047E-2</v>
      </c>
      <c r="D72" s="7">
        <f t="shared" ref="D72:E73" si="9">D69/C69-1</f>
        <v>4.3475150599077139E-2</v>
      </c>
      <c r="E72" s="7">
        <f t="shared" si="9"/>
        <v>3.3331145383875382E-2</v>
      </c>
    </row>
    <row r="73" spans="1:5" ht="15.75" thickBot="1" x14ac:dyDescent="0.3">
      <c r="A73" s="4" t="s">
        <v>19</v>
      </c>
      <c r="B73" s="277"/>
      <c r="C73" s="7">
        <f>C70/B70-1</f>
        <v>6.3017004961530398E-2</v>
      </c>
      <c r="D73" s="7">
        <f t="shared" si="9"/>
        <v>1.366157486767472E-2</v>
      </c>
      <c r="E73" s="7">
        <f t="shared" si="9"/>
        <v>4.6275024565456402E-3</v>
      </c>
    </row>
    <row r="74" spans="1:5" ht="24.75" customHeight="1" thickBot="1" x14ac:dyDescent="0.3">
      <c r="A74" s="405" t="s">
        <v>106</v>
      </c>
      <c r="B74" s="406"/>
      <c r="C74" s="406"/>
      <c r="D74" s="406"/>
      <c r="E74" s="407"/>
    </row>
    <row r="75" spans="1:5" ht="12.75" customHeight="1" x14ac:dyDescent="0.25">
      <c r="A75" s="366"/>
      <c r="B75" s="17">
        <v>2018</v>
      </c>
      <c r="C75" s="17">
        <v>2019</v>
      </c>
      <c r="D75" s="17">
        <v>2020</v>
      </c>
      <c r="E75" s="17">
        <v>2021</v>
      </c>
    </row>
    <row r="76" spans="1:5" ht="13.5" customHeight="1" thickBot="1" x14ac:dyDescent="0.3">
      <c r="A76" s="367"/>
      <c r="B76" s="18" t="s">
        <v>6</v>
      </c>
      <c r="C76" s="18" t="s">
        <v>7</v>
      </c>
      <c r="D76" s="18" t="s">
        <v>7</v>
      </c>
      <c r="E76" s="18" t="s">
        <v>7</v>
      </c>
    </row>
    <row r="77" spans="1:5" ht="24.75" customHeight="1" thickBot="1" x14ac:dyDescent="0.3">
      <c r="A77" s="1" t="s">
        <v>0</v>
      </c>
      <c r="B77" s="89">
        <f>B78+B79</f>
        <v>16.363</v>
      </c>
      <c r="C77" s="89">
        <f t="shared" ref="C77:E77" si="10">C78+C79</f>
        <v>16.399999999999999</v>
      </c>
      <c r="D77" s="89">
        <f t="shared" si="10"/>
        <v>16.5</v>
      </c>
      <c r="E77" s="89">
        <f t="shared" si="10"/>
        <v>16.600000000000001</v>
      </c>
    </row>
    <row r="78" spans="1:5" ht="38.25" customHeight="1" thickBot="1" x14ac:dyDescent="0.3">
      <c r="A78" s="10" t="s">
        <v>52</v>
      </c>
      <c r="B78" s="89">
        <v>16.363</v>
      </c>
      <c r="C78" s="89">
        <v>16.399999999999999</v>
      </c>
      <c r="D78" s="89">
        <v>16.5</v>
      </c>
      <c r="E78" s="89">
        <v>16.600000000000001</v>
      </c>
    </row>
    <row r="79" spans="1:5" ht="24.75" customHeight="1" thickBot="1" x14ac:dyDescent="0.3">
      <c r="A79" s="10" t="s">
        <v>53</v>
      </c>
      <c r="B79" s="190"/>
      <c r="C79" s="233"/>
      <c r="D79" s="233"/>
      <c r="E79" s="233"/>
    </row>
    <row r="80" spans="1:5" ht="24.75" customHeight="1" thickBot="1" x14ac:dyDescent="0.3">
      <c r="A80" s="1" t="s">
        <v>32</v>
      </c>
      <c r="B80" s="89">
        <f>B81+B82</f>
        <v>2.7326209999999995</v>
      </c>
      <c r="C80" s="89">
        <f t="shared" ref="C80:E80" si="11">C81+C82</f>
        <v>2.7387999999999999</v>
      </c>
      <c r="D80" s="89">
        <f t="shared" si="11"/>
        <v>2.7555000000000001</v>
      </c>
      <c r="E80" s="89">
        <f t="shared" si="11"/>
        <v>2.7722000000000002</v>
      </c>
    </row>
    <row r="81" spans="1:5" ht="15.75" thickBot="1" x14ac:dyDescent="0.3">
      <c r="A81" s="10" t="s">
        <v>52</v>
      </c>
      <c r="B81" s="89">
        <f>SUM(B78)*16.7%</f>
        <v>2.7326209999999995</v>
      </c>
      <c r="C81" s="89">
        <v>2.7387999999999999</v>
      </c>
      <c r="D81" s="89">
        <v>2.7555000000000001</v>
      </c>
      <c r="E81" s="89">
        <v>2.7722000000000002</v>
      </c>
    </row>
    <row r="82" spans="1:5" ht="15.75" thickBot="1" x14ac:dyDescent="0.3">
      <c r="A82" s="10" t="s">
        <v>53</v>
      </c>
      <c r="B82" s="11"/>
      <c r="C82" s="8"/>
      <c r="D82" s="8"/>
      <c r="E82" s="8"/>
    </row>
    <row r="83" spans="1:5" ht="24.75" customHeight="1" thickBot="1" x14ac:dyDescent="0.3">
      <c r="A83" s="1" t="s">
        <v>1</v>
      </c>
      <c r="B83" s="11">
        <f>B84+B85</f>
        <v>210000</v>
      </c>
      <c r="C83" s="11">
        <f t="shared" ref="C83:E83" si="12">C84+C85</f>
        <v>230000</v>
      </c>
      <c r="D83" s="11">
        <f t="shared" si="12"/>
        <v>240000</v>
      </c>
      <c r="E83" s="11">
        <f t="shared" si="12"/>
        <v>248000</v>
      </c>
    </row>
    <row r="84" spans="1:5" ht="15.75" thickBot="1" x14ac:dyDescent="0.3">
      <c r="A84" s="10" t="s">
        <v>52</v>
      </c>
      <c r="B84" s="11">
        <v>210000</v>
      </c>
      <c r="C84" s="8">
        <v>230000</v>
      </c>
      <c r="D84" s="8">
        <v>240000</v>
      </c>
      <c r="E84" s="8">
        <v>248000</v>
      </c>
    </row>
    <row r="85" spans="1:5" ht="15.75" thickBot="1" x14ac:dyDescent="0.3">
      <c r="A85" s="10" t="s">
        <v>53</v>
      </c>
      <c r="B85" s="11"/>
      <c r="C85" s="8"/>
      <c r="D85" s="8"/>
      <c r="E85" s="8"/>
    </row>
    <row r="86" spans="1:5" ht="15.75" thickBot="1" x14ac:dyDescent="0.3">
      <c r="A86" s="1" t="s">
        <v>2</v>
      </c>
      <c r="B86" s="11"/>
      <c r="C86" s="8"/>
      <c r="D86" s="8"/>
      <c r="E86" s="8"/>
    </row>
    <row r="87" spans="1:5" ht="15.75" thickBot="1" x14ac:dyDescent="0.3">
      <c r="A87" s="10" t="s">
        <v>52</v>
      </c>
      <c r="B87" s="11"/>
      <c r="C87" s="8"/>
      <c r="D87" s="8"/>
      <c r="E87" s="8"/>
    </row>
    <row r="88" spans="1:5" ht="15.75" thickBot="1" x14ac:dyDescent="0.3">
      <c r="A88" s="10" t="s">
        <v>53</v>
      </c>
      <c r="B88" s="11"/>
      <c r="C88" s="8"/>
      <c r="D88" s="8"/>
      <c r="E88" s="8"/>
    </row>
    <row r="89" spans="1:5" ht="15.75" thickBot="1" x14ac:dyDescent="0.3">
      <c r="A89" s="1" t="s">
        <v>25</v>
      </c>
      <c r="B89" s="11"/>
      <c r="C89" s="8"/>
      <c r="D89" s="8"/>
      <c r="E89" s="8"/>
    </row>
    <row r="90" spans="1:5" ht="15.75" thickBot="1" x14ac:dyDescent="0.3">
      <c r="A90" s="10" t="s">
        <v>52</v>
      </c>
      <c r="B90" s="11"/>
      <c r="C90" s="8"/>
      <c r="D90" s="8"/>
      <c r="E90" s="8"/>
    </row>
    <row r="91" spans="1:5" ht="15.75" thickBot="1" x14ac:dyDescent="0.3">
      <c r="A91" s="10" t="s">
        <v>53</v>
      </c>
      <c r="B91" s="11"/>
      <c r="C91" s="8"/>
      <c r="D91" s="8"/>
      <c r="E91" s="8"/>
    </row>
    <row r="92" spans="1:5" ht="15.75" thickBot="1" x14ac:dyDescent="0.3">
      <c r="A92" s="1" t="s">
        <v>26</v>
      </c>
      <c r="B92" s="11"/>
      <c r="C92" s="8"/>
      <c r="D92" s="8"/>
      <c r="E92" s="8"/>
    </row>
    <row r="93" spans="1:5" ht="15.75" thickBot="1" x14ac:dyDescent="0.3">
      <c r="A93" s="10" t="s">
        <v>52</v>
      </c>
      <c r="B93" s="11"/>
      <c r="C93" s="8"/>
      <c r="D93" s="8"/>
      <c r="E93" s="8"/>
    </row>
    <row r="94" spans="1:5" ht="15.75" thickBot="1" x14ac:dyDescent="0.3">
      <c r="A94" s="10" t="s">
        <v>53</v>
      </c>
      <c r="B94" s="11"/>
      <c r="C94" s="8"/>
      <c r="D94" s="8"/>
      <c r="E94" s="8"/>
    </row>
    <row r="95" spans="1:5" ht="24.75" thickBot="1" x14ac:dyDescent="0.3">
      <c r="A95" s="1" t="s">
        <v>3</v>
      </c>
      <c r="B95" s="11"/>
      <c r="C95" s="8"/>
      <c r="D95" s="8"/>
      <c r="E95" s="8"/>
    </row>
    <row r="96" spans="1:5" ht="15.75" thickBot="1" x14ac:dyDescent="0.3">
      <c r="A96" s="10" t="s">
        <v>52</v>
      </c>
      <c r="B96" s="11"/>
      <c r="C96" s="8"/>
      <c r="D96" s="8"/>
      <c r="E96" s="8"/>
    </row>
    <row r="97" spans="1:5" ht="15.75" thickBot="1" x14ac:dyDescent="0.3">
      <c r="A97" s="10" t="s">
        <v>53</v>
      </c>
      <c r="B97" s="11"/>
      <c r="C97" s="8"/>
      <c r="D97" s="8"/>
      <c r="E97" s="8"/>
    </row>
    <row r="98" spans="1:5" ht="15.75" thickBot="1" x14ac:dyDescent="0.3">
      <c r="A98" s="22" t="s">
        <v>37</v>
      </c>
      <c r="B98" s="11">
        <f>B95+B92+B89+B86+B83+B80+B77</f>
        <v>210019.09562100001</v>
      </c>
      <c r="C98" s="11">
        <f t="shared" ref="C98:E98" si="13">C95+C92+C89+C86+C83+C80+C77</f>
        <v>230019.13879999999</v>
      </c>
      <c r="D98" s="11">
        <f t="shared" si="13"/>
        <v>240019.2555</v>
      </c>
      <c r="E98" s="11">
        <f t="shared" si="13"/>
        <v>248019.37220000001</v>
      </c>
    </row>
    <row r="99" spans="1:5" ht="17.25" customHeight="1" thickBot="1" x14ac:dyDescent="0.3">
      <c r="A99" s="23" t="s">
        <v>36</v>
      </c>
      <c r="B99" s="24">
        <f>IF(B98-B69=0,0,"Error")</f>
        <v>0</v>
      </c>
      <c r="C99" s="24">
        <f>IF(C98-C69=0,0,"Error")</f>
        <v>0</v>
      </c>
      <c r="D99" s="24">
        <f>IF(D98-D69=0,0,"Error")</f>
        <v>0</v>
      </c>
      <c r="E99" s="24">
        <f>IF(E98-E69=0,0,"Error")</f>
        <v>0</v>
      </c>
    </row>
    <row r="100" spans="1:5" ht="15.75" thickBot="1" x14ac:dyDescent="0.3">
      <c r="A100" s="706" t="s">
        <v>579</v>
      </c>
      <c r="B100" s="460" t="s">
        <v>580</v>
      </c>
      <c r="C100" s="461"/>
      <c r="D100" s="461"/>
      <c r="E100" s="462"/>
    </row>
    <row r="101" spans="1:5" ht="26.25" customHeight="1" thickBot="1" x14ac:dyDescent="0.3">
      <c r="A101" s="146" t="s">
        <v>10</v>
      </c>
      <c r="B101" s="457" t="s">
        <v>581</v>
      </c>
      <c r="C101" s="458"/>
      <c r="D101" s="458"/>
      <c r="E101" s="459"/>
    </row>
    <row r="102" spans="1:5" ht="15.75" thickBot="1" x14ac:dyDescent="0.3">
      <c r="A102" s="146" t="s">
        <v>15</v>
      </c>
      <c r="B102" s="460" t="s">
        <v>582</v>
      </c>
      <c r="C102" s="461"/>
      <c r="D102" s="461"/>
      <c r="E102" s="462"/>
    </row>
    <row r="103" spans="1:5" ht="12.75" customHeight="1" x14ac:dyDescent="0.25">
      <c r="A103" s="366"/>
      <c r="B103" s="17">
        <v>2018</v>
      </c>
      <c r="C103" s="17">
        <v>2019</v>
      </c>
      <c r="D103" s="17">
        <v>2020</v>
      </c>
      <c r="E103" s="17">
        <v>2021</v>
      </c>
    </row>
    <row r="104" spans="1:5" ht="9" customHeight="1" thickBot="1" x14ac:dyDescent="0.3">
      <c r="A104" s="367"/>
      <c r="B104" s="18" t="s">
        <v>6</v>
      </c>
      <c r="C104" s="18" t="s">
        <v>7</v>
      </c>
      <c r="D104" s="18" t="s">
        <v>7</v>
      </c>
      <c r="E104" s="18" t="s">
        <v>7</v>
      </c>
    </row>
    <row r="105" spans="1:5" ht="15.75" thickBot="1" x14ac:dyDescent="0.3">
      <c r="A105" s="4" t="s">
        <v>9</v>
      </c>
      <c r="B105" s="6">
        <v>1300</v>
      </c>
      <c r="C105" s="6">
        <v>1500</v>
      </c>
      <c r="D105" s="6">
        <v>1600</v>
      </c>
      <c r="E105" s="6">
        <v>1700</v>
      </c>
    </row>
    <row r="106" spans="1:5" ht="15.75" thickBot="1" x14ac:dyDescent="0.3">
      <c r="A106" s="4" t="s">
        <v>16</v>
      </c>
      <c r="B106" s="6">
        <f>B135</f>
        <v>8000</v>
      </c>
      <c r="C106" s="6">
        <f t="shared" ref="C106:E106" si="14">C135</f>
        <v>8000</v>
      </c>
      <c r="D106" s="6">
        <f t="shared" si="14"/>
        <v>8000</v>
      </c>
      <c r="E106" s="6">
        <f t="shared" si="14"/>
        <v>8000</v>
      </c>
    </row>
    <row r="107" spans="1:5" ht="15.75" thickBot="1" x14ac:dyDescent="0.3">
      <c r="A107" s="4" t="s">
        <v>24</v>
      </c>
      <c r="B107" s="6">
        <f>B106/B105</f>
        <v>6.1538461538461542</v>
      </c>
      <c r="C107" s="6">
        <f>C106/C105</f>
        <v>5.333333333333333</v>
      </c>
      <c r="D107" s="6">
        <f>D106/D105</f>
        <v>5</v>
      </c>
      <c r="E107" s="6">
        <f>E106/E105</f>
        <v>4.7058823529411766</v>
      </c>
    </row>
    <row r="108" spans="1:5" ht="15.75" thickBot="1" x14ac:dyDescent="0.3">
      <c r="A108" s="4" t="s">
        <v>17</v>
      </c>
      <c r="B108" s="277"/>
      <c r="C108" s="7">
        <f>C105/B105-1</f>
        <v>0.15384615384615374</v>
      </c>
      <c r="D108" s="7">
        <f>D105/C105-1</f>
        <v>6.6666666666666652E-2</v>
      </c>
      <c r="E108" s="7">
        <f>E105/D105-1</f>
        <v>6.25E-2</v>
      </c>
    </row>
    <row r="109" spans="1:5" ht="15.75" thickBot="1" x14ac:dyDescent="0.3">
      <c r="A109" s="4" t="s">
        <v>18</v>
      </c>
      <c r="B109" s="277"/>
      <c r="C109" s="7">
        <f>C106/B106-1</f>
        <v>0</v>
      </c>
      <c r="D109" s="7">
        <f t="shared" ref="D109:E110" si="15">D106/C106-1</f>
        <v>0</v>
      </c>
      <c r="E109" s="7">
        <f t="shared" si="15"/>
        <v>0</v>
      </c>
    </row>
    <row r="110" spans="1:5" ht="15.75" thickBot="1" x14ac:dyDescent="0.3">
      <c r="A110" s="4" t="s">
        <v>19</v>
      </c>
      <c r="B110" s="277"/>
      <c r="C110" s="7">
        <f>C107/B107-1</f>
        <v>-0.13333333333333341</v>
      </c>
      <c r="D110" s="7">
        <f t="shared" si="15"/>
        <v>-6.25E-2</v>
      </c>
      <c r="E110" s="7">
        <f t="shared" si="15"/>
        <v>-5.8823529411764719E-2</v>
      </c>
    </row>
    <row r="111" spans="1:5" ht="24.75" customHeight="1" thickBot="1" x14ac:dyDescent="0.3">
      <c r="A111" s="405" t="s">
        <v>38</v>
      </c>
      <c r="B111" s="406"/>
      <c r="C111" s="406"/>
      <c r="D111" s="406"/>
      <c r="E111" s="407"/>
    </row>
    <row r="112" spans="1:5" ht="12.75" customHeight="1" x14ac:dyDescent="0.25">
      <c r="A112" s="366"/>
      <c r="B112" s="17">
        <v>2018</v>
      </c>
      <c r="C112" s="17">
        <v>2019</v>
      </c>
      <c r="D112" s="17">
        <v>2020</v>
      </c>
      <c r="E112" s="17">
        <v>2021</v>
      </c>
    </row>
    <row r="113" spans="1:5" ht="9" customHeight="1" thickBot="1" x14ac:dyDescent="0.3">
      <c r="A113" s="367"/>
      <c r="B113" s="18" t="s">
        <v>6</v>
      </c>
      <c r="C113" s="18" t="s">
        <v>7</v>
      </c>
      <c r="D113" s="18" t="s">
        <v>7</v>
      </c>
      <c r="E113" s="18" t="s">
        <v>7</v>
      </c>
    </row>
    <row r="114" spans="1:5" ht="24.75" customHeight="1" thickBot="1" x14ac:dyDescent="0.3">
      <c r="A114" s="1" t="s">
        <v>0</v>
      </c>
      <c r="B114" s="8"/>
      <c r="C114" s="8"/>
      <c r="D114" s="8"/>
      <c r="E114" s="8"/>
    </row>
    <row r="115" spans="1:5" ht="15.75" thickBot="1" x14ac:dyDescent="0.3">
      <c r="A115" s="10" t="s">
        <v>52</v>
      </c>
      <c r="B115" s="11"/>
      <c r="C115" s="82"/>
      <c r="D115" s="82"/>
      <c r="E115" s="82"/>
    </row>
    <row r="116" spans="1:5" ht="15.75" thickBot="1" x14ac:dyDescent="0.3">
      <c r="A116" s="10" t="s">
        <v>53</v>
      </c>
      <c r="B116" s="11"/>
      <c r="C116" s="82"/>
      <c r="D116" s="82"/>
      <c r="E116" s="82"/>
    </row>
    <row r="117" spans="1:5" ht="24.75" customHeight="1" thickBot="1" x14ac:dyDescent="0.3">
      <c r="A117" s="1" t="s">
        <v>32</v>
      </c>
      <c r="B117" s="8"/>
      <c r="C117" s="8"/>
      <c r="D117" s="8"/>
      <c r="E117" s="8"/>
    </row>
    <row r="118" spans="1:5" ht="15.75" thickBot="1" x14ac:dyDescent="0.3">
      <c r="A118" s="10" t="s">
        <v>52</v>
      </c>
      <c r="B118" s="11"/>
      <c r="C118" s="8"/>
      <c r="D118" s="8"/>
      <c r="E118" s="8"/>
    </row>
    <row r="119" spans="1:5" ht="15.75" thickBot="1" x14ac:dyDescent="0.3">
      <c r="A119" s="10" t="s">
        <v>53</v>
      </c>
      <c r="B119" s="11"/>
      <c r="C119" s="8"/>
      <c r="D119" s="8"/>
      <c r="E119" s="8"/>
    </row>
    <row r="120" spans="1:5" ht="24.75" customHeight="1" thickBot="1" x14ac:dyDescent="0.3">
      <c r="A120" s="1" t="s">
        <v>1</v>
      </c>
      <c r="B120" s="74">
        <v>0</v>
      </c>
      <c r="C120" s="178">
        <v>0</v>
      </c>
      <c r="D120" s="178">
        <v>0</v>
      </c>
      <c r="E120" s="178">
        <v>0</v>
      </c>
    </row>
    <row r="121" spans="1:5" ht="15.75" thickBot="1" x14ac:dyDescent="0.3">
      <c r="A121" s="10" t="s">
        <v>52</v>
      </c>
      <c r="B121" s="11"/>
      <c r="C121" s="8"/>
      <c r="D121" s="8"/>
      <c r="E121" s="8"/>
    </row>
    <row r="122" spans="1:5" ht="15.75" thickBot="1" x14ac:dyDescent="0.3">
      <c r="A122" s="10" t="s">
        <v>53</v>
      </c>
      <c r="B122" s="11"/>
      <c r="C122" s="8"/>
      <c r="D122" s="8"/>
      <c r="E122" s="8"/>
    </row>
    <row r="123" spans="1:5" ht="15.75" thickBot="1" x14ac:dyDescent="0.3">
      <c r="A123" s="1" t="s">
        <v>2</v>
      </c>
      <c r="B123" s="11"/>
      <c r="C123" s="8"/>
      <c r="D123" s="8"/>
      <c r="E123" s="8"/>
    </row>
    <row r="124" spans="1:5" ht="15.75" thickBot="1" x14ac:dyDescent="0.3">
      <c r="A124" s="10" t="s">
        <v>52</v>
      </c>
      <c r="B124" s="11"/>
      <c r="C124" s="8"/>
      <c r="D124" s="8"/>
      <c r="E124" s="8"/>
    </row>
    <row r="125" spans="1:5" ht="15.75" thickBot="1" x14ac:dyDescent="0.3">
      <c r="A125" s="10" t="s">
        <v>53</v>
      </c>
      <c r="B125" s="11"/>
      <c r="C125" s="8"/>
      <c r="D125" s="8"/>
      <c r="E125" s="8"/>
    </row>
    <row r="126" spans="1:5" ht="15.75" thickBot="1" x14ac:dyDescent="0.3">
      <c r="A126" s="1" t="s">
        <v>25</v>
      </c>
      <c r="B126" s="11"/>
      <c r="C126" s="8"/>
      <c r="D126" s="8"/>
      <c r="E126" s="8"/>
    </row>
    <row r="127" spans="1:5" ht="15.75" thickBot="1" x14ac:dyDescent="0.3">
      <c r="A127" s="10" t="s">
        <v>52</v>
      </c>
      <c r="B127" s="11"/>
      <c r="C127" s="8"/>
      <c r="D127" s="8"/>
      <c r="E127" s="8"/>
    </row>
    <row r="128" spans="1:5" ht="15" customHeight="1" thickBot="1" x14ac:dyDescent="0.3">
      <c r="A128" s="10" t="s">
        <v>53</v>
      </c>
      <c r="B128" s="11"/>
      <c r="C128" s="8"/>
      <c r="D128" s="8"/>
      <c r="E128" s="8"/>
    </row>
    <row r="129" spans="1:5" ht="15.75" thickBot="1" x14ac:dyDescent="0.3">
      <c r="A129" s="1" t="s">
        <v>26</v>
      </c>
      <c r="B129" s="11">
        <v>0</v>
      </c>
      <c r="C129" s="8">
        <v>0</v>
      </c>
      <c r="D129" s="8">
        <v>0</v>
      </c>
      <c r="E129" s="8">
        <v>0</v>
      </c>
    </row>
    <row r="130" spans="1:5" ht="15.75" thickBot="1" x14ac:dyDescent="0.3">
      <c r="A130" s="10" t="s">
        <v>52</v>
      </c>
      <c r="B130" s="11"/>
      <c r="C130" s="8"/>
      <c r="D130" s="8"/>
      <c r="E130" s="8"/>
    </row>
    <row r="131" spans="1:5" ht="15.75" thickBot="1" x14ac:dyDescent="0.3">
      <c r="A131" s="10" t="s">
        <v>53</v>
      </c>
      <c r="B131" s="11"/>
      <c r="C131" s="8"/>
      <c r="D131" s="8"/>
      <c r="E131" s="8"/>
    </row>
    <row r="132" spans="1:5" ht="24.75" thickBot="1" x14ac:dyDescent="0.3">
      <c r="A132" s="1" t="s">
        <v>3</v>
      </c>
      <c r="B132" s="6">
        <f>B133+B134</f>
        <v>8000</v>
      </c>
      <c r="C132" s="6">
        <f t="shared" ref="C132:E132" si="16">C133+C134</f>
        <v>8000</v>
      </c>
      <c r="D132" s="6">
        <f t="shared" si="16"/>
        <v>8000</v>
      </c>
      <c r="E132" s="6">
        <f t="shared" si="16"/>
        <v>8000</v>
      </c>
    </row>
    <row r="133" spans="1:5" ht="15.75" thickBot="1" x14ac:dyDescent="0.3">
      <c r="A133" s="10" t="s">
        <v>52</v>
      </c>
      <c r="B133" s="6">
        <v>8000</v>
      </c>
      <c r="C133" s="6">
        <v>8000</v>
      </c>
      <c r="D133" s="6">
        <v>8000</v>
      </c>
      <c r="E133" s="6">
        <v>8000</v>
      </c>
    </row>
    <row r="134" spans="1:5" ht="15.75" thickBot="1" x14ac:dyDescent="0.3">
      <c r="A134" s="10" t="s">
        <v>53</v>
      </c>
      <c r="B134" s="11"/>
      <c r="C134" s="8"/>
      <c r="D134" s="8"/>
      <c r="E134" s="8"/>
    </row>
    <row r="135" spans="1:5" ht="15.75" thickBot="1" x14ac:dyDescent="0.3">
      <c r="A135" s="22" t="s">
        <v>37</v>
      </c>
      <c r="B135" s="11">
        <f>B132+B129+B126+B123+B120+B117+B114</f>
        <v>8000</v>
      </c>
      <c r="C135" s="11">
        <f t="shared" ref="C135:E135" si="17">C132+C129+C126+C123+C120+C117+C114</f>
        <v>8000</v>
      </c>
      <c r="D135" s="11">
        <f t="shared" si="17"/>
        <v>8000</v>
      </c>
      <c r="E135" s="11">
        <f t="shared" si="17"/>
        <v>8000</v>
      </c>
    </row>
    <row r="136" spans="1:5" ht="17.25" customHeight="1" thickBot="1" x14ac:dyDescent="0.3">
      <c r="A136" s="23" t="s">
        <v>36</v>
      </c>
      <c r="B136" s="24">
        <f>IF(B135-B106=0,0,"Error")</f>
        <v>0</v>
      </c>
      <c r="C136" s="24">
        <f>IF(C135-C106=0,0,"Error")</f>
        <v>0</v>
      </c>
      <c r="D136" s="24">
        <f>IF(D135-D106=0,0,"Error")</f>
        <v>0</v>
      </c>
      <c r="E136" s="24">
        <f>IF(E135-E106=0,0,"Error")</f>
        <v>0</v>
      </c>
    </row>
    <row r="137" spans="1:5" ht="15.75" thickBot="1" x14ac:dyDescent="0.3">
      <c r="A137" s="389" t="s">
        <v>47</v>
      </c>
      <c r="B137" s="390"/>
      <c r="C137" s="390"/>
      <c r="D137" s="390"/>
      <c r="E137" s="391"/>
    </row>
    <row r="138" spans="1:5" ht="15.75" thickBot="1" x14ac:dyDescent="0.3">
      <c r="A138" s="389" t="s">
        <v>41</v>
      </c>
      <c r="B138" s="390"/>
      <c r="C138" s="390"/>
      <c r="D138" s="390"/>
      <c r="E138" s="391"/>
    </row>
    <row r="139" spans="1:5" ht="15.75" thickBot="1" x14ac:dyDescent="0.3">
      <c r="A139" s="289" t="s">
        <v>48</v>
      </c>
      <c r="B139" s="384" t="s">
        <v>583</v>
      </c>
      <c r="C139" s="385"/>
      <c r="D139" s="386"/>
      <c r="E139" s="387"/>
    </row>
    <row r="140" spans="1:5" ht="30.75" customHeight="1" thickBot="1" x14ac:dyDescent="0.3">
      <c r="A140" s="289" t="s">
        <v>54</v>
      </c>
      <c r="B140" s="289" t="s">
        <v>584</v>
      </c>
      <c r="C140" s="287" t="s">
        <v>55</v>
      </c>
      <c r="D140" s="384"/>
      <c r="E140" s="387"/>
    </row>
    <row r="141" spans="1:5" ht="28.5" customHeight="1" thickBot="1" x14ac:dyDescent="0.3">
      <c r="A141" s="4" t="s">
        <v>10</v>
      </c>
      <c r="B141" s="371" t="s">
        <v>774</v>
      </c>
      <c r="C141" s="372"/>
      <c r="D141" s="372"/>
      <c r="E141" s="373"/>
    </row>
    <row r="142" spans="1:5" ht="15.75" thickBot="1" x14ac:dyDescent="0.3">
      <c r="A142" s="4" t="s">
        <v>15</v>
      </c>
      <c r="B142" s="352" t="s">
        <v>455</v>
      </c>
      <c r="C142" s="353"/>
      <c r="D142" s="353"/>
      <c r="E142" s="381"/>
    </row>
    <row r="143" spans="1:5" ht="12.75" customHeight="1" x14ac:dyDescent="0.25">
      <c r="A143" s="366"/>
      <c r="B143" s="17">
        <v>2018</v>
      </c>
      <c r="C143" s="17">
        <v>2019</v>
      </c>
      <c r="D143" s="17">
        <v>2020</v>
      </c>
      <c r="E143" s="17">
        <v>2021</v>
      </c>
    </row>
    <row r="144" spans="1:5" ht="9" customHeight="1" thickBot="1" x14ac:dyDescent="0.3">
      <c r="A144" s="367"/>
      <c r="B144" s="18" t="s">
        <v>6</v>
      </c>
      <c r="C144" s="18" t="s">
        <v>7</v>
      </c>
      <c r="D144" s="18" t="s">
        <v>7</v>
      </c>
      <c r="E144" s="18" t="s">
        <v>7</v>
      </c>
    </row>
    <row r="145" spans="1:5" ht="15.75" thickBot="1" x14ac:dyDescent="0.3">
      <c r="A145" s="4" t="s">
        <v>9</v>
      </c>
      <c r="B145" s="6">
        <v>7500</v>
      </c>
      <c r="C145" s="6">
        <v>8500</v>
      </c>
      <c r="D145" s="6">
        <v>8000</v>
      </c>
      <c r="E145" s="6">
        <v>8000</v>
      </c>
    </row>
    <row r="146" spans="1:5" ht="15.75" thickBot="1" x14ac:dyDescent="0.3">
      <c r="A146" s="4" t="s">
        <v>16</v>
      </c>
      <c r="B146" s="6">
        <f>B164</f>
        <v>40000</v>
      </c>
      <c r="C146" s="6">
        <v>50000</v>
      </c>
      <c r="D146" s="6">
        <f t="shared" ref="D146:E146" si="18">D164</f>
        <v>60000</v>
      </c>
      <c r="E146" s="6">
        <f t="shared" si="18"/>
        <v>60000</v>
      </c>
    </row>
    <row r="147" spans="1:5" ht="15.75" thickBot="1" x14ac:dyDescent="0.3">
      <c r="A147" s="4" t="s">
        <v>24</v>
      </c>
      <c r="B147" s="6">
        <f>B146/B145</f>
        <v>5.333333333333333</v>
      </c>
      <c r="C147" s="6">
        <f t="shared" ref="C147:E147" si="19">C146/C145</f>
        <v>5.882352941176471</v>
      </c>
      <c r="D147" s="6">
        <f t="shared" si="19"/>
        <v>7.5</v>
      </c>
      <c r="E147" s="6">
        <f t="shared" si="19"/>
        <v>7.5</v>
      </c>
    </row>
    <row r="148" spans="1:5" ht="15.75" thickBot="1" x14ac:dyDescent="0.3">
      <c r="A148" s="4" t="s">
        <v>17</v>
      </c>
      <c r="B148" s="277" t="s">
        <v>23</v>
      </c>
      <c r="C148" s="7">
        <f>C145/B145-1</f>
        <v>0.1333333333333333</v>
      </c>
      <c r="D148" s="7">
        <f t="shared" ref="D148:E150" si="20">D145/C145-1</f>
        <v>-5.8823529411764719E-2</v>
      </c>
      <c r="E148" s="7">
        <f t="shared" si="20"/>
        <v>0</v>
      </c>
    </row>
    <row r="149" spans="1:5" ht="15.75" thickBot="1" x14ac:dyDescent="0.3">
      <c r="A149" s="4" t="s">
        <v>18</v>
      </c>
      <c r="B149" s="277" t="s">
        <v>23</v>
      </c>
      <c r="C149" s="7">
        <f>C146/B146-1</f>
        <v>0.25</v>
      </c>
      <c r="D149" s="7">
        <f t="shared" si="20"/>
        <v>0.19999999999999996</v>
      </c>
      <c r="E149" s="7">
        <f t="shared" si="20"/>
        <v>0</v>
      </c>
    </row>
    <row r="150" spans="1:5" ht="15.75" thickBot="1" x14ac:dyDescent="0.3">
      <c r="A150" s="4" t="s">
        <v>19</v>
      </c>
      <c r="B150" s="277" t="s">
        <v>23</v>
      </c>
      <c r="C150" s="7">
        <f>C147/B147-1</f>
        <v>0.10294117647058831</v>
      </c>
      <c r="D150" s="7">
        <f t="shared" si="20"/>
        <v>0.27499999999999991</v>
      </c>
      <c r="E150" s="7">
        <f t="shared" si="20"/>
        <v>0</v>
      </c>
    </row>
    <row r="151" spans="1:5" ht="15.75" thickBot="1" x14ac:dyDescent="0.3">
      <c r="A151" s="382" t="s">
        <v>362</v>
      </c>
      <c r="B151" s="358"/>
      <c r="C151" s="358"/>
      <c r="D151" s="358"/>
      <c r="E151" s="383"/>
    </row>
    <row r="152" spans="1:5" ht="12.75" customHeight="1" x14ac:dyDescent="0.25">
      <c r="A152" s="366"/>
      <c r="B152" s="17">
        <v>2018</v>
      </c>
      <c r="C152" s="17">
        <v>2019</v>
      </c>
      <c r="D152" s="17">
        <v>2020</v>
      </c>
      <c r="E152" s="17">
        <v>2021</v>
      </c>
    </row>
    <row r="153" spans="1:5" ht="9" customHeight="1" thickBot="1" x14ac:dyDescent="0.3">
      <c r="A153" s="367"/>
      <c r="B153" s="18" t="s">
        <v>6</v>
      </c>
      <c r="C153" s="18" t="s">
        <v>7</v>
      </c>
      <c r="D153" s="18" t="s">
        <v>7</v>
      </c>
      <c r="E153" s="18" t="s">
        <v>7</v>
      </c>
    </row>
    <row r="154" spans="1:5" ht="15.75" thickBot="1" x14ac:dyDescent="0.3">
      <c r="A154" s="201" t="s">
        <v>43</v>
      </c>
      <c r="B154" s="89">
        <f>B155+B156+B157+B158</f>
        <v>0</v>
      </c>
      <c r="C154" s="89">
        <f t="shared" ref="C154:E154" si="21">C155+C156+C157+C158</f>
        <v>0</v>
      </c>
      <c r="D154" s="89">
        <f t="shared" si="21"/>
        <v>0</v>
      </c>
      <c r="E154" s="89">
        <f t="shared" si="21"/>
        <v>0</v>
      </c>
    </row>
    <row r="155" spans="1:5" ht="15.75" thickBot="1" x14ac:dyDescent="0.3">
      <c r="A155" s="195" t="s">
        <v>52</v>
      </c>
      <c r="B155" s="6"/>
      <c r="C155" s="6"/>
      <c r="D155" s="6"/>
      <c r="E155" s="6"/>
    </row>
    <row r="156" spans="1:5" ht="15.75" thickBot="1" x14ac:dyDescent="0.3">
      <c r="A156" s="195" t="s">
        <v>149</v>
      </c>
      <c r="B156" s="89"/>
      <c r="C156" s="89"/>
      <c r="D156" s="89"/>
      <c r="E156" s="89"/>
    </row>
    <row r="157" spans="1:5" ht="15.75" thickBot="1" x14ac:dyDescent="0.3">
      <c r="A157" s="195" t="s">
        <v>150</v>
      </c>
      <c r="B157" s="89"/>
      <c r="C157" s="89"/>
      <c r="D157" s="89"/>
      <c r="E157" s="89"/>
    </row>
    <row r="158" spans="1:5" ht="15.75" thickBot="1" x14ac:dyDescent="0.3">
      <c r="A158" s="195" t="s">
        <v>151</v>
      </c>
      <c r="B158" s="89"/>
      <c r="C158" s="89"/>
      <c r="D158" s="89"/>
      <c r="E158" s="89"/>
    </row>
    <row r="159" spans="1:5" ht="15.75" thickBot="1" x14ac:dyDescent="0.3">
      <c r="A159" s="201" t="s">
        <v>44</v>
      </c>
      <c r="B159" s="190">
        <f>B160+B161+B162+B163</f>
        <v>40000</v>
      </c>
      <c r="C159" s="6">
        <v>50000</v>
      </c>
      <c r="D159" s="89">
        <v>60000</v>
      </c>
      <c r="E159" s="89">
        <v>60000</v>
      </c>
    </row>
    <row r="160" spans="1:5" ht="15.75" thickBot="1" x14ac:dyDescent="0.3">
      <c r="A160" s="195" t="s">
        <v>52</v>
      </c>
      <c r="B160" s="190">
        <v>40000</v>
      </c>
      <c r="C160" s="6">
        <v>50000</v>
      </c>
      <c r="D160" s="89">
        <v>60000</v>
      </c>
      <c r="E160" s="89">
        <v>60000</v>
      </c>
    </row>
    <row r="161" spans="1:5" ht="15.75" thickBot="1" x14ac:dyDescent="0.3">
      <c r="A161" s="195" t="s">
        <v>149</v>
      </c>
      <c r="B161" s="190"/>
      <c r="C161" s="89"/>
      <c r="D161" s="89"/>
      <c r="E161" s="89"/>
    </row>
    <row r="162" spans="1:5" ht="15.75" thickBot="1" x14ac:dyDescent="0.3">
      <c r="A162" s="195" t="s">
        <v>150</v>
      </c>
      <c r="B162" s="190"/>
      <c r="C162" s="89"/>
      <c r="D162" s="89"/>
      <c r="E162" s="89"/>
    </row>
    <row r="163" spans="1:5" ht="15.75" thickBot="1" x14ac:dyDescent="0.3">
      <c r="A163" s="195" t="s">
        <v>151</v>
      </c>
      <c r="B163" s="190"/>
      <c r="C163" s="89"/>
      <c r="D163" s="89"/>
      <c r="E163" s="89"/>
    </row>
    <row r="164" spans="1:5" ht="15.75" thickBot="1" x14ac:dyDescent="0.3">
      <c r="A164" s="290" t="s">
        <v>34</v>
      </c>
      <c r="B164" s="190">
        <f>B154+B159</f>
        <v>40000</v>
      </c>
      <c r="C164" s="190">
        <f t="shared" ref="C164:E164" si="22">C154+C159</f>
        <v>50000</v>
      </c>
      <c r="D164" s="190">
        <f t="shared" si="22"/>
        <v>60000</v>
      </c>
      <c r="E164" s="190">
        <f t="shared" si="22"/>
        <v>60000</v>
      </c>
    </row>
    <row r="165" spans="1:5" ht="24.75" customHeight="1" thickBot="1" x14ac:dyDescent="0.3">
      <c r="A165" s="191" t="s">
        <v>36</v>
      </c>
      <c r="B165" s="192">
        <f ca="1">IF(B164-B165=0,0,"Error")</f>
        <v>0</v>
      </c>
      <c r="C165" s="192">
        <f t="shared" ref="C165:E165" ca="1" si="23">IF(C164-C165=0,0,"Error")</f>
        <v>0</v>
      </c>
      <c r="D165" s="192">
        <f t="shared" ca="1" si="23"/>
        <v>0</v>
      </c>
      <c r="E165" s="192">
        <f t="shared" ca="1" si="23"/>
        <v>0</v>
      </c>
    </row>
    <row r="166" spans="1:5" ht="23.25" customHeight="1" thickBot="1" x14ac:dyDescent="0.3">
      <c r="A166" s="291" t="s">
        <v>13</v>
      </c>
      <c r="B166" s="655" t="s">
        <v>585</v>
      </c>
      <c r="C166" s="656"/>
      <c r="D166" s="656"/>
      <c r="E166" s="657"/>
    </row>
    <row r="167" spans="1:5" ht="15.75" thickBot="1" x14ac:dyDescent="0.3">
      <c r="A167" s="371" t="s">
        <v>14</v>
      </c>
      <c r="B167" s="372"/>
      <c r="C167" s="372"/>
      <c r="D167" s="372"/>
      <c r="E167" s="373"/>
    </row>
    <row r="168" spans="1:5" ht="34.5" thickBot="1" x14ac:dyDescent="0.3">
      <c r="A168" s="279" t="s">
        <v>586</v>
      </c>
      <c r="B168" s="180">
        <v>10</v>
      </c>
      <c r="C168" s="180">
        <v>10</v>
      </c>
      <c r="D168" s="180">
        <v>4</v>
      </c>
      <c r="E168" s="180">
        <v>5</v>
      </c>
    </row>
    <row r="169" spans="1:5" ht="15.75" thickBot="1" x14ac:dyDescent="0.3">
      <c r="A169" s="4" t="s">
        <v>587</v>
      </c>
      <c r="B169" s="79">
        <v>0.7</v>
      </c>
      <c r="C169" s="79">
        <v>0.9</v>
      </c>
      <c r="D169" s="79">
        <v>1</v>
      </c>
      <c r="E169" s="79">
        <v>0.1</v>
      </c>
    </row>
    <row r="170" spans="1:5" ht="23.25" thickBot="1" x14ac:dyDescent="0.3">
      <c r="A170" s="4" t="s">
        <v>588</v>
      </c>
      <c r="B170" s="79">
        <v>0.3</v>
      </c>
      <c r="C170" s="79">
        <v>0.4</v>
      </c>
      <c r="D170" s="79">
        <v>0.45</v>
      </c>
      <c r="E170" s="79">
        <v>0.5</v>
      </c>
    </row>
    <row r="171" spans="1:5" ht="15.75" thickBot="1" x14ac:dyDescent="0.3">
      <c r="A171" s="292" t="s">
        <v>589</v>
      </c>
      <c r="B171" s="293">
        <v>0.3</v>
      </c>
      <c r="C171" s="293">
        <v>0.5</v>
      </c>
      <c r="D171" s="293">
        <v>0.75</v>
      </c>
      <c r="E171" s="293">
        <v>1</v>
      </c>
    </row>
    <row r="172" spans="1:5" ht="15.75" thickBot="1" x14ac:dyDescent="0.3">
      <c r="A172" s="294" t="s">
        <v>590</v>
      </c>
      <c r="B172" s="295">
        <v>0.1</v>
      </c>
      <c r="C172" s="296">
        <v>0.2</v>
      </c>
      <c r="D172" s="295">
        <v>0.3</v>
      </c>
      <c r="E172" s="295">
        <v>0.4</v>
      </c>
    </row>
    <row r="173" spans="1:5" ht="15.75" thickBot="1" x14ac:dyDescent="0.3">
      <c r="A173" s="471" t="s">
        <v>33</v>
      </c>
      <c r="B173" s="549"/>
      <c r="C173" s="549"/>
      <c r="D173" s="549"/>
      <c r="E173" s="472"/>
    </row>
    <row r="174" spans="1:5" ht="18.75" customHeight="1" thickBot="1" x14ac:dyDescent="0.3">
      <c r="A174" s="389" t="s">
        <v>46</v>
      </c>
      <c r="B174" s="390"/>
      <c r="C174" s="390"/>
      <c r="D174" s="390"/>
      <c r="E174" s="391"/>
    </row>
    <row r="175" spans="1:5" ht="31.5" customHeight="1" thickBot="1" x14ac:dyDescent="0.3">
      <c r="A175" s="289" t="s">
        <v>29</v>
      </c>
      <c r="B175" s="371" t="s">
        <v>591</v>
      </c>
      <c r="C175" s="353"/>
      <c r="D175" s="353"/>
      <c r="E175" s="381"/>
    </row>
    <row r="176" spans="1:5" ht="15.75" thickBot="1" x14ac:dyDescent="0.3">
      <c r="A176" s="4" t="s">
        <v>10</v>
      </c>
      <c r="B176" s="652" t="s">
        <v>592</v>
      </c>
      <c r="C176" s="653"/>
      <c r="D176" s="653"/>
      <c r="E176" s="654"/>
    </row>
    <row r="177" spans="1:5" ht="12.75" customHeight="1" thickBot="1" x14ac:dyDescent="0.3">
      <c r="A177" s="4" t="s">
        <v>15</v>
      </c>
      <c r="B177" s="352" t="s">
        <v>593</v>
      </c>
      <c r="C177" s="353"/>
      <c r="D177" s="353"/>
      <c r="E177" s="381"/>
    </row>
    <row r="178" spans="1:5" ht="9" customHeight="1" x14ac:dyDescent="0.25">
      <c r="A178" s="366"/>
      <c r="B178" s="17">
        <v>2018</v>
      </c>
      <c r="C178" s="17">
        <v>2019</v>
      </c>
      <c r="D178" s="17">
        <v>2020</v>
      </c>
      <c r="E178" s="17">
        <v>2021</v>
      </c>
    </row>
    <row r="179" spans="1:5" ht="15.75" thickBot="1" x14ac:dyDescent="0.3">
      <c r="A179" s="367"/>
      <c r="B179" s="18" t="s">
        <v>6</v>
      </c>
      <c r="C179" s="18" t="s">
        <v>7</v>
      </c>
      <c r="D179" s="18" t="s">
        <v>7</v>
      </c>
      <c r="E179" s="18" t="s">
        <v>7</v>
      </c>
    </row>
    <row r="180" spans="1:5" ht="15.75" thickBot="1" x14ac:dyDescent="0.3">
      <c r="A180" s="4" t="s">
        <v>9</v>
      </c>
      <c r="B180" s="6">
        <v>30</v>
      </c>
      <c r="C180" s="89">
        <v>32</v>
      </c>
      <c r="D180" s="89">
        <v>34</v>
      </c>
      <c r="E180" s="89">
        <v>36</v>
      </c>
    </row>
    <row r="181" spans="1:5" ht="15.75" thickBot="1" x14ac:dyDescent="0.3">
      <c r="A181" s="4" t="s">
        <v>16</v>
      </c>
      <c r="B181" s="6">
        <f>B210</f>
        <v>19348.358200000002</v>
      </c>
      <c r="C181" s="6">
        <f t="shared" ref="C181:E181" si="24">C210</f>
        <v>25644.934999999998</v>
      </c>
      <c r="D181" s="6">
        <f t="shared" si="24"/>
        <v>25487.182000000001</v>
      </c>
      <c r="E181" s="6">
        <f t="shared" si="24"/>
        <v>26561.540999999997</v>
      </c>
    </row>
    <row r="182" spans="1:5" ht="15.75" thickBot="1" x14ac:dyDescent="0.3">
      <c r="A182" s="4" t="s">
        <v>24</v>
      </c>
      <c r="B182" s="6">
        <f>B181/B180</f>
        <v>644.94527333333338</v>
      </c>
      <c r="C182" s="6">
        <f t="shared" ref="C182:E182" si="25">C181/C180</f>
        <v>801.40421874999993</v>
      </c>
      <c r="D182" s="6">
        <f t="shared" si="25"/>
        <v>749.62300000000005</v>
      </c>
      <c r="E182" s="6">
        <f t="shared" si="25"/>
        <v>737.82058333333327</v>
      </c>
    </row>
    <row r="183" spans="1:5" ht="15.75" thickBot="1" x14ac:dyDescent="0.3">
      <c r="A183" s="4" t="s">
        <v>17</v>
      </c>
      <c r="B183" s="277" t="s">
        <v>23</v>
      </c>
      <c r="C183" s="7">
        <f>C180/B180-1</f>
        <v>6.6666666666666652E-2</v>
      </c>
      <c r="D183" s="7">
        <f t="shared" ref="D183:E185" si="26">D180/C180-1</f>
        <v>6.25E-2</v>
      </c>
      <c r="E183" s="7">
        <f t="shared" si="26"/>
        <v>5.8823529411764719E-2</v>
      </c>
    </row>
    <row r="184" spans="1:5" ht="15.75" thickBot="1" x14ac:dyDescent="0.3">
      <c r="A184" s="4" t="s">
        <v>18</v>
      </c>
      <c r="B184" s="277" t="s">
        <v>23</v>
      </c>
      <c r="C184" s="7">
        <f>C181/B181-1</f>
        <v>0.32543209790275607</v>
      </c>
      <c r="D184" s="7">
        <f t="shared" si="26"/>
        <v>-6.1514291223587758E-3</v>
      </c>
      <c r="E184" s="7">
        <f t="shared" si="26"/>
        <v>4.2152914355145121E-2</v>
      </c>
    </row>
    <row r="185" spans="1:5" ht="15.75" thickBot="1" x14ac:dyDescent="0.3">
      <c r="A185" s="4" t="s">
        <v>19</v>
      </c>
      <c r="B185" s="277" t="s">
        <v>23</v>
      </c>
      <c r="C185" s="7">
        <f>C182/B182-1</f>
        <v>0.24259259178383386</v>
      </c>
      <c r="D185" s="7">
        <f t="shared" si="26"/>
        <v>-6.4613109762220011E-2</v>
      </c>
      <c r="E185" s="7">
        <f t="shared" si="26"/>
        <v>-1.5744469775696324E-2</v>
      </c>
    </row>
    <row r="186" spans="1:5" ht="12.75" customHeight="1" thickBot="1" x14ac:dyDescent="0.3">
      <c r="A186" s="382" t="s">
        <v>35</v>
      </c>
      <c r="B186" s="358"/>
      <c r="C186" s="358"/>
      <c r="D186" s="358"/>
      <c r="E186" s="383"/>
    </row>
    <row r="187" spans="1:5" ht="9" customHeight="1" x14ac:dyDescent="0.25">
      <c r="A187" s="366"/>
      <c r="B187" s="17">
        <v>2018</v>
      </c>
      <c r="C187" s="17">
        <v>2019</v>
      </c>
      <c r="D187" s="17">
        <v>2020</v>
      </c>
      <c r="E187" s="17">
        <v>2021</v>
      </c>
    </row>
    <row r="188" spans="1:5" ht="15.75" thickBot="1" x14ac:dyDescent="0.3">
      <c r="A188" s="367"/>
      <c r="B188" s="18" t="s">
        <v>6</v>
      </c>
      <c r="C188" s="18" t="s">
        <v>7</v>
      </c>
      <c r="D188" s="18" t="s">
        <v>7</v>
      </c>
      <c r="E188" s="18" t="s">
        <v>7</v>
      </c>
    </row>
    <row r="189" spans="1:5" ht="15.75" thickBot="1" x14ac:dyDescent="0.3">
      <c r="A189" s="201" t="s">
        <v>0</v>
      </c>
      <c r="B189" s="89">
        <f>B190+B191</f>
        <v>5974.6</v>
      </c>
      <c r="C189" s="89">
        <f t="shared" ref="C189" si="27">C190+C191</f>
        <v>11006.8</v>
      </c>
      <c r="D189" s="89">
        <f>D190+D191</f>
        <v>11557.14</v>
      </c>
      <c r="E189" s="89">
        <f>E190+E191</f>
        <v>12134.996999999999</v>
      </c>
    </row>
    <row r="190" spans="1:5" ht="15.75" thickBot="1" x14ac:dyDescent="0.3">
      <c r="A190" s="195" t="s">
        <v>52</v>
      </c>
      <c r="B190" s="89">
        <v>5974.6</v>
      </c>
      <c r="C190" s="89">
        <v>11006.8</v>
      </c>
      <c r="D190" s="89">
        <v>11557.14</v>
      </c>
      <c r="E190" s="89">
        <v>12134.996999999999</v>
      </c>
    </row>
    <row r="191" spans="1:5" ht="15.75" thickBot="1" x14ac:dyDescent="0.3">
      <c r="A191" s="195" t="s">
        <v>53</v>
      </c>
      <c r="B191" s="190"/>
      <c r="C191" s="233"/>
      <c r="D191" s="233"/>
      <c r="E191" s="233"/>
    </row>
    <row r="192" spans="1:5" ht="24.75" thickBot="1" x14ac:dyDescent="0.3">
      <c r="A192" s="201" t="s">
        <v>32</v>
      </c>
      <c r="B192" s="89">
        <f>B193+B194</f>
        <v>997.75819999999999</v>
      </c>
      <c r="C192" s="89">
        <f>C193+C194</f>
        <v>2838.1350000000002</v>
      </c>
      <c r="D192" s="89">
        <f t="shared" ref="D192:E192" si="28">D193+D194</f>
        <v>1930.0419999999999</v>
      </c>
      <c r="E192" s="89">
        <f t="shared" si="28"/>
        <v>2026.5440000000001</v>
      </c>
    </row>
    <row r="193" spans="1:5" ht="15.75" thickBot="1" x14ac:dyDescent="0.3">
      <c r="A193" s="195" t="s">
        <v>52</v>
      </c>
      <c r="B193" s="89">
        <v>997.75819999999999</v>
      </c>
      <c r="C193" s="89">
        <f>1838.135+1000</f>
        <v>2838.1350000000002</v>
      </c>
      <c r="D193" s="89">
        <v>1930.0419999999999</v>
      </c>
      <c r="E193" s="89">
        <v>2026.5440000000001</v>
      </c>
    </row>
    <row r="194" spans="1:5" ht="15.75" thickBot="1" x14ac:dyDescent="0.3">
      <c r="A194" s="195" t="s">
        <v>53</v>
      </c>
      <c r="B194" s="190"/>
      <c r="C194" s="89"/>
      <c r="D194" s="89"/>
      <c r="E194" s="89"/>
    </row>
    <row r="195" spans="1:5" ht="15.75" thickBot="1" x14ac:dyDescent="0.3">
      <c r="A195" s="201" t="s">
        <v>1</v>
      </c>
      <c r="B195" s="190">
        <f>B196+B197</f>
        <v>12376</v>
      </c>
      <c r="C195" s="190">
        <f t="shared" ref="C195:E195" si="29">C196+C197</f>
        <v>11800</v>
      </c>
      <c r="D195" s="190">
        <f t="shared" si="29"/>
        <v>12000</v>
      </c>
      <c r="E195" s="190">
        <f t="shared" si="29"/>
        <v>12400</v>
      </c>
    </row>
    <row r="196" spans="1:5" ht="15.75" thickBot="1" x14ac:dyDescent="0.3">
      <c r="A196" s="195" t="s">
        <v>52</v>
      </c>
      <c r="B196" s="190">
        <v>12376</v>
      </c>
      <c r="C196" s="89">
        <v>11800</v>
      </c>
      <c r="D196" s="89">
        <v>12000</v>
      </c>
      <c r="E196" s="89">
        <v>12400</v>
      </c>
    </row>
    <row r="197" spans="1:5" ht="15.75" thickBot="1" x14ac:dyDescent="0.3">
      <c r="A197" s="195" t="s">
        <v>53</v>
      </c>
      <c r="B197" s="190"/>
      <c r="C197" s="89"/>
      <c r="D197" s="89"/>
      <c r="E197" s="89"/>
    </row>
    <row r="198" spans="1:5" ht="15.75" thickBot="1" x14ac:dyDescent="0.3">
      <c r="A198" s="201" t="s">
        <v>2</v>
      </c>
      <c r="B198" s="190"/>
      <c r="C198" s="89"/>
      <c r="D198" s="89"/>
      <c r="E198" s="89"/>
    </row>
    <row r="199" spans="1:5" ht="15.75" thickBot="1" x14ac:dyDescent="0.3">
      <c r="A199" s="195" t="s">
        <v>52</v>
      </c>
      <c r="B199" s="190"/>
      <c r="C199" s="89"/>
      <c r="D199" s="89"/>
      <c r="E199" s="89"/>
    </row>
    <row r="200" spans="1:5" ht="15.75" thickBot="1" x14ac:dyDescent="0.3">
      <c r="A200" s="195" t="s">
        <v>53</v>
      </c>
      <c r="B200" s="190"/>
      <c r="C200" s="89"/>
      <c r="D200" s="89"/>
      <c r="E200" s="89"/>
    </row>
    <row r="201" spans="1:5" ht="15.75" thickBot="1" x14ac:dyDescent="0.3">
      <c r="A201" s="201" t="s">
        <v>25</v>
      </c>
      <c r="B201" s="190"/>
      <c r="C201" s="89"/>
      <c r="D201" s="89"/>
      <c r="E201" s="89"/>
    </row>
    <row r="202" spans="1:5" ht="15.75" thickBot="1" x14ac:dyDescent="0.3">
      <c r="A202" s="195" t="s">
        <v>52</v>
      </c>
      <c r="B202" s="190"/>
      <c r="C202" s="89"/>
      <c r="D202" s="89"/>
      <c r="E202" s="89"/>
    </row>
    <row r="203" spans="1:5" ht="15.75" thickBot="1" x14ac:dyDescent="0.3">
      <c r="A203" s="195" t="s">
        <v>53</v>
      </c>
      <c r="B203" s="190"/>
      <c r="C203" s="89"/>
      <c r="D203" s="89"/>
      <c r="E203" s="89"/>
    </row>
    <row r="204" spans="1:5" ht="15.75" thickBot="1" x14ac:dyDescent="0.3">
      <c r="A204" s="201" t="s">
        <v>26</v>
      </c>
      <c r="B204" s="190"/>
      <c r="C204" s="89"/>
      <c r="D204" s="89"/>
      <c r="E204" s="89"/>
    </row>
    <row r="205" spans="1:5" ht="15.75" thickBot="1" x14ac:dyDescent="0.3">
      <c r="A205" s="195" t="s">
        <v>52</v>
      </c>
      <c r="B205" s="190"/>
      <c r="C205" s="89"/>
      <c r="D205" s="89"/>
      <c r="E205" s="89"/>
    </row>
    <row r="206" spans="1:5" ht="15.75" thickBot="1" x14ac:dyDescent="0.3">
      <c r="A206" s="195" t="s">
        <v>53</v>
      </c>
      <c r="B206" s="190"/>
      <c r="C206" s="89"/>
      <c r="D206" s="89"/>
      <c r="E206" s="89"/>
    </row>
    <row r="207" spans="1:5" ht="24.75" thickBot="1" x14ac:dyDescent="0.3">
      <c r="A207" s="201" t="s">
        <v>3</v>
      </c>
      <c r="B207" s="190">
        <v>0</v>
      </c>
      <c r="C207" s="89">
        <v>0</v>
      </c>
      <c r="D207" s="89">
        <f>C207*1.03*0.99</f>
        <v>0</v>
      </c>
      <c r="E207" s="89">
        <f>D207*1.03*0.99</f>
        <v>0</v>
      </c>
    </row>
    <row r="208" spans="1:5" ht="15.75" thickBot="1" x14ac:dyDescent="0.3">
      <c r="A208" s="195" t="s">
        <v>52</v>
      </c>
      <c r="B208" s="190"/>
      <c r="C208" s="297"/>
      <c r="D208" s="297"/>
      <c r="E208" s="297"/>
    </row>
    <row r="209" spans="1:5" ht="15.75" thickBot="1" x14ac:dyDescent="0.3">
      <c r="A209" s="195" t="s">
        <v>53</v>
      </c>
      <c r="B209" s="190"/>
      <c r="C209" s="298"/>
      <c r="D209" s="297"/>
      <c r="E209" s="297"/>
    </row>
    <row r="210" spans="1:5" ht="15.75" thickBot="1" x14ac:dyDescent="0.3">
      <c r="A210" s="299" t="s">
        <v>34</v>
      </c>
      <c r="B210" s="190">
        <f>B207+B204+B201+B198+B195+B192+B189</f>
        <v>19348.358200000002</v>
      </c>
      <c r="C210" s="190">
        <f t="shared" ref="C210:E210" si="30">C207+C204+C201+C198+C195+C192+C189</f>
        <v>25644.934999999998</v>
      </c>
      <c r="D210" s="190">
        <f t="shared" si="30"/>
        <v>25487.182000000001</v>
      </c>
      <c r="E210" s="190">
        <f t="shared" si="30"/>
        <v>26561.540999999997</v>
      </c>
    </row>
    <row r="211" spans="1:5" ht="15.75" thickBot="1" x14ac:dyDescent="0.3">
      <c r="A211" s="191" t="s">
        <v>36</v>
      </c>
      <c r="B211" s="192">
        <f>IF(B210-B181=0,0,"Error")</f>
        <v>0</v>
      </c>
      <c r="C211" s="192">
        <f>IF(C210-C181=0,0,"Error")</f>
        <v>0</v>
      </c>
      <c r="D211" s="192">
        <f>IF(D210-D181=0,0,"Error")</f>
        <v>0</v>
      </c>
      <c r="E211" s="192">
        <f>IF(E210-E181=0,0,"Error")</f>
        <v>0</v>
      </c>
    </row>
    <row r="212" spans="1:5" ht="26.25" customHeight="1" thickBot="1" x14ac:dyDescent="0.3">
      <c r="A212" s="279" t="s">
        <v>414</v>
      </c>
      <c r="B212" s="300" t="s">
        <v>594</v>
      </c>
      <c r="C212" s="301"/>
      <c r="D212" s="301"/>
      <c r="E212" s="302"/>
    </row>
    <row r="213" spans="1:5" ht="36.75" customHeight="1" thickBot="1" x14ac:dyDescent="0.3">
      <c r="A213" s="4" t="s">
        <v>10</v>
      </c>
      <c r="B213" s="658" t="s">
        <v>595</v>
      </c>
      <c r="C213" s="659"/>
      <c r="D213" s="659"/>
      <c r="E213" s="660"/>
    </row>
    <row r="214" spans="1:5" ht="16.5" customHeight="1" thickBot="1" x14ac:dyDescent="0.3">
      <c r="A214" s="4" t="s">
        <v>15</v>
      </c>
      <c r="B214" s="352" t="s">
        <v>596</v>
      </c>
      <c r="C214" s="353"/>
      <c r="D214" s="353"/>
      <c r="E214" s="381"/>
    </row>
    <row r="215" spans="1:5" ht="9" customHeight="1" x14ac:dyDescent="0.25">
      <c r="A215" s="366"/>
      <c r="B215" s="17">
        <v>2018</v>
      </c>
      <c r="C215" s="17">
        <v>2019</v>
      </c>
      <c r="D215" s="17">
        <v>2020</v>
      </c>
      <c r="E215" s="17">
        <v>2021</v>
      </c>
    </row>
    <row r="216" spans="1:5" ht="15.75" thickBot="1" x14ac:dyDescent="0.3">
      <c r="A216" s="367"/>
      <c r="B216" s="18" t="s">
        <v>6</v>
      </c>
      <c r="C216" s="18" t="s">
        <v>7</v>
      </c>
      <c r="D216" s="18" t="s">
        <v>7</v>
      </c>
      <c r="E216" s="18" t="s">
        <v>7</v>
      </c>
    </row>
    <row r="217" spans="1:5" ht="15.75" thickBot="1" x14ac:dyDescent="0.3">
      <c r="A217" s="4" t="s">
        <v>9</v>
      </c>
      <c r="B217" s="277">
        <v>25</v>
      </c>
      <c r="C217" s="277">
        <v>27</v>
      </c>
      <c r="D217" s="277">
        <v>28</v>
      </c>
      <c r="E217" s="277">
        <v>30</v>
      </c>
    </row>
    <row r="218" spans="1:5" ht="15.75" thickBot="1" x14ac:dyDescent="0.3">
      <c r="A218" s="4" t="s">
        <v>16</v>
      </c>
      <c r="B218" s="6">
        <f>B247</f>
        <v>17584.342000000001</v>
      </c>
      <c r="C218" s="6">
        <f t="shared" ref="C218:E218" si="31">C247</f>
        <v>20883.701699999998</v>
      </c>
      <c r="D218" s="6">
        <f t="shared" si="31"/>
        <v>21912.639999999999</v>
      </c>
      <c r="E218" s="6">
        <f t="shared" si="31"/>
        <v>21921.155999999999</v>
      </c>
    </row>
    <row r="219" spans="1:5" ht="15.75" thickBot="1" x14ac:dyDescent="0.3">
      <c r="A219" s="4" t="s">
        <v>24</v>
      </c>
      <c r="B219" s="6">
        <f>B218/B217</f>
        <v>703.37368000000004</v>
      </c>
      <c r="C219" s="6">
        <f>C218/C217</f>
        <v>773.47043333333329</v>
      </c>
      <c r="D219" s="6">
        <f>D218/D217</f>
        <v>782.59428571428566</v>
      </c>
      <c r="E219" s="6">
        <f>E218/E217</f>
        <v>730.70519999999999</v>
      </c>
    </row>
    <row r="220" spans="1:5" ht="15.75" thickBot="1" x14ac:dyDescent="0.3">
      <c r="A220" s="4" t="s">
        <v>17</v>
      </c>
      <c r="B220" s="277"/>
      <c r="C220" s="7">
        <f>C217/B217-1</f>
        <v>8.0000000000000071E-2</v>
      </c>
      <c r="D220" s="7">
        <f>D217/C217-1</f>
        <v>3.7037037037036979E-2</v>
      </c>
      <c r="E220" s="7">
        <f>E217/D217-1</f>
        <v>7.1428571428571397E-2</v>
      </c>
    </row>
    <row r="221" spans="1:5" ht="15.75" thickBot="1" x14ac:dyDescent="0.3">
      <c r="A221" s="4" t="s">
        <v>18</v>
      </c>
      <c r="B221" s="277"/>
      <c r="C221" s="7">
        <f>C218/B218-1</f>
        <v>0.18763054653964284</v>
      </c>
      <c r="D221" s="7">
        <f t="shared" ref="D221:E222" si="32">D218/C218-1</f>
        <v>4.9269919422379127E-2</v>
      </c>
      <c r="E221" s="7">
        <f t="shared" si="32"/>
        <v>3.8863413993017737E-4</v>
      </c>
    </row>
    <row r="222" spans="1:5" ht="24.75" customHeight="1" thickBot="1" x14ac:dyDescent="0.3">
      <c r="A222" s="4" t="s">
        <v>19</v>
      </c>
      <c r="B222" s="277"/>
      <c r="C222" s="7">
        <f>C219/B219-1</f>
        <v>9.9657913462632308E-2</v>
      </c>
      <c r="D222" s="7">
        <f t="shared" si="32"/>
        <v>1.1795993728722642E-2</v>
      </c>
      <c r="E222" s="7">
        <f t="shared" si="32"/>
        <v>-6.6303941469398442E-2</v>
      </c>
    </row>
    <row r="223" spans="1:5" ht="12.75" customHeight="1" thickBot="1" x14ac:dyDescent="0.3">
      <c r="A223" s="382" t="s">
        <v>38</v>
      </c>
      <c r="B223" s="358"/>
      <c r="C223" s="358"/>
      <c r="D223" s="358"/>
      <c r="E223" s="383"/>
    </row>
    <row r="224" spans="1:5" ht="9" customHeight="1" x14ac:dyDescent="0.25">
      <c r="A224" s="366"/>
      <c r="B224" s="17">
        <v>2018</v>
      </c>
      <c r="C224" s="17">
        <v>2019</v>
      </c>
      <c r="D224" s="17">
        <v>2020</v>
      </c>
      <c r="E224" s="17">
        <v>2021</v>
      </c>
    </row>
    <row r="225" spans="1:5" ht="24.75" customHeight="1" thickBot="1" x14ac:dyDescent="0.3">
      <c r="A225" s="367"/>
      <c r="B225" s="18" t="s">
        <v>6</v>
      </c>
      <c r="C225" s="18" t="s">
        <v>7</v>
      </c>
      <c r="D225" s="18" t="s">
        <v>7</v>
      </c>
      <c r="E225" s="18" t="s">
        <v>7</v>
      </c>
    </row>
    <row r="226" spans="1:5" ht="38.25" customHeight="1" thickBot="1" x14ac:dyDescent="0.3">
      <c r="A226" s="201" t="s">
        <v>0</v>
      </c>
      <c r="B226" s="89">
        <f>B227+B228</f>
        <v>5987.3</v>
      </c>
      <c r="C226" s="89">
        <f t="shared" ref="C226:E226" si="33">C227+C228</f>
        <v>8255.1</v>
      </c>
      <c r="D226" s="89">
        <f t="shared" si="33"/>
        <v>8667.8549999999996</v>
      </c>
      <c r="E226" s="89">
        <f t="shared" si="33"/>
        <v>9101.2479999999996</v>
      </c>
    </row>
    <row r="227" spans="1:5" ht="24.75" customHeight="1" thickBot="1" x14ac:dyDescent="0.3">
      <c r="A227" s="195" t="s">
        <v>52</v>
      </c>
      <c r="B227" s="89">
        <v>5987.3</v>
      </c>
      <c r="C227" s="89">
        <v>8255.1</v>
      </c>
      <c r="D227" s="89">
        <v>8667.8549999999996</v>
      </c>
      <c r="E227" s="89">
        <v>9101.2479999999996</v>
      </c>
    </row>
    <row r="228" spans="1:5" ht="24.75" customHeight="1" thickBot="1" x14ac:dyDescent="0.3">
      <c r="A228" s="195" t="s">
        <v>53</v>
      </c>
      <c r="B228" s="190"/>
      <c r="C228" s="233"/>
      <c r="D228" s="233"/>
      <c r="E228" s="233"/>
    </row>
    <row r="229" spans="1:5" ht="24.75" thickBot="1" x14ac:dyDescent="0.3">
      <c r="A229" s="201" t="s">
        <v>32</v>
      </c>
      <c r="B229" s="89">
        <f>B230+B231</f>
        <v>1065.0419999999999</v>
      </c>
      <c r="C229" s="89">
        <f t="shared" ref="C229:E229" si="34">C230+C231</f>
        <v>2378.6017000000002</v>
      </c>
      <c r="D229" s="89">
        <f t="shared" si="34"/>
        <v>1447.5309999999999</v>
      </c>
      <c r="E229" s="89">
        <f t="shared" si="34"/>
        <v>1519.9079999999999</v>
      </c>
    </row>
    <row r="230" spans="1:5" ht="15.75" thickBot="1" x14ac:dyDescent="0.3">
      <c r="A230" s="195" t="s">
        <v>52</v>
      </c>
      <c r="B230" s="89">
        <v>1065.0419999999999</v>
      </c>
      <c r="C230" s="89">
        <f>1378.6017+1000</f>
        <v>2378.6017000000002</v>
      </c>
      <c r="D230" s="89">
        <v>1447.5309999999999</v>
      </c>
      <c r="E230" s="89">
        <v>1519.9079999999999</v>
      </c>
    </row>
    <row r="231" spans="1:5" ht="24.75" customHeight="1" thickBot="1" x14ac:dyDescent="0.3">
      <c r="A231" s="195" t="s">
        <v>53</v>
      </c>
      <c r="B231" s="190"/>
      <c r="C231" s="89"/>
      <c r="D231" s="89"/>
      <c r="E231" s="89"/>
    </row>
    <row r="232" spans="1:5" ht="15.75" thickBot="1" x14ac:dyDescent="0.3">
      <c r="A232" s="201" t="s">
        <v>1</v>
      </c>
      <c r="B232" s="190">
        <f>B233+B234</f>
        <v>10532</v>
      </c>
      <c r="C232" s="190">
        <f t="shared" ref="C232:E232" si="35">C233+C234</f>
        <v>10250</v>
      </c>
      <c r="D232" s="190">
        <f t="shared" si="35"/>
        <v>11797.254000000001</v>
      </c>
      <c r="E232" s="190">
        <f t="shared" si="35"/>
        <v>11300</v>
      </c>
    </row>
    <row r="233" spans="1:5" ht="15.75" thickBot="1" x14ac:dyDescent="0.3">
      <c r="A233" s="195" t="s">
        <v>52</v>
      </c>
      <c r="B233" s="190">
        <v>10532</v>
      </c>
      <c r="C233" s="89">
        <v>10250</v>
      </c>
      <c r="D233" s="89">
        <v>11797.254000000001</v>
      </c>
      <c r="E233" s="89">
        <v>11300</v>
      </c>
    </row>
    <row r="234" spans="1:5" ht="15.75" thickBot="1" x14ac:dyDescent="0.3">
      <c r="A234" s="195" t="s">
        <v>53</v>
      </c>
      <c r="B234" s="190"/>
      <c r="C234" s="89"/>
      <c r="D234" s="89"/>
      <c r="E234" s="89"/>
    </row>
    <row r="235" spans="1:5" ht="15.75" thickBot="1" x14ac:dyDescent="0.3">
      <c r="A235" s="201" t="s">
        <v>2</v>
      </c>
      <c r="B235" s="190"/>
      <c r="C235" s="89"/>
      <c r="D235" s="89"/>
      <c r="E235" s="89"/>
    </row>
    <row r="236" spans="1:5" ht="15.75" thickBot="1" x14ac:dyDescent="0.3">
      <c r="A236" s="195" t="s">
        <v>52</v>
      </c>
      <c r="B236" s="190"/>
      <c r="C236" s="89"/>
      <c r="D236" s="89"/>
      <c r="E236" s="89"/>
    </row>
    <row r="237" spans="1:5" ht="15.75" thickBot="1" x14ac:dyDescent="0.3">
      <c r="A237" s="195" t="s">
        <v>53</v>
      </c>
      <c r="B237" s="190"/>
      <c r="C237" s="89"/>
      <c r="D237" s="89"/>
      <c r="E237" s="89"/>
    </row>
    <row r="238" spans="1:5" ht="15.75" thickBot="1" x14ac:dyDescent="0.3">
      <c r="A238" s="201" t="s">
        <v>25</v>
      </c>
      <c r="B238" s="190"/>
      <c r="C238" s="89"/>
      <c r="D238" s="89"/>
      <c r="E238" s="89"/>
    </row>
    <row r="239" spans="1:5" ht="15.75" thickBot="1" x14ac:dyDescent="0.3">
      <c r="A239" s="195" t="s">
        <v>52</v>
      </c>
      <c r="B239" s="190"/>
      <c r="C239" s="89"/>
      <c r="D239" s="89"/>
      <c r="E239" s="89"/>
    </row>
    <row r="240" spans="1:5" ht="15.75" thickBot="1" x14ac:dyDescent="0.3">
      <c r="A240" s="195" t="s">
        <v>53</v>
      </c>
      <c r="B240" s="190"/>
      <c r="C240" s="89"/>
      <c r="D240" s="89"/>
      <c r="E240" s="89"/>
    </row>
    <row r="241" spans="1:5" ht="15.75" thickBot="1" x14ac:dyDescent="0.3">
      <c r="A241" s="201" t="s">
        <v>26</v>
      </c>
      <c r="B241" s="190"/>
      <c r="C241" s="89"/>
      <c r="D241" s="89"/>
      <c r="E241" s="89"/>
    </row>
    <row r="242" spans="1:5" ht="15.75" thickBot="1" x14ac:dyDescent="0.3">
      <c r="A242" s="195" t="s">
        <v>52</v>
      </c>
      <c r="B242" s="190"/>
      <c r="C242" s="89"/>
      <c r="D242" s="89"/>
      <c r="E242" s="89"/>
    </row>
    <row r="243" spans="1:5" ht="15.75" thickBot="1" x14ac:dyDescent="0.3">
      <c r="A243" s="195" t="s">
        <v>53</v>
      </c>
      <c r="B243" s="190"/>
      <c r="C243" s="89"/>
      <c r="D243" s="89"/>
      <c r="E243" s="89"/>
    </row>
    <row r="244" spans="1:5" ht="24.75" thickBot="1" x14ac:dyDescent="0.3">
      <c r="A244" s="201" t="s">
        <v>3</v>
      </c>
      <c r="B244" s="190"/>
      <c r="C244" s="89"/>
      <c r="D244" s="89"/>
      <c r="E244" s="89"/>
    </row>
    <row r="245" spans="1:5" ht="15.75" thickBot="1" x14ac:dyDescent="0.3">
      <c r="A245" s="195" t="s">
        <v>52</v>
      </c>
      <c r="B245" s="190"/>
      <c r="C245" s="89"/>
      <c r="D245" s="89"/>
      <c r="E245" s="89"/>
    </row>
    <row r="246" spans="1:5" ht="15.75" thickBot="1" x14ac:dyDescent="0.3">
      <c r="A246" s="195" t="s">
        <v>53</v>
      </c>
      <c r="B246" s="190"/>
      <c r="C246" s="89"/>
      <c r="D246" s="89"/>
      <c r="E246" s="89"/>
    </row>
    <row r="247" spans="1:5" ht="17.25" customHeight="1" thickBot="1" x14ac:dyDescent="0.3">
      <c r="A247" s="189" t="s">
        <v>37</v>
      </c>
      <c r="B247" s="190">
        <f>B244+B241+B238+B235+B232+B229+B226</f>
        <v>17584.342000000001</v>
      </c>
      <c r="C247" s="190">
        <f t="shared" ref="C247:E247" si="36">C244+C241+C238+C235+C232+C229+C226</f>
        <v>20883.701699999998</v>
      </c>
      <c r="D247" s="190">
        <f t="shared" si="36"/>
        <v>21912.639999999999</v>
      </c>
      <c r="E247" s="190">
        <f t="shared" si="36"/>
        <v>21921.155999999999</v>
      </c>
    </row>
    <row r="248" spans="1:5" ht="15.75" thickBot="1" x14ac:dyDescent="0.3">
      <c r="A248" s="191" t="s">
        <v>36</v>
      </c>
      <c r="B248" s="192">
        <f>IF(B247-B218=0,0,"Error")</f>
        <v>0</v>
      </c>
      <c r="C248" s="192">
        <f>IF(C247-C218=0,0,"Error")</f>
        <v>0</v>
      </c>
      <c r="D248" s="192">
        <f>IF(D247-D218=0,0,"Error")</f>
        <v>0</v>
      </c>
      <c r="E248" s="192">
        <f>IF(E247-E218=0,0,"Error")</f>
        <v>0</v>
      </c>
    </row>
    <row r="249" spans="1:5" ht="26.25" customHeight="1" thickBot="1" x14ac:dyDescent="0.3">
      <c r="A249" s="279" t="s">
        <v>388</v>
      </c>
      <c r="B249" s="352" t="s">
        <v>597</v>
      </c>
      <c r="C249" s="353"/>
      <c r="D249" s="353"/>
      <c r="E249" s="381"/>
    </row>
    <row r="250" spans="1:5" ht="15.75" thickBot="1" x14ac:dyDescent="0.3">
      <c r="A250" s="4" t="s">
        <v>10</v>
      </c>
      <c r="B250" s="371" t="s">
        <v>598</v>
      </c>
      <c r="C250" s="372"/>
      <c r="D250" s="372"/>
      <c r="E250" s="373"/>
    </row>
    <row r="251" spans="1:5" ht="12.75" customHeight="1" thickBot="1" x14ac:dyDescent="0.3">
      <c r="A251" s="4" t="s">
        <v>15</v>
      </c>
      <c r="B251" s="352" t="s">
        <v>599</v>
      </c>
      <c r="C251" s="353"/>
      <c r="D251" s="353"/>
      <c r="E251" s="381"/>
    </row>
    <row r="252" spans="1:5" ht="9" customHeight="1" x14ac:dyDescent="0.25">
      <c r="A252" s="366"/>
      <c r="B252" s="17">
        <v>2018</v>
      </c>
      <c r="C252" s="17">
        <v>2019</v>
      </c>
      <c r="D252" s="17">
        <v>2020</v>
      </c>
      <c r="E252" s="17">
        <v>2021</v>
      </c>
    </row>
    <row r="253" spans="1:5" ht="15.75" thickBot="1" x14ac:dyDescent="0.3">
      <c r="A253" s="367"/>
      <c r="B253" s="18" t="s">
        <v>6</v>
      </c>
      <c r="C253" s="18" t="s">
        <v>7</v>
      </c>
      <c r="D253" s="18" t="s">
        <v>7</v>
      </c>
      <c r="E253" s="18" t="s">
        <v>7</v>
      </c>
    </row>
    <row r="254" spans="1:5" ht="15.75" thickBot="1" x14ac:dyDescent="0.3">
      <c r="A254" s="4" t="s">
        <v>9</v>
      </c>
      <c r="B254" s="6">
        <v>190</v>
      </c>
      <c r="C254" s="6">
        <v>120</v>
      </c>
      <c r="D254" s="6">
        <v>120</v>
      </c>
      <c r="E254" s="6">
        <v>120</v>
      </c>
    </row>
    <row r="255" spans="1:5" ht="15.75" thickBot="1" x14ac:dyDescent="0.3">
      <c r="A255" s="4" t="s">
        <v>16</v>
      </c>
      <c r="B255" s="6">
        <f>B284</f>
        <v>688</v>
      </c>
      <c r="C255" s="6">
        <f t="shared" ref="C255:E255" si="37">C284</f>
        <v>12339.457224999998</v>
      </c>
      <c r="D255" s="6">
        <f t="shared" si="37"/>
        <v>13143.591189999999</v>
      </c>
      <c r="E255" s="6">
        <f t="shared" si="37"/>
        <v>13280.771000000001</v>
      </c>
    </row>
    <row r="256" spans="1:5" ht="15.75" thickBot="1" x14ac:dyDescent="0.3">
      <c r="A256" s="4" t="s">
        <v>24</v>
      </c>
      <c r="B256" s="6">
        <f>B255/B254</f>
        <v>3.6210526315789475</v>
      </c>
      <c r="C256" s="6">
        <f t="shared" ref="C256:E256" si="38">C255/C254</f>
        <v>102.82881020833332</v>
      </c>
      <c r="D256" s="6">
        <f t="shared" si="38"/>
        <v>109.52992658333332</v>
      </c>
      <c r="E256" s="6">
        <f t="shared" si="38"/>
        <v>110.67309166666668</v>
      </c>
    </row>
    <row r="257" spans="1:5" ht="15.75" thickBot="1" x14ac:dyDescent="0.3">
      <c r="A257" s="4" t="s">
        <v>17</v>
      </c>
      <c r="B257" s="277"/>
      <c r="C257" s="7">
        <f>C254/B254-1</f>
        <v>-0.36842105263157898</v>
      </c>
      <c r="D257" s="7">
        <f>D254/C254-1</f>
        <v>0</v>
      </c>
      <c r="E257" s="7">
        <f>E254/D254-1</f>
        <v>0</v>
      </c>
    </row>
    <row r="258" spans="1:5" ht="15.75" thickBot="1" x14ac:dyDescent="0.3">
      <c r="A258" s="4" t="s">
        <v>18</v>
      </c>
      <c r="B258" s="277"/>
      <c r="C258" s="7">
        <f>C255/B255-1</f>
        <v>16.935257594476742</v>
      </c>
      <c r="D258" s="7">
        <f t="shared" ref="D258:E259" si="39">D255/C255-1</f>
        <v>6.5167693386935177E-2</v>
      </c>
      <c r="E258" s="7">
        <f t="shared" si="39"/>
        <v>1.043701131730046E-2</v>
      </c>
    </row>
    <row r="259" spans="1:5" ht="24.75" customHeight="1" thickBot="1" x14ac:dyDescent="0.3">
      <c r="A259" s="4" t="s">
        <v>19</v>
      </c>
      <c r="B259" s="277"/>
      <c r="C259" s="7">
        <f>C256/B256-1</f>
        <v>27.39749119125484</v>
      </c>
      <c r="D259" s="7">
        <f t="shared" si="39"/>
        <v>6.5167693386934955E-2</v>
      </c>
      <c r="E259" s="7">
        <f t="shared" si="39"/>
        <v>1.0437011317300682E-2</v>
      </c>
    </row>
    <row r="260" spans="1:5" ht="12.75" customHeight="1" thickBot="1" x14ac:dyDescent="0.3">
      <c r="A260" s="382" t="s">
        <v>38</v>
      </c>
      <c r="B260" s="358"/>
      <c r="C260" s="358"/>
      <c r="D260" s="358"/>
      <c r="E260" s="383"/>
    </row>
    <row r="261" spans="1:5" ht="9" customHeight="1" x14ac:dyDescent="0.25">
      <c r="A261" s="366"/>
      <c r="B261" s="17">
        <v>2018</v>
      </c>
      <c r="C261" s="17">
        <v>2019</v>
      </c>
      <c r="D261" s="17">
        <v>2020</v>
      </c>
      <c r="E261" s="17">
        <v>2021</v>
      </c>
    </row>
    <row r="262" spans="1:5" ht="24.75" customHeight="1" thickBot="1" x14ac:dyDescent="0.3">
      <c r="A262" s="367"/>
      <c r="B262" s="18" t="s">
        <v>6</v>
      </c>
      <c r="C262" s="18" t="s">
        <v>7</v>
      </c>
      <c r="D262" s="18" t="s">
        <v>7</v>
      </c>
      <c r="E262" s="18" t="s">
        <v>7</v>
      </c>
    </row>
    <row r="263" spans="1:5" ht="15.75" thickBot="1" x14ac:dyDescent="0.3">
      <c r="A263" s="201" t="s">
        <v>0</v>
      </c>
      <c r="B263" s="89">
        <f>B264+B265</f>
        <v>0</v>
      </c>
      <c r="C263" s="89">
        <f t="shared" ref="C263:E263" si="40">C264+C265</f>
        <v>5503.4</v>
      </c>
      <c r="D263" s="89">
        <f t="shared" si="40"/>
        <v>5778.57</v>
      </c>
      <c r="E263" s="89">
        <f t="shared" si="40"/>
        <v>6067.4989999999998</v>
      </c>
    </row>
    <row r="264" spans="1:5" ht="15.75" thickBot="1" x14ac:dyDescent="0.3">
      <c r="A264" s="195" t="s">
        <v>52</v>
      </c>
      <c r="B264" s="89"/>
      <c r="C264" s="89">
        <v>5503.4</v>
      </c>
      <c r="D264" s="89">
        <v>5778.57</v>
      </c>
      <c r="E264" s="89">
        <v>6067.4989999999998</v>
      </c>
    </row>
    <row r="265" spans="1:5" ht="24.75" customHeight="1" thickBot="1" x14ac:dyDescent="0.3">
      <c r="A265" s="195" t="s">
        <v>53</v>
      </c>
      <c r="B265" s="190"/>
      <c r="C265" s="233"/>
      <c r="D265" s="233"/>
      <c r="E265" s="233"/>
    </row>
    <row r="266" spans="1:5" ht="24.75" thickBot="1" x14ac:dyDescent="0.3">
      <c r="A266" s="201" t="s">
        <v>32</v>
      </c>
      <c r="B266" s="89">
        <f>B267+B268</f>
        <v>0</v>
      </c>
      <c r="C266" s="89">
        <f t="shared" ref="C266:E266" si="41">C267+C268</f>
        <v>983.68722500000001</v>
      </c>
      <c r="D266" s="89">
        <f t="shared" si="41"/>
        <v>965.02119000000005</v>
      </c>
      <c r="E266" s="89">
        <f t="shared" si="41"/>
        <v>1013.272</v>
      </c>
    </row>
    <row r="267" spans="1:5" ht="15.75" thickBot="1" x14ac:dyDescent="0.3">
      <c r="A267" s="195" t="s">
        <v>52</v>
      </c>
      <c r="B267" s="190"/>
      <c r="C267" s="89">
        <f>102.687225+881</f>
        <v>983.68722500000001</v>
      </c>
      <c r="D267" s="89">
        <v>965.02119000000005</v>
      </c>
      <c r="E267" s="89">
        <v>1013.272</v>
      </c>
    </row>
    <row r="268" spans="1:5" ht="24.75" customHeight="1" thickBot="1" x14ac:dyDescent="0.3">
      <c r="A268" s="195" t="s">
        <v>53</v>
      </c>
      <c r="B268" s="190"/>
      <c r="C268" s="89"/>
      <c r="D268" s="89"/>
      <c r="E268" s="89"/>
    </row>
    <row r="269" spans="1:5" ht="15.75" thickBot="1" x14ac:dyDescent="0.3">
      <c r="A269" s="201" t="s">
        <v>1</v>
      </c>
      <c r="B269" s="190">
        <f>B270+B271</f>
        <v>688</v>
      </c>
      <c r="C269" s="190">
        <f t="shared" ref="C269:E269" si="42">C270+C271</f>
        <v>5852.37</v>
      </c>
      <c r="D269" s="190">
        <f t="shared" si="42"/>
        <v>6400</v>
      </c>
      <c r="E269" s="190">
        <f t="shared" si="42"/>
        <v>6200</v>
      </c>
    </row>
    <row r="270" spans="1:5" ht="15.75" thickBot="1" x14ac:dyDescent="0.3">
      <c r="A270" s="195" t="s">
        <v>52</v>
      </c>
      <c r="B270" s="190">
        <v>688</v>
      </c>
      <c r="C270" s="89">
        <f>5852.37</f>
        <v>5852.37</v>
      </c>
      <c r="D270" s="89">
        <v>6400</v>
      </c>
      <c r="E270" s="89">
        <v>6200</v>
      </c>
    </row>
    <row r="271" spans="1:5" ht="15.75" thickBot="1" x14ac:dyDescent="0.3">
      <c r="A271" s="195" t="s">
        <v>53</v>
      </c>
      <c r="B271" s="190"/>
      <c r="C271" s="89"/>
      <c r="D271" s="89"/>
      <c r="E271" s="89"/>
    </row>
    <row r="272" spans="1:5" ht="15.75" thickBot="1" x14ac:dyDescent="0.3">
      <c r="A272" s="201" t="s">
        <v>2</v>
      </c>
      <c r="B272" s="190"/>
      <c r="C272" s="89"/>
      <c r="D272" s="89"/>
      <c r="E272" s="89"/>
    </row>
    <row r="273" spans="1:5" ht="15.75" thickBot="1" x14ac:dyDescent="0.3">
      <c r="A273" s="195" t="s">
        <v>52</v>
      </c>
      <c r="B273" s="190"/>
      <c r="C273" s="89"/>
      <c r="D273" s="89"/>
      <c r="E273" s="89"/>
    </row>
    <row r="274" spans="1:5" ht="15.75" thickBot="1" x14ac:dyDescent="0.3">
      <c r="A274" s="195" t="s">
        <v>53</v>
      </c>
      <c r="B274" s="190"/>
      <c r="C274" s="89"/>
      <c r="D274" s="89"/>
      <c r="E274" s="89"/>
    </row>
    <row r="275" spans="1:5" ht="15.75" thickBot="1" x14ac:dyDescent="0.3">
      <c r="A275" s="201" t="s">
        <v>25</v>
      </c>
      <c r="B275" s="190"/>
      <c r="C275" s="89"/>
      <c r="D275" s="89"/>
      <c r="E275" s="89"/>
    </row>
    <row r="276" spans="1:5" ht="15" customHeight="1" thickBot="1" x14ac:dyDescent="0.3">
      <c r="A276" s="195" t="s">
        <v>52</v>
      </c>
      <c r="B276" s="190"/>
      <c r="C276" s="89"/>
      <c r="D276" s="89"/>
      <c r="E276" s="89"/>
    </row>
    <row r="277" spans="1:5" ht="15.75" thickBot="1" x14ac:dyDescent="0.3">
      <c r="A277" s="195" t="s">
        <v>53</v>
      </c>
      <c r="B277" s="190"/>
      <c r="C277" s="89"/>
      <c r="D277" s="89"/>
      <c r="E277" s="89"/>
    </row>
    <row r="278" spans="1:5" ht="15.75" thickBot="1" x14ac:dyDescent="0.3">
      <c r="A278" s="201" t="s">
        <v>26</v>
      </c>
      <c r="B278" s="190">
        <v>0</v>
      </c>
      <c r="C278" s="89">
        <v>0</v>
      </c>
      <c r="D278" s="89">
        <v>0</v>
      </c>
      <c r="E278" s="89">
        <v>0</v>
      </c>
    </row>
    <row r="279" spans="1:5" ht="15.75" thickBot="1" x14ac:dyDescent="0.3">
      <c r="A279" s="195" t="s">
        <v>52</v>
      </c>
      <c r="B279" s="190"/>
      <c r="C279" s="89"/>
      <c r="D279" s="89"/>
      <c r="E279" s="89"/>
    </row>
    <row r="280" spans="1:5" ht="15.75" thickBot="1" x14ac:dyDescent="0.3">
      <c r="A280" s="195" t="s">
        <v>53</v>
      </c>
      <c r="B280" s="190"/>
      <c r="C280" s="89"/>
      <c r="D280" s="89"/>
      <c r="E280" s="89"/>
    </row>
    <row r="281" spans="1:5" ht="24.75" thickBot="1" x14ac:dyDescent="0.3">
      <c r="A281" s="201" t="s">
        <v>3</v>
      </c>
      <c r="B281" s="190"/>
      <c r="C281" s="89"/>
      <c r="D281" s="89"/>
      <c r="E281" s="89"/>
    </row>
    <row r="282" spans="1:5" ht="15.75" thickBot="1" x14ac:dyDescent="0.3">
      <c r="A282" s="195" t="s">
        <v>52</v>
      </c>
      <c r="B282" s="190"/>
      <c r="C282" s="89"/>
      <c r="D282" s="89"/>
      <c r="E282" s="89"/>
    </row>
    <row r="283" spans="1:5" ht="15.75" thickBot="1" x14ac:dyDescent="0.3">
      <c r="A283" s="195" t="s">
        <v>53</v>
      </c>
      <c r="B283" s="190"/>
      <c r="C283" s="89"/>
      <c r="D283" s="89"/>
      <c r="E283" s="89"/>
    </row>
    <row r="284" spans="1:5" ht="17.25" customHeight="1" thickBot="1" x14ac:dyDescent="0.3">
      <c r="A284" s="189" t="s">
        <v>37</v>
      </c>
      <c r="B284" s="190">
        <f>B281+B278+B275+B272+B269+B266+B263</f>
        <v>688</v>
      </c>
      <c r="C284" s="190">
        <f t="shared" ref="C284:E284" si="43">C281+C278+C275+C272+C269+C266+C263</f>
        <v>12339.457224999998</v>
      </c>
      <c r="D284" s="190">
        <f t="shared" si="43"/>
        <v>13143.591189999999</v>
      </c>
      <c r="E284" s="190">
        <f t="shared" si="43"/>
        <v>13280.771000000001</v>
      </c>
    </row>
    <row r="285" spans="1:5" ht="15.75" thickBot="1" x14ac:dyDescent="0.3">
      <c r="A285" s="191" t="s">
        <v>36</v>
      </c>
      <c r="B285" s="192">
        <f>IF(B284-B255=0,0,"Error")</f>
        <v>0</v>
      </c>
      <c r="C285" s="192">
        <f>IF(C284-C255=0,0,"Error")</f>
        <v>0</v>
      </c>
      <c r="D285" s="192">
        <f>IF(D284-D255=0,0,"Error")</f>
        <v>0</v>
      </c>
      <c r="E285" s="192">
        <f>IF(E284-E255=0,0,"Error")</f>
        <v>0</v>
      </c>
    </row>
    <row r="286" spans="1:5" ht="26.25" customHeight="1" thickBot="1" x14ac:dyDescent="0.3">
      <c r="A286" s="279" t="s">
        <v>421</v>
      </c>
      <c r="B286" s="352" t="s">
        <v>600</v>
      </c>
      <c r="C286" s="353"/>
      <c r="D286" s="353"/>
      <c r="E286" s="381"/>
    </row>
    <row r="287" spans="1:5" ht="15.75" thickBot="1" x14ac:dyDescent="0.3">
      <c r="A287" s="4" t="s">
        <v>10</v>
      </c>
      <c r="B287" s="371" t="s">
        <v>601</v>
      </c>
      <c r="C287" s="372"/>
      <c r="D287" s="372"/>
      <c r="E287" s="373"/>
    </row>
    <row r="288" spans="1:5" ht="12.75" customHeight="1" thickBot="1" x14ac:dyDescent="0.3">
      <c r="A288" s="4" t="s">
        <v>15</v>
      </c>
      <c r="B288" s="352" t="s">
        <v>602</v>
      </c>
      <c r="C288" s="353"/>
      <c r="D288" s="353"/>
      <c r="E288" s="381"/>
    </row>
    <row r="289" spans="1:5" ht="9" customHeight="1" x14ac:dyDescent="0.25">
      <c r="A289" s="366"/>
      <c r="B289" s="17">
        <v>2018</v>
      </c>
      <c r="C289" s="17">
        <v>2019</v>
      </c>
      <c r="D289" s="17">
        <v>2020</v>
      </c>
      <c r="E289" s="17">
        <v>2021</v>
      </c>
    </row>
    <row r="290" spans="1:5" ht="15.75" thickBot="1" x14ac:dyDescent="0.3">
      <c r="A290" s="367"/>
      <c r="B290" s="18" t="s">
        <v>6</v>
      </c>
      <c r="C290" s="18" t="s">
        <v>7</v>
      </c>
      <c r="D290" s="18" t="s">
        <v>7</v>
      </c>
      <c r="E290" s="18" t="s">
        <v>7</v>
      </c>
    </row>
    <row r="291" spans="1:5" ht="15.75" thickBot="1" x14ac:dyDescent="0.3">
      <c r="A291" s="4" t="s">
        <v>9</v>
      </c>
      <c r="B291" s="6">
        <v>1</v>
      </c>
      <c r="C291" s="6">
        <v>5</v>
      </c>
      <c r="D291" s="6">
        <v>10</v>
      </c>
      <c r="E291" s="6">
        <v>25</v>
      </c>
    </row>
    <row r="292" spans="1:5" ht="15.75" thickBot="1" x14ac:dyDescent="0.3">
      <c r="A292" s="4" t="s">
        <v>16</v>
      </c>
      <c r="B292" s="6">
        <f>B321</f>
        <v>6402.2999999999993</v>
      </c>
      <c r="C292" s="6">
        <f t="shared" ref="C292:E292" si="44">C321</f>
        <v>6161.2330000000002</v>
      </c>
      <c r="D292" s="6">
        <f t="shared" si="44"/>
        <v>6612.7960000000003</v>
      </c>
      <c r="E292" s="6">
        <f t="shared" si="44"/>
        <v>6840.3850000000002</v>
      </c>
    </row>
    <row r="293" spans="1:5" ht="15.75" thickBot="1" x14ac:dyDescent="0.3">
      <c r="A293" s="4" t="s">
        <v>24</v>
      </c>
      <c r="B293" s="6">
        <f>B292/B291</f>
        <v>6402.2999999999993</v>
      </c>
      <c r="C293" s="6">
        <f t="shared" ref="C293:E293" si="45">C292/C291</f>
        <v>1232.2465999999999</v>
      </c>
      <c r="D293" s="6">
        <f t="shared" si="45"/>
        <v>661.27960000000007</v>
      </c>
      <c r="E293" s="6">
        <f t="shared" si="45"/>
        <v>273.61540000000002</v>
      </c>
    </row>
    <row r="294" spans="1:5" ht="15.75" thickBot="1" x14ac:dyDescent="0.3">
      <c r="A294" s="4" t="s">
        <v>17</v>
      </c>
      <c r="B294" s="277"/>
      <c r="C294" s="7">
        <f>C291/B291-1</f>
        <v>4</v>
      </c>
      <c r="D294" s="7">
        <f>D291/C291-1</f>
        <v>1</v>
      </c>
      <c r="E294" s="7">
        <f>E291/D291-1</f>
        <v>1.5</v>
      </c>
    </row>
    <row r="295" spans="1:5" ht="15.75" thickBot="1" x14ac:dyDescent="0.3">
      <c r="A295" s="4" t="s">
        <v>18</v>
      </c>
      <c r="B295" s="277"/>
      <c r="C295" s="7">
        <f>C292/B292-1</f>
        <v>-3.7653187135872956E-2</v>
      </c>
      <c r="D295" s="7">
        <f t="shared" ref="D295:E296" si="46">D292/C292-1</f>
        <v>7.329101171794683E-2</v>
      </c>
      <c r="E295" s="7">
        <f t="shared" si="46"/>
        <v>3.4416455611211871E-2</v>
      </c>
    </row>
    <row r="296" spans="1:5" ht="24.75" customHeight="1" thickBot="1" x14ac:dyDescent="0.3">
      <c r="A296" s="4" t="s">
        <v>19</v>
      </c>
      <c r="B296" s="277"/>
      <c r="C296" s="7">
        <f>C293/B293-1</f>
        <v>-0.80753063742717457</v>
      </c>
      <c r="D296" s="7">
        <f t="shared" si="46"/>
        <v>-0.46335449414102658</v>
      </c>
      <c r="E296" s="7">
        <f t="shared" si="46"/>
        <v>-0.5862334177555153</v>
      </c>
    </row>
    <row r="297" spans="1:5" ht="12.75" customHeight="1" thickBot="1" x14ac:dyDescent="0.3">
      <c r="A297" s="382" t="s">
        <v>144</v>
      </c>
      <c r="B297" s="358"/>
      <c r="C297" s="358"/>
      <c r="D297" s="358"/>
      <c r="E297" s="383"/>
    </row>
    <row r="298" spans="1:5" ht="9" customHeight="1" x14ac:dyDescent="0.25">
      <c r="A298" s="366"/>
      <c r="B298" s="17">
        <v>2018</v>
      </c>
      <c r="C298" s="17">
        <v>2019</v>
      </c>
      <c r="D298" s="17">
        <v>2020</v>
      </c>
      <c r="E298" s="17">
        <v>2021</v>
      </c>
    </row>
    <row r="299" spans="1:5" ht="24.75" customHeight="1" thickBot="1" x14ac:dyDescent="0.3">
      <c r="A299" s="367"/>
      <c r="B299" s="18" t="s">
        <v>6</v>
      </c>
      <c r="C299" s="18" t="s">
        <v>7</v>
      </c>
      <c r="D299" s="18" t="s">
        <v>7</v>
      </c>
      <c r="E299" s="18" t="s">
        <v>7</v>
      </c>
    </row>
    <row r="300" spans="1:5" ht="15.75" thickBot="1" x14ac:dyDescent="0.3">
      <c r="A300" s="201" t="s">
        <v>0</v>
      </c>
      <c r="B300" s="89">
        <f>B301+B302</f>
        <v>1329.1</v>
      </c>
      <c r="C300" s="89">
        <f t="shared" ref="C300:E300" si="47">C301+C302</f>
        <v>2751.7</v>
      </c>
      <c r="D300" s="89">
        <f t="shared" si="47"/>
        <v>2889.2849999999999</v>
      </c>
      <c r="E300" s="89">
        <f t="shared" si="47"/>
        <v>3033.7489999999998</v>
      </c>
    </row>
    <row r="301" spans="1:5" ht="15.75" thickBot="1" x14ac:dyDescent="0.3">
      <c r="A301" s="195" t="s">
        <v>52</v>
      </c>
      <c r="B301" s="89">
        <v>1329.1</v>
      </c>
      <c r="C301" s="89">
        <v>2751.7</v>
      </c>
      <c r="D301" s="89">
        <v>2889.2849999999999</v>
      </c>
      <c r="E301" s="89">
        <v>3033.7489999999998</v>
      </c>
    </row>
    <row r="302" spans="1:5" ht="24.75" customHeight="1" thickBot="1" x14ac:dyDescent="0.3">
      <c r="A302" s="195" t="s">
        <v>53</v>
      </c>
      <c r="B302" s="190"/>
      <c r="C302" s="233"/>
      <c r="D302" s="233"/>
      <c r="E302" s="233"/>
    </row>
    <row r="303" spans="1:5" ht="24.75" thickBot="1" x14ac:dyDescent="0.3">
      <c r="A303" s="201" t="s">
        <v>32</v>
      </c>
      <c r="B303" s="89">
        <f>B304+B305</f>
        <v>229.2</v>
      </c>
      <c r="C303" s="89">
        <f t="shared" ref="C303:E303" si="48">C304+C305</f>
        <v>459.53300000000002</v>
      </c>
      <c r="D303" s="89">
        <f t="shared" si="48"/>
        <v>482.51100000000002</v>
      </c>
      <c r="E303" s="89">
        <f t="shared" si="48"/>
        <v>506.63600000000002</v>
      </c>
    </row>
    <row r="304" spans="1:5" ht="15.75" thickBot="1" x14ac:dyDescent="0.3">
      <c r="A304" s="195" t="s">
        <v>52</v>
      </c>
      <c r="B304" s="89">
        <v>229.2</v>
      </c>
      <c r="C304" s="89">
        <v>459.53300000000002</v>
      </c>
      <c r="D304" s="89">
        <v>482.51100000000002</v>
      </c>
      <c r="E304" s="89">
        <v>506.63600000000002</v>
      </c>
    </row>
    <row r="305" spans="1:5" ht="24.75" customHeight="1" thickBot="1" x14ac:dyDescent="0.3">
      <c r="A305" s="195" t="s">
        <v>53</v>
      </c>
      <c r="B305" s="190"/>
      <c r="C305" s="89"/>
      <c r="D305" s="89"/>
      <c r="E305" s="89"/>
    </row>
    <row r="306" spans="1:5" ht="15.75" thickBot="1" x14ac:dyDescent="0.3">
      <c r="A306" s="201" t="s">
        <v>1</v>
      </c>
      <c r="B306" s="190">
        <f>B307+B308</f>
        <v>4844</v>
      </c>
      <c r="C306" s="190">
        <f t="shared" ref="C306:E306" si="49">C307+C308</f>
        <v>2950</v>
      </c>
      <c r="D306" s="190">
        <f t="shared" si="49"/>
        <v>3241</v>
      </c>
      <c r="E306" s="190">
        <f t="shared" si="49"/>
        <v>3300</v>
      </c>
    </row>
    <row r="307" spans="1:5" ht="15.75" thickBot="1" x14ac:dyDescent="0.3">
      <c r="A307" s="195" t="s">
        <v>52</v>
      </c>
      <c r="B307" s="190">
        <v>4844</v>
      </c>
      <c r="C307" s="89">
        <v>2950</v>
      </c>
      <c r="D307" s="89">
        <v>3241</v>
      </c>
      <c r="E307" s="89">
        <v>3300</v>
      </c>
    </row>
    <row r="308" spans="1:5" ht="15.75" thickBot="1" x14ac:dyDescent="0.3">
      <c r="A308" s="195" t="s">
        <v>53</v>
      </c>
      <c r="B308" s="190"/>
      <c r="C308" s="89"/>
      <c r="D308" s="89"/>
      <c r="E308" s="89"/>
    </row>
    <row r="309" spans="1:5" ht="15.75" thickBot="1" x14ac:dyDescent="0.3">
      <c r="A309" s="201" t="s">
        <v>2</v>
      </c>
      <c r="B309" s="190"/>
      <c r="C309" s="89"/>
      <c r="D309" s="89"/>
      <c r="E309" s="89"/>
    </row>
    <row r="310" spans="1:5" ht="15.75" thickBot="1" x14ac:dyDescent="0.3">
      <c r="A310" s="195" t="s">
        <v>52</v>
      </c>
      <c r="B310" s="190"/>
      <c r="C310" s="89"/>
      <c r="D310" s="89"/>
      <c r="E310" s="89"/>
    </row>
    <row r="311" spans="1:5" ht="15.75" thickBot="1" x14ac:dyDescent="0.3">
      <c r="A311" s="195" t="s">
        <v>53</v>
      </c>
      <c r="B311" s="190"/>
      <c r="C311" s="89"/>
      <c r="D311" s="89"/>
      <c r="E311" s="89"/>
    </row>
    <row r="312" spans="1:5" ht="15.75" thickBot="1" x14ac:dyDescent="0.3">
      <c r="A312" s="201" t="s">
        <v>25</v>
      </c>
      <c r="B312" s="190"/>
      <c r="C312" s="89"/>
      <c r="D312" s="89"/>
      <c r="E312" s="89"/>
    </row>
    <row r="313" spans="1:5" ht="15" customHeight="1" thickBot="1" x14ac:dyDescent="0.3">
      <c r="A313" s="195" t="s">
        <v>52</v>
      </c>
      <c r="B313" s="190"/>
      <c r="C313" s="89"/>
      <c r="D313" s="89"/>
      <c r="E313" s="89"/>
    </row>
    <row r="314" spans="1:5" ht="15.75" thickBot="1" x14ac:dyDescent="0.3">
      <c r="A314" s="195" t="s">
        <v>53</v>
      </c>
      <c r="B314" s="190"/>
      <c r="C314" s="89"/>
      <c r="D314" s="89"/>
      <c r="E314" s="89"/>
    </row>
    <row r="315" spans="1:5" ht="15.75" thickBot="1" x14ac:dyDescent="0.3">
      <c r="A315" s="201" t="s">
        <v>26</v>
      </c>
      <c r="B315" s="190">
        <v>0</v>
      </c>
      <c r="C315" s="89">
        <v>0</v>
      </c>
      <c r="D315" s="89">
        <v>0</v>
      </c>
      <c r="E315" s="89">
        <v>0</v>
      </c>
    </row>
    <row r="316" spans="1:5" ht="15.75" thickBot="1" x14ac:dyDescent="0.3">
      <c r="A316" s="195" t="s">
        <v>52</v>
      </c>
      <c r="B316" s="190"/>
      <c r="C316" s="89"/>
      <c r="D316" s="89"/>
      <c r="E316" s="89"/>
    </row>
    <row r="317" spans="1:5" ht="15.75" thickBot="1" x14ac:dyDescent="0.3">
      <c r="A317" s="195" t="s">
        <v>53</v>
      </c>
      <c r="B317" s="190"/>
      <c r="C317" s="89"/>
      <c r="D317" s="89"/>
      <c r="E317" s="89"/>
    </row>
    <row r="318" spans="1:5" ht="24.75" thickBot="1" x14ac:dyDescent="0.3">
      <c r="A318" s="201" t="s">
        <v>3</v>
      </c>
      <c r="B318" s="190"/>
      <c r="C318" s="89"/>
      <c r="D318" s="89"/>
      <c r="E318" s="89"/>
    </row>
    <row r="319" spans="1:5" ht="15.75" thickBot="1" x14ac:dyDescent="0.3">
      <c r="A319" s="195" t="s">
        <v>52</v>
      </c>
      <c r="B319" s="190"/>
      <c r="C319" s="89"/>
      <c r="D319" s="89"/>
      <c r="E319" s="89"/>
    </row>
    <row r="320" spans="1:5" ht="15.75" thickBot="1" x14ac:dyDescent="0.3">
      <c r="A320" s="195" t="s">
        <v>53</v>
      </c>
      <c r="B320" s="190"/>
      <c r="C320" s="89"/>
      <c r="D320" s="89"/>
      <c r="E320" s="89"/>
    </row>
    <row r="321" spans="1:5" ht="17.25" customHeight="1" thickBot="1" x14ac:dyDescent="0.3">
      <c r="A321" s="189" t="s">
        <v>85</v>
      </c>
      <c r="B321" s="190">
        <f>B318+B315+B312+B309+B306+B303+B300</f>
        <v>6402.2999999999993</v>
      </c>
      <c r="C321" s="190">
        <f t="shared" ref="C321:E321" si="50">C318+C315+C312+C309+C306+C303+C300</f>
        <v>6161.2330000000002</v>
      </c>
      <c r="D321" s="190">
        <f t="shared" si="50"/>
        <v>6612.7960000000003</v>
      </c>
      <c r="E321" s="190">
        <f t="shared" si="50"/>
        <v>6840.3850000000002</v>
      </c>
    </row>
    <row r="322" spans="1:5" ht="15.75" thickBot="1" x14ac:dyDescent="0.3">
      <c r="A322" s="191" t="s">
        <v>36</v>
      </c>
      <c r="B322" s="192">
        <f>IF(B321-B292=0,0,"Error")</f>
        <v>0</v>
      </c>
      <c r="C322" s="192">
        <f>IF(C321-C292=0,0,"Error")</f>
        <v>0</v>
      </c>
      <c r="D322" s="192">
        <f>IF(D321-D292=0,0,"Error")</f>
        <v>0</v>
      </c>
      <c r="E322" s="192">
        <f>IF(E321-E292=0,0,"Error")</f>
        <v>0</v>
      </c>
    </row>
    <row r="323" spans="1:5" ht="26.25" customHeight="1" thickBot="1" x14ac:dyDescent="0.3">
      <c r="A323" s="279" t="s">
        <v>421</v>
      </c>
      <c r="B323" s="352" t="s">
        <v>603</v>
      </c>
      <c r="C323" s="353"/>
      <c r="D323" s="353"/>
      <c r="E323" s="381"/>
    </row>
    <row r="324" spans="1:5" ht="15.75" thickBot="1" x14ac:dyDescent="0.3">
      <c r="A324" s="4" t="s">
        <v>10</v>
      </c>
      <c r="B324" s="371" t="s">
        <v>604</v>
      </c>
      <c r="C324" s="372"/>
      <c r="D324" s="372"/>
      <c r="E324" s="373"/>
    </row>
    <row r="325" spans="1:5" ht="12.75" customHeight="1" thickBot="1" x14ac:dyDescent="0.3">
      <c r="A325" s="4" t="s">
        <v>15</v>
      </c>
      <c r="B325" s="352" t="s">
        <v>605</v>
      </c>
      <c r="C325" s="353"/>
      <c r="D325" s="353"/>
      <c r="E325" s="381"/>
    </row>
    <row r="326" spans="1:5" ht="9" customHeight="1" x14ac:dyDescent="0.25">
      <c r="A326" s="366"/>
      <c r="B326" s="17">
        <v>2018</v>
      </c>
      <c r="C326" s="17">
        <v>2019</v>
      </c>
      <c r="D326" s="17">
        <v>2020</v>
      </c>
      <c r="E326" s="17">
        <v>2021</v>
      </c>
    </row>
    <row r="327" spans="1:5" ht="15.75" thickBot="1" x14ac:dyDescent="0.3">
      <c r="A327" s="367"/>
      <c r="B327" s="18" t="s">
        <v>6</v>
      </c>
      <c r="C327" s="18" t="s">
        <v>7</v>
      </c>
      <c r="D327" s="18" t="s">
        <v>7</v>
      </c>
      <c r="E327" s="18" t="s">
        <v>7</v>
      </c>
    </row>
    <row r="328" spans="1:5" ht="15.75" thickBot="1" x14ac:dyDescent="0.3">
      <c r="A328" s="4" t="s">
        <v>9</v>
      </c>
      <c r="B328" s="6">
        <v>20</v>
      </c>
      <c r="C328" s="6">
        <v>22</v>
      </c>
      <c r="D328" s="6">
        <v>28</v>
      </c>
      <c r="E328" s="6">
        <v>30</v>
      </c>
    </row>
    <row r="329" spans="1:5" ht="15.75" thickBot="1" x14ac:dyDescent="0.3">
      <c r="A329" s="4" t="s">
        <v>16</v>
      </c>
      <c r="B329" s="6">
        <f>B358</f>
        <v>47227.904000000002</v>
      </c>
      <c r="C329" s="6">
        <f t="shared" ref="C329:E329" si="51">C358</f>
        <v>25092.166547950001</v>
      </c>
      <c r="D329" s="6">
        <f t="shared" si="51"/>
        <v>33596.001000000004</v>
      </c>
      <c r="E329" s="6">
        <f t="shared" si="51"/>
        <v>35704.6152</v>
      </c>
    </row>
    <row r="330" spans="1:5" ht="15.75" thickBot="1" x14ac:dyDescent="0.3">
      <c r="A330" s="4" t="s">
        <v>24</v>
      </c>
      <c r="B330" s="6">
        <f>B329/B328</f>
        <v>2361.3951999999999</v>
      </c>
      <c r="C330" s="6">
        <f t="shared" ref="C330:E330" si="52">C329/C328</f>
        <v>1140.5530249068181</v>
      </c>
      <c r="D330" s="6">
        <f t="shared" si="52"/>
        <v>1199.8571785714287</v>
      </c>
      <c r="E330" s="6">
        <f t="shared" si="52"/>
        <v>1190.1538399999999</v>
      </c>
    </row>
    <row r="331" spans="1:5" ht="15.75" thickBot="1" x14ac:dyDescent="0.3">
      <c r="A331" s="4" t="s">
        <v>17</v>
      </c>
      <c r="B331" s="277"/>
      <c r="C331" s="7">
        <f>C328/B328-1</f>
        <v>0.10000000000000009</v>
      </c>
      <c r="D331" s="7">
        <f>D328/C328-1</f>
        <v>0.27272727272727271</v>
      </c>
      <c r="E331" s="7">
        <f>E328/D328-1</f>
        <v>7.1428571428571397E-2</v>
      </c>
    </row>
    <row r="332" spans="1:5" ht="15.75" thickBot="1" x14ac:dyDescent="0.3">
      <c r="A332" s="4" t="s">
        <v>18</v>
      </c>
      <c r="B332" s="277"/>
      <c r="C332" s="7">
        <f>C329/B329-1</f>
        <v>-0.46870039907021921</v>
      </c>
      <c r="D332" s="7">
        <f t="shared" ref="D332:E333" si="53">D329/C329-1</f>
        <v>0.33890395378173332</v>
      </c>
      <c r="E332" s="7">
        <f t="shared" si="53"/>
        <v>6.2763845018340092E-2</v>
      </c>
    </row>
    <row r="333" spans="1:5" ht="24.75" customHeight="1" thickBot="1" x14ac:dyDescent="0.3">
      <c r="A333" s="4" t="s">
        <v>19</v>
      </c>
      <c r="B333" s="277"/>
      <c r="C333" s="7">
        <f>C330/B330-1</f>
        <v>-0.51700036279110839</v>
      </c>
      <c r="D333" s="7">
        <f t="shared" si="53"/>
        <v>5.1995963685647739E-2</v>
      </c>
      <c r="E333" s="7">
        <f t="shared" si="53"/>
        <v>-8.0870779828826622E-3</v>
      </c>
    </row>
    <row r="334" spans="1:5" ht="12.75" customHeight="1" thickBot="1" x14ac:dyDescent="0.3">
      <c r="A334" s="382" t="s">
        <v>38</v>
      </c>
      <c r="B334" s="358"/>
      <c r="C334" s="358"/>
      <c r="D334" s="358"/>
      <c r="E334" s="383"/>
    </row>
    <row r="335" spans="1:5" ht="9" customHeight="1" x14ac:dyDescent="0.25">
      <c r="A335" s="366"/>
      <c r="B335" s="17">
        <v>2018</v>
      </c>
      <c r="C335" s="17">
        <v>2019</v>
      </c>
      <c r="D335" s="17">
        <v>2020</v>
      </c>
      <c r="E335" s="17">
        <v>2021</v>
      </c>
    </row>
    <row r="336" spans="1:5" ht="24.75" customHeight="1" thickBot="1" x14ac:dyDescent="0.3">
      <c r="A336" s="367"/>
      <c r="B336" s="18" t="s">
        <v>6</v>
      </c>
      <c r="C336" s="18" t="s">
        <v>7</v>
      </c>
      <c r="D336" s="18" t="s">
        <v>7</v>
      </c>
      <c r="E336" s="18" t="s">
        <v>7</v>
      </c>
    </row>
    <row r="337" spans="1:5" ht="15.75" thickBot="1" x14ac:dyDescent="0.3">
      <c r="A337" s="201" t="s">
        <v>0</v>
      </c>
      <c r="B337" s="89">
        <f>B338+B339</f>
        <v>3960.6370000000002</v>
      </c>
      <c r="C337" s="89">
        <f t="shared" ref="C337:E337" si="54">C338+C339</f>
        <v>3258.66885</v>
      </c>
      <c r="D337" s="89">
        <f t="shared" si="54"/>
        <v>4366.6019999999999</v>
      </c>
      <c r="E337" s="89">
        <f t="shared" si="54"/>
        <v>4584.9321</v>
      </c>
    </row>
    <row r="338" spans="1:5" ht="15.75" thickBot="1" x14ac:dyDescent="0.3">
      <c r="A338" s="195" t="s">
        <v>52</v>
      </c>
      <c r="B338" s="89">
        <v>3960.6370000000002</v>
      </c>
      <c r="C338" s="89">
        <v>3258.66885</v>
      </c>
      <c r="D338" s="89">
        <v>4366.6019999999999</v>
      </c>
      <c r="E338" s="89">
        <f>SUM(D338)*105%</f>
        <v>4584.9321</v>
      </c>
    </row>
    <row r="339" spans="1:5" ht="24.75" customHeight="1" thickBot="1" x14ac:dyDescent="0.3">
      <c r="A339" s="195" t="s">
        <v>53</v>
      </c>
      <c r="B339" s="190"/>
      <c r="C339" s="233"/>
      <c r="D339" s="233"/>
      <c r="E339" s="233"/>
    </row>
    <row r="340" spans="1:5" ht="24.75" thickBot="1" x14ac:dyDescent="0.3">
      <c r="A340" s="201" t="s">
        <v>32</v>
      </c>
      <c r="B340" s="89">
        <f>B341+B342</f>
        <v>1157.2670000000001</v>
      </c>
      <c r="C340" s="89">
        <f t="shared" ref="C340:E340" si="55">C341+C342</f>
        <v>694.49769794999997</v>
      </c>
      <c r="D340" s="89">
        <f t="shared" si="55"/>
        <v>729.22199999999998</v>
      </c>
      <c r="E340" s="89">
        <f t="shared" si="55"/>
        <v>765.68309999999997</v>
      </c>
    </row>
    <row r="341" spans="1:5" ht="15.75" thickBot="1" x14ac:dyDescent="0.3">
      <c r="A341" s="195" t="s">
        <v>52</v>
      </c>
      <c r="B341" s="89">
        <v>1157.2670000000001</v>
      </c>
      <c r="C341" s="89">
        <v>694.49769794999997</v>
      </c>
      <c r="D341" s="89">
        <v>729.22199999999998</v>
      </c>
      <c r="E341" s="89">
        <f>SUM(D341)*105%</f>
        <v>765.68309999999997</v>
      </c>
    </row>
    <row r="342" spans="1:5" ht="24.75" customHeight="1" thickBot="1" x14ac:dyDescent="0.3">
      <c r="A342" s="195" t="s">
        <v>53</v>
      </c>
      <c r="B342" s="190"/>
      <c r="C342" s="89"/>
      <c r="D342" s="89"/>
      <c r="E342" s="89"/>
    </row>
    <row r="343" spans="1:5" ht="15.75" thickBot="1" x14ac:dyDescent="0.3">
      <c r="A343" s="201" t="s">
        <v>1</v>
      </c>
      <c r="B343" s="190">
        <f>B344+B345</f>
        <v>42110</v>
      </c>
      <c r="C343" s="190">
        <f t="shared" ref="C343:E343" si="56">C344+C345</f>
        <v>21139</v>
      </c>
      <c r="D343" s="190">
        <f t="shared" si="56"/>
        <v>28500.177</v>
      </c>
      <c r="E343" s="190">
        <f t="shared" si="56"/>
        <v>30354</v>
      </c>
    </row>
    <row r="344" spans="1:5" ht="15.75" thickBot="1" x14ac:dyDescent="0.3">
      <c r="A344" s="195" t="s">
        <v>52</v>
      </c>
      <c r="B344" s="190">
        <v>42110</v>
      </c>
      <c r="C344" s="89">
        <f>21200-61</f>
        <v>21139</v>
      </c>
      <c r="D344" s="89">
        <v>28500.177</v>
      </c>
      <c r="E344" s="89">
        <f>30400-46</f>
        <v>30354</v>
      </c>
    </row>
    <row r="345" spans="1:5" ht="15.75" thickBot="1" x14ac:dyDescent="0.3">
      <c r="A345" s="195" t="s">
        <v>53</v>
      </c>
      <c r="B345" s="190"/>
      <c r="C345" s="89"/>
      <c r="D345" s="89"/>
      <c r="E345" s="89"/>
    </row>
    <row r="346" spans="1:5" ht="15.75" thickBot="1" x14ac:dyDescent="0.3">
      <c r="A346" s="201" t="s">
        <v>2</v>
      </c>
      <c r="B346" s="190"/>
      <c r="C346" s="89"/>
      <c r="D346" s="89"/>
      <c r="E346" s="89"/>
    </row>
    <row r="347" spans="1:5" ht="15.75" thickBot="1" x14ac:dyDescent="0.3">
      <c r="A347" s="195" t="s">
        <v>52</v>
      </c>
      <c r="B347" s="190"/>
      <c r="C347" s="89"/>
      <c r="D347" s="89"/>
      <c r="E347" s="89"/>
    </row>
    <row r="348" spans="1:5" ht="15.75" thickBot="1" x14ac:dyDescent="0.3">
      <c r="A348" s="195" t="s">
        <v>53</v>
      </c>
      <c r="B348" s="190"/>
      <c r="C348" s="89"/>
      <c r="D348" s="89"/>
      <c r="E348" s="89"/>
    </row>
    <row r="349" spans="1:5" ht="15.75" thickBot="1" x14ac:dyDescent="0.3">
      <c r="A349" s="201" t="s">
        <v>25</v>
      </c>
      <c r="B349" s="190"/>
      <c r="C349" s="89"/>
      <c r="D349" s="89"/>
      <c r="E349" s="89"/>
    </row>
    <row r="350" spans="1:5" ht="15" customHeight="1" thickBot="1" x14ac:dyDescent="0.3">
      <c r="A350" s="195" t="s">
        <v>52</v>
      </c>
      <c r="B350" s="190"/>
      <c r="C350" s="89"/>
      <c r="D350" s="89"/>
      <c r="E350" s="89"/>
    </row>
    <row r="351" spans="1:5" ht="15.75" thickBot="1" x14ac:dyDescent="0.3">
      <c r="A351" s="195" t="s">
        <v>53</v>
      </c>
      <c r="B351" s="190"/>
      <c r="C351" s="89"/>
      <c r="D351" s="89"/>
      <c r="E351" s="89"/>
    </row>
    <row r="352" spans="1:5" ht="15.75" thickBot="1" x14ac:dyDescent="0.3">
      <c r="A352" s="201" t="s">
        <v>26</v>
      </c>
      <c r="B352" s="190">
        <v>0</v>
      </c>
      <c r="C352" s="89">
        <v>0</v>
      </c>
      <c r="D352" s="89">
        <v>0</v>
      </c>
      <c r="E352" s="89">
        <v>0</v>
      </c>
    </row>
    <row r="353" spans="1:5" ht="15.75" thickBot="1" x14ac:dyDescent="0.3">
      <c r="A353" s="195" t="s">
        <v>52</v>
      </c>
      <c r="B353" s="190"/>
      <c r="C353" s="89"/>
      <c r="D353" s="89"/>
      <c r="E353" s="89"/>
    </row>
    <row r="354" spans="1:5" ht="15.75" thickBot="1" x14ac:dyDescent="0.3">
      <c r="A354" s="195" t="s">
        <v>53</v>
      </c>
      <c r="B354" s="190"/>
      <c r="C354" s="89"/>
      <c r="D354" s="89"/>
      <c r="E354" s="89"/>
    </row>
    <row r="355" spans="1:5" ht="24.75" thickBot="1" x14ac:dyDescent="0.3">
      <c r="A355" s="201" t="s">
        <v>3</v>
      </c>
      <c r="B355" s="190"/>
      <c r="C355" s="89"/>
      <c r="D355" s="89"/>
      <c r="E355" s="89"/>
    </row>
    <row r="356" spans="1:5" ht="15.75" thickBot="1" x14ac:dyDescent="0.3">
      <c r="A356" s="195" t="s">
        <v>52</v>
      </c>
      <c r="B356" s="190"/>
      <c r="C356" s="89"/>
      <c r="D356" s="89"/>
      <c r="E356" s="89"/>
    </row>
    <row r="357" spans="1:5" ht="15.75" thickBot="1" x14ac:dyDescent="0.3">
      <c r="A357" s="195" t="s">
        <v>53</v>
      </c>
      <c r="B357" s="190"/>
      <c r="C357" s="89"/>
      <c r="D357" s="89"/>
      <c r="E357" s="89"/>
    </row>
    <row r="358" spans="1:5" ht="17.25" customHeight="1" thickBot="1" x14ac:dyDescent="0.3">
      <c r="A358" s="189" t="s">
        <v>37</v>
      </c>
      <c r="B358" s="190">
        <f>B355+B352+B349+B346+B343+B340+B337</f>
        <v>47227.904000000002</v>
      </c>
      <c r="C358" s="190">
        <f t="shared" ref="C358:E358" si="57">C355+C352+C349+C346+C343+C340+C337</f>
        <v>25092.166547950001</v>
      </c>
      <c r="D358" s="190">
        <f t="shared" si="57"/>
        <v>33596.001000000004</v>
      </c>
      <c r="E358" s="190">
        <f t="shared" si="57"/>
        <v>35704.6152</v>
      </c>
    </row>
    <row r="359" spans="1:5" ht="15.75" thickBot="1" x14ac:dyDescent="0.3">
      <c r="A359" s="191" t="s">
        <v>36</v>
      </c>
      <c r="B359" s="192">
        <f>IF(B358-B329=0,0,"Error")</f>
        <v>0</v>
      </c>
      <c r="C359" s="192">
        <f>IF(C358-C329=0,0,"Error")</f>
        <v>0</v>
      </c>
      <c r="D359" s="192">
        <f>IF(D358-D329=0,0,"Error")</f>
        <v>0</v>
      </c>
      <c r="E359" s="192">
        <f>IF(E358-E329=0,0,"Error")</f>
        <v>0</v>
      </c>
    </row>
    <row r="360" spans="1:5" ht="15.75" thickBot="1" x14ac:dyDescent="0.3">
      <c r="A360" s="389" t="s">
        <v>47</v>
      </c>
      <c r="B360" s="390"/>
      <c r="C360" s="390"/>
      <c r="D360" s="390"/>
      <c r="E360" s="391"/>
    </row>
    <row r="361" spans="1:5" ht="15.75" thickBot="1" x14ac:dyDescent="0.3">
      <c r="A361" s="389" t="s">
        <v>41</v>
      </c>
      <c r="B361" s="390"/>
      <c r="C361" s="390"/>
      <c r="D361" s="390"/>
      <c r="E361" s="391"/>
    </row>
    <row r="362" spans="1:5" ht="30.75" customHeight="1" thickBot="1" x14ac:dyDescent="0.3">
      <c r="A362" s="289" t="s">
        <v>48</v>
      </c>
      <c r="B362" s="384" t="s">
        <v>775</v>
      </c>
      <c r="C362" s="385"/>
      <c r="D362" s="386"/>
      <c r="E362" s="387"/>
    </row>
    <row r="363" spans="1:5" ht="34.5" thickBot="1" x14ac:dyDescent="0.3">
      <c r="A363" s="289" t="s">
        <v>54</v>
      </c>
      <c r="B363" s="289" t="s">
        <v>606</v>
      </c>
      <c r="C363" s="287" t="s">
        <v>55</v>
      </c>
      <c r="D363" s="384"/>
      <c r="E363" s="387"/>
    </row>
    <row r="364" spans="1:5" ht="15.75" thickBot="1" x14ac:dyDescent="0.3">
      <c r="A364" s="4" t="s">
        <v>10</v>
      </c>
      <c r="B364" s="371" t="s">
        <v>607</v>
      </c>
      <c r="C364" s="372"/>
      <c r="D364" s="372"/>
      <c r="E364" s="373"/>
    </row>
    <row r="365" spans="1:5" ht="12.75" customHeight="1" thickBot="1" x14ac:dyDescent="0.3">
      <c r="A365" s="4" t="s">
        <v>15</v>
      </c>
      <c r="B365" s="352" t="s">
        <v>608</v>
      </c>
      <c r="C365" s="353"/>
      <c r="D365" s="353"/>
      <c r="E365" s="381"/>
    </row>
    <row r="366" spans="1:5" ht="9" customHeight="1" x14ac:dyDescent="0.25">
      <c r="A366" s="366"/>
      <c r="B366" s="17">
        <v>2018</v>
      </c>
      <c r="C366" s="17">
        <v>2019</v>
      </c>
      <c r="D366" s="17">
        <v>2020</v>
      </c>
      <c r="E366" s="17">
        <v>2021</v>
      </c>
    </row>
    <row r="367" spans="1:5" ht="15.75" thickBot="1" x14ac:dyDescent="0.3">
      <c r="A367" s="367"/>
      <c r="B367" s="18" t="s">
        <v>6</v>
      </c>
      <c r="C367" s="18" t="s">
        <v>7</v>
      </c>
      <c r="D367" s="18" t="s">
        <v>7</v>
      </c>
      <c r="E367" s="18" t="s">
        <v>7</v>
      </c>
    </row>
    <row r="368" spans="1:5" ht="15.75" thickBot="1" x14ac:dyDescent="0.3">
      <c r="A368" s="4" t="s">
        <v>9</v>
      </c>
      <c r="B368" s="6">
        <v>20</v>
      </c>
      <c r="C368" s="6">
        <v>30</v>
      </c>
      <c r="D368" s="6">
        <v>35</v>
      </c>
      <c r="E368" s="6">
        <v>40</v>
      </c>
    </row>
    <row r="369" spans="1:5" ht="15.75" thickBot="1" x14ac:dyDescent="0.3">
      <c r="A369" s="4" t="s">
        <v>16</v>
      </c>
      <c r="B369" s="6">
        <f>B387</f>
        <v>4000</v>
      </c>
      <c r="C369" s="6">
        <v>10000</v>
      </c>
      <c r="D369" s="6">
        <f t="shared" ref="D369:E369" si="58">D387</f>
        <v>5500</v>
      </c>
      <c r="E369" s="6">
        <f t="shared" si="58"/>
        <v>6500</v>
      </c>
    </row>
    <row r="370" spans="1:5" ht="15.75" thickBot="1" x14ac:dyDescent="0.3">
      <c r="A370" s="4" t="s">
        <v>24</v>
      </c>
      <c r="B370" s="6">
        <f>B369/B368</f>
        <v>200</v>
      </c>
      <c r="C370" s="6">
        <f t="shared" ref="C370:E370" si="59">C369/C368</f>
        <v>333.33333333333331</v>
      </c>
      <c r="D370" s="6">
        <f t="shared" si="59"/>
        <v>157.14285714285714</v>
      </c>
      <c r="E370" s="6">
        <f t="shared" si="59"/>
        <v>162.5</v>
      </c>
    </row>
    <row r="371" spans="1:5" ht="15.75" thickBot="1" x14ac:dyDescent="0.3">
      <c r="A371" s="4" t="s">
        <v>17</v>
      </c>
      <c r="B371" s="277" t="s">
        <v>23</v>
      </c>
      <c r="C371" s="7">
        <f>C368/B368-1</f>
        <v>0.5</v>
      </c>
      <c r="D371" s="7">
        <f t="shared" ref="D371:E373" si="60">D368/C368-1</f>
        <v>0.16666666666666674</v>
      </c>
      <c r="E371" s="7">
        <f t="shared" si="60"/>
        <v>0.14285714285714279</v>
      </c>
    </row>
    <row r="372" spans="1:5" ht="15.75" thickBot="1" x14ac:dyDescent="0.3">
      <c r="A372" s="4" t="s">
        <v>18</v>
      </c>
      <c r="B372" s="277" t="s">
        <v>23</v>
      </c>
      <c r="C372" s="7">
        <f>C369/B369-1</f>
        <v>1.5</v>
      </c>
      <c r="D372" s="7">
        <f t="shared" si="60"/>
        <v>-0.44999999999999996</v>
      </c>
      <c r="E372" s="7">
        <f t="shared" si="60"/>
        <v>0.18181818181818188</v>
      </c>
    </row>
    <row r="373" spans="1:5" ht="15.75" thickBot="1" x14ac:dyDescent="0.3">
      <c r="A373" s="4" t="s">
        <v>19</v>
      </c>
      <c r="B373" s="277" t="s">
        <v>23</v>
      </c>
      <c r="C373" s="7">
        <f>C370/B370-1</f>
        <v>0.66666666666666652</v>
      </c>
      <c r="D373" s="7">
        <f t="shared" si="60"/>
        <v>-0.52857142857142858</v>
      </c>
      <c r="E373" s="7">
        <f t="shared" si="60"/>
        <v>3.4090909090909172E-2</v>
      </c>
    </row>
    <row r="374" spans="1:5" ht="12.75" customHeight="1" thickBot="1" x14ac:dyDescent="0.3">
      <c r="A374" s="382" t="s">
        <v>362</v>
      </c>
      <c r="B374" s="358"/>
      <c r="C374" s="358"/>
      <c r="D374" s="358"/>
      <c r="E374" s="383"/>
    </row>
    <row r="375" spans="1:5" ht="9" customHeight="1" x14ac:dyDescent="0.25">
      <c r="A375" s="366"/>
      <c r="B375" s="17">
        <v>2018</v>
      </c>
      <c r="C375" s="17">
        <v>2019</v>
      </c>
      <c r="D375" s="17">
        <v>2020</v>
      </c>
      <c r="E375" s="17">
        <v>2021</v>
      </c>
    </row>
    <row r="376" spans="1:5" ht="15.75" thickBot="1" x14ac:dyDescent="0.3">
      <c r="A376" s="367"/>
      <c r="B376" s="18" t="s">
        <v>6</v>
      </c>
      <c r="C376" s="18" t="s">
        <v>7</v>
      </c>
      <c r="D376" s="18" t="s">
        <v>7</v>
      </c>
      <c r="E376" s="18" t="s">
        <v>7</v>
      </c>
    </row>
    <row r="377" spans="1:5" ht="15.75" thickBot="1" x14ac:dyDescent="0.3">
      <c r="A377" s="201" t="s">
        <v>43</v>
      </c>
      <c r="B377" s="89"/>
      <c r="C377" s="190"/>
      <c r="D377" s="190"/>
      <c r="E377" s="190"/>
    </row>
    <row r="378" spans="1:5" ht="15.75" thickBot="1" x14ac:dyDescent="0.3">
      <c r="A378" s="195" t="s">
        <v>52</v>
      </c>
      <c r="B378" s="89"/>
      <c r="C378" s="89"/>
      <c r="D378" s="89"/>
      <c r="E378" s="89"/>
    </row>
    <row r="379" spans="1:5" ht="15.75" thickBot="1" x14ac:dyDescent="0.3">
      <c r="A379" s="195" t="s">
        <v>149</v>
      </c>
      <c r="B379" s="89"/>
      <c r="C379" s="89"/>
      <c r="D379" s="89"/>
      <c r="E379" s="89"/>
    </row>
    <row r="380" spans="1:5" ht="15.75" thickBot="1" x14ac:dyDescent="0.3">
      <c r="A380" s="195" t="s">
        <v>150</v>
      </c>
      <c r="B380" s="89"/>
      <c r="C380" s="89"/>
      <c r="D380" s="89"/>
      <c r="E380" s="89"/>
    </row>
    <row r="381" spans="1:5" ht="15.75" thickBot="1" x14ac:dyDescent="0.3">
      <c r="A381" s="195" t="s">
        <v>151</v>
      </c>
      <c r="B381" s="89"/>
      <c r="C381" s="89"/>
      <c r="D381" s="89"/>
      <c r="E381" s="89"/>
    </row>
    <row r="382" spans="1:5" ht="15.75" thickBot="1" x14ac:dyDescent="0.3">
      <c r="A382" s="201" t="s">
        <v>44</v>
      </c>
      <c r="B382" s="89">
        <f>B383+B384</f>
        <v>4000</v>
      </c>
      <c r="C382" s="190">
        <f t="shared" ref="C382:E382" si="61">C383+C384+C385+C386</f>
        <v>10000</v>
      </c>
      <c r="D382" s="190">
        <f t="shared" si="61"/>
        <v>5500</v>
      </c>
      <c r="E382" s="190">
        <f t="shared" si="61"/>
        <v>6500</v>
      </c>
    </row>
    <row r="383" spans="1:5" ht="15.75" thickBot="1" x14ac:dyDescent="0.3">
      <c r="A383" s="195" t="s">
        <v>52</v>
      </c>
      <c r="B383" s="89">
        <v>4000</v>
      </c>
      <c r="C383" s="89">
        <v>10000</v>
      </c>
      <c r="D383" s="89">
        <v>5500</v>
      </c>
      <c r="E383" s="89">
        <v>6500</v>
      </c>
    </row>
    <row r="384" spans="1:5" ht="15.75" thickBot="1" x14ac:dyDescent="0.3">
      <c r="A384" s="195" t="s">
        <v>149</v>
      </c>
      <c r="B384" s="190"/>
      <c r="C384" s="89"/>
      <c r="D384" s="89"/>
      <c r="E384" s="89"/>
    </row>
    <row r="385" spans="1:5" ht="15.75" thickBot="1" x14ac:dyDescent="0.3">
      <c r="A385" s="195" t="s">
        <v>150</v>
      </c>
      <c r="B385" s="190"/>
      <c r="C385" s="89"/>
      <c r="D385" s="89"/>
      <c r="E385" s="89"/>
    </row>
    <row r="386" spans="1:5" ht="15.75" thickBot="1" x14ac:dyDescent="0.3">
      <c r="A386" s="195" t="s">
        <v>151</v>
      </c>
      <c r="B386" s="190"/>
      <c r="C386" s="89"/>
      <c r="D386" s="89"/>
      <c r="E386" s="89"/>
    </row>
    <row r="387" spans="1:5" ht="15.75" thickBot="1" x14ac:dyDescent="0.3">
      <c r="A387" s="290" t="s">
        <v>34</v>
      </c>
      <c r="B387" s="190">
        <f>B377+B382</f>
        <v>4000</v>
      </c>
      <c r="C387" s="303">
        <f t="shared" ref="C387:E387" si="62">C377+C382</f>
        <v>10000</v>
      </c>
      <c r="D387" s="190">
        <f t="shared" si="62"/>
        <v>5500</v>
      </c>
      <c r="E387" s="190">
        <f t="shared" si="62"/>
        <v>6500</v>
      </c>
    </row>
    <row r="388" spans="1:5" ht="15.75" thickBot="1" x14ac:dyDescent="0.3">
      <c r="A388" s="299" t="str">
        <f>A359</f>
        <v>Kontroll</v>
      </c>
      <c r="B388" s="304">
        <f>IF(B387-B369=0,0,"Error")</f>
        <v>0</v>
      </c>
      <c r="C388" s="304">
        <f t="shared" ref="C388:E388" si="63">IF(C387-C369=0,0,"Error")</f>
        <v>0</v>
      </c>
      <c r="D388" s="304">
        <f t="shared" si="63"/>
        <v>0</v>
      </c>
      <c r="E388" s="304">
        <f t="shared" si="63"/>
        <v>0</v>
      </c>
    </row>
    <row r="389" spans="1:5" ht="15.75" thickBot="1" x14ac:dyDescent="0.3">
      <c r="A389" s="289" t="s">
        <v>48</v>
      </c>
      <c r="B389" s="384" t="s">
        <v>583</v>
      </c>
      <c r="C389" s="661"/>
      <c r="D389" s="386"/>
      <c r="E389" s="387"/>
    </row>
    <row r="390" spans="1:5" ht="63" customHeight="1" thickBot="1" x14ac:dyDescent="0.3">
      <c r="A390" s="289" t="s">
        <v>75</v>
      </c>
      <c r="B390" s="289" t="s">
        <v>776</v>
      </c>
      <c r="C390" s="287" t="s">
        <v>55</v>
      </c>
      <c r="D390" s="386"/>
      <c r="E390" s="387"/>
    </row>
    <row r="391" spans="1:5" ht="33.75" customHeight="1" thickBot="1" x14ac:dyDescent="0.3">
      <c r="A391" s="4" t="s">
        <v>10</v>
      </c>
      <c r="B391" s="371" t="s">
        <v>609</v>
      </c>
      <c r="C391" s="372"/>
      <c r="D391" s="372"/>
      <c r="E391" s="373"/>
    </row>
    <row r="392" spans="1:5" ht="12.75" customHeight="1" thickBot="1" x14ac:dyDescent="0.3">
      <c r="A392" s="4" t="s">
        <v>15</v>
      </c>
      <c r="B392" s="352" t="s">
        <v>610</v>
      </c>
      <c r="C392" s="353"/>
      <c r="D392" s="353"/>
      <c r="E392" s="381"/>
    </row>
    <row r="393" spans="1:5" ht="9" customHeight="1" x14ac:dyDescent="0.25">
      <c r="A393" s="366"/>
      <c r="B393" s="17">
        <v>2018</v>
      </c>
      <c r="C393" s="17">
        <v>2019</v>
      </c>
      <c r="D393" s="17">
        <v>2020</v>
      </c>
      <c r="E393" s="17">
        <v>2021</v>
      </c>
    </row>
    <row r="394" spans="1:5" ht="15.75" thickBot="1" x14ac:dyDescent="0.3">
      <c r="A394" s="367"/>
      <c r="B394" s="18" t="s">
        <v>6</v>
      </c>
      <c r="C394" s="18" t="s">
        <v>7</v>
      </c>
      <c r="D394" s="18" t="s">
        <v>7</v>
      </c>
      <c r="E394" s="18" t="s">
        <v>7</v>
      </c>
    </row>
    <row r="395" spans="1:5" ht="15.75" thickBot="1" x14ac:dyDescent="0.3">
      <c r="A395" s="4" t="s">
        <v>9</v>
      </c>
      <c r="B395" s="6">
        <v>0</v>
      </c>
      <c r="C395" s="6">
        <v>35</v>
      </c>
      <c r="D395" s="6">
        <v>38</v>
      </c>
      <c r="E395" s="277">
        <v>40</v>
      </c>
    </row>
    <row r="396" spans="1:5" ht="15.75" thickBot="1" x14ac:dyDescent="0.3">
      <c r="A396" s="4" t="s">
        <v>16</v>
      </c>
      <c r="B396" s="6">
        <f>B414</f>
        <v>0</v>
      </c>
      <c r="C396" s="6">
        <v>150000</v>
      </c>
      <c r="D396" s="6">
        <f t="shared" ref="D396:E396" si="64">D414</f>
        <v>150000</v>
      </c>
      <c r="E396" s="6">
        <f t="shared" si="64"/>
        <v>150000</v>
      </c>
    </row>
    <row r="397" spans="1:5" ht="15.75" thickBot="1" x14ac:dyDescent="0.3">
      <c r="A397" s="4" t="s">
        <v>24</v>
      </c>
      <c r="B397" s="6" t="e">
        <f>B396/B395</f>
        <v>#DIV/0!</v>
      </c>
      <c r="C397" s="6">
        <f t="shared" ref="C397:E397" si="65">C396/C395</f>
        <v>4285.7142857142853</v>
      </c>
      <c r="D397" s="6">
        <f t="shared" si="65"/>
        <v>3947.3684210526317</v>
      </c>
      <c r="E397" s="6">
        <f t="shared" si="65"/>
        <v>3750</v>
      </c>
    </row>
    <row r="398" spans="1:5" ht="15.75" thickBot="1" x14ac:dyDescent="0.3">
      <c r="A398" s="4" t="s">
        <v>17</v>
      </c>
      <c r="B398" s="277" t="s">
        <v>23</v>
      </c>
      <c r="C398" s="7" t="e">
        <f>C395/B395-1</f>
        <v>#DIV/0!</v>
      </c>
      <c r="D398" s="7">
        <f t="shared" ref="D398:E400" si="66">D395/C395-1</f>
        <v>8.5714285714285632E-2</v>
      </c>
      <c r="E398" s="7">
        <f t="shared" si="66"/>
        <v>5.2631578947368363E-2</v>
      </c>
    </row>
    <row r="399" spans="1:5" ht="15.75" thickBot="1" x14ac:dyDescent="0.3">
      <c r="A399" s="4" t="s">
        <v>18</v>
      </c>
      <c r="B399" s="277" t="s">
        <v>23</v>
      </c>
      <c r="C399" s="7" t="e">
        <f>C396/B396-1</f>
        <v>#DIV/0!</v>
      </c>
      <c r="D399" s="7">
        <f t="shared" si="66"/>
        <v>0</v>
      </c>
      <c r="E399" s="7">
        <f t="shared" si="66"/>
        <v>0</v>
      </c>
    </row>
    <row r="400" spans="1:5" ht="15.75" thickBot="1" x14ac:dyDescent="0.3">
      <c r="A400" s="4" t="s">
        <v>19</v>
      </c>
      <c r="B400" s="277" t="s">
        <v>23</v>
      </c>
      <c r="C400" s="7" t="e">
        <f>C397/B397-1</f>
        <v>#DIV/0!</v>
      </c>
      <c r="D400" s="7">
        <f t="shared" si="66"/>
        <v>-7.8947368421052544E-2</v>
      </c>
      <c r="E400" s="7">
        <f t="shared" si="66"/>
        <v>-5.0000000000000044E-2</v>
      </c>
    </row>
    <row r="401" spans="1:5" ht="12.75" customHeight="1" thickBot="1" x14ac:dyDescent="0.3">
      <c r="A401" s="382" t="s">
        <v>368</v>
      </c>
      <c r="B401" s="358"/>
      <c r="C401" s="358"/>
      <c r="D401" s="358"/>
      <c r="E401" s="383"/>
    </row>
    <row r="402" spans="1:5" ht="9" customHeight="1" x14ac:dyDescent="0.25">
      <c r="A402" s="366"/>
      <c r="B402" s="17">
        <v>2018</v>
      </c>
      <c r="C402" s="17">
        <v>2019</v>
      </c>
      <c r="D402" s="17">
        <v>2020</v>
      </c>
      <c r="E402" s="17">
        <v>2021</v>
      </c>
    </row>
    <row r="403" spans="1:5" ht="15.75" thickBot="1" x14ac:dyDescent="0.3">
      <c r="A403" s="367"/>
      <c r="B403" s="18" t="s">
        <v>6</v>
      </c>
      <c r="C403" s="18" t="s">
        <v>7</v>
      </c>
      <c r="D403" s="18" t="s">
        <v>7</v>
      </c>
      <c r="E403" s="18" t="s">
        <v>7</v>
      </c>
    </row>
    <row r="404" spans="1:5" ht="15.75" thickBot="1" x14ac:dyDescent="0.3">
      <c r="A404" s="201" t="s">
        <v>43</v>
      </c>
      <c r="B404" s="89">
        <f>B405+B406+B407+B408</f>
        <v>0</v>
      </c>
      <c r="C404" s="89">
        <f t="shared" ref="C404:E404" si="67">C405+C406+C407+C408</f>
        <v>0</v>
      </c>
      <c r="D404" s="89">
        <f t="shared" si="67"/>
        <v>0</v>
      </c>
      <c r="E404" s="89">
        <f t="shared" si="67"/>
        <v>0</v>
      </c>
    </row>
    <row r="405" spans="1:5" ht="15.75" thickBot="1" x14ac:dyDescent="0.3">
      <c r="A405" s="195" t="s">
        <v>52</v>
      </c>
      <c r="B405" s="6">
        <v>0</v>
      </c>
      <c r="C405" s="6"/>
      <c r="D405" s="89"/>
      <c r="E405" s="89"/>
    </row>
    <row r="406" spans="1:5" ht="15.75" thickBot="1" x14ac:dyDescent="0.3">
      <c r="A406" s="195" t="s">
        <v>149</v>
      </c>
      <c r="B406" s="89"/>
      <c r="C406" s="89"/>
      <c r="D406" s="89"/>
      <c r="E406" s="89"/>
    </row>
    <row r="407" spans="1:5" ht="15.75" thickBot="1" x14ac:dyDescent="0.3">
      <c r="A407" s="195" t="s">
        <v>150</v>
      </c>
      <c r="B407" s="89"/>
      <c r="C407" s="89"/>
      <c r="D407" s="89"/>
      <c r="E407" s="89"/>
    </row>
    <row r="408" spans="1:5" ht="15.75" thickBot="1" x14ac:dyDescent="0.3">
      <c r="A408" s="195" t="s">
        <v>151</v>
      </c>
      <c r="B408" s="89"/>
      <c r="C408" s="89"/>
      <c r="D408" s="89"/>
      <c r="E408" s="89"/>
    </row>
    <row r="409" spans="1:5" ht="15.75" thickBot="1" x14ac:dyDescent="0.3">
      <c r="A409" s="201" t="s">
        <v>44</v>
      </c>
      <c r="B409" s="190">
        <f>B410+B411+B412+B413</f>
        <v>0</v>
      </c>
      <c r="C409" s="190">
        <f t="shared" ref="C409:E409" si="68">C410+C411+C412+C413</f>
        <v>150000</v>
      </c>
      <c r="D409" s="190">
        <f t="shared" si="68"/>
        <v>150000</v>
      </c>
      <c r="E409" s="190">
        <f t="shared" si="68"/>
        <v>150000</v>
      </c>
    </row>
    <row r="410" spans="1:5" ht="15.75" thickBot="1" x14ac:dyDescent="0.3">
      <c r="A410" s="195" t="s">
        <v>52</v>
      </c>
      <c r="B410" s="190"/>
      <c r="C410" s="89">
        <v>150000</v>
      </c>
      <c r="D410" s="89">
        <v>150000</v>
      </c>
      <c r="E410" s="89">
        <v>150000</v>
      </c>
    </row>
    <row r="411" spans="1:5" ht="15.75" thickBot="1" x14ac:dyDescent="0.3">
      <c r="A411" s="195" t="s">
        <v>149</v>
      </c>
      <c r="B411" s="190"/>
      <c r="C411" s="89"/>
      <c r="D411" s="89"/>
      <c r="E411" s="89"/>
    </row>
    <row r="412" spans="1:5" ht="15.75" thickBot="1" x14ac:dyDescent="0.3">
      <c r="A412" s="195" t="s">
        <v>150</v>
      </c>
      <c r="B412" s="190"/>
      <c r="C412" s="89"/>
      <c r="D412" s="89"/>
      <c r="E412" s="89"/>
    </row>
    <row r="413" spans="1:5" ht="15.75" thickBot="1" x14ac:dyDescent="0.3">
      <c r="A413" s="195" t="s">
        <v>151</v>
      </c>
      <c r="B413" s="190"/>
      <c r="C413" s="89"/>
      <c r="D413" s="89"/>
      <c r="E413" s="89"/>
    </row>
    <row r="414" spans="1:5" ht="15.75" thickBot="1" x14ac:dyDescent="0.3">
      <c r="A414" s="290" t="s">
        <v>395</v>
      </c>
      <c r="B414" s="190">
        <f>B404+B409</f>
        <v>0</v>
      </c>
      <c r="C414" s="190">
        <f>C404+C409</f>
        <v>150000</v>
      </c>
      <c r="D414" s="190">
        <f t="shared" ref="D414:E414" si="69">D404+D409</f>
        <v>150000</v>
      </c>
      <c r="E414" s="190">
        <f t="shared" si="69"/>
        <v>150000</v>
      </c>
    </row>
    <row r="415" spans="1:5" ht="15.75" thickBot="1" x14ac:dyDescent="0.3">
      <c r="A415" s="191" t="s">
        <v>36</v>
      </c>
      <c r="B415" s="192">
        <f>IF(B414-B396=0,0,"Error")</f>
        <v>0</v>
      </c>
      <c r="C415" s="192">
        <f t="shared" ref="C415:E415" si="70">IF(C414-C396=0,0,"Error")</f>
        <v>0</v>
      </c>
      <c r="D415" s="192">
        <f t="shared" si="70"/>
        <v>0</v>
      </c>
      <c r="E415" s="192">
        <f t="shared" si="70"/>
        <v>0</v>
      </c>
    </row>
    <row r="416" spans="1:5" ht="34.5" customHeight="1" thickBot="1" x14ac:dyDescent="0.3">
      <c r="A416" s="289" t="s">
        <v>48</v>
      </c>
      <c r="B416" s="384" t="s">
        <v>611</v>
      </c>
      <c r="C416" s="385"/>
      <c r="D416" s="386"/>
      <c r="E416" s="387"/>
    </row>
    <row r="417" spans="1:5" ht="42.75" customHeight="1" thickBot="1" x14ac:dyDescent="0.3">
      <c r="A417" s="289" t="s">
        <v>612</v>
      </c>
      <c r="B417" s="305" t="s">
        <v>613</v>
      </c>
      <c r="C417" s="306" t="s">
        <v>55</v>
      </c>
      <c r="D417" s="307"/>
      <c r="E417" s="308"/>
    </row>
    <row r="418" spans="1:5" ht="27.75" customHeight="1" thickBot="1" x14ac:dyDescent="0.3">
      <c r="A418" s="4" t="s">
        <v>10</v>
      </c>
      <c r="B418" s="371" t="s">
        <v>614</v>
      </c>
      <c r="C418" s="372"/>
      <c r="D418" s="372"/>
      <c r="E418" s="373"/>
    </row>
    <row r="419" spans="1:5" ht="18" customHeight="1" thickBot="1" x14ac:dyDescent="0.3">
      <c r="A419" s="4" t="s">
        <v>15</v>
      </c>
      <c r="B419" s="352" t="s">
        <v>615</v>
      </c>
      <c r="C419" s="353"/>
      <c r="D419" s="353"/>
      <c r="E419" s="381"/>
    </row>
    <row r="420" spans="1:5" x14ac:dyDescent="0.25">
      <c r="A420" s="366"/>
      <c r="B420" s="17">
        <v>2018</v>
      </c>
      <c r="C420" s="17">
        <v>2019</v>
      </c>
      <c r="D420" s="17">
        <v>2020</v>
      </c>
      <c r="E420" s="17">
        <v>2021</v>
      </c>
    </row>
    <row r="421" spans="1:5" ht="15.75" thickBot="1" x14ac:dyDescent="0.3">
      <c r="A421" s="367"/>
      <c r="B421" s="18" t="s">
        <v>6</v>
      </c>
      <c r="C421" s="18" t="s">
        <v>7</v>
      </c>
      <c r="D421" s="18" t="s">
        <v>7</v>
      </c>
      <c r="E421" s="18" t="s">
        <v>7</v>
      </c>
    </row>
    <row r="422" spans="1:5" ht="15.75" thickBot="1" x14ac:dyDescent="0.3">
      <c r="A422" s="4" t="s">
        <v>9</v>
      </c>
      <c r="B422" s="277">
        <v>10</v>
      </c>
      <c r="C422" s="277">
        <v>0</v>
      </c>
      <c r="D422" s="277">
        <v>8</v>
      </c>
      <c r="E422" s="277">
        <v>6</v>
      </c>
    </row>
    <row r="423" spans="1:5" ht="15.75" thickBot="1" x14ac:dyDescent="0.3">
      <c r="A423" s="4" t="s">
        <v>16</v>
      </c>
      <c r="B423" s="6">
        <v>480200</v>
      </c>
      <c r="C423" s="6">
        <v>0</v>
      </c>
      <c r="D423" s="6">
        <f t="shared" ref="D423:E423" si="71">D441</f>
        <v>302969.00030999997</v>
      </c>
      <c r="E423" s="6">
        <f t="shared" si="71"/>
        <v>301969</v>
      </c>
    </row>
    <row r="424" spans="1:5" ht="15.75" thickBot="1" x14ac:dyDescent="0.3">
      <c r="A424" s="4" t="s">
        <v>24</v>
      </c>
      <c r="B424" s="6">
        <f>B423/B422</f>
        <v>48020</v>
      </c>
      <c r="C424" s="6">
        <v>0</v>
      </c>
      <c r="D424" s="6">
        <f t="shared" ref="D424:E424" si="72">D423/D422</f>
        <v>37871.125038749997</v>
      </c>
      <c r="E424" s="6">
        <f t="shared" si="72"/>
        <v>50328.166666666664</v>
      </c>
    </row>
    <row r="425" spans="1:5" ht="15.75" thickBot="1" x14ac:dyDescent="0.3">
      <c r="A425" s="4" t="s">
        <v>17</v>
      </c>
      <c r="B425" s="277" t="s">
        <v>23</v>
      </c>
      <c r="C425" s="7">
        <f>C422/B422-1</f>
        <v>-1</v>
      </c>
      <c r="D425" s="7" t="e">
        <f t="shared" ref="D425:E427" si="73">D422/C422-1</f>
        <v>#DIV/0!</v>
      </c>
      <c r="E425" s="7">
        <f t="shared" si="73"/>
        <v>-0.25</v>
      </c>
    </row>
    <row r="426" spans="1:5" ht="15.75" thickBot="1" x14ac:dyDescent="0.3">
      <c r="A426" s="4" t="s">
        <v>18</v>
      </c>
      <c r="B426" s="277" t="s">
        <v>23</v>
      </c>
      <c r="C426" s="7">
        <f>C423/B423-1</f>
        <v>-1</v>
      </c>
      <c r="D426" s="7" t="e">
        <f t="shared" si="73"/>
        <v>#DIV/0!</v>
      </c>
      <c r="E426" s="7">
        <f t="shared" si="73"/>
        <v>-3.3006687449104177E-3</v>
      </c>
    </row>
    <row r="427" spans="1:5" ht="12.75" customHeight="1" thickBot="1" x14ac:dyDescent="0.3">
      <c r="A427" s="4" t="s">
        <v>19</v>
      </c>
      <c r="B427" s="277" t="s">
        <v>23</v>
      </c>
      <c r="C427" s="7">
        <f>C424/B424-1</f>
        <v>-1</v>
      </c>
      <c r="D427" s="7" t="e">
        <f t="shared" si="73"/>
        <v>#DIV/0!</v>
      </c>
      <c r="E427" s="7">
        <f t="shared" si="73"/>
        <v>0.3289324416734527</v>
      </c>
    </row>
    <row r="428" spans="1:5" ht="9" customHeight="1" thickBot="1" x14ac:dyDescent="0.3">
      <c r="A428" s="382" t="s">
        <v>372</v>
      </c>
      <c r="B428" s="358"/>
      <c r="C428" s="358"/>
      <c r="D428" s="358"/>
      <c r="E428" s="383"/>
    </row>
    <row r="429" spans="1:5" x14ac:dyDescent="0.25">
      <c r="A429" s="366"/>
      <c r="B429" s="17">
        <v>2018</v>
      </c>
      <c r="C429" s="17">
        <v>2019</v>
      </c>
      <c r="D429" s="17">
        <v>2020</v>
      </c>
      <c r="E429" s="17">
        <v>2021</v>
      </c>
    </row>
    <row r="430" spans="1:5" ht="15.75" thickBot="1" x14ac:dyDescent="0.3">
      <c r="A430" s="367"/>
      <c r="B430" s="18" t="s">
        <v>6</v>
      </c>
      <c r="C430" s="18" t="s">
        <v>7</v>
      </c>
      <c r="D430" s="18" t="s">
        <v>7</v>
      </c>
      <c r="E430" s="18" t="s">
        <v>7</v>
      </c>
    </row>
    <row r="431" spans="1:5" ht="15.75" thickBot="1" x14ac:dyDescent="0.3">
      <c r="A431" s="201" t="s">
        <v>43</v>
      </c>
      <c r="B431" s="89">
        <f>B432+B433+B434+B435</f>
        <v>0</v>
      </c>
      <c r="C431" s="89">
        <f t="shared" ref="C431:E431" si="74">C432+C433+C434+C435</f>
        <v>0</v>
      </c>
      <c r="D431" s="89">
        <f t="shared" si="74"/>
        <v>0</v>
      </c>
      <c r="E431" s="89">
        <f t="shared" si="74"/>
        <v>0</v>
      </c>
    </row>
    <row r="432" spans="1:5" ht="15.75" thickBot="1" x14ac:dyDescent="0.3">
      <c r="A432" s="195" t="s">
        <v>52</v>
      </c>
      <c r="B432" s="89"/>
      <c r="C432" s="89"/>
      <c r="D432" s="89"/>
      <c r="E432" s="89"/>
    </row>
    <row r="433" spans="1:5" ht="15.75" thickBot="1" x14ac:dyDescent="0.3">
      <c r="A433" s="195" t="s">
        <v>149</v>
      </c>
      <c r="B433" s="89"/>
      <c r="C433" s="89"/>
      <c r="D433" s="89"/>
      <c r="E433" s="89"/>
    </row>
    <row r="434" spans="1:5" ht="15.75" thickBot="1" x14ac:dyDescent="0.3">
      <c r="A434" s="195" t="s">
        <v>150</v>
      </c>
      <c r="B434" s="89"/>
      <c r="C434" s="89"/>
      <c r="D434" s="89"/>
      <c r="E434" s="89"/>
    </row>
    <row r="435" spans="1:5" ht="15.75" thickBot="1" x14ac:dyDescent="0.3">
      <c r="A435" s="195" t="s">
        <v>151</v>
      </c>
      <c r="B435" s="89"/>
      <c r="C435" s="89"/>
      <c r="D435" s="89"/>
      <c r="E435" s="89"/>
    </row>
    <row r="436" spans="1:5" ht="15.75" thickBot="1" x14ac:dyDescent="0.3">
      <c r="A436" s="201" t="s">
        <v>44</v>
      </c>
      <c r="B436" s="190">
        <f>B437+B438+B439+B440</f>
        <v>480200</v>
      </c>
      <c r="C436" s="190">
        <f t="shared" ref="C436:E436" si="75">C437+C438+C439+C440</f>
        <v>0</v>
      </c>
      <c r="D436" s="190">
        <f t="shared" si="75"/>
        <v>302969.00030999997</v>
      </c>
      <c r="E436" s="190">
        <f t="shared" si="75"/>
        <v>301969</v>
      </c>
    </row>
    <row r="437" spans="1:5" ht="15.75" thickBot="1" x14ac:dyDescent="0.3">
      <c r="A437" s="195" t="s">
        <v>52</v>
      </c>
      <c r="B437" s="6">
        <v>480200</v>
      </c>
      <c r="C437" s="6"/>
      <c r="D437" s="6">
        <f>304290.00031-1321</f>
        <v>302969.00030999997</v>
      </c>
      <c r="E437" s="190">
        <v>301969</v>
      </c>
    </row>
    <row r="438" spans="1:5" ht="15.75" thickBot="1" x14ac:dyDescent="0.3">
      <c r="A438" s="195" t="s">
        <v>149</v>
      </c>
      <c r="B438" s="190"/>
      <c r="C438" s="89"/>
      <c r="D438" s="89"/>
      <c r="E438" s="89"/>
    </row>
    <row r="439" spans="1:5" ht="15.75" thickBot="1" x14ac:dyDescent="0.3">
      <c r="A439" s="195" t="s">
        <v>150</v>
      </c>
      <c r="B439" s="190"/>
      <c r="C439" s="89"/>
      <c r="D439" s="89"/>
      <c r="E439" s="89"/>
    </row>
    <row r="440" spans="1:5" ht="15.75" thickBot="1" x14ac:dyDescent="0.3">
      <c r="A440" s="195" t="s">
        <v>151</v>
      </c>
      <c r="B440" s="190"/>
      <c r="C440" s="89"/>
      <c r="D440" s="89"/>
      <c r="E440" s="89"/>
    </row>
    <row r="441" spans="1:5" ht="25.5" customHeight="1" thickBot="1" x14ac:dyDescent="0.3">
      <c r="A441" s="299" t="s">
        <v>481</v>
      </c>
      <c r="B441" s="190">
        <f>B431+B436</f>
        <v>480200</v>
      </c>
      <c r="C441" s="190">
        <f t="shared" ref="C441:E441" si="76">C431+C436</f>
        <v>0</v>
      </c>
      <c r="D441" s="190">
        <f t="shared" si="76"/>
        <v>302969.00030999997</v>
      </c>
      <c r="E441" s="190">
        <f t="shared" si="76"/>
        <v>301969</v>
      </c>
    </row>
    <row r="442" spans="1:5" ht="15.75" thickBot="1" x14ac:dyDescent="0.3">
      <c r="A442" s="191" t="s">
        <v>36</v>
      </c>
      <c r="B442" s="192">
        <f>IF(B441-B423=0,0,"Error")</f>
        <v>0</v>
      </c>
      <c r="C442" s="192">
        <f>IF(C441-C423=0,0,"Error")</f>
        <v>0</v>
      </c>
      <c r="D442" s="192">
        <f t="shared" ref="D442:E442" si="77">IF(D441-D423=0,0,"Error")</f>
        <v>0</v>
      </c>
      <c r="E442" s="192">
        <f t="shared" si="77"/>
        <v>0</v>
      </c>
    </row>
    <row r="443" spans="1:5" ht="79.5" thickBot="1" x14ac:dyDescent="0.3">
      <c r="A443" s="289" t="s">
        <v>612</v>
      </c>
      <c r="B443" s="305" t="s">
        <v>777</v>
      </c>
      <c r="C443" s="306" t="s">
        <v>55</v>
      </c>
      <c r="D443" s="307"/>
      <c r="E443" s="308"/>
    </row>
    <row r="444" spans="1:5" ht="27.75" customHeight="1" thickBot="1" x14ac:dyDescent="0.3">
      <c r="A444" s="4" t="s">
        <v>10</v>
      </c>
      <c r="B444" s="371" t="s">
        <v>777</v>
      </c>
      <c r="C444" s="372"/>
      <c r="D444" s="372"/>
      <c r="E444" s="373"/>
    </row>
    <row r="445" spans="1:5" ht="9" customHeight="1" thickBot="1" x14ac:dyDescent="0.3">
      <c r="A445" s="4" t="s">
        <v>15</v>
      </c>
      <c r="B445" s="352" t="s">
        <v>615</v>
      </c>
      <c r="C445" s="353"/>
      <c r="D445" s="353"/>
      <c r="E445" s="381"/>
    </row>
    <row r="446" spans="1:5" x14ac:dyDescent="0.25">
      <c r="A446" s="366"/>
      <c r="B446" s="17">
        <v>2018</v>
      </c>
      <c r="C446" s="17">
        <v>2019</v>
      </c>
      <c r="D446" s="17">
        <v>2020</v>
      </c>
      <c r="E446" s="17">
        <v>2021</v>
      </c>
    </row>
    <row r="447" spans="1:5" ht="15.75" thickBot="1" x14ac:dyDescent="0.3">
      <c r="A447" s="367"/>
      <c r="B447" s="18" t="s">
        <v>6</v>
      </c>
      <c r="C447" s="18" t="s">
        <v>7</v>
      </c>
      <c r="D447" s="18" t="s">
        <v>7</v>
      </c>
      <c r="E447" s="18" t="s">
        <v>7</v>
      </c>
    </row>
    <row r="448" spans="1:5" ht="15.75" thickBot="1" x14ac:dyDescent="0.3">
      <c r="A448" s="4" t="s">
        <v>9</v>
      </c>
      <c r="B448" s="277">
        <v>10</v>
      </c>
      <c r="C448" s="277">
        <v>1</v>
      </c>
      <c r="D448" s="277">
        <v>0</v>
      </c>
      <c r="E448" s="277">
        <v>0</v>
      </c>
    </row>
    <row r="449" spans="1:5" ht="15.75" thickBot="1" x14ac:dyDescent="0.3">
      <c r="A449" s="4" t="s">
        <v>16</v>
      </c>
      <c r="B449" s="6"/>
      <c r="C449" s="6">
        <v>100000</v>
      </c>
      <c r="D449" s="6"/>
      <c r="E449" s="6"/>
    </row>
    <row r="450" spans="1:5" ht="15.75" thickBot="1" x14ac:dyDescent="0.3">
      <c r="A450" s="4" t="s">
        <v>24</v>
      </c>
      <c r="B450" s="6"/>
      <c r="C450" s="6">
        <f t="shared" ref="C450:E450" si="78">C449/C448</f>
        <v>100000</v>
      </c>
      <c r="D450" s="6" t="e">
        <f t="shared" si="78"/>
        <v>#DIV/0!</v>
      </c>
      <c r="E450" s="6" t="e">
        <f t="shared" si="78"/>
        <v>#DIV/0!</v>
      </c>
    </row>
    <row r="451" spans="1:5" ht="15.75" thickBot="1" x14ac:dyDescent="0.3">
      <c r="A451" s="4" t="s">
        <v>17</v>
      </c>
      <c r="B451" s="277" t="s">
        <v>23</v>
      </c>
      <c r="C451" s="7">
        <f>C448/B448-1</f>
        <v>-0.9</v>
      </c>
      <c r="D451" s="7">
        <f t="shared" ref="D451:E453" si="79">D448/C448-1</f>
        <v>-1</v>
      </c>
      <c r="E451" s="7" t="e">
        <f t="shared" si="79"/>
        <v>#DIV/0!</v>
      </c>
    </row>
    <row r="452" spans="1:5" ht="15.75" thickBot="1" x14ac:dyDescent="0.3">
      <c r="A452" s="4" t="s">
        <v>18</v>
      </c>
      <c r="B452" s="277" t="s">
        <v>23</v>
      </c>
      <c r="C452" s="7" t="e">
        <f>C449/B449-1</f>
        <v>#DIV/0!</v>
      </c>
      <c r="D452" s="7">
        <f t="shared" si="79"/>
        <v>-1</v>
      </c>
      <c r="E452" s="7" t="e">
        <f t="shared" si="79"/>
        <v>#DIV/0!</v>
      </c>
    </row>
    <row r="453" spans="1:5" ht="12.75" customHeight="1" thickBot="1" x14ac:dyDescent="0.3">
      <c r="A453" s="4" t="s">
        <v>19</v>
      </c>
      <c r="B453" s="277" t="s">
        <v>23</v>
      </c>
      <c r="C453" s="7" t="e">
        <f>C450/B450-1</f>
        <v>#DIV/0!</v>
      </c>
      <c r="D453" s="7" t="e">
        <f t="shared" si="79"/>
        <v>#DIV/0!</v>
      </c>
      <c r="E453" s="7" t="e">
        <f t="shared" si="79"/>
        <v>#DIV/0!</v>
      </c>
    </row>
    <row r="454" spans="1:5" ht="9" customHeight="1" thickBot="1" x14ac:dyDescent="0.3">
      <c r="A454" s="382" t="s">
        <v>372</v>
      </c>
      <c r="B454" s="358"/>
      <c r="C454" s="358"/>
      <c r="D454" s="358"/>
      <c r="E454" s="383"/>
    </row>
    <row r="455" spans="1:5" x14ac:dyDescent="0.25">
      <c r="A455" s="366"/>
      <c r="B455" s="17">
        <v>2018</v>
      </c>
      <c r="C455" s="17">
        <v>2019</v>
      </c>
      <c r="D455" s="17">
        <v>2020</v>
      </c>
      <c r="E455" s="17">
        <v>2021</v>
      </c>
    </row>
    <row r="456" spans="1:5" ht="15.75" thickBot="1" x14ac:dyDescent="0.3">
      <c r="A456" s="367"/>
      <c r="B456" s="18" t="s">
        <v>6</v>
      </c>
      <c r="C456" s="18" t="s">
        <v>7</v>
      </c>
      <c r="D456" s="18" t="s">
        <v>7</v>
      </c>
      <c r="E456" s="18" t="s">
        <v>7</v>
      </c>
    </row>
    <row r="457" spans="1:5" ht="15.75" thickBot="1" x14ac:dyDescent="0.3">
      <c r="A457" s="201" t="s">
        <v>43</v>
      </c>
      <c r="B457" s="89">
        <f>B458+B459+B460+B461</f>
        <v>0</v>
      </c>
      <c r="C457" s="89">
        <f t="shared" ref="C457:E457" si="80">C458+C459+C460+C461</f>
        <v>0</v>
      </c>
      <c r="D457" s="89">
        <f t="shared" si="80"/>
        <v>0</v>
      </c>
      <c r="E457" s="89">
        <f t="shared" si="80"/>
        <v>0</v>
      </c>
    </row>
    <row r="458" spans="1:5" ht="15.75" thickBot="1" x14ac:dyDescent="0.3">
      <c r="A458" s="195" t="s">
        <v>52</v>
      </c>
      <c r="B458" s="89"/>
      <c r="C458" s="89"/>
      <c r="D458" s="89"/>
      <c r="E458" s="89"/>
    </row>
    <row r="459" spans="1:5" ht="15.75" thickBot="1" x14ac:dyDescent="0.3">
      <c r="A459" s="195" t="s">
        <v>149</v>
      </c>
      <c r="B459" s="89"/>
      <c r="C459" s="89"/>
      <c r="D459" s="89"/>
      <c r="E459" s="89"/>
    </row>
    <row r="460" spans="1:5" ht="15.75" thickBot="1" x14ac:dyDescent="0.3">
      <c r="A460" s="195" t="s">
        <v>150</v>
      </c>
      <c r="B460" s="89"/>
      <c r="C460" s="89"/>
      <c r="D460" s="89"/>
      <c r="E460" s="89"/>
    </row>
    <row r="461" spans="1:5" ht="15.75" thickBot="1" x14ac:dyDescent="0.3">
      <c r="A461" s="195" t="s">
        <v>151</v>
      </c>
      <c r="B461" s="89"/>
      <c r="C461" s="89"/>
      <c r="D461" s="89"/>
      <c r="E461" s="89"/>
    </row>
    <row r="462" spans="1:5" ht="15.75" thickBot="1" x14ac:dyDescent="0.3">
      <c r="A462" s="201" t="s">
        <v>44</v>
      </c>
      <c r="B462" s="190">
        <f>B463+B464+B465+B466</f>
        <v>0</v>
      </c>
      <c r="C462" s="6">
        <v>100000</v>
      </c>
      <c r="D462" s="190"/>
      <c r="E462" s="190"/>
    </row>
    <row r="463" spans="1:5" ht="15.75" thickBot="1" x14ac:dyDescent="0.3">
      <c r="A463" s="195" t="s">
        <v>52</v>
      </c>
      <c r="B463" s="6"/>
      <c r="C463" s="6">
        <v>100000</v>
      </c>
      <c r="D463" s="6"/>
      <c r="E463" s="190"/>
    </row>
    <row r="464" spans="1:5" ht="15.75" thickBot="1" x14ac:dyDescent="0.3">
      <c r="A464" s="195" t="s">
        <v>149</v>
      </c>
      <c r="B464" s="190"/>
      <c r="C464" s="89"/>
      <c r="D464" s="89"/>
      <c r="E464" s="89"/>
    </row>
    <row r="465" spans="1:5" ht="15.75" thickBot="1" x14ac:dyDescent="0.3">
      <c r="A465" s="195" t="s">
        <v>150</v>
      </c>
      <c r="B465" s="190"/>
      <c r="C465" s="89"/>
      <c r="D465" s="89"/>
      <c r="E465" s="89"/>
    </row>
    <row r="466" spans="1:5" ht="15.75" thickBot="1" x14ac:dyDescent="0.3">
      <c r="A466" s="195" t="s">
        <v>151</v>
      </c>
      <c r="B466" s="190"/>
      <c r="C466" s="89"/>
      <c r="D466" s="89"/>
      <c r="E466" s="89"/>
    </row>
    <row r="467" spans="1:5" ht="27" customHeight="1" thickBot="1" x14ac:dyDescent="0.3">
      <c r="A467" s="299" t="s">
        <v>481</v>
      </c>
      <c r="B467" s="190">
        <f>B457+B462</f>
        <v>0</v>
      </c>
      <c r="C467" s="190">
        <f t="shared" ref="C467:E467" si="81">C457+C462</f>
        <v>100000</v>
      </c>
      <c r="D467" s="190">
        <f t="shared" si="81"/>
        <v>0</v>
      </c>
      <c r="E467" s="190">
        <f t="shared" si="81"/>
        <v>0</v>
      </c>
    </row>
    <row r="468" spans="1:5" ht="15.75" thickBot="1" x14ac:dyDescent="0.3">
      <c r="A468" s="191" t="s">
        <v>36</v>
      </c>
      <c r="B468" s="192">
        <f>IF(B467-B449=0,0,"Error")</f>
        <v>0</v>
      </c>
      <c r="C468" s="192">
        <f>IF(C467-C449=0,0,"Error")</f>
        <v>0</v>
      </c>
      <c r="D468" s="192">
        <f t="shared" ref="D468:E468" si="82">IF(D467-D449=0,0,"Error")</f>
        <v>0</v>
      </c>
      <c r="E468" s="192">
        <f t="shared" si="82"/>
        <v>0</v>
      </c>
    </row>
    <row r="469" spans="1:5" ht="15.75" thickBot="1" x14ac:dyDescent="0.3">
      <c r="A469" s="299"/>
      <c r="B469" s="304"/>
      <c r="C469" s="304"/>
      <c r="D469" s="304"/>
      <c r="E469" s="190"/>
    </row>
    <row r="470" spans="1:5" ht="79.5" thickBot="1" x14ac:dyDescent="0.3">
      <c r="A470" s="289" t="s">
        <v>778</v>
      </c>
      <c r="B470" s="305" t="s">
        <v>779</v>
      </c>
      <c r="C470" s="306" t="s">
        <v>55</v>
      </c>
      <c r="D470" s="307"/>
      <c r="E470" s="308"/>
    </row>
    <row r="471" spans="1:5" ht="26.25" customHeight="1" thickBot="1" x14ac:dyDescent="0.3">
      <c r="A471" s="4" t="s">
        <v>10</v>
      </c>
      <c r="B471" s="371" t="s">
        <v>779</v>
      </c>
      <c r="C471" s="372"/>
      <c r="D471" s="372"/>
      <c r="E471" s="373"/>
    </row>
    <row r="472" spans="1:5" ht="15.75" thickBot="1" x14ac:dyDescent="0.3">
      <c r="A472" s="4" t="s">
        <v>15</v>
      </c>
      <c r="B472" s="352" t="s">
        <v>780</v>
      </c>
      <c r="C472" s="353"/>
      <c r="D472" s="353"/>
      <c r="E472" s="381"/>
    </row>
    <row r="473" spans="1:5" x14ac:dyDescent="0.25">
      <c r="A473" s="366"/>
      <c r="B473" s="17">
        <v>2018</v>
      </c>
      <c r="C473" s="17">
        <v>2019</v>
      </c>
      <c r="D473" s="17">
        <v>2020</v>
      </c>
      <c r="E473" s="17">
        <v>2021</v>
      </c>
    </row>
    <row r="474" spans="1:5" ht="15.75" thickBot="1" x14ac:dyDescent="0.3">
      <c r="A474" s="367"/>
      <c r="B474" s="18" t="s">
        <v>6</v>
      </c>
      <c r="C474" s="18" t="s">
        <v>7</v>
      </c>
      <c r="D474" s="18" t="s">
        <v>7</v>
      </c>
      <c r="E474" s="18" t="s">
        <v>7</v>
      </c>
    </row>
    <row r="475" spans="1:5" ht="15.75" thickBot="1" x14ac:dyDescent="0.3">
      <c r="A475" s="4" t="s">
        <v>9</v>
      </c>
      <c r="B475" s="277">
        <v>10</v>
      </c>
      <c r="C475" s="277">
        <v>1</v>
      </c>
      <c r="D475" s="277">
        <v>0</v>
      </c>
      <c r="E475" s="277">
        <v>0</v>
      </c>
    </row>
    <row r="476" spans="1:5" ht="15.75" thickBot="1" x14ac:dyDescent="0.3">
      <c r="A476" s="4" t="s">
        <v>16</v>
      </c>
      <c r="B476" s="6"/>
      <c r="C476" s="6">
        <v>23000</v>
      </c>
      <c r="D476" s="6"/>
      <c r="E476" s="6"/>
    </row>
    <row r="477" spans="1:5" ht="15.75" thickBot="1" x14ac:dyDescent="0.3">
      <c r="A477" s="4" t="s">
        <v>24</v>
      </c>
      <c r="B477" s="6"/>
      <c r="C477" s="6">
        <f t="shared" ref="C477:E477" si="83">C476/C475</f>
        <v>23000</v>
      </c>
      <c r="D477" s="6" t="e">
        <f t="shared" si="83"/>
        <v>#DIV/0!</v>
      </c>
      <c r="E477" s="6" t="e">
        <f t="shared" si="83"/>
        <v>#DIV/0!</v>
      </c>
    </row>
    <row r="478" spans="1:5" ht="15.75" thickBot="1" x14ac:dyDescent="0.3">
      <c r="A478" s="4" t="s">
        <v>17</v>
      </c>
      <c r="B478" s="277" t="s">
        <v>23</v>
      </c>
      <c r="C478" s="7">
        <f>C475/B475-1</f>
        <v>-0.9</v>
      </c>
      <c r="D478" s="7">
        <f t="shared" ref="D478:E480" si="84">D475/C475-1</f>
        <v>-1</v>
      </c>
      <c r="E478" s="7" t="e">
        <f t="shared" si="84"/>
        <v>#DIV/0!</v>
      </c>
    </row>
    <row r="479" spans="1:5" ht="15.75" thickBot="1" x14ac:dyDescent="0.3">
      <c r="A479" s="4" t="s">
        <v>18</v>
      </c>
      <c r="B479" s="277" t="s">
        <v>23</v>
      </c>
      <c r="C479" s="7" t="e">
        <f>C476/B476-1</f>
        <v>#DIV/0!</v>
      </c>
      <c r="D479" s="7">
        <f t="shared" si="84"/>
        <v>-1</v>
      </c>
      <c r="E479" s="7" t="e">
        <f t="shared" si="84"/>
        <v>#DIV/0!</v>
      </c>
    </row>
    <row r="480" spans="1:5" ht="15.75" thickBot="1" x14ac:dyDescent="0.3">
      <c r="A480" s="4" t="s">
        <v>19</v>
      </c>
      <c r="B480" s="277" t="s">
        <v>23</v>
      </c>
      <c r="C480" s="7" t="e">
        <f>C477/B477-1</f>
        <v>#DIV/0!</v>
      </c>
      <c r="D480" s="7" t="e">
        <f t="shared" si="84"/>
        <v>#DIV/0!</v>
      </c>
      <c r="E480" s="7" t="e">
        <f t="shared" si="84"/>
        <v>#DIV/0!</v>
      </c>
    </row>
    <row r="481" spans="1:5" ht="15.75" thickBot="1" x14ac:dyDescent="0.3">
      <c r="A481" s="382" t="s">
        <v>372</v>
      </c>
      <c r="B481" s="358"/>
      <c r="C481" s="358"/>
      <c r="D481" s="358"/>
      <c r="E481" s="383"/>
    </row>
    <row r="482" spans="1:5" x14ac:dyDescent="0.25">
      <c r="A482" s="366"/>
      <c r="B482" s="17">
        <v>2018</v>
      </c>
      <c r="C482" s="17">
        <v>2019</v>
      </c>
      <c r="D482" s="17">
        <v>2020</v>
      </c>
      <c r="E482" s="17">
        <v>2021</v>
      </c>
    </row>
    <row r="483" spans="1:5" ht="15.75" thickBot="1" x14ac:dyDescent="0.3">
      <c r="A483" s="367"/>
      <c r="B483" s="18" t="s">
        <v>6</v>
      </c>
      <c r="C483" s="18" t="s">
        <v>7</v>
      </c>
      <c r="D483" s="18" t="s">
        <v>7</v>
      </c>
      <c r="E483" s="18" t="s">
        <v>7</v>
      </c>
    </row>
    <row r="484" spans="1:5" ht="15.75" thickBot="1" x14ac:dyDescent="0.3">
      <c r="A484" s="201" t="s">
        <v>43</v>
      </c>
      <c r="B484" s="89">
        <f>B485+B486+B487+B488</f>
        <v>0</v>
      </c>
      <c r="C484" s="89">
        <f t="shared" ref="C484:E484" si="85">C485+C486+C487+C488</f>
        <v>0</v>
      </c>
      <c r="D484" s="89">
        <f t="shared" si="85"/>
        <v>0</v>
      </c>
      <c r="E484" s="89">
        <f t="shared" si="85"/>
        <v>0</v>
      </c>
    </row>
    <row r="485" spans="1:5" ht="15.75" thickBot="1" x14ac:dyDescent="0.3">
      <c r="A485" s="195" t="s">
        <v>52</v>
      </c>
      <c r="B485" s="89"/>
      <c r="C485" s="89"/>
      <c r="D485" s="89"/>
      <c r="E485" s="89"/>
    </row>
    <row r="486" spans="1:5" ht="15.75" thickBot="1" x14ac:dyDescent="0.3">
      <c r="A486" s="195" t="s">
        <v>149</v>
      </c>
      <c r="B486" s="89"/>
      <c r="C486" s="89"/>
      <c r="D486" s="89"/>
      <c r="E486" s="89"/>
    </row>
    <row r="487" spans="1:5" ht="15.75" thickBot="1" x14ac:dyDescent="0.3">
      <c r="A487" s="195" t="s">
        <v>150</v>
      </c>
      <c r="B487" s="89"/>
      <c r="C487" s="89"/>
      <c r="D487" s="89"/>
      <c r="E487" s="89"/>
    </row>
    <row r="488" spans="1:5" ht="15.75" thickBot="1" x14ac:dyDescent="0.3">
      <c r="A488" s="195" t="s">
        <v>151</v>
      </c>
      <c r="B488" s="89"/>
      <c r="C488" s="89"/>
      <c r="D488" s="89"/>
      <c r="E488" s="89"/>
    </row>
    <row r="489" spans="1:5" ht="15.75" thickBot="1" x14ac:dyDescent="0.3">
      <c r="A489" s="201" t="s">
        <v>44</v>
      </c>
      <c r="B489" s="190">
        <f>B490+B491+B492+B493</f>
        <v>0</v>
      </c>
      <c r="C489" s="6">
        <v>23000</v>
      </c>
      <c r="D489" s="190"/>
      <c r="E489" s="190"/>
    </row>
    <row r="490" spans="1:5" ht="15.75" thickBot="1" x14ac:dyDescent="0.3">
      <c r="A490" s="195" t="s">
        <v>52</v>
      </c>
      <c r="B490" s="6"/>
      <c r="C490" s="6">
        <v>23000</v>
      </c>
      <c r="D490" s="6"/>
      <c r="E490" s="190"/>
    </row>
    <row r="491" spans="1:5" ht="15.75" thickBot="1" x14ac:dyDescent="0.3">
      <c r="A491" s="195" t="s">
        <v>149</v>
      </c>
      <c r="B491" s="190"/>
      <c r="C491" s="89"/>
      <c r="D491" s="89"/>
      <c r="E491" s="89"/>
    </row>
    <row r="492" spans="1:5" ht="15.75" thickBot="1" x14ac:dyDescent="0.3">
      <c r="A492" s="195" t="s">
        <v>150</v>
      </c>
      <c r="B492" s="190"/>
      <c r="C492" s="89"/>
      <c r="D492" s="89"/>
      <c r="E492" s="89"/>
    </row>
    <row r="493" spans="1:5" ht="15.75" thickBot="1" x14ac:dyDescent="0.3">
      <c r="A493" s="195" t="s">
        <v>151</v>
      </c>
      <c r="B493" s="190"/>
      <c r="C493" s="89"/>
      <c r="D493" s="89"/>
      <c r="E493" s="89"/>
    </row>
    <row r="494" spans="1:5" ht="15.75" thickBot="1" x14ac:dyDescent="0.3">
      <c r="A494" s="299" t="s">
        <v>481</v>
      </c>
      <c r="B494" s="190">
        <f>B484+B489</f>
        <v>0</v>
      </c>
      <c r="C494" s="190">
        <f t="shared" ref="C494:E494" si="86">C484+C489</f>
        <v>23000</v>
      </c>
      <c r="D494" s="190">
        <f t="shared" si="86"/>
        <v>0</v>
      </c>
      <c r="E494" s="190">
        <f t="shared" si="86"/>
        <v>0</v>
      </c>
    </row>
    <row r="495" spans="1:5" ht="12.75" customHeight="1" thickBot="1" x14ac:dyDescent="0.3">
      <c r="A495" s="191" t="s">
        <v>36</v>
      </c>
      <c r="B495" s="192">
        <f>IF(B494-B476=0,0,"Error")</f>
        <v>0</v>
      </c>
      <c r="C495" s="192">
        <f>IF(C494-C476=0,0,"Error")</f>
        <v>0</v>
      </c>
      <c r="D495" s="192">
        <f t="shared" ref="D495:E495" si="87">IF(D494-D476=0,0,"Error")</f>
        <v>0</v>
      </c>
      <c r="E495" s="192">
        <f t="shared" si="87"/>
        <v>0</v>
      </c>
    </row>
    <row r="496" spans="1:5" ht="57" thickBot="1" x14ac:dyDescent="0.3">
      <c r="A496" s="289" t="s">
        <v>778</v>
      </c>
      <c r="B496" s="305" t="s">
        <v>781</v>
      </c>
      <c r="C496" s="306" t="s">
        <v>55</v>
      </c>
      <c r="D496" s="307"/>
      <c r="E496" s="308"/>
    </row>
    <row r="497" spans="1:5" ht="15.75" thickBot="1" x14ac:dyDescent="0.3">
      <c r="A497" s="4" t="s">
        <v>10</v>
      </c>
      <c r="B497" s="371" t="s">
        <v>781</v>
      </c>
      <c r="C497" s="372"/>
      <c r="D497" s="372"/>
      <c r="E497" s="373"/>
    </row>
    <row r="498" spans="1:5" ht="15.75" thickBot="1" x14ac:dyDescent="0.3">
      <c r="A498" s="4" t="s">
        <v>15</v>
      </c>
      <c r="B498" s="352" t="s">
        <v>780</v>
      </c>
      <c r="C498" s="353"/>
      <c r="D498" s="353"/>
      <c r="E498" s="381"/>
    </row>
    <row r="499" spans="1:5" x14ac:dyDescent="0.25">
      <c r="A499" s="366"/>
      <c r="B499" s="17">
        <v>2018</v>
      </c>
      <c r="C499" s="17">
        <v>2019</v>
      </c>
      <c r="D499" s="17">
        <v>2020</v>
      </c>
      <c r="E499" s="17">
        <v>2021</v>
      </c>
    </row>
    <row r="500" spans="1:5" ht="15.75" thickBot="1" x14ac:dyDescent="0.3">
      <c r="A500" s="367"/>
      <c r="B500" s="18" t="s">
        <v>6</v>
      </c>
      <c r="C500" s="18" t="s">
        <v>7</v>
      </c>
      <c r="D500" s="18" t="s">
        <v>7</v>
      </c>
      <c r="E500" s="18" t="s">
        <v>7</v>
      </c>
    </row>
    <row r="501" spans="1:5" ht="15.75" thickBot="1" x14ac:dyDescent="0.3">
      <c r="A501" s="4" t="s">
        <v>9</v>
      </c>
      <c r="B501" s="277">
        <v>10</v>
      </c>
      <c r="C501" s="277">
        <v>1</v>
      </c>
      <c r="D501" s="277">
        <v>0</v>
      </c>
      <c r="E501" s="277">
        <v>0</v>
      </c>
    </row>
    <row r="502" spans="1:5" ht="15.75" thickBot="1" x14ac:dyDescent="0.3">
      <c r="A502" s="4" t="s">
        <v>16</v>
      </c>
      <c r="B502" s="6"/>
      <c r="C502" s="6">
        <v>20000</v>
      </c>
      <c r="D502" s="6"/>
      <c r="E502" s="6"/>
    </row>
    <row r="503" spans="1:5" ht="15.75" customHeight="1" thickBot="1" x14ac:dyDescent="0.3">
      <c r="A503" s="4" t="s">
        <v>24</v>
      </c>
      <c r="B503" s="6"/>
      <c r="C503" s="6">
        <f t="shared" ref="C503:E503" si="88">C502/C501</f>
        <v>20000</v>
      </c>
      <c r="D503" s="6" t="e">
        <f t="shared" si="88"/>
        <v>#DIV/0!</v>
      </c>
      <c r="E503" s="6" t="e">
        <f t="shared" si="88"/>
        <v>#DIV/0!</v>
      </c>
    </row>
    <row r="504" spans="1:5" ht="15.75" thickBot="1" x14ac:dyDescent="0.3">
      <c r="A504" s="4" t="s">
        <v>17</v>
      </c>
      <c r="B504" s="277" t="s">
        <v>23</v>
      </c>
      <c r="C504" s="7">
        <f>C501/B501-1</f>
        <v>-0.9</v>
      </c>
      <c r="D504" s="7">
        <f t="shared" ref="D504:E506" si="89">D501/C501-1</f>
        <v>-1</v>
      </c>
      <c r="E504" s="7" t="e">
        <f t="shared" si="89"/>
        <v>#DIV/0!</v>
      </c>
    </row>
    <row r="505" spans="1:5" ht="15.75" thickBot="1" x14ac:dyDescent="0.3">
      <c r="A505" s="4" t="s">
        <v>18</v>
      </c>
      <c r="B505" s="277" t="s">
        <v>23</v>
      </c>
      <c r="C505" s="7" t="e">
        <f>C502/B502-1</f>
        <v>#DIV/0!</v>
      </c>
      <c r="D505" s="7">
        <f t="shared" si="89"/>
        <v>-1</v>
      </c>
      <c r="E505" s="7" t="e">
        <f t="shared" si="89"/>
        <v>#DIV/0!</v>
      </c>
    </row>
    <row r="506" spans="1:5" ht="15.75" thickBot="1" x14ac:dyDescent="0.3">
      <c r="A506" s="4" t="s">
        <v>19</v>
      </c>
      <c r="B506" s="277" t="s">
        <v>23</v>
      </c>
      <c r="C506" s="7" t="e">
        <f>C503/B503-1</f>
        <v>#DIV/0!</v>
      </c>
      <c r="D506" s="7" t="e">
        <f t="shared" si="89"/>
        <v>#DIV/0!</v>
      </c>
      <c r="E506" s="7" t="e">
        <f t="shared" si="89"/>
        <v>#DIV/0!</v>
      </c>
    </row>
    <row r="507" spans="1:5" ht="15.75" thickBot="1" x14ac:dyDescent="0.3">
      <c r="A507" s="382" t="s">
        <v>372</v>
      </c>
      <c r="B507" s="358"/>
      <c r="C507" s="358"/>
      <c r="D507" s="358"/>
      <c r="E507" s="383"/>
    </row>
    <row r="508" spans="1:5" x14ac:dyDescent="0.25">
      <c r="A508" s="366"/>
      <c r="B508" s="17">
        <v>2018</v>
      </c>
      <c r="C508" s="17">
        <v>2019</v>
      </c>
      <c r="D508" s="17">
        <v>2020</v>
      </c>
      <c r="E508" s="17">
        <v>2021</v>
      </c>
    </row>
    <row r="509" spans="1:5" ht="15.75" thickBot="1" x14ac:dyDescent="0.3">
      <c r="A509" s="367"/>
      <c r="B509" s="18" t="s">
        <v>6</v>
      </c>
      <c r="C509" s="18" t="s">
        <v>7</v>
      </c>
      <c r="D509" s="18" t="s">
        <v>7</v>
      </c>
      <c r="E509" s="18" t="s">
        <v>7</v>
      </c>
    </row>
    <row r="510" spans="1:5" ht="15.75" thickBot="1" x14ac:dyDescent="0.3">
      <c r="A510" s="201" t="s">
        <v>43</v>
      </c>
      <c r="B510" s="89">
        <f>B511+B512+B513+B514</f>
        <v>0</v>
      </c>
      <c r="C510" s="89">
        <f t="shared" ref="C510:E510" si="90">C511+C512+C513+C514</f>
        <v>0</v>
      </c>
      <c r="D510" s="89">
        <f t="shared" si="90"/>
        <v>0</v>
      </c>
      <c r="E510" s="89">
        <f t="shared" si="90"/>
        <v>0</v>
      </c>
    </row>
    <row r="511" spans="1:5" ht="15.75" thickBot="1" x14ac:dyDescent="0.3">
      <c r="A511" s="195" t="s">
        <v>52</v>
      </c>
      <c r="B511" s="89"/>
      <c r="C511" s="89"/>
      <c r="D511" s="89"/>
      <c r="E511" s="89"/>
    </row>
    <row r="512" spans="1:5" ht="15.75" thickBot="1" x14ac:dyDescent="0.3">
      <c r="A512" s="195" t="s">
        <v>149</v>
      </c>
      <c r="B512" s="89"/>
      <c r="C512" s="89"/>
      <c r="D512" s="89"/>
      <c r="E512" s="89"/>
    </row>
    <row r="513" spans="1:5" ht="15.75" thickBot="1" x14ac:dyDescent="0.3">
      <c r="A513" s="195" t="s">
        <v>150</v>
      </c>
      <c r="B513" s="89"/>
      <c r="C513" s="89"/>
      <c r="D513" s="89"/>
      <c r="E513" s="89"/>
    </row>
    <row r="514" spans="1:5" ht="15.75" thickBot="1" x14ac:dyDescent="0.3">
      <c r="A514" s="195" t="s">
        <v>151</v>
      </c>
      <c r="B514" s="89"/>
      <c r="C514" s="89"/>
      <c r="D514" s="89"/>
      <c r="E514" s="89"/>
    </row>
    <row r="515" spans="1:5" ht="15.75" thickBot="1" x14ac:dyDescent="0.3">
      <c r="A515" s="201" t="s">
        <v>44</v>
      </c>
      <c r="B515" s="190">
        <f>B516+B517+B518+B519</f>
        <v>0</v>
      </c>
      <c r="C515" s="6">
        <v>20000</v>
      </c>
      <c r="D515" s="190"/>
      <c r="E515" s="190"/>
    </row>
    <row r="516" spans="1:5" ht="15.75" thickBot="1" x14ac:dyDescent="0.3">
      <c r="A516" s="195" t="s">
        <v>52</v>
      </c>
      <c r="B516" s="6"/>
      <c r="C516" s="6">
        <v>20000</v>
      </c>
      <c r="D516" s="6"/>
      <c r="E516" s="190"/>
    </row>
    <row r="517" spans="1:5" ht="15.75" thickBot="1" x14ac:dyDescent="0.3">
      <c r="A517" s="195" t="s">
        <v>149</v>
      </c>
      <c r="B517" s="190"/>
      <c r="C517" s="89"/>
      <c r="D517" s="89"/>
      <c r="E517" s="89"/>
    </row>
    <row r="518" spans="1:5" ht="15.75" thickBot="1" x14ac:dyDescent="0.3">
      <c r="A518" s="195" t="s">
        <v>150</v>
      </c>
      <c r="B518" s="190"/>
      <c r="C518" s="89"/>
      <c r="D518" s="89"/>
      <c r="E518" s="89"/>
    </row>
    <row r="519" spans="1:5" ht="15.75" thickBot="1" x14ac:dyDescent="0.3">
      <c r="A519" s="195" t="s">
        <v>151</v>
      </c>
      <c r="B519" s="190"/>
      <c r="C519" s="89"/>
      <c r="D519" s="89"/>
      <c r="E519" s="89"/>
    </row>
    <row r="520" spans="1:5" ht="15.75" thickBot="1" x14ac:dyDescent="0.3">
      <c r="A520" s="299" t="s">
        <v>481</v>
      </c>
      <c r="B520" s="190">
        <f>B510+B515</f>
        <v>0</v>
      </c>
      <c r="C520" s="190">
        <f t="shared" ref="C520:E520" si="91">C510+C515</f>
        <v>20000</v>
      </c>
      <c r="D520" s="190">
        <f t="shared" si="91"/>
        <v>0</v>
      </c>
      <c r="E520" s="190">
        <f t="shared" si="91"/>
        <v>0</v>
      </c>
    </row>
    <row r="521" spans="1:5" ht="15.75" thickBot="1" x14ac:dyDescent="0.3">
      <c r="A521" s="191" t="s">
        <v>36</v>
      </c>
      <c r="B521" s="192">
        <f>IF(B520-B502=0,0,"Error")</f>
        <v>0</v>
      </c>
      <c r="C521" s="192">
        <f>IF(C520-C502=0,0,"Error")</f>
        <v>0</v>
      </c>
      <c r="D521" s="192">
        <f t="shared" ref="D521:E521" si="92">IF(D520-D502=0,0,"Error")</f>
        <v>0</v>
      </c>
      <c r="E521" s="192">
        <f t="shared" si="92"/>
        <v>0</v>
      </c>
    </row>
    <row r="522" spans="1:5" ht="15.75" thickBot="1" x14ac:dyDescent="0.3">
      <c r="A522" s="299"/>
      <c r="B522" s="304"/>
      <c r="C522" s="304"/>
      <c r="D522" s="304"/>
      <c r="E522" s="190"/>
    </row>
    <row r="523" spans="1:5" ht="68.25" thickBot="1" x14ac:dyDescent="0.3">
      <c r="A523" s="289" t="s">
        <v>778</v>
      </c>
      <c r="B523" s="305" t="s">
        <v>782</v>
      </c>
      <c r="C523" s="306" t="s">
        <v>55</v>
      </c>
      <c r="D523" s="307"/>
      <c r="E523" s="308"/>
    </row>
    <row r="524" spans="1:5" ht="15.75" thickBot="1" x14ac:dyDescent="0.3">
      <c r="A524" s="4" t="s">
        <v>10</v>
      </c>
      <c r="B524" s="371" t="s">
        <v>782</v>
      </c>
      <c r="C524" s="372"/>
      <c r="D524" s="372"/>
      <c r="E524" s="373"/>
    </row>
    <row r="525" spans="1:5" ht="15.75" thickBot="1" x14ac:dyDescent="0.3">
      <c r="A525" s="4" t="s">
        <v>15</v>
      </c>
      <c r="B525" s="352" t="s">
        <v>780</v>
      </c>
      <c r="C525" s="353"/>
      <c r="D525" s="353"/>
      <c r="E525" s="381"/>
    </row>
    <row r="526" spans="1:5" x14ac:dyDescent="0.25">
      <c r="A526" s="366"/>
      <c r="B526" s="17">
        <v>2018</v>
      </c>
      <c r="C526" s="17">
        <v>2019</v>
      </c>
      <c r="D526" s="17">
        <v>2020</v>
      </c>
      <c r="E526" s="17">
        <v>2021</v>
      </c>
    </row>
    <row r="527" spans="1:5" ht="15.75" thickBot="1" x14ac:dyDescent="0.3">
      <c r="A527" s="367"/>
      <c r="B527" s="18" t="s">
        <v>6</v>
      </c>
      <c r="C527" s="18" t="s">
        <v>7</v>
      </c>
      <c r="D527" s="18" t="s">
        <v>7</v>
      </c>
      <c r="E527" s="18" t="s">
        <v>7</v>
      </c>
    </row>
    <row r="528" spans="1:5" ht="15.75" thickBot="1" x14ac:dyDescent="0.3">
      <c r="A528" s="4" t="s">
        <v>9</v>
      </c>
      <c r="B528" s="277">
        <v>10</v>
      </c>
      <c r="C528" s="277">
        <v>1</v>
      </c>
      <c r="D528" s="277">
        <v>0</v>
      </c>
      <c r="E528" s="277">
        <v>0</v>
      </c>
    </row>
    <row r="529" spans="1:5" ht="15.75" thickBot="1" x14ac:dyDescent="0.3">
      <c r="A529" s="4" t="s">
        <v>16</v>
      </c>
      <c r="B529" s="6"/>
      <c r="C529" s="6">
        <v>28763</v>
      </c>
      <c r="D529" s="6"/>
      <c r="E529" s="6"/>
    </row>
    <row r="530" spans="1:5" ht="15.75" thickBot="1" x14ac:dyDescent="0.3">
      <c r="A530" s="4" t="s">
        <v>24</v>
      </c>
      <c r="B530" s="6"/>
      <c r="C530" s="6">
        <f t="shared" ref="C530:E530" si="93">C529/C528</f>
        <v>28763</v>
      </c>
      <c r="D530" s="6" t="e">
        <f t="shared" si="93"/>
        <v>#DIV/0!</v>
      </c>
      <c r="E530" s="6" t="e">
        <f t="shared" si="93"/>
        <v>#DIV/0!</v>
      </c>
    </row>
    <row r="531" spans="1:5" ht="15.75" thickBot="1" x14ac:dyDescent="0.3">
      <c r="A531" s="4" t="s">
        <v>17</v>
      </c>
      <c r="B531" s="277" t="s">
        <v>23</v>
      </c>
      <c r="C531" s="7">
        <f>C528/B528-1</f>
        <v>-0.9</v>
      </c>
      <c r="D531" s="7">
        <f t="shared" ref="D531:E533" si="94">D528/C528-1</f>
        <v>-1</v>
      </c>
      <c r="E531" s="7" t="e">
        <f t="shared" si="94"/>
        <v>#DIV/0!</v>
      </c>
    </row>
    <row r="532" spans="1:5" ht="15.75" thickBot="1" x14ac:dyDescent="0.3">
      <c r="A532" s="4" t="s">
        <v>18</v>
      </c>
      <c r="B532" s="277" t="s">
        <v>23</v>
      </c>
      <c r="C532" s="7" t="e">
        <f>C529/B529-1</f>
        <v>#DIV/0!</v>
      </c>
      <c r="D532" s="7">
        <f t="shared" si="94"/>
        <v>-1</v>
      </c>
      <c r="E532" s="7" t="e">
        <f t="shared" si="94"/>
        <v>#DIV/0!</v>
      </c>
    </row>
    <row r="533" spans="1:5" ht="15.75" thickBot="1" x14ac:dyDescent="0.3">
      <c r="A533" s="4" t="s">
        <v>19</v>
      </c>
      <c r="B533" s="277" t="s">
        <v>23</v>
      </c>
      <c r="C533" s="7" t="e">
        <f>C530/B530-1</f>
        <v>#DIV/0!</v>
      </c>
      <c r="D533" s="7" t="e">
        <f t="shared" si="94"/>
        <v>#DIV/0!</v>
      </c>
      <c r="E533" s="7" t="e">
        <f t="shared" si="94"/>
        <v>#DIV/0!</v>
      </c>
    </row>
    <row r="534" spans="1:5" ht="15.75" thickBot="1" x14ac:dyDescent="0.3">
      <c r="A534" s="382" t="s">
        <v>372</v>
      </c>
      <c r="B534" s="358"/>
      <c r="C534" s="358"/>
      <c r="D534" s="358"/>
      <c r="E534" s="383"/>
    </row>
    <row r="535" spans="1:5" x14ac:dyDescent="0.25">
      <c r="A535" s="366"/>
      <c r="B535" s="17">
        <v>2018</v>
      </c>
      <c r="C535" s="17">
        <v>2019</v>
      </c>
      <c r="D535" s="17">
        <v>2020</v>
      </c>
      <c r="E535" s="17">
        <v>2021</v>
      </c>
    </row>
    <row r="536" spans="1:5" ht="15.75" thickBot="1" x14ac:dyDescent="0.3">
      <c r="A536" s="367"/>
      <c r="B536" s="18" t="s">
        <v>6</v>
      </c>
      <c r="C536" s="18" t="s">
        <v>7</v>
      </c>
      <c r="D536" s="18" t="s">
        <v>7</v>
      </c>
      <c r="E536" s="18" t="s">
        <v>7</v>
      </c>
    </row>
    <row r="537" spans="1:5" ht="15.75" thickBot="1" x14ac:dyDescent="0.3">
      <c r="A537" s="201" t="s">
        <v>43</v>
      </c>
      <c r="B537" s="89">
        <f>B538+B539+B540+B541</f>
        <v>0</v>
      </c>
      <c r="C537" s="89">
        <f t="shared" ref="C537:E537" si="95">C538+C539+C540+C541</f>
        <v>0</v>
      </c>
      <c r="D537" s="89">
        <f t="shared" si="95"/>
        <v>0</v>
      </c>
      <c r="E537" s="89">
        <f t="shared" si="95"/>
        <v>0</v>
      </c>
    </row>
    <row r="538" spans="1:5" ht="15.75" thickBot="1" x14ac:dyDescent="0.3">
      <c r="A538" s="195" t="s">
        <v>52</v>
      </c>
      <c r="B538" s="89"/>
      <c r="C538" s="89"/>
      <c r="D538" s="89"/>
      <c r="E538" s="89"/>
    </row>
    <row r="539" spans="1:5" ht="15.75" thickBot="1" x14ac:dyDescent="0.3">
      <c r="A539" s="195" t="s">
        <v>149</v>
      </c>
      <c r="B539" s="89"/>
      <c r="C539" s="89"/>
      <c r="D539" s="89"/>
      <c r="E539" s="89"/>
    </row>
    <row r="540" spans="1:5" ht="15.75" thickBot="1" x14ac:dyDescent="0.3">
      <c r="A540" s="195" t="s">
        <v>150</v>
      </c>
      <c r="B540" s="89"/>
      <c r="C540" s="89"/>
      <c r="D540" s="89"/>
      <c r="E540" s="89"/>
    </row>
    <row r="541" spans="1:5" ht="15.75" thickBot="1" x14ac:dyDescent="0.3">
      <c r="A541" s="195" t="s">
        <v>151</v>
      </c>
      <c r="B541" s="89"/>
      <c r="C541" s="89"/>
      <c r="D541" s="89"/>
      <c r="E541" s="89"/>
    </row>
    <row r="542" spans="1:5" ht="15.75" thickBot="1" x14ac:dyDescent="0.3">
      <c r="A542" s="201" t="s">
        <v>44</v>
      </c>
      <c r="B542" s="190">
        <f>B543+B544+B545+B546</f>
        <v>0</v>
      </c>
      <c r="C542" s="6">
        <v>28763</v>
      </c>
      <c r="D542" s="190"/>
      <c r="E542" s="190"/>
    </row>
    <row r="543" spans="1:5" ht="24" customHeight="1" thickBot="1" x14ac:dyDescent="0.3">
      <c r="A543" s="195" t="s">
        <v>52</v>
      </c>
      <c r="B543" s="6"/>
      <c r="C543" s="6">
        <v>28763</v>
      </c>
      <c r="D543" s="6"/>
      <c r="E543" s="190"/>
    </row>
    <row r="544" spans="1:5" ht="15.75" thickBot="1" x14ac:dyDescent="0.3">
      <c r="A544" s="195" t="s">
        <v>149</v>
      </c>
      <c r="B544" s="190"/>
      <c r="C544" s="89"/>
      <c r="D544" s="89"/>
      <c r="E544" s="89"/>
    </row>
    <row r="545" spans="1:5" ht="15.75" thickBot="1" x14ac:dyDescent="0.3">
      <c r="A545" s="195" t="s">
        <v>150</v>
      </c>
      <c r="B545" s="190"/>
      <c r="C545" s="89"/>
      <c r="D545" s="89"/>
      <c r="E545" s="89"/>
    </row>
    <row r="546" spans="1:5" ht="15.75" thickBot="1" x14ac:dyDescent="0.3">
      <c r="A546" s="195" t="s">
        <v>151</v>
      </c>
      <c r="B546" s="190"/>
      <c r="C546" s="89"/>
      <c r="D546" s="89"/>
      <c r="E546" s="89"/>
    </row>
    <row r="547" spans="1:5" ht="15.75" thickBot="1" x14ac:dyDescent="0.3">
      <c r="A547" s="299" t="s">
        <v>481</v>
      </c>
      <c r="B547" s="190">
        <f>B537+B542</f>
        <v>0</v>
      </c>
      <c r="C547" s="190">
        <f t="shared" ref="C547:E547" si="96">C537+C542</f>
        <v>28763</v>
      </c>
      <c r="D547" s="190">
        <f t="shared" si="96"/>
        <v>0</v>
      </c>
      <c r="E547" s="190">
        <f t="shared" si="96"/>
        <v>0</v>
      </c>
    </row>
    <row r="548" spans="1:5" ht="15.75" thickBot="1" x14ac:dyDescent="0.3">
      <c r="A548" s="191" t="s">
        <v>36</v>
      </c>
      <c r="B548" s="192">
        <f>IF(B547-B529=0,0,"Error")</f>
        <v>0</v>
      </c>
      <c r="C548" s="192">
        <f>IF(C547-C529=0,0,"Error")</f>
        <v>0</v>
      </c>
      <c r="D548" s="192">
        <f t="shared" ref="D548:E548" si="97">IF(D547-D529=0,0,"Error")</f>
        <v>0</v>
      </c>
      <c r="E548" s="192">
        <f t="shared" si="97"/>
        <v>0</v>
      </c>
    </row>
    <row r="549" spans="1:5" ht="68.25" thickBot="1" x14ac:dyDescent="0.3">
      <c r="A549" s="289" t="s">
        <v>778</v>
      </c>
      <c r="B549" s="305" t="s">
        <v>783</v>
      </c>
      <c r="C549" s="306" t="s">
        <v>55</v>
      </c>
      <c r="D549" s="307"/>
      <c r="E549" s="308"/>
    </row>
    <row r="550" spans="1:5" ht="15.75" thickBot="1" x14ac:dyDescent="0.3">
      <c r="A550" s="4" t="s">
        <v>10</v>
      </c>
      <c r="B550" s="371" t="s">
        <v>783</v>
      </c>
      <c r="C550" s="372"/>
      <c r="D550" s="372"/>
      <c r="E550" s="373"/>
    </row>
    <row r="551" spans="1:5" ht="15.75" thickBot="1" x14ac:dyDescent="0.3">
      <c r="A551" s="4" t="s">
        <v>15</v>
      </c>
      <c r="B551" s="352" t="s">
        <v>780</v>
      </c>
      <c r="C551" s="353"/>
      <c r="D551" s="353"/>
      <c r="E551" s="381"/>
    </row>
    <row r="552" spans="1:5" x14ac:dyDescent="0.25">
      <c r="A552" s="366"/>
      <c r="B552" s="17">
        <v>2018</v>
      </c>
      <c r="C552" s="17">
        <v>2019</v>
      </c>
      <c r="D552" s="17">
        <v>2020</v>
      </c>
      <c r="E552" s="17">
        <v>2021</v>
      </c>
    </row>
    <row r="553" spans="1:5" ht="15.75" thickBot="1" x14ac:dyDescent="0.3">
      <c r="A553" s="367"/>
      <c r="B553" s="18" t="s">
        <v>6</v>
      </c>
      <c r="C553" s="18" t="s">
        <v>7</v>
      </c>
      <c r="D553" s="18" t="s">
        <v>7</v>
      </c>
      <c r="E553" s="18" t="s">
        <v>7</v>
      </c>
    </row>
    <row r="554" spans="1:5" ht="15.75" thickBot="1" x14ac:dyDescent="0.3">
      <c r="A554" s="4" t="s">
        <v>9</v>
      </c>
      <c r="B554" s="277">
        <v>10</v>
      </c>
      <c r="C554" s="277">
        <v>1</v>
      </c>
      <c r="D554" s="277">
        <v>0</v>
      </c>
      <c r="E554" s="277">
        <v>0</v>
      </c>
    </row>
    <row r="555" spans="1:5" ht="15.75" thickBot="1" x14ac:dyDescent="0.3">
      <c r="A555" s="4" t="s">
        <v>16</v>
      </c>
      <c r="B555" s="6"/>
      <c r="C555" s="6">
        <v>27385</v>
      </c>
      <c r="D555" s="6"/>
      <c r="E555" s="6"/>
    </row>
    <row r="556" spans="1:5" ht="15.75" thickBot="1" x14ac:dyDescent="0.3">
      <c r="A556" s="4" t="s">
        <v>24</v>
      </c>
      <c r="B556" s="6"/>
      <c r="C556" s="6">
        <f t="shared" ref="C556:E556" si="98">C555/C554</f>
        <v>27385</v>
      </c>
      <c r="D556" s="6" t="e">
        <f t="shared" si="98"/>
        <v>#DIV/0!</v>
      </c>
      <c r="E556" s="6" t="e">
        <f t="shared" si="98"/>
        <v>#DIV/0!</v>
      </c>
    </row>
    <row r="557" spans="1:5" ht="15.75" thickBot="1" x14ac:dyDescent="0.3">
      <c r="A557" s="4" t="s">
        <v>17</v>
      </c>
      <c r="B557" s="277" t="s">
        <v>23</v>
      </c>
      <c r="C557" s="7">
        <f>C554/B554-1</f>
        <v>-0.9</v>
      </c>
      <c r="D557" s="7">
        <f t="shared" ref="D557:E559" si="99">D554/C554-1</f>
        <v>-1</v>
      </c>
      <c r="E557" s="7" t="e">
        <f t="shared" si="99"/>
        <v>#DIV/0!</v>
      </c>
    </row>
    <row r="558" spans="1:5" ht="15.75" thickBot="1" x14ac:dyDescent="0.3">
      <c r="A558" s="4" t="s">
        <v>18</v>
      </c>
      <c r="B558" s="277" t="s">
        <v>23</v>
      </c>
      <c r="C558" s="7" t="e">
        <f>C555/B555-1</f>
        <v>#DIV/0!</v>
      </c>
      <c r="D558" s="7">
        <f t="shared" si="99"/>
        <v>-1</v>
      </c>
      <c r="E558" s="7" t="e">
        <f t="shared" si="99"/>
        <v>#DIV/0!</v>
      </c>
    </row>
    <row r="559" spans="1:5" ht="15.75" thickBot="1" x14ac:dyDescent="0.3">
      <c r="A559" s="4" t="s">
        <v>19</v>
      </c>
      <c r="B559" s="277" t="s">
        <v>23</v>
      </c>
      <c r="C559" s="7" t="e">
        <f>C556/B556-1</f>
        <v>#DIV/0!</v>
      </c>
      <c r="D559" s="7" t="e">
        <f t="shared" si="99"/>
        <v>#DIV/0!</v>
      </c>
      <c r="E559" s="7" t="e">
        <f t="shared" si="99"/>
        <v>#DIV/0!</v>
      </c>
    </row>
    <row r="560" spans="1:5" ht="15.75" thickBot="1" x14ac:dyDescent="0.3">
      <c r="A560" s="382" t="s">
        <v>372</v>
      </c>
      <c r="B560" s="358"/>
      <c r="C560" s="358"/>
      <c r="D560" s="358"/>
      <c r="E560" s="383"/>
    </row>
    <row r="561" spans="1:5" x14ac:dyDescent="0.25">
      <c r="A561" s="366"/>
      <c r="B561" s="17">
        <v>2018</v>
      </c>
      <c r="C561" s="17">
        <v>2019</v>
      </c>
      <c r="D561" s="17">
        <v>2020</v>
      </c>
      <c r="E561" s="17">
        <v>2021</v>
      </c>
    </row>
    <row r="562" spans="1:5" ht="15.75" thickBot="1" x14ac:dyDescent="0.3">
      <c r="A562" s="367"/>
      <c r="B562" s="18" t="s">
        <v>6</v>
      </c>
      <c r="C562" s="18" t="s">
        <v>7</v>
      </c>
      <c r="D562" s="18" t="s">
        <v>7</v>
      </c>
      <c r="E562" s="18" t="s">
        <v>7</v>
      </c>
    </row>
    <row r="563" spans="1:5" ht="15.75" thickBot="1" x14ac:dyDescent="0.3">
      <c r="A563" s="201" t="s">
        <v>43</v>
      </c>
      <c r="B563" s="89">
        <f>B564+B565+B566+B567</f>
        <v>0</v>
      </c>
      <c r="C563" s="89">
        <f t="shared" ref="C563:E563" si="100">C564+C565+C566+C567</f>
        <v>0</v>
      </c>
      <c r="D563" s="89">
        <f t="shared" si="100"/>
        <v>0</v>
      </c>
      <c r="E563" s="89">
        <f t="shared" si="100"/>
        <v>0</v>
      </c>
    </row>
    <row r="564" spans="1:5" ht="15.75" thickBot="1" x14ac:dyDescent="0.3">
      <c r="A564" s="195" t="s">
        <v>52</v>
      </c>
      <c r="B564" s="89"/>
      <c r="C564" s="89"/>
      <c r="D564" s="89"/>
      <c r="E564" s="89"/>
    </row>
    <row r="565" spans="1:5" ht="15.75" thickBot="1" x14ac:dyDescent="0.3">
      <c r="A565" s="195" t="s">
        <v>149</v>
      </c>
      <c r="B565" s="89"/>
      <c r="C565" s="89"/>
      <c r="D565" s="89"/>
      <c r="E565" s="89"/>
    </row>
    <row r="566" spans="1:5" ht="15.75" thickBot="1" x14ac:dyDescent="0.3">
      <c r="A566" s="195" t="s">
        <v>150</v>
      </c>
      <c r="B566" s="89"/>
      <c r="C566" s="89"/>
      <c r="D566" s="89"/>
      <c r="E566" s="89"/>
    </row>
    <row r="567" spans="1:5" ht="15.75" thickBot="1" x14ac:dyDescent="0.3">
      <c r="A567" s="195" t="s">
        <v>151</v>
      </c>
      <c r="B567" s="89"/>
      <c r="C567" s="89"/>
      <c r="D567" s="89"/>
      <c r="E567" s="89"/>
    </row>
    <row r="568" spans="1:5" ht="15.75" thickBot="1" x14ac:dyDescent="0.3">
      <c r="A568" s="201" t="s">
        <v>44</v>
      </c>
      <c r="B568" s="190">
        <f>B569+B570+B571+B572</f>
        <v>0</v>
      </c>
      <c r="C568" s="6">
        <v>27385</v>
      </c>
      <c r="D568" s="190"/>
      <c r="E568" s="190"/>
    </row>
    <row r="569" spans="1:5" ht="15.75" thickBot="1" x14ac:dyDescent="0.3">
      <c r="A569" s="195" t="s">
        <v>52</v>
      </c>
      <c r="B569" s="6"/>
      <c r="C569" s="6">
        <v>27385</v>
      </c>
      <c r="D569" s="6"/>
      <c r="E569" s="190"/>
    </row>
    <row r="570" spans="1:5" ht="15.75" thickBot="1" x14ac:dyDescent="0.3">
      <c r="A570" s="195" t="s">
        <v>149</v>
      </c>
      <c r="B570" s="190"/>
      <c r="C570" s="89"/>
      <c r="D570" s="89"/>
      <c r="E570" s="89"/>
    </row>
    <row r="571" spans="1:5" ht="15.75" thickBot="1" x14ac:dyDescent="0.3">
      <c r="A571" s="195" t="s">
        <v>150</v>
      </c>
      <c r="B571" s="190"/>
      <c r="C571" s="89"/>
      <c r="D571" s="89"/>
      <c r="E571" s="89"/>
    </row>
    <row r="572" spans="1:5" ht="15.75" thickBot="1" x14ac:dyDescent="0.3">
      <c r="A572" s="195" t="s">
        <v>151</v>
      </c>
      <c r="B572" s="190"/>
      <c r="C572" s="89"/>
      <c r="D572" s="89"/>
      <c r="E572" s="89"/>
    </row>
    <row r="573" spans="1:5" ht="15.75" thickBot="1" x14ac:dyDescent="0.3">
      <c r="A573" s="299" t="s">
        <v>481</v>
      </c>
      <c r="B573" s="190">
        <f>B563+B568</f>
        <v>0</v>
      </c>
      <c r="C573" s="190">
        <f t="shared" ref="C573:E573" si="101">C563+C568</f>
        <v>27385</v>
      </c>
      <c r="D573" s="190">
        <f t="shared" si="101"/>
        <v>0</v>
      </c>
      <c r="E573" s="190">
        <f t="shared" si="101"/>
        <v>0</v>
      </c>
    </row>
    <row r="574" spans="1:5" ht="15.75" thickBot="1" x14ac:dyDescent="0.3">
      <c r="A574" s="191" t="s">
        <v>36</v>
      </c>
      <c r="B574" s="192">
        <f>IF(B573-B555=0,0,"Error")</f>
        <v>0</v>
      </c>
      <c r="C574" s="192">
        <f>IF(C573-C555=0,0,"Error")</f>
        <v>0</v>
      </c>
      <c r="D574" s="192">
        <f t="shared" ref="D574:E574" si="102">IF(D573-D555=0,0,"Error")</f>
        <v>0</v>
      </c>
      <c r="E574" s="192">
        <f t="shared" si="102"/>
        <v>0</v>
      </c>
    </row>
    <row r="575" spans="1:5" ht="68.25" thickBot="1" x14ac:dyDescent="0.3">
      <c r="A575" s="289" t="s">
        <v>778</v>
      </c>
      <c r="B575" s="305" t="s">
        <v>784</v>
      </c>
      <c r="C575" s="306" t="s">
        <v>55</v>
      </c>
      <c r="D575" s="307"/>
      <c r="E575" s="308"/>
    </row>
    <row r="576" spans="1:5" ht="15.75" thickBot="1" x14ac:dyDescent="0.3">
      <c r="A576" s="4" t="s">
        <v>10</v>
      </c>
      <c r="B576" s="371" t="s">
        <v>784</v>
      </c>
      <c r="C576" s="372"/>
      <c r="D576" s="372"/>
      <c r="E576" s="373"/>
    </row>
    <row r="577" spans="1:5" ht="15.75" thickBot="1" x14ac:dyDescent="0.3">
      <c r="A577" s="4" t="s">
        <v>15</v>
      </c>
      <c r="B577" s="352" t="s">
        <v>780</v>
      </c>
      <c r="C577" s="353"/>
      <c r="D577" s="353"/>
      <c r="E577" s="381"/>
    </row>
    <row r="578" spans="1:5" x14ac:dyDescent="0.25">
      <c r="A578" s="366"/>
      <c r="B578" s="17">
        <v>2018</v>
      </c>
      <c r="C578" s="17">
        <v>2019</v>
      </c>
      <c r="D578" s="17">
        <v>2020</v>
      </c>
      <c r="E578" s="17">
        <v>2021</v>
      </c>
    </row>
    <row r="579" spans="1:5" ht="15.75" thickBot="1" x14ac:dyDescent="0.3">
      <c r="A579" s="367"/>
      <c r="B579" s="18" t="s">
        <v>6</v>
      </c>
      <c r="C579" s="18" t="s">
        <v>7</v>
      </c>
      <c r="D579" s="18" t="s">
        <v>7</v>
      </c>
      <c r="E579" s="18" t="s">
        <v>7</v>
      </c>
    </row>
    <row r="580" spans="1:5" ht="15.75" thickBot="1" x14ac:dyDescent="0.3">
      <c r="A580" s="4" t="s">
        <v>9</v>
      </c>
      <c r="B580" s="277">
        <v>10</v>
      </c>
      <c r="C580" s="277">
        <v>1</v>
      </c>
      <c r="D580" s="277">
        <v>0</v>
      </c>
      <c r="E580" s="277">
        <v>0</v>
      </c>
    </row>
    <row r="581" spans="1:5" ht="15.75" thickBot="1" x14ac:dyDescent="0.3">
      <c r="A581" s="4" t="s">
        <v>16</v>
      </c>
      <c r="B581" s="6"/>
      <c r="C581" s="6">
        <v>36758.5</v>
      </c>
      <c r="D581" s="6"/>
      <c r="E581" s="6"/>
    </row>
    <row r="582" spans="1:5" ht="15.75" thickBot="1" x14ac:dyDescent="0.3">
      <c r="A582" s="4" t="s">
        <v>24</v>
      </c>
      <c r="B582" s="6"/>
      <c r="C582" s="6">
        <f t="shared" ref="C582:E582" si="103">C581/C580</f>
        <v>36758.5</v>
      </c>
      <c r="D582" s="6" t="e">
        <f t="shared" si="103"/>
        <v>#DIV/0!</v>
      </c>
      <c r="E582" s="6" t="e">
        <f t="shared" si="103"/>
        <v>#DIV/0!</v>
      </c>
    </row>
    <row r="583" spans="1:5" ht="15.75" thickBot="1" x14ac:dyDescent="0.3">
      <c r="A583" s="4" t="s">
        <v>17</v>
      </c>
      <c r="B583" s="277" t="s">
        <v>23</v>
      </c>
      <c r="C583" s="7">
        <f>C580/B580-1</f>
        <v>-0.9</v>
      </c>
      <c r="D583" s="7">
        <f t="shared" ref="D583:E585" si="104">D580/C580-1</f>
        <v>-1</v>
      </c>
      <c r="E583" s="7" t="e">
        <f t="shared" si="104"/>
        <v>#DIV/0!</v>
      </c>
    </row>
    <row r="584" spans="1:5" ht="15.75" thickBot="1" x14ac:dyDescent="0.3">
      <c r="A584" s="4" t="s">
        <v>18</v>
      </c>
      <c r="B584" s="277" t="s">
        <v>23</v>
      </c>
      <c r="C584" s="7" t="e">
        <f>C581/B581-1</f>
        <v>#DIV/0!</v>
      </c>
      <c r="D584" s="7">
        <f t="shared" si="104"/>
        <v>-1</v>
      </c>
      <c r="E584" s="7" t="e">
        <f t="shared" si="104"/>
        <v>#DIV/0!</v>
      </c>
    </row>
    <row r="585" spans="1:5" ht="15.75" thickBot="1" x14ac:dyDescent="0.3">
      <c r="A585" s="4" t="s">
        <v>19</v>
      </c>
      <c r="B585" s="277" t="s">
        <v>23</v>
      </c>
      <c r="C585" s="7" t="e">
        <f>C582/B582-1</f>
        <v>#DIV/0!</v>
      </c>
      <c r="D585" s="7" t="e">
        <f t="shared" si="104"/>
        <v>#DIV/0!</v>
      </c>
      <c r="E585" s="7" t="e">
        <f t="shared" si="104"/>
        <v>#DIV/0!</v>
      </c>
    </row>
    <row r="586" spans="1:5" ht="15.75" thickBot="1" x14ac:dyDescent="0.3">
      <c r="A586" s="382" t="s">
        <v>372</v>
      </c>
      <c r="B586" s="358"/>
      <c r="C586" s="358"/>
      <c r="D586" s="358"/>
      <c r="E586" s="383"/>
    </row>
    <row r="587" spans="1:5" x14ac:dyDescent="0.25">
      <c r="A587" s="366"/>
      <c r="B587" s="17">
        <v>2018</v>
      </c>
      <c r="C587" s="17">
        <v>2019</v>
      </c>
      <c r="D587" s="17">
        <v>2020</v>
      </c>
      <c r="E587" s="17">
        <v>2021</v>
      </c>
    </row>
    <row r="588" spans="1:5" ht="15.75" thickBot="1" x14ac:dyDescent="0.3">
      <c r="A588" s="367"/>
      <c r="B588" s="18" t="s">
        <v>6</v>
      </c>
      <c r="C588" s="18" t="s">
        <v>7</v>
      </c>
      <c r="D588" s="18" t="s">
        <v>7</v>
      </c>
      <c r="E588" s="18" t="s">
        <v>7</v>
      </c>
    </row>
    <row r="589" spans="1:5" ht="15.75" thickBot="1" x14ac:dyDescent="0.3">
      <c r="A589" s="201" t="s">
        <v>43</v>
      </c>
      <c r="B589" s="89">
        <f>B590+B591+B592+B593</f>
        <v>0</v>
      </c>
      <c r="C589" s="89">
        <f t="shared" ref="C589:E589" si="105">C590+C591+C592+C593</f>
        <v>0</v>
      </c>
      <c r="D589" s="89">
        <f t="shared" si="105"/>
        <v>0</v>
      </c>
      <c r="E589" s="89">
        <f t="shared" si="105"/>
        <v>0</v>
      </c>
    </row>
    <row r="590" spans="1:5" ht="15.75" thickBot="1" x14ac:dyDescent="0.3">
      <c r="A590" s="195" t="s">
        <v>52</v>
      </c>
      <c r="B590" s="89"/>
      <c r="C590" s="89"/>
      <c r="D590" s="89"/>
      <c r="E590" s="89"/>
    </row>
    <row r="591" spans="1:5" ht="15.75" thickBot="1" x14ac:dyDescent="0.3">
      <c r="A591" s="195" t="s">
        <v>149</v>
      </c>
      <c r="B591" s="89"/>
      <c r="C591" s="89"/>
      <c r="D591" s="89"/>
      <c r="E591" s="89"/>
    </row>
    <row r="592" spans="1:5" ht="15.75" thickBot="1" x14ac:dyDescent="0.3">
      <c r="A592" s="195" t="s">
        <v>150</v>
      </c>
      <c r="B592" s="89"/>
      <c r="C592" s="89"/>
      <c r="D592" s="89"/>
      <c r="E592" s="89"/>
    </row>
    <row r="593" spans="1:5" ht="15.75" thickBot="1" x14ac:dyDescent="0.3">
      <c r="A593" s="195" t="s">
        <v>151</v>
      </c>
      <c r="B593" s="89"/>
      <c r="C593" s="89"/>
      <c r="D593" s="89"/>
      <c r="E593" s="89"/>
    </row>
    <row r="594" spans="1:5" ht="15.75" thickBot="1" x14ac:dyDescent="0.3">
      <c r="A594" s="201" t="s">
        <v>44</v>
      </c>
      <c r="B594" s="190">
        <f>B595+B596+B597+B598</f>
        <v>0</v>
      </c>
      <c r="C594" s="6">
        <v>36758.5</v>
      </c>
      <c r="D594" s="190"/>
      <c r="E594" s="190"/>
    </row>
    <row r="595" spans="1:5" ht="15.75" thickBot="1" x14ac:dyDescent="0.3">
      <c r="A595" s="195" t="s">
        <v>52</v>
      </c>
      <c r="B595" s="6"/>
      <c r="C595" s="6">
        <v>36758.5</v>
      </c>
      <c r="D595" s="6"/>
      <c r="E595" s="190"/>
    </row>
    <row r="596" spans="1:5" ht="15.75" thickBot="1" x14ac:dyDescent="0.3">
      <c r="A596" s="195" t="s">
        <v>149</v>
      </c>
      <c r="B596" s="190"/>
      <c r="C596" s="89"/>
      <c r="D596" s="89"/>
      <c r="E596" s="89"/>
    </row>
    <row r="597" spans="1:5" ht="15.75" thickBot="1" x14ac:dyDescent="0.3">
      <c r="A597" s="195" t="s">
        <v>150</v>
      </c>
      <c r="B597" s="190"/>
      <c r="C597" s="89"/>
      <c r="D597" s="89"/>
      <c r="E597" s="89"/>
    </row>
    <row r="598" spans="1:5" ht="15.75" thickBot="1" x14ac:dyDescent="0.3">
      <c r="A598" s="195" t="s">
        <v>151</v>
      </c>
      <c r="B598" s="190"/>
      <c r="C598" s="89"/>
      <c r="D598" s="89"/>
      <c r="E598" s="89"/>
    </row>
    <row r="599" spans="1:5" ht="15.75" thickBot="1" x14ac:dyDescent="0.3">
      <c r="A599" s="299" t="s">
        <v>481</v>
      </c>
      <c r="B599" s="190">
        <f>B589+B594</f>
        <v>0</v>
      </c>
      <c r="C599" s="190">
        <f t="shared" ref="C599:E599" si="106">C589+C594</f>
        <v>36758.5</v>
      </c>
      <c r="D599" s="190">
        <f t="shared" si="106"/>
        <v>0</v>
      </c>
      <c r="E599" s="190">
        <f t="shared" si="106"/>
        <v>0</v>
      </c>
    </row>
    <row r="600" spans="1:5" ht="15.75" thickBot="1" x14ac:dyDescent="0.3">
      <c r="A600" s="191" t="s">
        <v>36</v>
      </c>
      <c r="B600" s="192">
        <f>IF(B599-B581=0,0,"Error")</f>
        <v>0</v>
      </c>
      <c r="C600" s="192">
        <f>IF(C599-C581=0,0,"Error")</f>
        <v>0</v>
      </c>
      <c r="D600" s="192">
        <f t="shared" ref="D600:E600" si="107">IF(D599-D581=0,0,"Error")</f>
        <v>0</v>
      </c>
      <c r="E600" s="192">
        <f t="shared" si="107"/>
        <v>0</v>
      </c>
    </row>
    <row r="601" spans="1:5" ht="68.25" thickBot="1" x14ac:dyDescent="0.3">
      <c r="A601" s="289" t="s">
        <v>778</v>
      </c>
      <c r="B601" s="305" t="s">
        <v>785</v>
      </c>
      <c r="C601" s="306" t="s">
        <v>55</v>
      </c>
      <c r="D601" s="307"/>
      <c r="E601" s="308"/>
    </row>
    <row r="602" spans="1:5" ht="15.75" thickBot="1" x14ac:dyDescent="0.3">
      <c r="A602" s="4" t="s">
        <v>10</v>
      </c>
      <c r="B602" s="371" t="s">
        <v>785</v>
      </c>
      <c r="C602" s="372"/>
      <c r="D602" s="372"/>
      <c r="E602" s="373"/>
    </row>
    <row r="603" spans="1:5" ht="15.75" thickBot="1" x14ac:dyDescent="0.3">
      <c r="A603" s="4" t="s">
        <v>15</v>
      </c>
      <c r="B603" s="352" t="s">
        <v>780</v>
      </c>
      <c r="C603" s="353"/>
      <c r="D603" s="353"/>
      <c r="E603" s="381"/>
    </row>
    <row r="604" spans="1:5" x14ac:dyDescent="0.25">
      <c r="A604" s="366"/>
      <c r="B604" s="17">
        <v>2018</v>
      </c>
      <c r="C604" s="17">
        <v>2019</v>
      </c>
      <c r="D604" s="17">
        <v>2020</v>
      </c>
      <c r="E604" s="17">
        <v>2021</v>
      </c>
    </row>
    <row r="605" spans="1:5" ht="15.75" thickBot="1" x14ac:dyDescent="0.3">
      <c r="A605" s="367"/>
      <c r="B605" s="18" t="s">
        <v>6</v>
      </c>
      <c r="C605" s="18" t="s">
        <v>7</v>
      </c>
      <c r="D605" s="18" t="s">
        <v>7</v>
      </c>
      <c r="E605" s="18" t="s">
        <v>7</v>
      </c>
    </row>
    <row r="606" spans="1:5" ht="15.75" thickBot="1" x14ac:dyDescent="0.3">
      <c r="A606" s="4" t="s">
        <v>9</v>
      </c>
      <c r="B606" s="277">
        <v>10</v>
      </c>
      <c r="C606" s="277">
        <v>1</v>
      </c>
      <c r="D606" s="277">
        <v>0</v>
      </c>
      <c r="E606" s="277">
        <v>0</v>
      </c>
    </row>
    <row r="607" spans="1:5" ht="15.75" thickBot="1" x14ac:dyDescent="0.3">
      <c r="A607" s="4" t="s">
        <v>16</v>
      </c>
      <c r="B607" s="6"/>
      <c r="C607" s="6">
        <v>37281.300000000003</v>
      </c>
      <c r="D607" s="6"/>
      <c r="E607" s="6"/>
    </row>
    <row r="608" spans="1:5" ht="15.75" thickBot="1" x14ac:dyDescent="0.3">
      <c r="A608" s="4" t="s">
        <v>24</v>
      </c>
      <c r="B608" s="6"/>
      <c r="C608" s="6">
        <f t="shared" ref="C608:E608" si="108">C607/C606</f>
        <v>37281.300000000003</v>
      </c>
      <c r="D608" s="6" t="e">
        <f t="shared" si="108"/>
        <v>#DIV/0!</v>
      </c>
      <c r="E608" s="6" t="e">
        <f t="shared" si="108"/>
        <v>#DIV/0!</v>
      </c>
    </row>
    <row r="609" spans="1:5" ht="15.75" thickBot="1" x14ac:dyDescent="0.3">
      <c r="A609" s="4" t="s">
        <v>17</v>
      </c>
      <c r="B609" s="277" t="s">
        <v>23</v>
      </c>
      <c r="C609" s="7">
        <f>C606/B606-1</f>
        <v>-0.9</v>
      </c>
      <c r="D609" s="7">
        <f t="shared" ref="D609:E611" si="109">D606/C606-1</f>
        <v>-1</v>
      </c>
      <c r="E609" s="7" t="e">
        <f t="shared" si="109"/>
        <v>#DIV/0!</v>
      </c>
    </row>
    <row r="610" spans="1:5" ht="15.75" thickBot="1" x14ac:dyDescent="0.3">
      <c r="A610" s="4" t="s">
        <v>18</v>
      </c>
      <c r="B610" s="277" t="s">
        <v>23</v>
      </c>
      <c r="C610" s="7" t="e">
        <f>C607/B607-1</f>
        <v>#DIV/0!</v>
      </c>
      <c r="D610" s="7">
        <f t="shared" si="109"/>
        <v>-1</v>
      </c>
      <c r="E610" s="7" t="e">
        <f t="shared" si="109"/>
        <v>#DIV/0!</v>
      </c>
    </row>
    <row r="611" spans="1:5" ht="15.75" thickBot="1" x14ac:dyDescent="0.3">
      <c r="A611" s="4" t="s">
        <v>19</v>
      </c>
      <c r="B611" s="277" t="s">
        <v>23</v>
      </c>
      <c r="C611" s="7" t="e">
        <f>C608/B608-1</f>
        <v>#DIV/0!</v>
      </c>
      <c r="D611" s="7" t="e">
        <f t="shared" si="109"/>
        <v>#DIV/0!</v>
      </c>
      <c r="E611" s="7" t="e">
        <f t="shared" si="109"/>
        <v>#DIV/0!</v>
      </c>
    </row>
    <row r="612" spans="1:5" ht="15.75" thickBot="1" x14ac:dyDescent="0.3">
      <c r="A612" s="382" t="s">
        <v>372</v>
      </c>
      <c r="B612" s="358"/>
      <c r="C612" s="358"/>
      <c r="D612" s="358"/>
      <c r="E612" s="383"/>
    </row>
    <row r="613" spans="1:5" x14ac:dyDescent="0.25">
      <c r="A613" s="366"/>
      <c r="B613" s="17">
        <v>2018</v>
      </c>
      <c r="C613" s="17">
        <v>2019</v>
      </c>
      <c r="D613" s="17">
        <v>2020</v>
      </c>
      <c r="E613" s="17">
        <v>2021</v>
      </c>
    </row>
    <row r="614" spans="1:5" ht="15.75" thickBot="1" x14ac:dyDescent="0.3">
      <c r="A614" s="367"/>
      <c r="B614" s="18" t="s">
        <v>6</v>
      </c>
      <c r="C614" s="18" t="s">
        <v>7</v>
      </c>
      <c r="D614" s="18" t="s">
        <v>7</v>
      </c>
      <c r="E614" s="18" t="s">
        <v>7</v>
      </c>
    </row>
    <row r="615" spans="1:5" ht="15.75" thickBot="1" x14ac:dyDescent="0.3">
      <c r="A615" s="201" t="s">
        <v>43</v>
      </c>
      <c r="B615" s="89">
        <f>B616+B617+B618+B619</f>
        <v>0</v>
      </c>
      <c r="C615" s="89">
        <f t="shared" ref="C615:E615" si="110">C616+C617+C618+C619</f>
        <v>0</v>
      </c>
      <c r="D615" s="89">
        <f t="shared" si="110"/>
        <v>0</v>
      </c>
      <c r="E615" s="89">
        <f t="shared" si="110"/>
        <v>0</v>
      </c>
    </row>
    <row r="616" spans="1:5" ht="15.75" thickBot="1" x14ac:dyDescent="0.3">
      <c r="A616" s="195" t="s">
        <v>52</v>
      </c>
      <c r="B616" s="89"/>
      <c r="C616" s="89"/>
      <c r="D616" s="89"/>
      <c r="E616" s="89"/>
    </row>
    <row r="617" spans="1:5" ht="15.75" thickBot="1" x14ac:dyDescent="0.3">
      <c r="A617" s="195" t="s">
        <v>149</v>
      </c>
      <c r="B617" s="89"/>
      <c r="C617" s="89"/>
      <c r="D617" s="89"/>
      <c r="E617" s="89"/>
    </row>
    <row r="618" spans="1:5" ht="15.75" thickBot="1" x14ac:dyDescent="0.3">
      <c r="A618" s="195" t="s">
        <v>150</v>
      </c>
      <c r="B618" s="89"/>
      <c r="C618" s="89"/>
      <c r="D618" s="89"/>
      <c r="E618" s="89"/>
    </row>
    <row r="619" spans="1:5" ht="15.75" thickBot="1" x14ac:dyDescent="0.3">
      <c r="A619" s="195" t="s">
        <v>151</v>
      </c>
      <c r="B619" s="89"/>
      <c r="C619" s="89"/>
      <c r="D619" s="89"/>
      <c r="E619" s="89"/>
    </row>
    <row r="620" spans="1:5" ht="15.75" thickBot="1" x14ac:dyDescent="0.3">
      <c r="A620" s="201" t="s">
        <v>44</v>
      </c>
      <c r="B620" s="190">
        <f>B621+B622+B623+B624</f>
        <v>0</v>
      </c>
      <c r="C620" s="6">
        <v>37281.300000000003</v>
      </c>
      <c r="D620" s="190"/>
      <c r="E620" s="190"/>
    </row>
    <row r="621" spans="1:5" ht="15.75" thickBot="1" x14ac:dyDescent="0.3">
      <c r="A621" s="195" t="s">
        <v>52</v>
      </c>
      <c r="B621" s="6"/>
      <c r="C621" s="6">
        <v>37281.300000000003</v>
      </c>
      <c r="D621" s="6"/>
      <c r="E621" s="190"/>
    </row>
    <row r="622" spans="1:5" ht="15.75" thickBot="1" x14ac:dyDescent="0.3">
      <c r="A622" s="195" t="s">
        <v>149</v>
      </c>
      <c r="B622" s="190"/>
      <c r="C622" s="89"/>
      <c r="D622" s="89"/>
      <c r="E622" s="89"/>
    </row>
    <row r="623" spans="1:5" ht="15.75" thickBot="1" x14ac:dyDescent="0.3">
      <c r="A623" s="195" t="s">
        <v>150</v>
      </c>
      <c r="B623" s="190"/>
      <c r="C623" s="89"/>
      <c r="D623" s="89"/>
      <c r="E623" s="89"/>
    </row>
    <row r="624" spans="1:5" ht="15.75" thickBot="1" x14ac:dyDescent="0.3">
      <c r="A624" s="195" t="s">
        <v>151</v>
      </c>
      <c r="B624" s="190"/>
      <c r="C624" s="89"/>
      <c r="D624" s="89"/>
      <c r="E624" s="89"/>
    </row>
    <row r="625" spans="1:5" ht="15.75" thickBot="1" x14ac:dyDescent="0.3">
      <c r="A625" s="299" t="s">
        <v>481</v>
      </c>
      <c r="B625" s="190">
        <f>B615+B620</f>
        <v>0</v>
      </c>
      <c r="C625" s="190">
        <f t="shared" ref="C625:E625" si="111">C615+C620</f>
        <v>37281.300000000003</v>
      </c>
      <c r="D625" s="190">
        <f t="shared" si="111"/>
        <v>0</v>
      </c>
      <c r="E625" s="190">
        <f t="shared" si="111"/>
        <v>0</v>
      </c>
    </row>
    <row r="626" spans="1:5" ht="15.75" thickBot="1" x14ac:dyDescent="0.3">
      <c r="A626" s="191" t="s">
        <v>36</v>
      </c>
      <c r="B626" s="192">
        <f>IF(B625-B607=0,0,"Error")</f>
        <v>0</v>
      </c>
      <c r="C626" s="192">
        <f>IF(C625-C607=0,0,"Error")</f>
        <v>0</v>
      </c>
      <c r="D626" s="192">
        <f t="shared" ref="D626:E626" si="112">IF(D625-D607=0,0,"Error")</f>
        <v>0</v>
      </c>
      <c r="E626" s="192">
        <f t="shared" si="112"/>
        <v>0</v>
      </c>
    </row>
    <row r="627" spans="1:5" ht="57" thickBot="1" x14ac:dyDescent="0.3">
      <c r="A627" s="289" t="s">
        <v>778</v>
      </c>
      <c r="B627" s="305" t="s">
        <v>786</v>
      </c>
      <c r="C627" s="306" t="s">
        <v>55</v>
      </c>
      <c r="D627" s="307"/>
      <c r="E627" s="308"/>
    </row>
    <row r="628" spans="1:5" ht="15.75" thickBot="1" x14ac:dyDescent="0.3">
      <c r="A628" s="4" t="s">
        <v>10</v>
      </c>
      <c r="B628" s="371" t="s">
        <v>786</v>
      </c>
      <c r="C628" s="372"/>
      <c r="D628" s="372"/>
      <c r="E628" s="373"/>
    </row>
    <row r="629" spans="1:5" ht="15.75" thickBot="1" x14ac:dyDescent="0.3">
      <c r="A629" s="4" t="s">
        <v>15</v>
      </c>
      <c r="B629" s="352" t="s">
        <v>780</v>
      </c>
      <c r="C629" s="353"/>
      <c r="D629" s="353"/>
      <c r="E629" s="381"/>
    </row>
    <row r="630" spans="1:5" x14ac:dyDescent="0.25">
      <c r="A630" s="366"/>
      <c r="B630" s="17">
        <v>2018</v>
      </c>
      <c r="C630" s="17">
        <v>2019</v>
      </c>
      <c r="D630" s="17">
        <v>2020</v>
      </c>
      <c r="E630" s="17">
        <v>2021</v>
      </c>
    </row>
    <row r="631" spans="1:5" ht="15.75" thickBot="1" x14ac:dyDescent="0.3">
      <c r="A631" s="367"/>
      <c r="B631" s="18" t="s">
        <v>6</v>
      </c>
      <c r="C631" s="18" t="s">
        <v>7</v>
      </c>
      <c r="D631" s="18" t="s">
        <v>7</v>
      </c>
      <c r="E631" s="18" t="s">
        <v>7</v>
      </c>
    </row>
    <row r="632" spans="1:5" ht="15.75" thickBot="1" x14ac:dyDescent="0.3">
      <c r="A632" s="4" t="s">
        <v>9</v>
      </c>
      <c r="B632" s="277">
        <v>0</v>
      </c>
      <c r="C632" s="277">
        <v>1</v>
      </c>
      <c r="D632" s="277">
        <v>0</v>
      </c>
      <c r="E632" s="277">
        <v>0</v>
      </c>
    </row>
    <row r="633" spans="1:5" ht="15.75" thickBot="1" x14ac:dyDescent="0.3">
      <c r="A633" s="4" t="s">
        <v>16</v>
      </c>
      <c r="B633" s="6"/>
      <c r="C633" s="6">
        <v>37299.199999999997</v>
      </c>
      <c r="D633" s="6"/>
      <c r="E633" s="6"/>
    </row>
    <row r="634" spans="1:5" ht="15.75" thickBot="1" x14ac:dyDescent="0.3">
      <c r="A634" s="4" t="s">
        <v>24</v>
      </c>
      <c r="B634" s="6"/>
      <c r="C634" s="6">
        <f t="shared" ref="C634:E634" si="113">C633/C632</f>
        <v>37299.199999999997</v>
      </c>
      <c r="D634" s="6" t="e">
        <f t="shared" si="113"/>
        <v>#DIV/0!</v>
      </c>
      <c r="E634" s="6" t="e">
        <f t="shared" si="113"/>
        <v>#DIV/0!</v>
      </c>
    </row>
    <row r="635" spans="1:5" ht="15.75" thickBot="1" x14ac:dyDescent="0.3">
      <c r="A635" s="4" t="s">
        <v>17</v>
      </c>
      <c r="B635" s="277" t="s">
        <v>23</v>
      </c>
      <c r="C635" s="7" t="e">
        <f>C632/B632-1</f>
        <v>#DIV/0!</v>
      </c>
      <c r="D635" s="7">
        <f t="shared" ref="D635:E637" si="114">D632/C632-1</f>
        <v>-1</v>
      </c>
      <c r="E635" s="7" t="e">
        <f t="shared" si="114"/>
        <v>#DIV/0!</v>
      </c>
    </row>
    <row r="636" spans="1:5" ht="15.75" thickBot="1" x14ac:dyDescent="0.3">
      <c r="A636" s="4" t="s">
        <v>18</v>
      </c>
      <c r="B636" s="277" t="s">
        <v>23</v>
      </c>
      <c r="C636" s="7" t="e">
        <f>C633/B633-1</f>
        <v>#DIV/0!</v>
      </c>
      <c r="D636" s="7">
        <f t="shared" si="114"/>
        <v>-1</v>
      </c>
      <c r="E636" s="7" t="e">
        <f t="shared" si="114"/>
        <v>#DIV/0!</v>
      </c>
    </row>
    <row r="637" spans="1:5" ht="15.75" thickBot="1" x14ac:dyDescent="0.3">
      <c r="A637" s="4" t="s">
        <v>19</v>
      </c>
      <c r="B637" s="277" t="s">
        <v>23</v>
      </c>
      <c r="C637" s="7" t="e">
        <f>C634/B634-1</f>
        <v>#DIV/0!</v>
      </c>
      <c r="D637" s="7" t="e">
        <f t="shared" si="114"/>
        <v>#DIV/0!</v>
      </c>
      <c r="E637" s="7" t="e">
        <f t="shared" si="114"/>
        <v>#DIV/0!</v>
      </c>
    </row>
    <row r="638" spans="1:5" ht="15.75" thickBot="1" x14ac:dyDescent="0.3">
      <c r="A638" s="382" t="s">
        <v>372</v>
      </c>
      <c r="B638" s="358"/>
      <c r="C638" s="358"/>
      <c r="D638" s="358"/>
      <c r="E638" s="383"/>
    </row>
    <row r="639" spans="1:5" x14ac:dyDescent="0.25">
      <c r="A639" s="366"/>
      <c r="B639" s="17">
        <v>2018</v>
      </c>
      <c r="C639" s="17">
        <v>2019</v>
      </c>
      <c r="D639" s="17">
        <v>2020</v>
      </c>
      <c r="E639" s="17">
        <v>2021</v>
      </c>
    </row>
    <row r="640" spans="1:5" ht="15.75" thickBot="1" x14ac:dyDescent="0.3">
      <c r="A640" s="367"/>
      <c r="B640" s="18" t="s">
        <v>6</v>
      </c>
      <c r="C640" s="18" t="s">
        <v>7</v>
      </c>
      <c r="D640" s="18" t="s">
        <v>7</v>
      </c>
      <c r="E640" s="18" t="s">
        <v>7</v>
      </c>
    </row>
    <row r="641" spans="1:5" ht="15.75" thickBot="1" x14ac:dyDescent="0.3">
      <c r="A641" s="201" t="s">
        <v>43</v>
      </c>
      <c r="B641" s="89">
        <f>B642+B643+B644+B645</f>
        <v>0</v>
      </c>
      <c r="C641" s="89">
        <f t="shared" ref="C641:E641" si="115">C642+C643+C644+C645</f>
        <v>0</v>
      </c>
      <c r="D641" s="89">
        <f t="shared" si="115"/>
        <v>0</v>
      </c>
      <c r="E641" s="89">
        <f t="shared" si="115"/>
        <v>0</v>
      </c>
    </row>
    <row r="642" spans="1:5" ht="15.75" thickBot="1" x14ac:dyDescent="0.3">
      <c r="A642" s="195" t="s">
        <v>52</v>
      </c>
      <c r="B642" s="89"/>
      <c r="C642" s="89"/>
      <c r="D642" s="89"/>
      <c r="E642" s="89"/>
    </row>
    <row r="643" spans="1:5" ht="15.75" thickBot="1" x14ac:dyDescent="0.3">
      <c r="A643" s="195" t="s">
        <v>149</v>
      </c>
      <c r="B643" s="89"/>
      <c r="C643" s="89"/>
      <c r="D643" s="89"/>
      <c r="E643" s="89"/>
    </row>
    <row r="644" spans="1:5" ht="15.75" thickBot="1" x14ac:dyDescent="0.3">
      <c r="A644" s="195" t="s">
        <v>150</v>
      </c>
      <c r="B644" s="89"/>
      <c r="C644" s="89"/>
      <c r="D644" s="89"/>
      <c r="E644" s="89"/>
    </row>
    <row r="645" spans="1:5" ht="15.75" thickBot="1" x14ac:dyDescent="0.3">
      <c r="A645" s="195" t="s">
        <v>151</v>
      </c>
      <c r="B645" s="89"/>
      <c r="C645" s="89"/>
      <c r="D645" s="89"/>
      <c r="E645" s="89"/>
    </row>
    <row r="646" spans="1:5" ht="15.75" thickBot="1" x14ac:dyDescent="0.3">
      <c r="A646" s="201" t="s">
        <v>44</v>
      </c>
      <c r="B646" s="190">
        <f>B647+B648+B649+B650</f>
        <v>0</v>
      </c>
      <c r="C646" s="6">
        <v>37299.199999999997</v>
      </c>
      <c r="D646" s="190"/>
      <c r="E646" s="190"/>
    </row>
    <row r="647" spans="1:5" ht="15.75" thickBot="1" x14ac:dyDescent="0.3">
      <c r="A647" s="195" t="s">
        <v>52</v>
      </c>
      <c r="B647" s="6"/>
      <c r="C647" s="6">
        <v>37299.199999999997</v>
      </c>
      <c r="D647" s="6"/>
      <c r="E647" s="190"/>
    </row>
    <row r="648" spans="1:5" ht="15.75" thickBot="1" x14ac:dyDescent="0.3">
      <c r="A648" s="195" t="s">
        <v>149</v>
      </c>
      <c r="B648" s="190"/>
      <c r="C648" s="89"/>
      <c r="D648" s="89"/>
      <c r="E648" s="89"/>
    </row>
    <row r="649" spans="1:5" ht="15.75" thickBot="1" x14ac:dyDescent="0.3">
      <c r="A649" s="195" t="s">
        <v>150</v>
      </c>
      <c r="B649" s="190"/>
      <c r="C649" s="89"/>
      <c r="D649" s="89"/>
      <c r="E649" s="89"/>
    </row>
    <row r="650" spans="1:5" ht="15.75" thickBot="1" x14ac:dyDescent="0.3">
      <c r="A650" s="195" t="s">
        <v>151</v>
      </c>
      <c r="B650" s="190"/>
      <c r="C650" s="89"/>
      <c r="D650" s="89"/>
      <c r="E650" s="89"/>
    </row>
    <row r="651" spans="1:5" ht="15.75" thickBot="1" x14ac:dyDescent="0.3">
      <c r="A651" s="299" t="s">
        <v>481</v>
      </c>
      <c r="B651" s="190">
        <f>B641+B646</f>
        <v>0</v>
      </c>
      <c r="C651" s="190">
        <f t="shared" ref="C651:E651" si="116">C641+C646</f>
        <v>37299.199999999997</v>
      </c>
      <c r="D651" s="190">
        <f t="shared" si="116"/>
        <v>0</v>
      </c>
      <c r="E651" s="190">
        <f t="shared" si="116"/>
        <v>0</v>
      </c>
    </row>
    <row r="652" spans="1:5" ht="15.75" thickBot="1" x14ac:dyDescent="0.3">
      <c r="A652" s="191" t="s">
        <v>36</v>
      </c>
      <c r="B652" s="192">
        <f>IF(B651-B633=0,0,"Error")</f>
        <v>0</v>
      </c>
      <c r="C652" s="192">
        <f>IF(C651-C633=0,0,"Error")</f>
        <v>0</v>
      </c>
      <c r="D652" s="192">
        <f t="shared" ref="D652:E652" si="117">IF(D651-D633=0,0,"Error")</f>
        <v>0</v>
      </c>
      <c r="E652" s="192">
        <f t="shared" si="117"/>
        <v>0</v>
      </c>
    </row>
    <row r="653" spans="1:5" ht="79.5" thickBot="1" x14ac:dyDescent="0.3">
      <c r="A653" s="289" t="s">
        <v>778</v>
      </c>
      <c r="B653" s="305" t="s">
        <v>787</v>
      </c>
      <c r="C653" s="306" t="s">
        <v>55</v>
      </c>
      <c r="D653" s="307"/>
      <c r="E653" s="308"/>
    </row>
    <row r="654" spans="1:5" ht="21" customHeight="1" thickBot="1" x14ac:dyDescent="0.3">
      <c r="A654" s="4" t="s">
        <v>10</v>
      </c>
      <c r="B654" s="371" t="s">
        <v>787</v>
      </c>
      <c r="C654" s="372"/>
      <c r="D654" s="372"/>
      <c r="E654" s="373"/>
    </row>
    <row r="655" spans="1:5" ht="15.75" thickBot="1" x14ac:dyDescent="0.3">
      <c r="A655" s="4" t="s">
        <v>15</v>
      </c>
      <c r="B655" s="352" t="s">
        <v>780</v>
      </c>
      <c r="C655" s="353"/>
      <c r="D655" s="353"/>
      <c r="E655" s="381"/>
    </row>
    <row r="656" spans="1:5" x14ac:dyDescent="0.25">
      <c r="A656" s="366"/>
      <c r="B656" s="17">
        <v>2018</v>
      </c>
      <c r="C656" s="17">
        <v>2019</v>
      </c>
      <c r="D656" s="17">
        <v>2020</v>
      </c>
      <c r="E656" s="17">
        <v>2021</v>
      </c>
    </row>
    <row r="657" spans="1:5" ht="15.75" thickBot="1" x14ac:dyDescent="0.3">
      <c r="A657" s="367"/>
      <c r="B657" s="18" t="s">
        <v>6</v>
      </c>
      <c r="C657" s="18" t="s">
        <v>7</v>
      </c>
      <c r="D657" s="18" t="s">
        <v>7</v>
      </c>
      <c r="E657" s="18" t="s">
        <v>7</v>
      </c>
    </row>
    <row r="658" spans="1:5" ht="15.75" thickBot="1" x14ac:dyDescent="0.3">
      <c r="A658" s="4" t="s">
        <v>9</v>
      </c>
      <c r="B658" s="277">
        <v>10</v>
      </c>
      <c r="C658" s="277">
        <v>1</v>
      </c>
      <c r="D658" s="277">
        <v>0</v>
      </c>
      <c r="E658" s="277">
        <v>0</v>
      </c>
    </row>
    <row r="659" spans="1:5" ht="15.75" thickBot="1" x14ac:dyDescent="0.3">
      <c r="A659" s="4" t="s">
        <v>16</v>
      </c>
      <c r="B659" s="6"/>
      <c r="C659" s="6">
        <v>35145.5</v>
      </c>
      <c r="D659" s="6"/>
      <c r="E659" s="6"/>
    </row>
    <row r="660" spans="1:5" ht="15.75" thickBot="1" x14ac:dyDescent="0.3">
      <c r="A660" s="4" t="s">
        <v>24</v>
      </c>
      <c r="B660" s="6"/>
      <c r="C660" s="6">
        <f t="shared" ref="C660:E660" si="118">C659/C658</f>
        <v>35145.5</v>
      </c>
      <c r="D660" s="6" t="e">
        <f t="shared" si="118"/>
        <v>#DIV/0!</v>
      </c>
      <c r="E660" s="6" t="e">
        <f t="shared" si="118"/>
        <v>#DIV/0!</v>
      </c>
    </row>
    <row r="661" spans="1:5" ht="15.75" thickBot="1" x14ac:dyDescent="0.3">
      <c r="A661" s="4" t="s">
        <v>17</v>
      </c>
      <c r="B661" s="277" t="s">
        <v>23</v>
      </c>
      <c r="C661" s="7">
        <f>C658/B658-1</f>
        <v>-0.9</v>
      </c>
      <c r="D661" s="7">
        <f t="shared" ref="D661:E663" si="119">D658/C658-1</f>
        <v>-1</v>
      </c>
      <c r="E661" s="7" t="e">
        <f t="shared" si="119"/>
        <v>#DIV/0!</v>
      </c>
    </row>
    <row r="662" spans="1:5" ht="15.75" thickBot="1" x14ac:dyDescent="0.3">
      <c r="A662" s="4" t="s">
        <v>18</v>
      </c>
      <c r="B662" s="277" t="s">
        <v>23</v>
      </c>
      <c r="C662" s="7" t="e">
        <f>C659/B659-1</f>
        <v>#DIV/0!</v>
      </c>
      <c r="D662" s="7">
        <f t="shared" si="119"/>
        <v>-1</v>
      </c>
      <c r="E662" s="7" t="e">
        <f t="shared" si="119"/>
        <v>#DIV/0!</v>
      </c>
    </row>
    <row r="663" spans="1:5" ht="15.75" thickBot="1" x14ac:dyDescent="0.3">
      <c r="A663" s="4" t="s">
        <v>19</v>
      </c>
      <c r="B663" s="277" t="s">
        <v>23</v>
      </c>
      <c r="C663" s="7" t="e">
        <f>C660/B660-1</f>
        <v>#DIV/0!</v>
      </c>
      <c r="D663" s="7" t="e">
        <f t="shared" si="119"/>
        <v>#DIV/0!</v>
      </c>
      <c r="E663" s="7" t="e">
        <f t="shared" si="119"/>
        <v>#DIV/0!</v>
      </c>
    </row>
    <row r="664" spans="1:5" ht="15.75" thickBot="1" x14ac:dyDescent="0.3">
      <c r="A664" s="382" t="s">
        <v>372</v>
      </c>
      <c r="B664" s="358"/>
      <c r="C664" s="358"/>
      <c r="D664" s="358"/>
      <c r="E664" s="383"/>
    </row>
    <row r="665" spans="1:5" x14ac:dyDescent="0.25">
      <c r="A665" s="366"/>
      <c r="B665" s="17">
        <v>2018</v>
      </c>
      <c r="C665" s="17">
        <v>2019</v>
      </c>
      <c r="D665" s="17">
        <v>2020</v>
      </c>
      <c r="E665" s="17">
        <v>2021</v>
      </c>
    </row>
    <row r="666" spans="1:5" ht="15.75" thickBot="1" x14ac:dyDescent="0.3">
      <c r="A666" s="367"/>
      <c r="B666" s="18" t="s">
        <v>6</v>
      </c>
      <c r="C666" s="18" t="s">
        <v>7</v>
      </c>
      <c r="D666" s="18" t="s">
        <v>7</v>
      </c>
      <c r="E666" s="18" t="s">
        <v>7</v>
      </c>
    </row>
    <row r="667" spans="1:5" ht="15.75" thickBot="1" x14ac:dyDescent="0.3">
      <c r="A667" s="201" t="s">
        <v>43</v>
      </c>
      <c r="B667" s="89">
        <f>B668+B669+B670+B671</f>
        <v>0</v>
      </c>
      <c r="C667" s="89">
        <f t="shared" ref="C667:E667" si="120">C668+C669+C670+C671</f>
        <v>0</v>
      </c>
      <c r="D667" s="89">
        <f t="shared" si="120"/>
        <v>0</v>
      </c>
      <c r="E667" s="89">
        <f t="shared" si="120"/>
        <v>0</v>
      </c>
    </row>
    <row r="668" spans="1:5" ht="15.75" thickBot="1" x14ac:dyDescent="0.3">
      <c r="A668" s="195" t="s">
        <v>52</v>
      </c>
      <c r="B668" s="89"/>
      <c r="C668" s="89"/>
      <c r="D668" s="89"/>
      <c r="E668" s="89"/>
    </row>
    <row r="669" spans="1:5" ht="15.75" thickBot="1" x14ac:dyDescent="0.3">
      <c r="A669" s="195" t="s">
        <v>149</v>
      </c>
      <c r="B669" s="89"/>
      <c r="C669" s="89"/>
      <c r="D669" s="89"/>
      <c r="E669" s="89"/>
    </row>
    <row r="670" spans="1:5" ht="15.75" thickBot="1" x14ac:dyDescent="0.3">
      <c r="A670" s="195" t="s">
        <v>150</v>
      </c>
      <c r="B670" s="89"/>
      <c r="C670" s="89"/>
      <c r="D670" s="89"/>
      <c r="E670" s="89"/>
    </row>
    <row r="671" spans="1:5" ht="15.75" thickBot="1" x14ac:dyDescent="0.3">
      <c r="A671" s="195" t="s">
        <v>151</v>
      </c>
      <c r="B671" s="89"/>
      <c r="C671" s="89"/>
      <c r="D671" s="89"/>
      <c r="E671" s="89"/>
    </row>
    <row r="672" spans="1:5" ht="15.75" thickBot="1" x14ac:dyDescent="0.3">
      <c r="A672" s="201" t="s">
        <v>44</v>
      </c>
      <c r="B672" s="190">
        <f>B673+B674+B675+B676</f>
        <v>0</v>
      </c>
      <c r="C672" s="6">
        <v>35145.5</v>
      </c>
      <c r="D672" s="190"/>
      <c r="E672" s="190"/>
    </row>
    <row r="673" spans="1:5" ht="15.75" thickBot="1" x14ac:dyDescent="0.3">
      <c r="A673" s="195" t="s">
        <v>52</v>
      </c>
      <c r="B673" s="6"/>
      <c r="C673" s="6">
        <v>35145.5</v>
      </c>
      <c r="D673" s="6"/>
      <c r="E673" s="190"/>
    </row>
    <row r="674" spans="1:5" ht="15.75" thickBot="1" x14ac:dyDescent="0.3">
      <c r="A674" s="195" t="s">
        <v>149</v>
      </c>
      <c r="B674" s="190"/>
      <c r="C674" s="89"/>
      <c r="D674" s="89"/>
      <c r="E674" s="89"/>
    </row>
    <row r="675" spans="1:5" ht="15.75" thickBot="1" x14ac:dyDescent="0.3">
      <c r="A675" s="195" t="s">
        <v>150</v>
      </c>
      <c r="B675" s="190"/>
      <c r="C675" s="89"/>
      <c r="D675" s="89"/>
      <c r="E675" s="89"/>
    </row>
    <row r="676" spans="1:5" ht="15.75" thickBot="1" x14ac:dyDescent="0.3">
      <c r="A676" s="195" t="s">
        <v>151</v>
      </c>
      <c r="B676" s="190"/>
      <c r="C676" s="89"/>
      <c r="D676" s="89"/>
      <c r="E676" s="89"/>
    </row>
    <row r="677" spans="1:5" ht="15.75" thickBot="1" x14ac:dyDescent="0.3">
      <c r="A677" s="299" t="s">
        <v>481</v>
      </c>
      <c r="B677" s="190">
        <f>B667+B672</f>
        <v>0</v>
      </c>
      <c r="C677" s="190">
        <f t="shared" ref="C677:E677" si="121">C667+C672</f>
        <v>35145.5</v>
      </c>
      <c r="D677" s="190">
        <f t="shared" si="121"/>
        <v>0</v>
      </c>
      <c r="E677" s="190">
        <f t="shared" si="121"/>
        <v>0</v>
      </c>
    </row>
    <row r="678" spans="1:5" ht="15.75" thickBot="1" x14ac:dyDescent="0.3">
      <c r="A678" s="191" t="s">
        <v>36</v>
      </c>
      <c r="B678" s="192">
        <f>IF(B677-B659=0,0,"Error")</f>
        <v>0</v>
      </c>
      <c r="C678" s="192">
        <f>IF(C677-C659=0,0,"Error")</f>
        <v>0</v>
      </c>
      <c r="D678" s="192">
        <f t="shared" ref="D678:E678" si="122">IF(D677-D659=0,0,"Error")</f>
        <v>0</v>
      </c>
      <c r="E678" s="192">
        <f t="shared" si="122"/>
        <v>0</v>
      </c>
    </row>
    <row r="679" spans="1:5" ht="68.25" thickBot="1" x14ac:dyDescent="0.3">
      <c r="A679" s="289" t="s">
        <v>778</v>
      </c>
      <c r="B679" s="305" t="s">
        <v>788</v>
      </c>
      <c r="C679" s="306" t="s">
        <v>55</v>
      </c>
      <c r="D679" s="307"/>
      <c r="E679" s="308"/>
    </row>
    <row r="680" spans="1:5" ht="15.75" thickBot="1" x14ac:dyDescent="0.3">
      <c r="A680" s="4" t="s">
        <v>10</v>
      </c>
      <c r="B680" s="371" t="s">
        <v>788</v>
      </c>
      <c r="C680" s="372"/>
      <c r="D680" s="372"/>
      <c r="E680" s="373"/>
    </row>
    <row r="681" spans="1:5" ht="15.75" thickBot="1" x14ac:dyDescent="0.3">
      <c r="A681" s="4" t="s">
        <v>15</v>
      </c>
      <c r="B681" s="352" t="s">
        <v>789</v>
      </c>
      <c r="C681" s="353"/>
      <c r="D681" s="353"/>
      <c r="E681" s="381"/>
    </row>
    <row r="682" spans="1:5" x14ac:dyDescent="0.25">
      <c r="A682" s="366"/>
      <c r="B682" s="17">
        <v>2018</v>
      </c>
      <c r="C682" s="17">
        <v>2019</v>
      </c>
      <c r="D682" s="17">
        <v>2020</v>
      </c>
      <c r="E682" s="17">
        <v>2021</v>
      </c>
    </row>
    <row r="683" spans="1:5" ht="15.75" thickBot="1" x14ac:dyDescent="0.3">
      <c r="A683" s="367"/>
      <c r="B683" s="18" t="s">
        <v>6</v>
      </c>
      <c r="C683" s="18" t="s">
        <v>7</v>
      </c>
      <c r="D683" s="18" t="s">
        <v>7</v>
      </c>
      <c r="E683" s="18" t="s">
        <v>7</v>
      </c>
    </row>
    <row r="684" spans="1:5" ht="15.75" thickBot="1" x14ac:dyDescent="0.3">
      <c r="A684" s="4" t="s">
        <v>9</v>
      </c>
      <c r="B684" s="277">
        <v>10</v>
      </c>
      <c r="C684" s="277">
        <v>1</v>
      </c>
      <c r="D684" s="277">
        <v>0</v>
      </c>
      <c r="E684" s="277">
        <v>0</v>
      </c>
    </row>
    <row r="685" spans="1:5" ht="15.75" thickBot="1" x14ac:dyDescent="0.3">
      <c r="A685" s="4" t="s">
        <v>16</v>
      </c>
      <c r="B685" s="6"/>
      <c r="C685" s="6">
        <v>32286.2</v>
      </c>
      <c r="D685" s="6"/>
      <c r="E685" s="6"/>
    </row>
    <row r="686" spans="1:5" ht="15.75" thickBot="1" x14ac:dyDescent="0.3">
      <c r="A686" s="4" t="s">
        <v>24</v>
      </c>
      <c r="B686" s="6"/>
      <c r="C686" s="6">
        <f t="shared" ref="C686:E686" si="123">C685/C684</f>
        <v>32286.2</v>
      </c>
      <c r="D686" s="6" t="e">
        <f t="shared" si="123"/>
        <v>#DIV/0!</v>
      </c>
      <c r="E686" s="6" t="e">
        <f t="shared" si="123"/>
        <v>#DIV/0!</v>
      </c>
    </row>
    <row r="687" spans="1:5" ht="15.75" thickBot="1" x14ac:dyDescent="0.3">
      <c r="A687" s="4" t="s">
        <v>17</v>
      </c>
      <c r="B687" s="277" t="s">
        <v>23</v>
      </c>
      <c r="C687" s="7">
        <f>C684/B684-1</f>
        <v>-0.9</v>
      </c>
      <c r="D687" s="7">
        <f t="shared" ref="D687:E689" si="124">D684/C684-1</f>
        <v>-1</v>
      </c>
      <c r="E687" s="7" t="e">
        <f t="shared" si="124"/>
        <v>#DIV/0!</v>
      </c>
    </row>
    <row r="688" spans="1:5" ht="15.75" thickBot="1" x14ac:dyDescent="0.3">
      <c r="A688" s="4" t="s">
        <v>18</v>
      </c>
      <c r="B688" s="277" t="s">
        <v>23</v>
      </c>
      <c r="C688" s="7" t="e">
        <f>C685/B685-1</f>
        <v>#DIV/0!</v>
      </c>
      <c r="D688" s="7">
        <f t="shared" si="124"/>
        <v>-1</v>
      </c>
      <c r="E688" s="7" t="e">
        <f t="shared" si="124"/>
        <v>#DIV/0!</v>
      </c>
    </row>
    <row r="689" spans="1:5" ht="15.75" thickBot="1" x14ac:dyDescent="0.3">
      <c r="A689" s="4" t="s">
        <v>19</v>
      </c>
      <c r="B689" s="277" t="s">
        <v>23</v>
      </c>
      <c r="C689" s="7" t="e">
        <f>C686/B686-1</f>
        <v>#DIV/0!</v>
      </c>
      <c r="D689" s="7" t="e">
        <f t="shared" si="124"/>
        <v>#DIV/0!</v>
      </c>
      <c r="E689" s="7" t="e">
        <f t="shared" si="124"/>
        <v>#DIV/0!</v>
      </c>
    </row>
    <row r="690" spans="1:5" ht="15.75" thickBot="1" x14ac:dyDescent="0.3">
      <c r="A690" s="382" t="s">
        <v>372</v>
      </c>
      <c r="B690" s="358"/>
      <c r="C690" s="358"/>
      <c r="D690" s="358"/>
      <c r="E690" s="383"/>
    </row>
    <row r="691" spans="1:5" x14ac:dyDescent="0.25">
      <c r="A691" s="366"/>
      <c r="B691" s="17">
        <v>2018</v>
      </c>
      <c r="C691" s="17">
        <v>2019</v>
      </c>
      <c r="D691" s="17">
        <v>2020</v>
      </c>
      <c r="E691" s="17">
        <v>2021</v>
      </c>
    </row>
    <row r="692" spans="1:5" ht="15.75" thickBot="1" x14ac:dyDescent="0.3">
      <c r="A692" s="367"/>
      <c r="B692" s="18" t="s">
        <v>6</v>
      </c>
      <c r="C692" s="18" t="s">
        <v>7</v>
      </c>
      <c r="D692" s="18" t="s">
        <v>7</v>
      </c>
      <c r="E692" s="18" t="s">
        <v>7</v>
      </c>
    </row>
    <row r="693" spans="1:5" ht="15.75" thickBot="1" x14ac:dyDescent="0.3">
      <c r="A693" s="201" t="s">
        <v>43</v>
      </c>
      <c r="B693" s="89">
        <f>B694+B695+B696+B697</f>
        <v>0</v>
      </c>
      <c r="C693" s="89">
        <f t="shared" ref="C693:E693" si="125">C694+C695+C696+C697</f>
        <v>0</v>
      </c>
      <c r="D693" s="89">
        <f t="shared" si="125"/>
        <v>0</v>
      </c>
      <c r="E693" s="89">
        <f t="shared" si="125"/>
        <v>0</v>
      </c>
    </row>
    <row r="694" spans="1:5" ht="15.75" thickBot="1" x14ac:dyDescent="0.3">
      <c r="A694" s="195" t="s">
        <v>52</v>
      </c>
      <c r="B694" s="89"/>
      <c r="C694" s="89"/>
      <c r="D694" s="89"/>
      <c r="E694" s="89"/>
    </row>
    <row r="695" spans="1:5" ht="15.75" thickBot="1" x14ac:dyDescent="0.3">
      <c r="A695" s="195" t="s">
        <v>149</v>
      </c>
      <c r="B695" s="89"/>
      <c r="C695" s="89"/>
      <c r="D695" s="89"/>
      <c r="E695" s="89"/>
    </row>
    <row r="696" spans="1:5" ht="15.75" thickBot="1" x14ac:dyDescent="0.3">
      <c r="A696" s="195" t="s">
        <v>150</v>
      </c>
      <c r="B696" s="89"/>
      <c r="C696" s="89"/>
      <c r="D696" s="89"/>
      <c r="E696" s="89"/>
    </row>
    <row r="697" spans="1:5" ht="15.75" thickBot="1" x14ac:dyDescent="0.3">
      <c r="A697" s="195" t="s">
        <v>151</v>
      </c>
      <c r="B697" s="89"/>
      <c r="C697" s="89"/>
      <c r="D697" s="89"/>
      <c r="E697" s="89"/>
    </row>
    <row r="698" spans="1:5" ht="15.75" thickBot="1" x14ac:dyDescent="0.3">
      <c r="A698" s="201" t="s">
        <v>44</v>
      </c>
      <c r="B698" s="190">
        <f>B699+B700+B701+B702</f>
        <v>0</v>
      </c>
      <c r="C698" s="6">
        <v>32286.2</v>
      </c>
      <c r="D698" s="190"/>
      <c r="E698" s="190"/>
    </row>
    <row r="699" spans="1:5" ht="15.75" thickBot="1" x14ac:dyDescent="0.3">
      <c r="A699" s="195" t="s">
        <v>52</v>
      </c>
      <c r="B699" s="6"/>
      <c r="C699" s="6">
        <v>32286.2</v>
      </c>
      <c r="D699" s="6"/>
      <c r="E699" s="190"/>
    </row>
    <row r="700" spans="1:5" ht="15.75" thickBot="1" x14ac:dyDescent="0.3">
      <c r="A700" s="195" t="s">
        <v>149</v>
      </c>
      <c r="B700" s="190"/>
      <c r="C700" s="89"/>
      <c r="D700" s="89"/>
      <c r="E700" s="89"/>
    </row>
    <row r="701" spans="1:5" ht="15.75" thickBot="1" x14ac:dyDescent="0.3">
      <c r="A701" s="195" t="s">
        <v>150</v>
      </c>
      <c r="B701" s="190"/>
      <c r="C701" s="89"/>
      <c r="D701" s="89"/>
      <c r="E701" s="89"/>
    </row>
    <row r="702" spans="1:5" ht="15.75" thickBot="1" x14ac:dyDescent="0.3">
      <c r="A702" s="195" t="s">
        <v>151</v>
      </c>
      <c r="B702" s="190"/>
      <c r="C702" s="89"/>
      <c r="D702" s="89"/>
      <c r="E702" s="89"/>
    </row>
    <row r="703" spans="1:5" ht="15.75" thickBot="1" x14ac:dyDescent="0.3">
      <c r="A703" s="299" t="s">
        <v>481</v>
      </c>
      <c r="B703" s="190">
        <f>B693+B698</f>
        <v>0</v>
      </c>
      <c r="C703" s="190">
        <f t="shared" ref="C703:E703" si="126">C693+C698</f>
        <v>32286.2</v>
      </c>
      <c r="D703" s="190">
        <f t="shared" si="126"/>
        <v>0</v>
      </c>
      <c r="E703" s="190">
        <f t="shared" si="126"/>
        <v>0</v>
      </c>
    </row>
    <row r="704" spans="1:5" ht="15.75" thickBot="1" x14ac:dyDescent="0.3">
      <c r="A704" s="191" t="s">
        <v>36</v>
      </c>
      <c r="B704" s="192">
        <f>IF(B703-B685=0,0,"Error")</f>
        <v>0</v>
      </c>
      <c r="C704" s="192">
        <f>IF(C703-C685=0,0,"Error")</f>
        <v>0</v>
      </c>
      <c r="D704" s="192">
        <f t="shared" ref="D704:E704" si="127">IF(D703-D685=0,0,"Error")</f>
        <v>0</v>
      </c>
      <c r="E704" s="192">
        <f t="shared" si="127"/>
        <v>0</v>
      </c>
    </row>
    <row r="705" spans="1:5" ht="34.5" thickBot="1" x14ac:dyDescent="0.3">
      <c r="A705" s="289" t="s">
        <v>778</v>
      </c>
      <c r="B705" s="305" t="s">
        <v>790</v>
      </c>
      <c r="C705" s="306" t="s">
        <v>55</v>
      </c>
      <c r="D705" s="307"/>
      <c r="E705" s="308"/>
    </row>
    <row r="706" spans="1:5" ht="15.75" thickBot="1" x14ac:dyDescent="0.3">
      <c r="A706" s="4" t="s">
        <v>10</v>
      </c>
      <c r="B706" s="550" t="s">
        <v>791</v>
      </c>
      <c r="C706" s="551"/>
      <c r="D706" s="551"/>
      <c r="E706" s="552"/>
    </row>
    <row r="707" spans="1:5" ht="15.75" thickBot="1" x14ac:dyDescent="0.3">
      <c r="A707" s="4" t="s">
        <v>15</v>
      </c>
      <c r="B707" s="352" t="s">
        <v>780</v>
      </c>
      <c r="C707" s="353"/>
      <c r="D707" s="353"/>
      <c r="E707" s="381"/>
    </row>
    <row r="708" spans="1:5" x14ac:dyDescent="0.25">
      <c r="A708" s="366"/>
      <c r="B708" s="17">
        <v>2018</v>
      </c>
      <c r="C708" s="17">
        <v>2019</v>
      </c>
      <c r="D708" s="17">
        <v>2020</v>
      </c>
      <c r="E708" s="17">
        <v>2021</v>
      </c>
    </row>
    <row r="709" spans="1:5" ht="15.75" thickBot="1" x14ac:dyDescent="0.3">
      <c r="A709" s="367"/>
      <c r="B709" s="18" t="s">
        <v>6</v>
      </c>
      <c r="C709" s="18" t="s">
        <v>7</v>
      </c>
      <c r="D709" s="18" t="s">
        <v>7</v>
      </c>
      <c r="E709" s="18" t="s">
        <v>7</v>
      </c>
    </row>
    <row r="710" spans="1:5" ht="15.75" thickBot="1" x14ac:dyDescent="0.3">
      <c r="A710" s="4" t="s">
        <v>9</v>
      </c>
      <c r="B710" s="277">
        <v>0</v>
      </c>
      <c r="C710" s="277">
        <v>1</v>
      </c>
      <c r="D710" s="277">
        <v>0</v>
      </c>
      <c r="E710" s="277">
        <v>0</v>
      </c>
    </row>
    <row r="711" spans="1:5" ht="15.75" thickBot="1" x14ac:dyDescent="0.3">
      <c r="A711" s="4" t="s">
        <v>16</v>
      </c>
      <c r="B711" s="6"/>
      <c r="C711" s="6">
        <v>121175.886</v>
      </c>
      <c r="D711" s="6"/>
      <c r="E711" s="6"/>
    </row>
    <row r="712" spans="1:5" ht="15.75" thickBot="1" x14ac:dyDescent="0.3">
      <c r="A712" s="4" t="s">
        <v>24</v>
      </c>
      <c r="B712" s="6"/>
      <c r="C712" s="6">
        <f t="shared" ref="C712:E712" si="128">C711/C710</f>
        <v>121175.886</v>
      </c>
      <c r="D712" s="6" t="e">
        <f t="shared" si="128"/>
        <v>#DIV/0!</v>
      </c>
      <c r="E712" s="6" t="e">
        <f t="shared" si="128"/>
        <v>#DIV/0!</v>
      </c>
    </row>
    <row r="713" spans="1:5" ht="15.75" thickBot="1" x14ac:dyDescent="0.3">
      <c r="A713" s="4" t="s">
        <v>17</v>
      </c>
      <c r="B713" s="277" t="s">
        <v>23</v>
      </c>
      <c r="C713" s="7" t="e">
        <f>C710/B710-1</f>
        <v>#DIV/0!</v>
      </c>
      <c r="D713" s="7">
        <f t="shared" ref="D713:E715" si="129">D710/C710-1</f>
        <v>-1</v>
      </c>
      <c r="E713" s="7" t="e">
        <f t="shared" si="129"/>
        <v>#DIV/0!</v>
      </c>
    </row>
    <row r="714" spans="1:5" ht="15.75" thickBot="1" x14ac:dyDescent="0.3">
      <c r="A714" s="4" t="s">
        <v>18</v>
      </c>
      <c r="B714" s="277" t="s">
        <v>23</v>
      </c>
      <c r="C714" s="7" t="e">
        <f>C711/B711-1</f>
        <v>#DIV/0!</v>
      </c>
      <c r="D714" s="7">
        <f t="shared" si="129"/>
        <v>-1</v>
      </c>
      <c r="E714" s="7" t="e">
        <f t="shared" si="129"/>
        <v>#DIV/0!</v>
      </c>
    </row>
    <row r="715" spans="1:5" ht="15.75" thickBot="1" x14ac:dyDescent="0.3">
      <c r="A715" s="4" t="s">
        <v>19</v>
      </c>
      <c r="B715" s="277" t="s">
        <v>23</v>
      </c>
      <c r="C715" s="7" t="e">
        <f>C712/B712-1</f>
        <v>#DIV/0!</v>
      </c>
      <c r="D715" s="7" t="e">
        <f t="shared" si="129"/>
        <v>#DIV/0!</v>
      </c>
      <c r="E715" s="7" t="e">
        <f t="shared" si="129"/>
        <v>#DIV/0!</v>
      </c>
    </row>
    <row r="716" spans="1:5" ht="15.75" thickBot="1" x14ac:dyDescent="0.3">
      <c r="A716" s="382" t="s">
        <v>372</v>
      </c>
      <c r="B716" s="358"/>
      <c r="C716" s="358"/>
      <c r="D716" s="358"/>
      <c r="E716" s="383"/>
    </row>
    <row r="717" spans="1:5" x14ac:dyDescent="0.25">
      <c r="A717" s="366"/>
      <c r="B717" s="17">
        <v>2018</v>
      </c>
      <c r="C717" s="17">
        <v>2019</v>
      </c>
      <c r="D717" s="17">
        <v>2020</v>
      </c>
      <c r="E717" s="17">
        <v>2021</v>
      </c>
    </row>
    <row r="718" spans="1:5" ht="15.75" thickBot="1" x14ac:dyDescent="0.3">
      <c r="A718" s="367"/>
      <c r="B718" s="18" t="s">
        <v>6</v>
      </c>
      <c r="C718" s="18" t="s">
        <v>7</v>
      </c>
      <c r="D718" s="18" t="s">
        <v>7</v>
      </c>
      <c r="E718" s="18" t="s">
        <v>7</v>
      </c>
    </row>
    <row r="719" spans="1:5" ht="15.75" thickBot="1" x14ac:dyDescent="0.3">
      <c r="A719" s="201" t="s">
        <v>43</v>
      </c>
      <c r="B719" s="89">
        <f>B720+B721+B722+B723</f>
        <v>0</v>
      </c>
      <c r="C719" s="89">
        <f t="shared" ref="C719:E719" si="130">C720+C721+C722+C723</f>
        <v>0</v>
      </c>
      <c r="D719" s="89">
        <f t="shared" si="130"/>
        <v>0</v>
      </c>
      <c r="E719" s="89">
        <f t="shared" si="130"/>
        <v>0</v>
      </c>
    </row>
    <row r="720" spans="1:5" ht="15.75" thickBot="1" x14ac:dyDescent="0.3">
      <c r="A720" s="195" t="s">
        <v>52</v>
      </c>
      <c r="B720" s="89"/>
      <c r="C720" s="89"/>
      <c r="D720" s="89"/>
      <c r="E720" s="89"/>
    </row>
    <row r="721" spans="1:5" ht="22.5" customHeight="1" thickBot="1" x14ac:dyDescent="0.3">
      <c r="A721" s="195" t="s">
        <v>149</v>
      </c>
      <c r="B721" s="89"/>
      <c r="C721" s="89"/>
      <c r="D721" s="89"/>
      <c r="E721" s="89"/>
    </row>
    <row r="722" spans="1:5" ht="15.75" thickBot="1" x14ac:dyDescent="0.3">
      <c r="A722" s="195" t="s">
        <v>150</v>
      </c>
      <c r="B722" s="89"/>
      <c r="C722" s="89"/>
      <c r="D722" s="89"/>
      <c r="E722" s="89"/>
    </row>
    <row r="723" spans="1:5" ht="15.75" thickBot="1" x14ac:dyDescent="0.3">
      <c r="A723" s="195" t="s">
        <v>151</v>
      </c>
      <c r="B723" s="89"/>
      <c r="C723" s="89"/>
      <c r="D723" s="89"/>
      <c r="E723" s="89"/>
    </row>
    <row r="724" spans="1:5" ht="15.75" thickBot="1" x14ac:dyDescent="0.3">
      <c r="A724" s="201" t="s">
        <v>44</v>
      </c>
      <c r="B724" s="190">
        <f>B725+B726+B727+B728</f>
        <v>0</v>
      </c>
      <c r="C724" s="6">
        <v>121175.886</v>
      </c>
      <c r="D724" s="190"/>
      <c r="E724" s="190"/>
    </row>
    <row r="725" spans="1:5" ht="15.75" thickBot="1" x14ac:dyDescent="0.3">
      <c r="A725" s="195" t="s">
        <v>52</v>
      </c>
      <c r="B725" s="6"/>
      <c r="C725" s="6">
        <v>121175.886</v>
      </c>
      <c r="D725" s="6"/>
      <c r="E725" s="190"/>
    </row>
    <row r="726" spans="1:5" ht="15.75" thickBot="1" x14ac:dyDescent="0.3">
      <c r="A726" s="195" t="s">
        <v>149</v>
      </c>
      <c r="B726" s="190"/>
      <c r="C726" s="89"/>
      <c r="D726" s="89"/>
      <c r="E726" s="89"/>
    </row>
    <row r="727" spans="1:5" ht="15.75" thickBot="1" x14ac:dyDescent="0.3">
      <c r="A727" s="195" t="s">
        <v>150</v>
      </c>
      <c r="B727" s="190"/>
      <c r="C727" s="89"/>
      <c r="D727" s="89"/>
      <c r="E727" s="89"/>
    </row>
    <row r="728" spans="1:5" ht="15.75" thickBot="1" x14ac:dyDescent="0.3">
      <c r="A728" s="195" t="s">
        <v>151</v>
      </c>
      <c r="B728" s="190"/>
      <c r="C728" s="89"/>
      <c r="D728" s="89"/>
      <c r="E728" s="89"/>
    </row>
    <row r="729" spans="1:5" ht="15.75" thickBot="1" x14ac:dyDescent="0.3">
      <c r="A729" s="299" t="s">
        <v>481</v>
      </c>
      <c r="B729" s="190">
        <f>B719+B724</f>
        <v>0</v>
      </c>
      <c r="C729" s="190">
        <f t="shared" ref="C729:E729" si="131">C719+C724</f>
        <v>121175.886</v>
      </c>
      <c r="D729" s="190">
        <f t="shared" si="131"/>
        <v>0</v>
      </c>
      <c r="E729" s="190">
        <f t="shared" si="131"/>
        <v>0</v>
      </c>
    </row>
    <row r="730" spans="1:5" ht="15.75" thickBot="1" x14ac:dyDescent="0.3">
      <c r="A730" s="191" t="s">
        <v>36</v>
      </c>
      <c r="B730" s="192">
        <f>IF(B729-B711=0,0,"Error")</f>
        <v>0</v>
      </c>
      <c r="C730" s="192">
        <f>IF(C729-C711=0,0,"Error")</f>
        <v>0</v>
      </c>
      <c r="D730" s="192">
        <f t="shared" ref="D730:E730" si="132">IF(D729-D711=0,0,"Error")</f>
        <v>0</v>
      </c>
      <c r="E730" s="192">
        <f t="shared" si="132"/>
        <v>0</v>
      </c>
    </row>
    <row r="731" spans="1:5" ht="68.25" thickBot="1" x14ac:dyDescent="0.3">
      <c r="A731" s="289" t="s">
        <v>778</v>
      </c>
      <c r="B731" s="305" t="s">
        <v>792</v>
      </c>
      <c r="C731" s="306" t="s">
        <v>55</v>
      </c>
      <c r="D731" s="307"/>
      <c r="E731" s="308"/>
    </row>
    <row r="732" spans="1:5" ht="15.75" thickBot="1" x14ac:dyDescent="0.3">
      <c r="A732" s="4" t="s">
        <v>10</v>
      </c>
      <c r="B732" s="550" t="s">
        <v>793</v>
      </c>
      <c r="C732" s="551"/>
      <c r="D732" s="551"/>
      <c r="E732" s="552"/>
    </row>
    <row r="733" spans="1:5" ht="15.75" thickBot="1" x14ac:dyDescent="0.3">
      <c r="A733" s="4" t="s">
        <v>15</v>
      </c>
      <c r="B733" s="352" t="s">
        <v>780</v>
      </c>
      <c r="C733" s="353"/>
      <c r="D733" s="353"/>
      <c r="E733" s="381"/>
    </row>
    <row r="734" spans="1:5" x14ac:dyDescent="0.25">
      <c r="A734" s="366"/>
      <c r="B734" s="17">
        <v>2018</v>
      </c>
      <c r="C734" s="17">
        <v>2019</v>
      </c>
      <c r="D734" s="17">
        <v>2020</v>
      </c>
      <c r="E734" s="17">
        <v>2021</v>
      </c>
    </row>
    <row r="735" spans="1:5" ht="15.75" thickBot="1" x14ac:dyDescent="0.3">
      <c r="A735" s="367"/>
      <c r="B735" s="18" t="s">
        <v>6</v>
      </c>
      <c r="C735" s="18" t="s">
        <v>7</v>
      </c>
      <c r="D735" s="18" t="s">
        <v>7</v>
      </c>
      <c r="E735" s="18" t="s">
        <v>7</v>
      </c>
    </row>
    <row r="736" spans="1:5" ht="15.75" thickBot="1" x14ac:dyDescent="0.3">
      <c r="A736" s="4" t="s">
        <v>9</v>
      </c>
      <c r="B736" s="277">
        <v>10</v>
      </c>
      <c r="C736" s="277">
        <v>1</v>
      </c>
      <c r="D736" s="277">
        <v>0</v>
      </c>
      <c r="E736" s="277">
        <v>0</v>
      </c>
    </row>
    <row r="737" spans="1:5" ht="15.75" thickBot="1" x14ac:dyDescent="0.3">
      <c r="A737" s="4" t="s">
        <v>16</v>
      </c>
      <c r="B737" s="6"/>
      <c r="C737" s="6">
        <v>48415.868000000002</v>
      </c>
      <c r="D737" s="6"/>
      <c r="E737" s="6"/>
    </row>
    <row r="738" spans="1:5" ht="15.75" thickBot="1" x14ac:dyDescent="0.3">
      <c r="A738" s="4" t="s">
        <v>24</v>
      </c>
      <c r="B738" s="6"/>
      <c r="C738" s="6">
        <f t="shared" ref="C738:E738" si="133">C737/C736</f>
        <v>48415.868000000002</v>
      </c>
      <c r="D738" s="6" t="e">
        <f t="shared" si="133"/>
        <v>#DIV/0!</v>
      </c>
      <c r="E738" s="6" t="e">
        <f t="shared" si="133"/>
        <v>#DIV/0!</v>
      </c>
    </row>
    <row r="739" spans="1:5" ht="15.75" thickBot="1" x14ac:dyDescent="0.3">
      <c r="A739" s="4" t="s">
        <v>17</v>
      </c>
      <c r="B739" s="277" t="s">
        <v>23</v>
      </c>
      <c r="C739" s="7">
        <f>C736/B736-1</f>
        <v>-0.9</v>
      </c>
      <c r="D739" s="7">
        <f t="shared" ref="D739:E741" si="134">D736/C736-1</f>
        <v>-1</v>
      </c>
      <c r="E739" s="7" t="e">
        <f t="shared" si="134"/>
        <v>#DIV/0!</v>
      </c>
    </row>
    <row r="740" spans="1:5" ht="15.75" thickBot="1" x14ac:dyDescent="0.3">
      <c r="A740" s="4" t="s">
        <v>18</v>
      </c>
      <c r="B740" s="277" t="s">
        <v>23</v>
      </c>
      <c r="C740" s="7" t="e">
        <f>C737/B737-1</f>
        <v>#DIV/0!</v>
      </c>
      <c r="D740" s="7">
        <f t="shared" si="134"/>
        <v>-1</v>
      </c>
      <c r="E740" s="7" t="e">
        <f t="shared" si="134"/>
        <v>#DIV/0!</v>
      </c>
    </row>
    <row r="741" spans="1:5" ht="15.75" thickBot="1" x14ac:dyDescent="0.3">
      <c r="A741" s="4" t="s">
        <v>19</v>
      </c>
      <c r="B741" s="277" t="s">
        <v>23</v>
      </c>
      <c r="C741" s="7" t="e">
        <f>C738/B738-1</f>
        <v>#DIV/0!</v>
      </c>
      <c r="D741" s="7" t="e">
        <f t="shared" si="134"/>
        <v>#DIV/0!</v>
      </c>
      <c r="E741" s="7" t="e">
        <f t="shared" si="134"/>
        <v>#DIV/0!</v>
      </c>
    </row>
    <row r="742" spans="1:5" ht="15.75" thickBot="1" x14ac:dyDescent="0.3">
      <c r="A742" s="382" t="s">
        <v>372</v>
      </c>
      <c r="B742" s="358"/>
      <c r="C742" s="358"/>
      <c r="D742" s="358"/>
      <c r="E742" s="383"/>
    </row>
    <row r="743" spans="1:5" x14ac:dyDescent="0.25">
      <c r="A743" s="366"/>
      <c r="B743" s="17">
        <v>2018</v>
      </c>
      <c r="C743" s="17">
        <v>2019</v>
      </c>
      <c r="D743" s="17">
        <v>2020</v>
      </c>
      <c r="E743" s="17">
        <v>2021</v>
      </c>
    </row>
    <row r="744" spans="1:5" ht="15.75" thickBot="1" x14ac:dyDescent="0.3">
      <c r="A744" s="367"/>
      <c r="B744" s="18" t="s">
        <v>6</v>
      </c>
      <c r="C744" s="18" t="s">
        <v>7</v>
      </c>
      <c r="D744" s="18" t="s">
        <v>7</v>
      </c>
      <c r="E744" s="18" t="s">
        <v>7</v>
      </c>
    </row>
    <row r="745" spans="1:5" ht="15.75" thickBot="1" x14ac:dyDescent="0.3">
      <c r="A745" s="201" t="s">
        <v>43</v>
      </c>
      <c r="B745" s="89">
        <f>B746+B747+B748+B749</f>
        <v>0</v>
      </c>
      <c r="C745" s="89">
        <f t="shared" ref="C745:E745" si="135">C746+C747+C748+C749</f>
        <v>0</v>
      </c>
      <c r="D745" s="89">
        <f t="shared" si="135"/>
        <v>0</v>
      </c>
      <c r="E745" s="89">
        <f t="shared" si="135"/>
        <v>0</v>
      </c>
    </row>
    <row r="746" spans="1:5" ht="23.25" customHeight="1" thickBot="1" x14ac:dyDescent="0.3">
      <c r="A746" s="195" t="s">
        <v>52</v>
      </c>
      <c r="B746" s="89"/>
      <c r="C746" s="89"/>
      <c r="D746" s="89"/>
      <c r="E746" s="89"/>
    </row>
    <row r="747" spans="1:5" ht="15.75" thickBot="1" x14ac:dyDescent="0.3">
      <c r="A747" s="195" t="s">
        <v>149</v>
      </c>
      <c r="B747" s="89"/>
      <c r="C747" s="89"/>
      <c r="D747" s="89"/>
      <c r="E747" s="89"/>
    </row>
    <row r="748" spans="1:5" ht="15.75" thickBot="1" x14ac:dyDescent="0.3">
      <c r="A748" s="195" t="s">
        <v>150</v>
      </c>
      <c r="B748" s="89"/>
      <c r="C748" s="89"/>
      <c r="D748" s="89"/>
      <c r="E748" s="89"/>
    </row>
    <row r="749" spans="1:5" ht="15.75" thickBot="1" x14ac:dyDescent="0.3">
      <c r="A749" s="195" t="s">
        <v>151</v>
      </c>
      <c r="B749" s="89"/>
      <c r="C749" s="89"/>
      <c r="D749" s="89"/>
      <c r="E749" s="89"/>
    </row>
    <row r="750" spans="1:5" ht="15.75" thickBot="1" x14ac:dyDescent="0.3">
      <c r="A750" s="201" t="s">
        <v>44</v>
      </c>
      <c r="B750" s="190">
        <f>B751+B752+B753+B754</f>
        <v>0</v>
      </c>
      <c r="C750" s="6">
        <v>48415.868000000002</v>
      </c>
      <c r="D750" s="190"/>
      <c r="E750" s="190"/>
    </row>
    <row r="751" spans="1:5" ht="15.75" thickBot="1" x14ac:dyDescent="0.3">
      <c r="A751" s="195" t="s">
        <v>52</v>
      </c>
      <c r="B751" s="6"/>
      <c r="C751" s="6">
        <v>48415.868000000002</v>
      </c>
      <c r="D751" s="6"/>
      <c r="E751" s="190"/>
    </row>
    <row r="752" spans="1:5" ht="15.75" thickBot="1" x14ac:dyDescent="0.3">
      <c r="A752" s="195" t="s">
        <v>149</v>
      </c>
      <c r="B752" s="190"/>
      <c r="C752" s="89"/>
      <c r="D752" s="89"/>
      <c r="E752" s="89"/>
    </row>
    <row r="753" spans="1:5" ht="15.75" thickBot="1" x14ac:dyDescent="0.3">
      <c r="A753" s="195" t="s">
        <v>150</v>
      </c>
      <c r="B753" s="190"/>
      <c r="C753" s="89"/>
      <c r="D753" s="89"/>
      <c r="E753" s="89"/>
    </row>
    <row r="754" spans="1:5" ht="15.75" thickBot="1" x14ac:dyDescent="0.3">
      <c r="A754" s="195" t="s">
        <v>151</v>
      </c>
      <c r="B754" s="190"/>
      <c r="C754" s="89"/>
      <c r="D754" s="89"/>
      <c r="E754" s="89"/>
    </row>
    <row r="755" spans="1:5" ht="15.75" thickBot="1" x14ac:dyDescent="0.3">
      <c r="A755" s="299" t="s">
        <v>481</v>
      </c>
      <c r="B755" s="190">
        <f>B745+B750</f>
        <v>0</v>
      </c>
      <c r="C755" s="190">
        <f t="shared" ref="C755:E755" si="136">C745+C750</f>
        <v>48415.868000000002</v>
      </c>
      <c r="D755" s="190">
        <f t="shared" si="136"/>
        <v>0</v>
      </c>
      <c r="E755" s="190">
        <f t="shared" si="136"/>
        <v>0</v>
      </c>
    </row>
    <row r="756" spans="1:5" ht="15.75" thickBot="1" x14ac:dyDescent="0.3">
      <c r="A756" s="191" t="s">
        <v>36</v>
      </c>
      <c r="B756" s="192">
        <f>IF(B755-B737=0,0,"Error")</f>
        <v>0</v>
      </c>
      <c r="C756" s="192">
        <f>IF(C755-C737=0,0,"Error")</f>
        <v>0</v>
      </c>
      <c r="D756" s="192">
        <f t="shared" ref="D756:E756" si="137">IF(D755-D737=0,0,"Error")</f>
        <v>0</v>
      </c>
      <c r="E756" s="192">
        <f t="shared" si="137"/>
        <v>0</v>
      </c>
    </row>
    <row r="757" spans="1:5" ht="68.25" thickBot="1" x14ac:dyDescent="0.3">
      <c r="A757" s="289" t="s">
        <v>778</v>
      </c>
      <c r="B757" s="305" t="s">
        <v>794</v>
      </c>
      <c r="C757" s="306" t="s">
        <v>55</v>
      </c>
      <c r="D757" s="307"/>
      <c r="E757" s="308"/>
    </row>
    <row r="758" spans="1:5" ht="15.75" thickBot="1" x14ac:dyDescent="0.3">
      <c r="A758" s="4" t="s">
        <v>10</v>
      </c>
      <c r="B758" s="550" t="s">
        <v>795</v>
      </c>
      <c r="C758" s="551"/>
      <c r="D758" s="551"/>
      <c r="E758" s="552"/>
    </row>
    <row r="759" spans="1:5" ht="15.75" thickBot="1" x14ac:dyDescent="0.3">
      <c r="A759" s="4" t="s">
        <v>15</v>
      </c>
      <c r="B759" s="352" t="s">
        <v>780</v>
      </c>
      <c r="C759" s="353"/>
      <c r="D759" s="353"/>
      <c r="E759" s="381"/>
    </row>
    <row r="760" spans="1:5" x14ac:dyDescent="0.25">
      <c r="A760" s="366"/>
      <c r="B760" s="17">
        <v>2018</v>
      </c>
      <c r="C760" s="17">
        <v>2019</v>
      </c>
      <c r="D760" s="17">
        <v>2020</v>
      </c>
      <c r="E760" s="17">
        <v>2021</v>
      </c>
    </row>
    <row r="761" spans="1:5" ht="15.75" thickBot="1" x14ac:dyDescent="0.3">
      <c r="A761" s="367"/>
      <c r="B761" s="18" t="s">
        <v>6</v>
      </c>
      <c r="C761" s="18" t="s">
        <v>7</v>
      </c>
      <c r="D761" s="18" t="s">
        <v>7</v>
      </c>
      <c r="E761" s="18" t="s">
        <v>7</v>
      </c>
    </row>
    <row r="762" spans="1:5" ht="15.75" thickBot="1" x14ac:dyDescent="0.3">
      <c r="A762" s="4" t="s">
        <v>9</v>
      </c>
      <c r="B762" s="277">
        <v>0</v>
      </c>
      <c r="C762" s="277">
        <v>1</v>
      </c>
      <c r="D762" s="277">
        <v>0</v>
      </c>
      <c r="E762" s="277">
        <v>0</v>
      </c>
    </row>
    <row r="763" spans="1:5" ht="15.75" thickBot="1" x14ac:dyDescent="0.3">
      <c r="A763" s="4" t="s">
        <v>16</v>
      </c>
      <c r="B763" s="6"/>
      <c r="C763" s="6">
        <v>2509.2919999999999</v>
      </c>
      <c r="D763" s="6"/>
      <c r="E763" s="6"/>
    </row>
    <row r="764" spans="1:5" ht="15.75" thickBot="1" x14ac:dyDescent="0.3">
      <c r="A764" s="4" t="s">
        <v>24</v>
      </c>
      <c r="B764" s="6"/>
      <c r="C764" s="6">
        <f t="shared" ref="C764:E764" si="138">C763/C762</f>
        <v>2509.2919999999999</v>
      </c>
      <c r="D764" s="6" t="e">
        <f t="shared" si="138"/>
        <v>#DIV/0!</v>
      </c>
      <c r="E764" s="6" t="e">
        <f t="shared" si="138"/>
        <v>#DIV/0!</v>
      </c>
    </row>
    <row r="765" spans="1:5" ht="15.75" thickBot="1" x14ac:dyDescent="0.3">
      <c r="A765" s="4" t="s">
        <v>17</v>
      </c>
      <c r="B765" s="277" t="s">
        <v>23</v>
      </c>
      <c r="C765" s="7" t="e">
        <f>C762/B762-1</f>
        <v>#DIV/0!</v>
      </c>
      <c r="D765" s="7">
        <f t="shared" ref="D765:E767" si="139">D762/C762-1</f>
        <v>-1</v>
      </c>
      <c r="E765" s="7" t="e">
        <f t="shared" si="139"/>
        <v>#DIV/0!</v>
      </c>
    </row>
    <row r="766" spans="1:5" ht="15.75" thickBot="1" x14ac:dyDescent="0.3">
      <c r="A766" s="4" t="s">
        <v>18</v>
      </c>
      <c r="B766" s="277" t="s">
        <v>23</v>
      </c>
      <c r="C766" s="7" t="e">
        <f>C763/B763-1</f>
        <v>#DIV/0!</v>
      </c>
      <c r="D766" s="7">
        <f t="shared" si="139"/>
        <v>-1</v>
      </c>
      <c r="E766" s="7" t="e">
        <f t="shared" si="139"/>
        <v>#DIV/0!</v>
      </c>
    </row>
    <row r="767" spans="1:5" ht="15.75" thickBot="1" x14ac:dyDescent="0.3">
      <c r="A767" s="4" t="s">
        <v>19</v>
      </c>
      <c r="B767" s="277" t="s">
        <v>23</v>
      </c>
      <c r="C767" s="7" t="e">
        <f>C764/B764-1</f>
        <v>#DIV/0!</v>
      </c>
      <c r="D767" s="7" t="e">
        <f t="shared" si="139"/>
        <v>#DIV/0!</v>
      </c>
      <c r="E767" s="7" t="e">
        <f t="shared" si="139"/>
        <v>#DIV/0!</v>
      </c>
    </row>
    <row r="768" spans="1:5" ht="15.75" thickBot="1" x14ac:dyDescent="0.3">
      <c r="A768" s="382" t="s">
        <v>372</v>
      </c>
      <c r="B768" s="358"/>
      <c r="C768" s="358"/>
      <c r="D768" s="358"/>
      <c r="E768" s="383"/>
    </row>
    <row r="769" spans="1:5" x14ac:dyDescent="0.25">
      <c r="A769" s="366"/>
      <c r="B769" s="17">
        <v>2018</v>
      </c>
      <c r="C769" s="17">
        <v>2019</v>
      </c>
      <c r="D769" s="17">
        <v>2020</v>
      </c>
      <c r="E769" s="17">
        <v>2021</v>
      </c>
    </row>
    <row r="770" spans="1:5" ht="15.75" thickBot="1" x14ac:dyDescent="0.3">
      <c r="A770" s="367"/>
      <c r="B770" s="18" t="s">
        <v>6</v>
      </c>
      <c r="C770" s="18" t="s">
        <v>7</v>
      </c>
      <c r="D770" s="18" t="s">
        <v>7</v>
      </c>
      <c r="E770" s="18" t="s">
        <v>7</v>
      </c>
    </row>
    <row r="771" spans="1:5" ht="15.75" thickBot="1" x14ac:dyDescent="0.3">
      <c r="A771" s="201" t="s">
        <v>43</v>
      </c>
      <c r="B771" s="89">
        <f>B772+B773+B774+B775</f>
        <v>0</v>
      </c>
      <c r="C771" s="89">
        <f t="shared" ref="C771:E771" si="140">C772+C773+C774+C775</f>
        <v>0</v>
      </c>
      <c r="D771" s="89">
        <f t="shared" si="140"/>
        <v>0</v>
      </c>
      <c r="E771" s="89">
        <f t="shared" si="140"/>
        <v>0</v>
      </c>
    </row>
    <row r="772" spans="1:5" ht="15.75" thickBot="1" x14ac:dyDescent="0.3">
      <c r="A772" s="195" t="s">
        <v>52</v>
      </c>
      <c r="B772" s="89"/>
      <c r="C772" s="89"/>
      <c r="D772" s="89"/>
      <c r="E772" s="89"/>
    </row>
    <row r="773" spans="1:5" ht="15.75" thickBot="1" x14ac:dyDescent="0.3">
      <c r="A773" s="195" t="s">
        <v>149</v>
      </c>
      <c r="B773" s="89"/>
      <c r="C773" s="89"/>
      <c r="D773" s="89"/>
      <c r="E773" s="89"/>
    </row>
    <row r="774" spans="1:5" ht="15.75" thickBot="1" x14ac:dyDescent="0.3">
      <c r="A774" s="195" t="s">
        <v>150</v>
      </c>
      <c r="B774" s="89"/>
      <c r="C774" s="89"/>
      <c r="D774" s="89"/>
      <c r="E774" s="89"/>
    </row>
    <row r="775" spans="1:5" ht="15.75" thickBot="1" x14ac:dyDescent="0.3">
      <c r="A775" s="195" t="s">
        <v>151</v>
      </c>
      <c r="B775" s="89"/>
      <c r="C775" s="89"/>
      <c r="D775" s="89"/>
      <c r="E775" s="89"/>
    </row>
    <row r="776" spans="1:5" ht="15.75" thickBot="1" x14ac:dyDescent="0.3">
      <c r="A776" s="201" t="s">
        <v>44</v>
      </c>
      <c r="B776" s="190">
        <f>B777+B778+B779+B780</f>
        <v>0</v>
      </c>
      <c r="C776" s="6">
        <v>2509.2919999999999</v>
      </c>
      <c r="D776" s="190"/>
      <c r="E776" s="190"/>
    </row>
    <row r="777" spans="1:5" ht="15.75" thickBot="1" x14ac:dyDescent="0.3">
      <c r="A777" s="195" t="s">
        <v>52</v>
      </c>
      <c r="B777" s="6"/>
      <c r="C777" s="6">
        <v>2509.2919999999999</v>
      </c>
      <c r="D777" s="6"/>
      <c r="E777" s="190"/>
    </row>
    <row r="778" spans="1:5" ht="15.75" thickBot="1" x14ac:dyDescent="0.3">
      <c r="A778" s="195" t="s">
        <v>149</v>
      </c>
      <c r="B778" s="190"/>
      <c r="C778" s="89"/>
      <c r="D778" s="89"/>
      <c r="E778" s="89"/>
    </row>
    <row r="779" spans="1:5" ht="15.75" thickBot="1" x14ac:dyDescent="0.3">
      <c r="A779" s="195" t="s">
        <v>150</v>
      </c>
      <c r="B779" s="190"/>
      <c r="C779" s="89"/>
      <c r="D779" s="89"/>
      <c r="E779" s="89"/>
    </row>
    <row r="780" spans="1:5" ht="15.75" thickBot="1" x14ac:dyDescent="0.3">
      <c r="A780" s="195" t="s">
        <v>151</v>
      </c>
      <c r="B780" s="190"/>
      <c r="C780" s="89"/>
      <c r="D780" s="89"/>
      <c r="E780" s="89"/>
    </row>
    <row r="781" spans="1:5" ht="15.75" thickBot="1" x14ac:dyDescent="0.3">
      <c r="A781" s="299" t="s">
        <v>481</v>
      </c>
      <c r="B781" s="190">
        <f>B771+B776</f>
        <v>0</v>
      </c>
      <c r="C781" s="190">
        <f t="shared" ref="C781:E781" si="141">C771+C776</f>
        <v>2509.2919999999999</v>
      </c>
      <c r="D781" s="190">
        <f t="shared" si="141"/>
        <v>0</v>
      </c>
      <c r="E781" s="190">
        <f t="shared" si="141"/>
        <v>0</v>
      </c>
    </row>
    <row r="782" spans="1:5" ht="15.75" thickBot="1" x14ac:dyDescent="0.3">
      <c r="A782" s="191" t="s">
        <v>36</v>
      </c>
      <c r="B782" s="192">
        <f>IF(B781-B763=0,0,"Error")</f>
        <v>0</v>
      </c>
      <c r="C782" s="192">
        <f>IF(C781-C763=0,0,"Error")</f>
        <v>0</v>
      </c>
      <c r="D782" s="192">
        <f t="shared" ref="D782:E782" si="142">IF(D781-D763=0,0,"Error")</f>
        <v>0</v>
      </c>
      <c r="E782" s="192">
        <f t="shared" si="142"/>
        <v>0</v>
      </c>
    </row>
    <row r="783" spans="1:5" ht="90.75" thickBot="1" x14ac:dyDescent="0.3">
      <c r="A783" s="289" t="s">
        <v>778</v>
      </c>
      <c r="B783" s="305" t="s">
        <v>796</v>
      </c>
      <c r="C783" s="306" t="s">
        <v>55</v>
      </c>
      <c r="D783" s="307"/>
      <c r="E783" s="308"/>
    </row>
    <row r="784" spans="1:5" ht="15.75" thickBot="1" x14ac:dyDescent="0.3">
      <c r="A784" s="4" t="s">
        <v>10</v>
      </c>
      <c r="B784" s="550" t="s">
        <v>797</v>
      </c>
      <c r="C784" s="551"/>
      <c r="D784" s="551"/>
      <c r="E784" s="552"/>
    </row>
    <row r="785" spans="1:5" ht="15.75" thickBot="1" x14ac:dyDescent="0.3">
      <c r="A785" s="4" t="s">
        <v>15</v>
      </c>
      <c r="B785" s="352" t="s">
        <v>798</v>
      </c>
      <c r="C785" s="353"/>
      <c r="D785" s="353"/>
      <c r="E785" s="381"/>
    </row>
    <row r="786" spans="1:5" x14ac:dyDescent="0.25">
      <c r="A786" s="366"/>
      <c r="B786" s="17">
        <v>2018</v>
      </c>
      <c r="C786" s="17">
        <v>2019</v>
      </c>
      <c r="D786" s="17">
        <v>2020</v>
      </c>
      <c r="E786" s="17">
        <v>2021</v>
      </c>
    </row>
    <row r="787" spans="1:5" ht="15.75" thickBot="1" x14ac:dyDescent="0.3">
      <c r="A787" s="367"/>
      <c r="B787" s="18" t="s">
        <v>6</v>
      </c>
      <c r="C787" s="18" t="s">
        <v>7</v>
      </c>
      <c r="D787" s="18" t="s">
        <v>7</v>
      </c>
      <c r="E787" s="18" t="s">
        <v>7</v>
      </c>
    </row>
    <row r="788" spans="1:5" ht="15.75" thickBot="1" x14ac:dyDescent="0.3">
      <c r="A788" s="4" t="s">
        <v>9</v>
      </c>
      <c r="B788" s="277">
        <v>0</v>
      </c>
      <c r="C788" s="277">
        <v>1</v>
      </c>
      <c r="D788" s="277">
        <v>0</v>
      </c>
      <c r="E788" s="277">
        <v>0</v>
      </c>
    </row>
    <row r="789" spans="1:5" ht="15.75" thickBot="1" x14ac:dyDescent="0.3">
      <c r="A789" s="4" t="s">
        <v>16</v>
      </c>
      <c r="B789" s="6"/>
      <c r="C789" s="6">
        <v>4895.165</v>
      </c>
      <c r="D789" s="6"/>
      <c r="E789" s="6"/>
    </row>
    <row r="790" spans="1:5" ht="15.75" thickBot="1" x14ac:dyDescent="0.3">
      <c r="A790" s="4" t="s">
        <v>24</v>
      </c>
      <c r="B790" s="6"/>
      <c r="C790" s="6">
        <f t="shared" ref="C790:E790" si="143">C789/C788</f>
        <v>4895.165</v>
      </c>
      <c r="D790" s="6" t="e">
        <f t="shared" si="143"/>
        <v>#DIV/0!</v>
      </c>
      <c r="E790" s="6" t="e">
        <f t="shared" si="143"/>
        <v>#DIV/0!</v>
      </c>
    </row>
    <row r="791" spans="1:5" ht="15.75" thickBot="1" x14ac:dyDescent="0.3">
      <c r="A791" s="4" t="s">
        <v>17</v>
      </c>
      <c r="B791" s="277" t="s">
        <v>23</v>
      </c>
      <c r="C791" s="7" t="e">
        <f>C788/B788-1</f>
        <v>#DIV/0!</v>
      </c>
      <c r="D791" s="7">
        <f t="shared" ref="D791:E793" si="144">D788/C788-1</f>
        <v>-1</v>
      </c>
      <c r="E791" s="7" t="e">
        <f t="shared" si="144"/>
        <v>#DIV/0!</v>
      </c>
    </row>
    <row r="792" spans="1:5" ht="15.75" thickBot="1" x14ac:dyDescent="0.3">
      <c r="A792" s="4" t="s">
        <v>18</v>
      </c>
      <c r="B792" s="277" t="s">
        <v>23</v>
      </c>
      <c r="C792" s="7" t="e">
        <f>C789/B789-1</f>
        <v>#DIV/0!</v>
      </c>
      <c r="D792" s="7">
        <f t="shared" si="144"/>
        <v>-1</v>
      </c>
      <c r="E792" s="7" t="e">
        <f t="shared" si="144"/>
        <v>#DIV/0!</v>
      </c>
    </row>
    <row r="793" spans="1:5" ht="15.75" thickBot="1" x14ac:dyDescent="0.3">
      <c r="A793" s="4" t="s">
        <v>19</v>
      </c>
      <c r="B793" s="277" t="s">
        <v>23</v>
      </c>
      <c r="C793" s="7" t="e">
        <f>C790/B790-1</f>
        <v>#DIV/0!</v>
      </c>
      <c r="D793" s="7" t="e">
        <f t="shared" si="144"/>
        <v>#DIV/0!</v>
      </c>
      <c r="E793" s="7" t="e">
        <f t="shared" si="144"/>
        <v>#DIV/0!</v>
      </c>
    </row>
    <row r="794" spans="1:5" ht="15.75" thickBot="1" x14ac:dyDescent="0.3">
      <c r="A794" s="382" t="s">
        <v>372</v>
      </c>
      <c r="B794" s="358"/>
      <c r="C794" s="358"/>
      <c r="D794" s="358"/>
      <c r="E794" s="383"/>
    </row>
    <row r="795" spans="1:5" x14ac:dyDescent="0.25">
      <c r="A795" s="366"/>
      <c r="B795" s="17">
        <v>2018</v>
      </c>
      <c r="C795" s="17">
        <v>2019</v>
      </c>
      <c r="D795" s="17">
        <v>2020</v>
      </c>
      <c r="E795" s="17">
        <v>2021</v>
      </c>
    </row>
    <row r="796" spans="1:5" ht="26.25" customHeight="1" thickBot="1" x14ac:dyDescent="0.3">
      <c r="A796" s="367"/>
      <c r="B796" s="18" t="s">
        <v>6</v>
      </c>
      <c r="C796" s="18" t="s">
        <v>7</v>
      </c>
      <c r="D796" s="18" t="s">
        <v>7</v>
      </c>
      <c r="E796" s="18" t="s">
        <v>7</v>
      </c>
    </row>
    <row r="797" spans="1:5" ht="15.75" thickBot="1" x14ac:dyDescent="0.3">
      <c r="A797" s="201" t="s">
        <v>43</v>
      </c>
      <c r="B797" s="89">
        <f>B798+B799+B800+B801</f>
        <v>0</v>
      </c>
      <c r="C797" s="89">
        <f t="shared" ref="C797:E797" si="145">C798+C799+C800+C801</f>
        <v>0</v>
      </c>
      <c r="D797" s="89">
        <f t="shared" si="145"/>
        <v>0</v>
      </c>
      <c r="E797" s="89">
        <f t="shared" si="145"/>
        <v>0</v>
      </c>
    </row>
    <row r="798" spans="1:5" ht="15.75" thickBot="1" x14ac:dyDescent="0.3">
      <c r="A798" s="195" t="s">
        <v>52</v>
      </c>
      <c r="B798" s="89"/>
      <c r="C798" s="89"/>
      <c r="D798" s="89"/>
      <c r="E798" s="89"/>
    </row>
    <row r="799" spans="1:5" ht="15.75" thickBot="1" x14ac:dyDescent="0.3">
      <c r="A799" s="195" t="s">
        <v>149</v>
      </c>
      <c r="B799" s="89"/>
      <c r="C799" s="89"/>
      <c r="D799" s="89"/>
      <c r="E799" s="89"/>
    </row>
    <row r="800" spans="1:5" ht="15.75" thickBot="1" x14ac:dyDescent="0.3">
      <c r="A800" s="195" t="s">
        <v>150</v>
      </c>
      <c r="B800" s="89"/>
      <c r="C800" s="89"/>
      <c r="D800" s="89"/>
      <c r="E800" s="89"/>
    </row>
    <row r="801" spans="1:5" ht="15.75" thickBot="1" x14ac:dyDescent="0.3">
      <c r="A801" s="195" t="s">
        <v>151</v>
      </c>
      <c r="B801" s="89"/>
      <c r="C801" s="89"/>
      <c r="D801" s="89"/>
      <c r="E801" s="89"/>
    </row>
    <row r="802" spans="1:5" ht="15.75" thickBot="1" x14ac:dyDescent="0.3">
      <c r="A802" s="201" t="s">
        <v>44</v>
      </c>
      <c r="B802" s="190">
        <f>B803+B804+B805+B806</f>
        <v>0</v>
      </c>
      <c r="C802" s="190">
        <f>C803+C804+C805+C806</f>
        <v>4895.165</v>
      </c>
      <c r="D802" s="190"/>
      <c r="E802" s="190"/>
    </row>
    <row r="803" spans="1:5" ht="15.75" thickBot="1" x14ac:dyDescent="0.3">
      <c r="A803" s="195" t="s">
        <v>52</v>
      </c>
      <c r="B803" s="6"/>
      <c r="C803" s="6">
        <v>4895.165</v>
      </c>
      <c r="D803" s="6"/>
      <c r="E803" s="190"/>
    </row>
    <row r="804" spans="1:5" ht="15.75" thickBot="1" x14ac:dyDescent="0.3">
      <c r="A804" s="195" t="s">
        <v>149</v>
      </c>
      <c r="B804" s="190"/>
      <c r="C804" s="89"/>
      <c r="D804" s="89"/>
      <c r="E804" s="89"/>
    </row>
    <row r="805" spans="1:5" ht="15.75" thickBot="1" x14ac:dyDescent="0.3">
      <c r="A805" s="195" t="s">
        <v>150</v>
      </c>
      <c r="B805" s="190"/>
      <c r="C805" s="89"/>
      <c r="D805" s="89"/>
      <c r="E805" s="89"/>
    </row>
    <row r="806" spans="1:5" ht="15.75" thickBot="1" x14ac:dyDescent="0.3">
      <c r="A806" s="195" t="s">
        <v>151</v>
      </c>
      <c r="B806" s="190"/>
      <c r="C806" s="89"/>
      <c r="D806" s="89"/>
      <c r="E806" s="89"/>
    </row>
    <row r="807" spans="1:5" ht="15.75" thickBot="1" x14ac:dyDescent="0.3">
      <c r="A807" s="299" t="s">
        <v>481</v>
      </c>
      <c r="B807" s="190">
        <f>B797+B802</f>
        <v>0</v>
      </c>
      <c r="C807" s="190">
        <f t="shared" ref="C807:E807" si="146">C797+C802</f>
        <v>4895.165</v>
      </c>
      <c r="D807" s="190">
        <f t="shared" si="146"/>
        <v>0</v>
      </c>
      <c r="E807" s="190">
        <f t="shared" si="146"/>
        <v>0</v>
      </c>
    </row>
    <row r="808" spans="1:5" ht="15.75" thickBot="1" x14ac:dyDescent="0.3">
      <c r="A808" s="191" t="s">
        <v>36</v>
      </c>
      <c r="B808" s="192">
        <f>IF(B807-B789=0,0,"Error")</f>
        <v>0</v>
      </c>
      <c r="C808" s="192">
        <f>IF(C807-C789=0,0,"Error")</f>
        <v>0</v>
      </c>
      <c r="D808" s="192">
        <f t="shared" ref="D808:E808" si="147">IF(D807-D789=0,0,"Error")</f>
        <v>0</v>
      </c>
      <c r="E808" s="192">
        <f t="shared" si="147"/>
        <v>0</v>
      </c>
    </row>
    <row r="809" spans="1:5" ht="45.75" thickBot="1" x14ac:dyDescent="0.3">
      <c r="A809" s="289" t="s">
        <v>778</v>
      </c>
      <c r="B809" s="305" t="s">
        <v>799</v>
      </c>
      <c r="C809" s="306" t="s">
        <v>55</v>
      </c>
      <c r="D809" s="307"/>
      <c r="E809" s="308"/>
    </row>
    <row r="810" spans="1:5" ht="15.75" thickBot="1" x14ac:dyDescent="0.3">
      <c r="A810" s="4" t="s">
        <v>10</v>
      </c>
      <c r="B810" s="371" t="s">
        <v>799</v>
      </c>
      <c r="C810" s="372"/>
      <c r="D810" s="372"/>
      <c r="E810" s="373"/>
    </row>
    <row r="811" spans="1:5" ht="15.75" thickBot="1" x14ac:dyDescent="0.3">
      <c r="A811" s="4" t="s">
        <v>15</v>
      </c>
      <c r="B811" s="352" t="s">
        <v>789</v>
      </c>
      <c r="C811" s="353"/>
      <c r="D811" s="353"/>
      <c r="E811" s="381"/>
    </row>
    <row r="812" spans="1:5" x14ac:dyDescent="0.25">
      <c r="A812" s="366"/>
      <c r="B812" s="17">
        <v>2018</v>
      </c>
      <c r="C812" s="17">
        <v>2019</v>
      </c>
      <c r="D812" s="17">
        <v>2020</v>
      </c>
      <c r="E812" s="17">
        <v>2021</v>
      </c>
    </row>
    <row r="813" spans="1:5" ht="15.75" thickBot="1" x14ac:dyDescent="0.3">
      <c r="A813" s="367"/>
      <c r="B813" s="18" t="s">
        <v>6</v>
      </c>
      <c r="C813" s="18" t="s">
        <v>7</v>
      </c>
      <c r="D813" s="18" t="s">
        <v>7</v>
      </c>
      <c r="E813" s="18" t="s">
        <v>7</v>
      </c>
    </row>
    <row r="814" spans="1:5" ht="15.75" thickBot="1" x14ac:dyDescent="0.3">
      <c r="A814" s="4" t="s">
        <v>9</v>
      </c>
      <c r="B814" s="277">
        <v>0</v>
      </c>
      <c r="C814" s="277">
        <v>1</v>
      </c>
      <c r="D814" s="277">
        <v>0</v>
      </c>
      <c r="E814" s="277">
        <v>0</v>
      </c>
    </row>
    <row r="815" spans="1:5" ht="15.75" thickBot="1" x14ac:dyDescent="0.3">
      <c r="A815" s="4" t="s">
        <v>16</v>
      </c>
      <c r="B815" s="6"/>
      <c r="C815" s="6">
        <v>11126.047</v>
      </c>
      <c r="D815" s="6"/>
      <c r="E815" s="6"/>
    </row>
    <row r="816" spans="1:5" ht="15.75" thickBot="1" x14ac:dyDescent="0.3">
      <c r="A816" s="4" t="s">
        <v>24</v>
      </c>
      <c r="B816" s="6"/>
      <c r="C816" s="6">
        <f t="shared" ref="C816:E816" si="148">C815/C814</f>
        <v>11126.047</v>
      </c>
      <c r="D816" s="6" t="e">
        <f t="shared" si="148"/>
        <v>#DIV/0!</v>
      </c>
      <c r="E816" s="6" t="e">
        <f t="shared" si="148"/>
        <v>#DIV/0!</v>
      </c>
    </row>
    <row r="817" spans="1:5" ht="15.75" thickBot="1" x14ac:dyDescent="0.3">
      <c r="A817" s="4" t="s">
        <v>17</v>
      </c>
      <c r="B817" s="277" t="s">
        <v>23</v>
      </c>
      <c r="C817" s="7" t="e">
        <f>C814/B814-1</f>
        <v>#DIV/0!</v>
      </c>
      <c r="D817" s="7">
        <f t="shared" ref="D817:E819" si="149">D814/C814-1</f>
        <v>-1</v>
      </c>
      <c r="E817" s="7" t="e">
        <f t="shared" si="149"/>
        <v>#DIV/0!</v>
      </c>
    </row>
    <row r="818" spans="1:5" ht="15.75" thickBot="1" x14ac:dyDescent="0.3">
      <c r="A818" s="4" t="s">
        <v>18</v>
      </c>
      <c r="B818" s="277" t="s">
        <v>23</v>
      </c>
      <c r="C818" s="7" t="e">
        <f>C815/B815-1</f>
        <v>#DIV/0!</v>
      </c>
      <c r="D818" s="7">
        <f t="shared" si="149"/>
        <v>-1</v>
      </c>
      <c r="E818" s="7" t="e">
        <f t="shared" si="149"/>
        <v>#DIV/0!</v>
      </c>
    </row>
    <row r="819" spans="1:5" ht="15.75" thickBot="1" x14ac:dyDescent="0.3">
      <c r="A819" s="4" t="s">
        <v>19</v>
      </c>
      <c r="B819" s="277" t="s">
        <v>23</v>
      </c>
      <c r="C819" s="7" t="e">
        <f>C816/B816-1</f>
        <v>#DIV/0!</v>
      </c>
      <c r="D819" s="7" t="e">
        <f t="shared" si="149"/>
        <v>#DIV/0!</v>
      </c>
      <c r="E819" s="7" t="e">
        <f t="shared" si="149"/>
        <v>#DIV/0!</v>
      </c>
    </row>
    <row r="820" spans="1:5" ht="15.75" thickBot="1" x14ac:dyDescent="0.3">
      <c r="A820" s="382" t="s">
        <v>372</v>
      </c>
      <c r="B820" s="358"/>
      <c r="C820" s="358"/>
      <c r="D820" s="358"/>
      <c r="E820" s="383"/>
    </row>
    <row r="821" spans="1:5" x14ac:dyDescent="0.25">
      <c r="A821" s="366"/>
      <c r="B821" s="17">
        <v>2018</v>
      </c>
      <c r="C821" s="17">
        <v>2019</v>
      </c>
      <c r="D821" s="17">
        <v>2020</v>
      </c>
      <c r="E821" s="17">
        <v>2021</v>
      </c>
    </row>
    <row r="822" spans="1:5" ht="15.75" thickBot="1" x14ac:dyDescent="0.3">
      <c r="A822" s="367"/>
      <c r="B822" s="18" t="s">
        <v>6</v>
      </c>
      <c r="C822" s="18" t="s">
        <v>7</v>
      </c>
      <c r="D822" s="18" t="s">
        <v>7</v>
      </c>
      <c r="E822" s="18" t="s">
        <v>7</v>
      </c>
    </row>
    <row r="823" spans="1:5" ht="15.75" thickBot="1" x14ac:dyDescent="0.3">
      <c r="A823" s="201" t="s">
        <v>43</v>
      </c>
      <c r="B823" s="89">
        <f>B824+B825+B826+B827</f>
        <v>0</v>
      </c>
      <c r="C823" s="89">
        <f t="shared" ref="C823:E823" si="150">C824+C825+C826+C827</f>
        <v>0</v>
      </c>
      <c r="D823" s="89">
        <f t="shared" si="150"/>
        <v>0</v>
      </c>
      <c r="E823" s="89">
        <f t="shared" si="150"/>
        <v>0</v>
      </c>
    </row>
    <row r="824" spans="1:5" ht="15.75" thickBot="1" x14ac:dyDescent="0.3">
      <c r="A824" s="195" t="s">
        <v>52</v>
      </c>
      <c r="B824" s="89"/>
      <c r="C824" s="89"/>
      <c r="D824" s="89"/>
      <c r="E824" s="89"/>
    </row>
    <row r="825" spans="1:5" ht="15.75" thickBot="1" x14ac:dyDescent="0.3">
      <c r="A825" s="195" t="s">
        <v>149</v>
      </c>
      <c r="B825" s="89"/>
      <c r="C825" s="89"/>
      <c r="D825" s="89"/>
      <c r="E825" s="89"/>
    </row>
    <row r="826" spans="1:5" ht="15.75" thickBot="1" x14ac:dyDescent="0.3">
      <c r="A826" s="195" t="s">
        <v>150</v>
      </c>
      <c r="B826" s="89"/>
      <c r="C826" s="89"/>
      <c r="D826" s="89"/>
      <c r="E826" s="89"/>
    </row>
    <row r="827" spans="1:5" ht="15.75" thickBot="1" x14ac:dyDescent="0.3">
      <c r="A827" s="195" t="s">
        <v>151</v>
      </c>
      <c r="B827" s="89"/>
      <c r="C827" s="89"/>
      <c r="D827" s="89"/>
      <c r="E827" s="89"/>
    </row>
    <row r="828" spans="1:5" ht="15.75" thickBot="1" x14ac:dyDescent="0.3">
      <c r="A828" s="201" t="s">
        <v>44</v>
      </c>
      <c r="B828" s="190">
        <f>B829+B830+B831+B832</f>
        <v>0</v>
      </c>
      <c r="C828" s="190">
        <f>C829+C830+C831+C832</f>
        <v>11126.047</v>
      </c>
      <c r="D828" s="190"/>
      <c r="E828" s="190"/>
    </row>
    <row r="829" spans="1:5" ht="15.75" thickBot="1" x14ac:dyDescent="0.3">
      <c r="A829" s="195" t="s">
        <v>52</v>
      </c>
      <c r="B829" s="6"/>
      <c r="C829" s="6">
        <v>11126.047</v>
      </c>
      <c r="D829" s="6"/>
      <c r="E829" s="190"/>
    </row>
    <row r="830" spans="1:5" ht="15.75" thickBot="1" x14ac:dyDescent="0.3">
      <c r="A830" s="195" t="s">
        <v>149</v>
      </c>
      <c r="B830" s="190"/>
      <c r="C830" s="89"/>
      <c r="D830" s="89"/>
      <c r="E830" s="89"/>
    </row>
    <row r="831" spans="1:5" ht="15.75" thickBot="1" x14ac:dyDescent="0.3">
      <c r="A831" s="195" t="s">
        <v>150</v>
      </c>
      <c r="B831" s="190"/>
      <c r="C831" s="89"/>
      <c r="D831" s="89"/>
      <c r="E831" s="89"/>
    </row>
    <row r="832" spans="1:5" ht="15.75" thickBot="1" x14ac:dyDescent="0.3">
      <c r="A832" s="195" t="s">
        <v>151</v>
      </c>
      <c r="B832" s="190"/>
      <c r="C832" s="89"/>
      <c r="D832" s="89"/>
      <c r="E832" s="89"/>
    </row>
    <row r="833" spans="1:5" ht="15.75" thickBot="1" x14ac:dyDescent="0.3">
      <c r="A833" s="299" t="s">
        <v>481</v>
      </c>
      <c r="B833" s="190">
        <f>B823+B828</f>
        <v>0</v>
      </c>
      <c r="C833" s="190">
        <f t="shared" ref="C833:E833" si="151">C823+C828</f>
        <v>11126.047</v>
      </c>
      <c r="D833" s="190">
        <f t="shared" si="151"/>
        <v>0</v>
      </c>
      <c r="E833" s="190">
        <f t="shared" si="151"/>
        <v>0</v>
      </c>
    </row>
    <row r="834" spans="1:5" ht="15.75" thickBot="1" x14ac:dyDescent="0.3">
      <c r="A834" s="191" t="s">
        <v>36</v>
      </c>
      <c r="B834" s="192">
        <f>IF(B833-B815=0,0,"Error")</f>
        <v>0</v>
      </c>
      <c r="C834" s="192">
        <f>IF(C833-C815=0,0,"Error")</f>
        <v>0</v>
      </c>
      <c r="D834" s="192">
        <f t="shared" ref="D834:E834" si="152">IF(D833-D815=0,0,"Error")</f>
        <v>0</v>
      </c>
      <c r="E834" s="192">
        <f t="shared" si="152"/>
        <v>0</v>
      </c>
    </row>
    <row r="835" spans="1:5" ht="68.25" thickBot="1" x14ac:dyDescent="0.3">
      <c r="A835" s="289" t="s">
        <v>778</v>
      </c>
      <c r="B835" s="305" t="s">
        <v>800</v>
      </c>
      <c r="C835" s="306" t="s">
        <v>55</v>
      </c>
      <c r="D835" s="307"/>
      <c r="E835" s="308"/>
    </row>
    <row r="836" spans="1:5" ht="15.75" thickBot="1" x14ac:dyDescent="0.3">
      <c r="A836" s="4" t="s">
        <v>10</v>
      </c>
      <c r="B836" s="550" t="s">
        <v>801</v>
      </c>
      <c r="C836" s="551"/>
      <c r="D836" s="551"/>
      <c r="E836" s="552"/>
    </row>
    <row r="837" spans="1:5" ht="15.75" thickBot="1" x14ac:dyDescent="0.3">
      <c r="A837" s="4" t="s">
        <v>15</v>
      </c>
      <c r="B837" s="352" t="s">
        <v>789</v>
      </c>
      <c r="C837" s="353"/>
      <c r="D837" s="353"/>
      <c r="E837" s="381"/>
    </row>
    <row r="838" spans="1:5" x14ac:dyDescent="0.25">
      <c r="A838" s="366"/>
      <c r="B838" s="17">
        <v>2018</v>
      </c>
      <c r="C838" s="17">
        <v>2019</v>
      </c>
      <c r="D838" s="17">
        <v>2020</v>
      </c>
      <c r="E838" s="17">
        <v>2021</v>
      </c>
    </row>
    <row r="839" spans="1:5" ht="15.75" thickBot="1" x14ac:dyDescent="0.3">
      <c r="A839" s="367"/>
      <c r="B839" s="18" t="s">
        <v>6</v>
      </c>
      <c r="C839" s="18" t="s">
        <v>7</v>
      </c>
      <c r="D839" s="18" t="s">
        <v>7</v>
      </c>
      <c r="E839" s="18" t="s">
        <v>7</v>
      </c>
    </row>
    <row r="840" spans="1:5" ht="15.75" thickBot="1" x14ac:dyDescent="0.3">
      <c r="A840" s="4" t="s">
        <v>9</v>
      </c>
      <c r="B840" s="277">
        <v>0</v>
      </c>
      <c r="C840" s="277">
        <v>1</v>
      </c>
      <c r="D840" s="277">
        <v>0</v>
      </c>
      <c r="E840" s="277">
        <v>0</v>
      </c>
    </row>
    <row r="841" spans="1:5" ht="15.75" thickBot="1" x14ac:dyDescent="0.3">
      <c r="A841" s="4" t="s">
        <v>16</v>
      </c>
      <c r="B841" s="6"/>
      <c r="C841" s="6">
        <v>37458.707999999999</v>
      </c>
      <c r="D841" s="6"/>
      <c r="E841" s="6"/>
    </row>
    <row r="842" spans="1:5" ht="15.75" thickBot="1" x14ac:dyDescent="0.3">
      <c r="A842" s="4" t="s">
        <v>24</v>
      </c>
      <c r="B842" s="6"/>
      <c r="C842" s="6">
        <f>C841/C840</f>
        <v>37458.707999999999</v>
      </c>
      <c r="D842" s="6" t="e">
        <f t="shared" ref="D842:E842" si="153">D841/D840</f>
        <v>#DIV/0!</v>
      </c>
      <c r="E842" s="6" t="e">
        <f t="shared" si="153"/>
        <v>#DIV/0!</v>
      </c>
    </row>
    <row r="843" spans="1:5" ht="15.75" thickBot="1" x14ac:dyDescent="0.3">
      <c r="A843" s="4" t="s">
        <v>17</v>
      </c>
      <c r="B843" s="277" t="s">
        <v>23</v>
      </c>
      <c r="C843" s="7" t="e">
        <f>C840/B840-1</f>
        <v>#DIV/0!</v>
      </c>
      <c r="D843" s="7">
        <f t="shared" ref="D843:E845" si="154">D840/C840-1</f>
        <v>-1</v>
      </c>
      <c r="E843" s="7" t="e">
        <f t="shared" si="154"/>
        <v>#DIV/0!</v>
      </c>
    </row>
    <row r="844" spans="1:5" ht="15.75" thickBot="1" x14ac:dyDescent="0.3">
      <c r="A844" s="4" t="s">
        <v>18</v>
      </c>
      <c r="B844" s="277" t="s">
        <v>23</v>
      </c>
      <c r="C844" s="7" t="e">
        <f>C841/B841-1</f>
        <v>#DIV/0!</v>
      </c>
      <c r="D844" s="7">
        <f>D841/C841-1</f>
        <v>-1</v>
      </c>
      <c r="E844" s="7" t="e">
        <f t="shared" si="154"/>
        <v>#DIV/0!</v>
      </c>
    </row>
    <row r="845" spans="1:5" ht="15.75" thickBot="1" x14ac:dyDescent="0.3">
      <c r="A845" s="4" t="s">
        <v>19</v>
      </c>
      <c r="B845" s="277" t="s">
        <v>23</v>
      </c>
      <c r="C845" s="7" t="e">
        <f>C842/B842-1</f>
        <v>#DIV/0!</v>
      </c>
      <c r="D845" s="7" t="e">
        <f t="shared" si="154"/>
        <v>#DIV/0!</v>
      </c>
      <c r="E845" s="7" t="e">
        <f t="shared" si="154"/>
        <v>#DIV/0!</v>
      </c>
    </row>
    <row r="846" spans="1:5" ht="33.75" customHeight="1" thickBot="1" x14ac:dyDescent="0.3">
      <c r="A846" s="382" t="s">
        <v>372</v>
      </c>
      <c r="B846" s="358"/>
      <c r="C846" s="358"/>
      <c r="D846" s="358"/>
      <c r="E846" s="383"/>
    </row>
    <row r="847" spans="1:5" x14ac:dyDescent="0.25">
      <c r="A847" s="366"/>
      <c r="B847" s="17">
        <v>2018</v>
      </c>
      <c r="C847" s="17">
        <v>2019</v>
      </c>
      <c r="D847" s="17">
        <v>2020</v>
      </c>
      <c r="E847" s="17">
        <v>2021</v>
      </c>
    </row>
    <row r="848" spans="1:5" ht="15.75" thickBot="1" x14ac:dyDescent="0.3">
      <c r="A848" s="367"/>
      <c r="B848" s="18" t="s">
        <v>6</v>
      </c>
      <c r="C848" s="18" t="s">
        <v>7</v>
      </c>
      <c r="D848" s="18" t="s">
        <v>7</v>
      </c>
      <c r="E848" s="18" t="s">
        <v>7</v>
      </c>
    </row>
    <row r="849" spans="1:5" ht="15.75" thickBot="1" x14ac:dyDescent="0.3">
      <c r="A849" s="201" t="s">
        <v>43</v>
      </c>
      <c r="B849" s="89">
        <f>B850+B851+B852+B853</f>
        <v>0</v>
      </c>
      <c r="C849" s="89">
        <f t="shared" ref="C849:E849" si="155">C850+C851+C852+C853</f>
        <v>0</v>
      </c>
      <c r="D849" s="89">
        <f t="shared" si="155"/>
        <v>0</v>
      </c>
      <c r="E849" s="89">
        <f t="shared" si="155"/>
        <v>0</v>
      </c>
    </row>
    <row r="850" spans="1:5" ht="15.75" thickBot="1" x14ac:dyDescent="0.3">
      <c r="A850" s="195" t="s">
        <v>52</v>
      </c>
      <c r="B850" s="89"/>
      <c r="C850" s="89"/>
      <c r="D850" s="89"/>
      <c r="E850" s="89"/>
    </row>
    <row r="851" spans="1:5" ht="15.75" thickBot="1" x14ac:dyDescent="0.3">
      <c r="A851" s="195" t="s">
        <v>149</v>
      </c>
      <c r="B851" s="89"/>
      <c r="C851" s="89"/>
      <c r="D851" s="89"/>
      <c r="E851" s="89"/>
    </row>
    <row r="852" spans="1:5" ht="15.75" thickBot="1" x14ac:dyDescent="0.3">
      <c r="A852" s="195" t="s">
        <v>150</v>
      </c>
      <c r="B852" s="89"/>
      <c r="C852" s="89"/>
      <c r="D852" s="89"/>
      <c r="E852" s="89"/>
    </row>
    <row r="853" spans="1:5" ht="15.75" thickBot="1" x14ac:dyDescent="0.3">
      <c r="A853" s="195" t="s">
        <v>151</v>
      </c>
      <c r="B853" s="89"/>
      <c r="C853" s="89"/>
      <c r="D853" s="89"/>
      <c r="E853" s="89"/>
    </row>
    <row r="854" spans="1:5" ht="15.75" thickBot="1" x14ac:dyDescent="0.3">
      <c r="A854" s="201" t="s">
        <v>44</v>
      </c>
      <c r="B854" s="190">
        <f>B855+B856+B857+B858</f>
        <v>0</v>
      </c>
      <c r="C854" s="190">
        <f>C855+C856+C857+C858</f>
        <v>37458.707999999999</v>
      </c>
      <c r="D854" s="190"/>
      <c r="E854" s="190"/>
    </row>
    <row r="855" spans="1:5" ht="15.75" thickBot="1" x14ac:dyDescent="0.3">
      <c r="A855" s="195" t="s">
        <v>52</v>
      </c>
      <c r="B855" s="6"/>
      <c r="C855" s="6">
        <v>37458.707999999999</v>
      </c>
      <c r="D855" s="6"/>
      <c r="E855" s="190"/>
    </row>
    <row r="856" spans="1:5" ht="15.75" thickBot="1" x14ac:dyDescent="0.3">
      <c r="A856" s="195" t="s">
        <v>149</v>
      </c>
      <c r="B856" s="190"/>
      <c r="C856" s="89"/>
      <c r="D856" s="89"/>
      <c r="E856" s="89"/>
    </row>
    <row r="857" spans="1:5" ht="15.75" thickBot="1" x14ac:dyDescent="0.3">
      <c r="A857" s="195" t="s">
        <v>150</v>
      </c>
      <c r="B857" s="190"/>
      <c r="C857" s="89"/>
      <c r="D857" s="89"/>
      <c r="E857" s="89"/>
    </row>
    <row r="858" spans="1:5" ht="15.75" thickBot="1" x14ac:dyDescent="0.3">
      <c r="A858" s="195" t="s">
        <v>151</v>
      </c>
      <c r="B858" s="190"/>
      <c r="C858" s="89"/>
      <c r="D858" s="89"/>
      <c r="E858" s="89"/>
    </row>
    <row r="859" spans="1:5" ht="15.75" thickBot="1" x14ac:dyDescent="0.3">
      <c r="A859" s="299" t="s">
        <v>481</v>
      </c>
      <c r="B859" s="190">
        <f>B849+B854</f>
        <v>0</v>
      </c>
      <c r="C859" s="190">
        <f t="shared" ref="C859:E859" si="156">C849+C854</f>
        <v>37458.707999999999</v>
      </c>
      <c r="D859" s="190">
        <f t="shared" si="156"/>
        <v>0</v>
      </c>
      <c r="E859" s="190">
        <f t="shared" si="156"/>
        <v>0</v>
      </c>
    </row>
    <row r="860" spans="1:5" ht="15.75" thickBot="1" x14ac:dyDescent="0.3">
      <c r="A860" s="191" t="s">
        <v>36</v>
      </c>
      <c r="B860" s="192">
        <f>IF(B859-B841=0,0,"Error")</f>
        <v>0</v>
      </c>
      <c r="C860" s="192">
        <f>IF(C859-C841=0,0,"Error")</f>
        <v>0</v>
      </c>
      <c r="D860" s="192">
        <f t="shared" ref="D860:E860" si="157">IF(D859-D841=0,0,"Error")</f>
        <v>0</v>
      </c>
      <c r="E860" s="192">
        <f t="shared" si="157"/>
        <v>0</v>
      </c>
    </row>
    <row r="861" spans="1:5" ht="45.75" thickBot="1" x14ac:dyDescent="0.3">
      <c r="A861" s="289" t="s">
        <v>778</v>
      </c>
      <c r="B861" s="305" t="s">
        <v>802</v>
      </c>
      <c r="C861" s="306" t="s">
        <v>55</v>
      </c>
      <c r="D861" s="307"/>
      <c r="E861" s="308"/>
    </row>
    <row r="862" spans="1:5" ht="15.75" thickBot="1" x14ac:dyDescent="0.3">
      <c r="A862" s="4" t="s">
        <v>10</v>
      </c>
      <c r="B862" s="550" t="s">
        <v>803</v>
      </c>
      <c r="C862" s="551"/>
      <c r="D862" s="551"/>
      <c r="E862" s="552"/>
    </row>
    <row r="863" spans="1:5" ht="15.75" thickBot="1" x14ac:dyDescent="0.3">
      <c r="A863" s="4" t="s">
        <v>15</v>
      </c>
      <c r="B863" s="352" t="s">
        <v>798</v>
      </c>
      <c r="C863" s="353"/>
      <c r="D863" s="353"/>
      <c r="E863" s="381"/>
    </row>
    <row r="864" spans="1:5" x14ac:dyDescent="0.25">
      <c r="A864" s="366"/>
      <c r="B864" s="17">
        <v>2018</v>
      </c>
      <c r="C864" s="17">
        <v>2019</v>
      </c>
      <c r="D864" s="17">
        <v>2020</v>
      </c>
      <c r="E864" s="17">
        <v>2021</v>
      </c>
    </row>
    <row r="865" spans="1:5" ht="15.75" thickBot="1" x14ac:dyDescent="0.3">
      <c r="A865" s="367"/>
      <c r="B865" s="18" t="s">
        <v>6</v>
      </c>
      <c r="C865" s="18" t="s">
        <v>7</v>
      </c>
      <c r="D865" s="18" t="s">
        <v>7</v>
      </c>
      <c r="E865" s="18" t="s">
        <v>7</v>
      </c>
    </row>
    <row r="866" spans="1:5" ht="15.75" thickBot="1" x14ac:dyDescent="0.3">
      <c r="A866" s="4" t="s">
        <v>9</v>
      </c>
      <c r="B866" s="277">
        <v>0</v>
      </c>
      <c r="C866" s="277">
        <v>1</v>
      </c>
      <c r="D866" s="277">
        <v>0</v>
      </c>
      <c r="E866" s="277">
        <v>0</v>
      </c>
    </row>
    <row r="867" spans="1:5" ht="15.75" thickBot="1" x14ac:dyDescent="0.3">
      <c r="A867" s="4" t="s">
        <v>16</v>
      </c>
      <c r="B867" s="6"/>
      <c r="C867" s="6">
        <v>2917.855</v>
      </c>
      <c r="D867" s="6"/>
      <c r="E867" s="6"/>
    </row>
    <row r="868" spans="1:5" ht="15.75" thickBot="1" x14ac:dyDescent="0.3">
      <c r="A868" s="4" t="s">
        <v>24</v>
      </c>
      <c r="B868" s="6"/>
      <c r="C868" s="6">
        <f t="shared" ref="C868:E868" si="158">C867/C866</f>
        <v>2917.855</v>
      </c>
      <c r="D868" s="6" t="e">
        <f t="shared" si="158"/>
        <v>#DIV/0!</v>
      </c>
      <c r="E868" s="6" t="e">
        <f t="shared" si="158"/>
        <v>#DIV/0!</v>
      </c>
    </row>
    <row r="869" spans="1:5" ht="15.75" thickBot="1" x14ac:dyDescent="0.3">
      <c r="A869" s="4" t="s">
        <v>17</v>
      </c>
      <c r="B869" s="277" t="s">
        <v>23</v>
      </c>
      <c r="C869" s="7" t="e">
        <f>C866/B866-1</f>
        <v>#DIV/0!</v>
      </c>
      <c r="D869" s="7">
        <f t="shared" ref="D869:E871" si="159">D866/C866-1</f>
        <v>-1</v>
      </c>
      <c r="E869" s="7" t="e">
        <f t="shared" si="159"/>
        <v>#DIV/0!</v>
      </c>
    </row>
    <row r="870" spans="1:5" ht="15.75" thickBot="1" x14ac:dyDescent="0.3">
      <c r="A870" s="4" t="s">
        <v>18</v>
      </c>
      <c r="B870" s="277" t="s">
        <v>23</v>
      </c>
      <c r="C870" s="7" t="e">
        <f>C867/B867-1</f>
        <v>#DIV/0!</v>
      </c>
      <c r="D870" s="7">
        <f t="shared" si="159"/>
        <v>-1</v>
      </c>
      <c r="E870" s="7" t="e">
        <f t="shared" si="159"/>
        <v>#DIV/0!</v>
      </c>
    </row>
    <row r="871" spans="1:5" ht="35.25" customHeight="1" thickBot="1" x14ac:dyDescent="0.3">
      <c r="A871" s="4" t="s">
        <v>19</v>
      </c>
      <c r="B871" s="277" t="s">
        <v>23</v>
      </c>
      <c r="C871" s="7" t="e">
        <f>C868/B868-1</f>
        <v>#DIV/0!</v>
      </c>
      <c r="D871" s="7" t="e">
        <f t="shared" si="159"/>
        <v>#DIV/0!</v>
      </c>
      <c r="E871" s="7" t="e">
        <f t="shared" si="159"/>
        <v>#DIV/0!</v>
      </c>
    </row>
    <row r="872" spans="1:5" ht="15.75" thickBot="1" x14ac:dyDescent="0.3">
      <c r="A872" s="382" t="s">
        <v>372</v>
      </c>
      <c r="B872" s="358"/>
      <c r="C872" s="358"/>
      <c r="D872" s="358"/>
      <c r="E872" s="383"/>
    </row>
    <row r="873" spans="1:5" x14ac:dyDescent="0.25">
      <c r="A873" s="366"/>
      <c r="B873" s="17">
        <v>2018</v>
      </c>
      <c r="C873" s="17">
        <v>2019</v>
      </c>
      <c r="D873" s="17">
        <v>2020</v>
      </c>
      <c r="E873" s="17">
        <v>2021</v>
      </c>
    </row>
    <row r="874" spans="1:5" ht="15.75" thickBot="1" x14ac:dyDescent="0.3">
      <c r="A874" s="367"/>
      <c r="B874" s="18" t="s">
        <v>6</v>
      </c>
      <c r="C874" s="18" t="s">
        <v>7</v>
      </c>
      <c r="D874" s="18" t="s">
        <v>7</v>
      </c>
      <c r="E874" s="18" t="s">
        <v>7</v>
      </c>
    </row>
    <row r="875" spans="1:5" ht="15.75" thickBot="1" x14ac:dyDescent="0.3">
      <c r="A875" s="201" t="s">
        <v>43</v>
      </c>
      <c r="B875" s="89">
        <f>B876+B877+B878+B879</f>
        <v>0</v>
      </c>
      <c r="C875" s="89">
        <f t="shared" ref="C875:E875" si="160">C876+C877+C878+C879</f>
        <v>0</v>
      </c>
      <c r="D875" s="89">
        <f t="shared" si="160"/>
        <v>0</v>
      </c>
      <c r="E875" s="89">
        <f t="shared" si="160"/>
        <v>0</v>
      </c>
    </row>
    <row r="876" spans="1:5" ht="15.75" thickBot="1" x14ac:dyDescent="0.3">
      <c r="A876" s="195" t="s">
        <v>52</v>
      </c>
      <c r="B876" s="89"/>
      <c r="C876" s="89"/>
      <c r="D876" s="89"/>
      <c r="E876" s="89"/>
    </row>
    <row r="877" spans="1:5" ht="15.75" thickBot="1" x14ac:dyDescent="0.3">
      <c r="A877" s="195" t="s">
        <v>149</v>
      </c>
      <c r="B877" s="89"/>
      <c r="C877" s="89"/>
      <c r="D877" s="89"/>
      <c r="E877" s="89"/>
    </row>
    <row r="878" spans="1:5" ht="15.75" thickBot="1" x14ac:dyDescent="0.3">
      <c r="A878" s="195" t="s">
        <v>150</v>
      </c>
      <c r="B878" s="89"/>
      <c r="C878" s="89"/>
      <c r="D878" s="89"/>
      <c r="E878" s="89"/>
    </row>
    <row r="879" spans="1:5" ht="15.75" thickBot="1" x14ac:dyDescent="0.3">
      <c r="A879" s="195" t="s">
        <v>151</v>
      </c>
      <c r="B879" s="89"/>
      <c r="C879" s="89"/>
      <c r="D879" s="89"/>
      <c r="E879" s="89"/>
    </row>
    <row r="880" spans="1:5" ht="15.75" thickBot="1" x14ac:dyDescent="0.3">
      <c r="A880" s="201" t="s">
        <v>44</v>
      </c>
      <c r="B880" s="190">
        <f>B881+B882+B883+B884</f>
        <v>0</v>
      </c>
      <c r="C880" s="190">
        <f>C881+C882+C883+C884</f>
        <v>2917.855</v>
      </c>
      <c r="D880" s="190"/>
      <c r="E880" s="190"/>
    </row>
    <row r="881" spans="1:5" ht="15.75" thickBot="1" x14ac:dyDescent="0.3">
      <c r="A881" s="195" t="s">
        <v>52</v>
      </c>
      <c r="B881" s="6"/>
      <c r="C881" s="6">
        <v>2917.855</v>
      </c>
      <c r="D881" s="6"/>
      <c r="E881" s="190"/>
    </row>
    <row r="882" spans="1:5" ht="15.75" thickBot="1" x14ac:dyDescent="0.3">
      <c r="A882" s="195" t="s">
        <v>149</v>
      </c>
      <c r="B882" s="190"/>
      <c r="C882" s="89"/>
      <c r="D882" s="89"/>
      <c r="E882" s="89"/>
    </row>
    <row r="883" spans="1:5" ht="15.75" thickBot="1" x14ac:dyDescent="0.3">
      <c r="A883" s="195" t="s">
        <v>150</v>
      </c>
      <c r="B883" s="190"/>
      <c r="C883" s="89"/>
      <c r="D883" s="89"/>
      <c r="E883" s="89"/>
    </row>
    <row r="884" spans="1:5" ht="15.75" thickBot="1" x14ac:dyDescent="0.3">
      <c r="A884" s="195" t="s">
        <v>151</v>
      </c>
      <c r="B884" s="190"/>
      <c r="C884" s="89"/>
      <c r="D884" s="89"/>
      <c r="E884" s="89"/>
    </row>
    <row r="885" spans="1:5" ht="15.75" thickBot="1" x14ac:dyDescent="0.3">
      <c r="A885" s="299" t="s">
        <v>481</v>
      </c>
      <c r="B885" s="190">
        <f>B875+B880</f>
        <v>0</v>
      </c>
      <c r="C885" s="190">
        <f t="shared" ref="C885:E885" si="161">C875+C880</f>
        <v>2917.855</v>
      </c>
      <c r="D885" s="190">
        <f t="shared" si="161"/>
        <v>0</v>
      </c>
      <c r="E885" s="190">
        <f t="shared" si="161"/>
        <v>0</v>
      </c>
    </row>
    <row r="886" spans="1:5" ht="15.75" thickBot="1" x14ac:dyDescent="0.3">
      <c r="A886" s="191" t="s">
        <v>36</v>
      </c>
      <c r="B886" s="192">
        <f>IF(B885-B867=0,0,"Error")</f>
        <v>0</v>
      </c>
      <c r="C886" s="192">
        <f>IF(C885-C867=0,0,"Error")</f>
        <v>0</v>
      </c>
      <c r="D886" s="192">
        <f t="shared" ref="D886:E886" si="162">IF(D885-D867=0,0,"Error")</f>
        <v>0</v>
      </c>
      <c r="E886" s="192">
        <f t="shared" si="162"/>
        <v>0</v>
      </c>
    </row>
    <row r="887" spans="1:5" ht="102" thickBot="1" x14ac:dyDescent="0.3">
      <c r="A887" s="289" t="s">
        <v>778</v>
      </c>
      <c r="B887" s="305" t="s">
        <v>804</v>
      </c>
      <c r="C887" s="306" t="s">
        <v>55</v>
      </c>
      <c r="D887" s="307"/>
      <c r="E887" s="308"/>
    </row>
    <row r="888" spans="1:5" ht="35.25" customHeight="1" thickBot="1" x14ac:dyDescent="0.3">
      <c r="A888" s="4" t="s">
        <v>10</v>
      </c>
      <c r="B888" s="550" t="s">
        <v>805</v>
      </c>
      <c r="C888" s="551"/>
      <c r="D888" s="551"/>
      <c r="E888" s="552"/>
    </row>
    <row r="889" spans="1:5" ht="15.75" thickBot="1" x14ac:dyDescent="0.3">
      <c r="A889" s="4" t="s">
        <v>15</v>
      </c>
      <c r="B889" s="352" t="s">
        <v>780</v>
      </c>
      <c r="C889" s="353"/>
      <c r="D889" s="353"/>
      <c r="E889" s="381"/>
    </row>
    <row r="890" spans="1:5" x14ac:dyDescent="0.25">
      <c r="A890" s="366"/>
      <c r="B890" s="17">
        <v>2018</v>
      </c>
      <c r="C890" s="17">
        <v>2019</v>
      </c>
      <c r="D890" s="17">
        <v>2020</v>
      </c>
      <c r="E890" s="17">
        <v>2021</v>
      </c>
    </row>
    <row r="891" spans="1:5" ht="15.75" thickBot="1" x14ac:dyDescent="0.3">
      <c r="A891" s="367"/>
      <c r="B891" s="18" t="s">
        <v>6</v>
      </c>
      <c r="C891" s="18" t="s">
        <v>7</v>
      </c>
      <c r="D891" s="18" t="s">
        <v>7</v>
      </c>
      <c r="E891" s="18" t="s">
        <v>7</v>
      </c>
    </row>
    <row r="892" spans="1:5" ht="15.75" thickBot="1" x14ac:dyDescent="0.3">
      <c r="A892" s="4" t="s">
        <v>9</v>
      </c>
      <c r="B892" s="277">
        <v>10</v>
      </c>
      <c r="C892" s="277">
        <v>1</v>
      </c>
      <c r="D892" s="277">
        <v>0</v>
      </c>
      <c r="E892" s="277">
        <v>0</v>
      </c>
    </row>
    <row r="893" spans="1:5" ht="15.75" thickBot="1" x14ac:dyDescent="0.3">
      <c r="A893" s="4" t="s">
        <v>16</v>
      </c>
      <c r="B893" s="6"/>
      <c r="C893" s="6">
        <v>1039.8</v>
      </c>
      <c r="D893" s="6"/>
      <c r="E893" s="6"/>
    </row>
    <row r="894" spans="1:5" ht="15.75" thickBot="1" x14ac:dyDescent="0.3">
      <c r="A894" s="4" t="s">
        <v>24</v>
      </c>
      <c r="B894" s="6"/>
      <c r="C894" s="6">
        <f t="shared" ref="C894:E894" si="163">C893/C892</f>
        <v>1039.8</v>
      </c>
      <c r="D894" s="6" t="e">
        <f t="shared" si="163"/>
        <v>#DIV/0!</v>
      </c>
      <c r="E894" s="6" t="e">
        <f t="shared" si="163"/>
        <v>#DIV/0!</v>
      </c>
    </row>
    <row r="895" spans="1:5" ht="15.75" thickBot="1" x14ac:dyDescent="0.3">
      <c r="A895" s="4" t="s">
        <v>17</v>
      </c>
      <c r="B895" s="277" t="s">
        <v>23</v>
      </c>
      <c r="C895" s="7">
        <f>C892/B892-1</f>
        <v>-0.9</v>
      </c>
      <c r="D895" s="7">
        <f t="shared" ref="D895:E897" si="164">D892/C892-1</f>
        <v>-1</v>
      </c>
      <c r="E895" s="7" t="e">
        <f t="shared" si="164"/>
        <v>#DIV/0!</v>
      </c>
    </row>
    <row r="896" spans="1:5" ht="27" customHeight="1" thickBot="1" x14ac:dyDescent="0.3">
      <c r="A896" s="4" t="s">
        <v>18</v>
      </c>
      <c r="B896" s="277" t="s">
        <v>23</v>
      </c>
      <c r="C896" s="7" t="e">
        <f>C893/B893-1</f>
        <v>#DIV/0!</v>
      </c>
      <c r="D896" s="7">
        <f t="shared" si="164"/>
        <v>-1</v>
      </c>
      <c r="E896" s="7" t="e">
        <f t="shared" si="164"/>
        <v>#DIV/0!</v>
      </c>
    </row>
    <row r="897" spans="1:5" ht="15.75" thickBot="1" x14ac:dyDescent="0.3">
      <c r="A897" s="4" t="s">
        <v>19</v>
      </c>
      <c r="B897" s="277" t="s">
        <v>23</v>
      </c>
      <c r="C897" s="7" t="e">
        <f>C894/B894-1</f>
        <v>#DIV/0!</v>
      </c>
      <c r="D897" s="7" t="e">
        <f t="shared" si="164"/>
        <v>#DIV/0!</v>
      </c>
      <c r="E897" s="7" t="e">
        <f t="shared" si="164"/>
        <v>#DIV/0!</v>
      </c>
    </row>
    <row r="898" spans="1:5" ht="15.75" thickBot="1" x14ac:dyDescent="0.3">
      <c r="A898" s="382" t="s">
        <v>372</v>
      </c>
      <c r="B898" s="358"/>
      <c r="C898" s="358"/>
      <c r="D898" s="358"/>
      <c r="E898" s="383"/>
    </row>
    <row r="899" spans="1:5" x14ac:dyDescent="0.25">
      <c r="A899" s="366"/>
      <c r="B899" s="17">
        <v>2018</v>
      </c>
      <c r="C899" s="17">
        <v>2019</v>
      </c>
      <c r="D899" s="17">
        <v>2020</v>
      </c>
      <c r="E899" s="17">
        <v>2021</v>
      </c>
    </row>
    <row r="900" spans="1:5" ht="15.75" thickBot="1" x14ac:dyDescent="0.3">
      <c r="A900" s="367"/>
      <c r="B900" s="18" t="s">
        <v>6</v>
      </c>
      <c r="C900" s="18" t="s">
        <v>7</v>
      </c>
      <c r="D900" s="18" t="s">
        <v>7</v>
      </c>
      <c r="E900" s="18" t="s">
        <v>7</v>
      </c>
    </row>
    <row r="901" spans="1:5" ht="15.75" thickBot="1" x14ac:dyDescent="0.3">
      <c r="A901" s="201" t="s">
        <v>43</v>
      </c>
      <c r="B901" s="89">
        <f>B902+B903+B904+B905</f>
        <v>0</v>
      </c>
      <c r="C901" s="89">
        <f t="shared" ref="C901:E901" si="165">C902+C903+C904+C905</f>
        <v>0</v>
      </c>
      <c r="D901" s="89">
        <f t="shared" si="165"/>
        <v>0</v>
      </c>
      <c r="E901" s="89">
        <f t="shared" si="165"/>
        <v>0</v>
      </c>
    </row>
    <row r="902" spans="1:5" ht="15.75" thickBot="1" x14ac:dyDescent="0.3">
      <c r="A902" s="195" t="s">
        <v>52</v>
      </c>
      <c r="B902" s="89"/>
      <c r="C902" s="89"/>
      <c r="D902" s="89"/>
      <c r="E902" s="89"/>
    </row>
    <row r="903" spans="1:5" ht="15.75" thickBot="1" x14ac:dyDescent="0.3">
      <c r="A903" s="195" t="s">
        <v>149</v>
      </c>
      <c r="B903" s="89"/>
      <c r="C903" s="89"/>
      <c r="D903" s="89"/>
      <c r="E903" s="89"/>
    </row>
    <row r="904" spans="1:5" ht="15.75" thickBot="1" x14ac:dyDescent="0.3">
      <c r="A904" s="195" t="s">
        <v>150</v>
      </c>
      <c r="B904" s="89"/>
      <c r="C904" s="89"/>
      <c r="D904" s="89"/>
      <c r="E904" s="89"/>
    </row>
    <row r="905" spans="1:5" ht="15.75" thickBot="1" x14ac:dyDescent="0.3">
      <c r="A905" s="195" t="s">
        <v>151</v>
      </c>
      <c r="B905" s="89"/>
      <c r="C905" s="89"/>
      <c r="D905" s="89"/>
      <c r="E905" s="89"/>
    </row>
    <row r="906" spans="1:5" ht="15.75" thickBot="1" x14ac:dyDescent="0.3">
      <c r="A906" s="201" t="s">
        <v>44</v>
      </c>
      <c r="B906" s="190">
        <f>B907+B908+B909+B910</f>
        <v>0</v>
      </c>
      <c r="C906" s="6">
        <v>1039.8</v>
      </c>
      <c r="D906" s="190"/>
      <c r="E906" s="190"/>
    </row>
    <row r="907" spans="1:5" ht="15.75" thickBot="1" x14ac:dyDescent="0.3">
      <c r="A907" s="195" t="s">
        <v>52</v>
      </c>
      <c r="B907" s="6"/>
      <c r="C907" s="6">
        <v>1039.8</v>
      </c>
      <c r="D907" s="6"/>
      <c r="E907" s="190"/>
    </row>
    <row r="908" spans="1:5" ht="15.75" thickBot="1" x14ac:dyDescent="0.3">
      <c r="A908" s="195" t="s">
        <v>149</v>
      </c>
      <c r="B908" s="190"/>
      <c r="C908" s="89"/>
      <c r="D908" s="89"/>
      <c r="E908" s="89"/>
    </row>
    <row r="909" spans="1:5" ht="15.75" thickBot="1" x14ac:dyDescent="0.3">
      <c r="A909" s="195" t="s">
        <v>150</v>
      </c>
      <c r="B909" s="190"/>
      <c r="C909" s="89"/>
      <c r="D909" s="89"/>
      <c r="E909" s="89"/>
    </row>
    <row r="910" spans="1:5" ht="15.75" thickBot="1" x14ac:dyDescent="0.3">
      <c r="A910" s="195" t="s">
        <v>151</v>
      </c>
      <c r="B910" s="190"/>
      <c r="C910" s="89"/>
      <c r="D910" s="89"/>
      <c r="E910" s="89"/>
    </row>
    <row r="911" spans="1:5" ht="15.75" thickBot="1" x14ac:dyDescent="0.3">
      <c r="A911" s="299" t="s">
        <v>481</v>
      </c>
      <c r="B911" s="190">
        <f>B901+B906</f>
        <v>0</v>
      </c>
      <c r="C911" s="190">
        <f t="shared" ref="C911:E911" si="166">C901+C906</f>
        <v>1039.8</v>
      </c>
      <c r="D911" s="190">
        <f t="shared" si="166"/>
        <v>0</v>
      </c>
      <c r="E911" s="190">
        <f t="shared" si="166"/>
        <v>0</v>
      </c>
    </row>
    <row r="912" spans="1:5" ht="15.75" thickBot="1" x14ac:dyDescent="0.3">
      <c r="A912" s="191" t="s">
        <v>36</v>
      </c>
      <c r="B912" s="192">
        <f>IF(B911-B893=0,0,"Error")</f>
        <v>0</v>
      </c>
      <c r="C912" s="192">
        <f>IF(C911-C893=0,0,"Error")</f>
        <v>0</v>
      </c>
      <c r="D912" s="192">
        <f t="shared" ref="D912:E912" si="167">IF(D911-D893=0,0,"Error")</f>
        <v>0</v>
      </c>
      <c r="E912" s="192">
        <f t="shared" si="167"/>
        <v>0</v>
      </c>
    </row>
    <row r="913" spans="1:5" ht="113.25" thickBot="1" x14ac:dyDescent="0.3">
      <c r="A913" s="289" t="s">
        <v>778</v>
      </c>
      <c r="B913" s="305" t="s">
        <v>806</v>
      </c>
      <c r="C913" s="306" t="s">
        <v>55</v>
      </c>
      <c r="D913" s="307"/>
      <c r="E913" s="308"/>
    </row>
    <row r="914" spans="1:5" ht="15.75" thickBot="1" x14ac:dyDescent="0.3">
      <c r="A914" s="4" t="s">
        <v>10</v>
      </c>
      <c r="B914" s="550" t="s">
        <v>807</v>
      </c>
      <c r="C914" s="551"/>
      <c r="D914" s="551"/>
      <c r="E914" s="552"/>
    </row>
    <row r="915" spans="1:5" ht="15.75" thickBot="1" x14ac:dyDescent="0.3">
      <c r="A915" s="4" t="s">
        <v>15</v>
      </c>
      <c r="B915" s="352" t="s">
        <v>780</v>
      </c>
      <c r="C915" s="353"/>
      <c r="D915" s="353"/>
      <c r="E915" s="381"/>
    </row>
    <row r="916" spans="1:5" x14ac:dyDescent="0.25">
      <c r="A916" s="366"/>
      <c r="B916" s="17">
        <v>2018</v>
      </c>
      <c r="C916" s="17">
        <v>2019</v>
      </c>
      <c r="D916" s="17">
        <v>2020</v>
      </c>
      <c r="E916" s="17">
        <v>2021</v>
      </c>
    </row>
    <row r="917" spans="1:5" ht="15.75" thickBot="1" x14ac:dyDescent="0.3">
      <c r="A917" s="367"/>
      <c r="B917" s="18" t="s">
        <v>6</v>
      </c>
      <c r="C917" s="18" t="s">
        <v>7</v>
      </c>
      <c r="D917" s="18" t="s">
        <v>7</v>
      </c>
      <c r="E917" s="18" t="s">
        <v>7</v>
      </c>
    </row>
    <row r="918" spans="1:5" ht="15.75" thickBot="1" x14ac:dyDescent="0.3">
      <c r="A918" s="4" t="s">
        <v>9</v>
      </c>
      <c r="B918" s="277">
        <v>0</v>
      </c>
      <c r="C918" s="277">
        <v>1</v>
      </c>
      <c r="D918" s="277">
        <v>0</v>
      </c>
      <c r="E918" s="277">
        <v>0</v>
      </c>
    </row>
    <row r="919" spans="1:5" ht="15.75" thickBot="1" x14ac:dyDescent="0.3">
      <c r="A919" s="4" t="s">
        <v>16</v>
      </c>
      <c r="B919" s="6"/>
      <c r="C919" s="6">
        <v>210</v>
      </c>
      <c r="D919" s="6"/>
      <c r="E919" s="6"/>
    </row>
    <row r="920" spans="1:5" ht="15.75" thickBot="1" x14ac:dyDescent="0.3">
      <c r="A920" s="4" t="s">
        <v>24</v>
      </c>
      <c r="B920" s="6"/>
      <c r="C920" s="6">
        <f t="shared" ref="C920:E920" si="168">C919/C918</f>
        <v>210</v>
      </c>
      <c r="D920" s="6" t="e">
        <f t="shared" si="168"/>
        <v>#DIV/0!</v>
      </c>
      <c r="E920" s="6" t="e">
        <f t="shared" si="168"/>
        <v>#DIV/0!</v>
      </c>
    </row>
    <row r="921" spans="1:5" ht="28.5" customHeight="1" thickBot="1" x14ac:dyDescent="0.3">
      <c r="A921" s="4" t="s">
        <v>17</v>
      </c>
      <c r="B921" s="277" t="s">
        <v>23</v>
      </c>
      <c r="C921" s="7" t="e">
        <f>C918/B918-1</f>
        <v>#DIV/0!</v>
      </c>
      <c r="D921" s="7">
        <f t="shared" ref="D921:E923" si="169">D918/C918-1</f>
        <v>-1</v>
      </c>
      <c r="E921" s="7" t="e">
        <f t="shared" si="169"/>
        <v>#DIV/0!</v>
      </c>
    </row>
    <row r="922" spans="1:5" ht="15.75" thickBot="1" x14ac:dyDescent="0.3">
      <c r="A922" s="4" t="s">
        <v>18</v>
      </c>
      <c r="B922" s="277" t="s">
        <v>23</v>
      </c>
      <c r="C922" s="7" t="e">
        <f>C919/B919-1</f>
        <v>#DIV/0!</v>
      </c>
      <c r="D922" s="7">
        <f t="shared" si="169"/>
        <v>-1</v>
      </c>
      <c r="E922" s="7" t="e">
        <f t="shared" si="169"/>
        <v>#DIV/0!</v>
      </c>
    </row>
    <row r="923" spans="1:5" ht="15.75" thickBot="1" x14ac:dyDescent="0.3">
      <c r="A923" s="4" t="s">
        <v>19</v>
      </c>
      <c r="B923" s="277" t="s">
        <v>23</v>
      </c>
      <c r="C923" s="7" t="e">
        <f>C920/B920-1</f>
        <v>#DIV/0!</v>
      </c>
      <c r="D923" s="7" t="e">
        <f t="shared" si="169"/>
        <v>#DIV/0!</v>
      </c>
      <c r="E923" s="7" t="e">
        <f t="shared" si="169"/>
        <v>#DIV/0!</v>
      </c>
    </row>
    <row r="924" spans="1:5" ht="15.75" thickBot="1" x14ac:dyDescent="0.3">
      <c r="A924" s="382" t="s">
        <v>372</v>
      </c>
      <c r="B924" s="358"/>
      <c r="C924" s="358"/>
      <c r="D924" s="358"/>
      <c r="E924" s="383"/>
    </row>
    <row r="925" spans="1:5" x14ac:dyDescent="0.25">
      <c r="A925" s="366"/>
      <c r="B925" s="17">
        <v>2018</v>
      </c>
      <c r="C925" s="17">
        <v>2019</v>
      </c>
      <c r="D925" s="17">
        <v>2020</v>
      </c>
      <c r="E925" s="17">
        <v>2021</v>
      </c>
    </row>
    <row r="926" spans="1:5" ht="15.75" thickBot="1" x14ac:dyDescent="0.3">
      <c r="A926" s="367"/>
      <c r="B926" s="18" t="s">
        <v>6</v>
      </c>
      <c r="C926" s="18" t="s">
        <v>7</v>
      </c>
      <c r="D926" s="18" t="s">
        <v>7</v>
      </c>
      <c r="E926" s="18" t="s">
        <v>7</v>
      </c>
    </row>
    <row r="927" spans="1:5" ht="15.75" thickBot="1" x14ac:dyDescent="0.3">
      <c r="A927" s="201" t="s">
        <v>43</v>
      </c>
      <c r="B927" s="89">
        <f>B928+B929+B930+B931</f>
        <v>0</v>
      </c>
      <c r="C927" s="89">
        <f t="shared" ref="C927:E927" si="170">C928+C929+C930+C931</f>
        <v>0</v>
      </c>
      <c r="D927" s="89">
        <f t="shared" si="170"/>
        <v>0</v>
      </c>
      <c r="E927" s="89">
        <f t="shared" si="170"/>
        <v>0</v>
      </c>
    </row>
    <row r="928" spans="1:5" ht="15.75" thickBot="1" x14ac:dyDescent="0.3">
      <c r="A928" s="195" t="s">
        <v>52</v>
      </c>
      <c r="B928" s="89"/>
      <c r="C928" s="89"/>
      <c r="D928" s="89"/>
      <c r="E928" s="89"/>
    </row>
    <row r="929" spans="1:5" ht="15.75" thickBot="1" x14ac:dyDescent="0.3">
      <c r="A929" s="195" t="s">
        <v>149</v>
      </c>
      <c r="B929" s="89"/>
      <c r="C929" s="89"/>
      <c r="D929" s="89"/>
      <c r="E929" s="89"/>
    </row>
    <row r="930" spans="1:5" ht="15.75" thickBot="1" x14ac:dyDescent="0.3">
      <c r="A930" s="195" t="s">
        <v>150</v>
      </c>
      <c r="B930" s="89"/>
      <c r="C930" s="89"/>
      <c r="D930" s="89"/>
      <c r="E930" s="89"/>
    </row>
    <row r="931" spans="1:5" ht="15.75" thickBot="1" x14ac:dyDescent="0.3">
      <c r="A931" s="195" t="s">
        <v>151</v>
      </c>
      <c r="B931" s="89"/>
      <c r="C931" s="89"/>
      <c r="D931" s="89"/>
      <c r="E931" s="89"/>
    </row>
    <row r="932" spans="1:5" ht="15.75" thickBot="1" x14ac:dyDescent="0.3">
      <c r="A932" s="201" t="s">
        <v>44</v>
      </c>
      <c r="B932" s="190">
        <f>B933+B934+B935+B936</f>
        <v>0</v>
      </c>
      <c r="C932" s="190">
        <f>C933+C934+C935+C936</f>
        <v>210</v>
      </c>
      <c r="D932" s="190"/>
      <c r="E932" s="190"/>
    </row>
    <row r="933" spans="1:5" ht="15.75" thickBot="1" x14ac:dyDescent="0.3">
      <c r="A933" s="195" t="s">
        <v>52</v>
      </c>
      <c r="B933" s="6"/>
      <c r="C933" s="6">
        <v>210</v>
      </c>
      <c r="D933" s="6"/>
      <c r="E933" s="190"/>
    </row>
    <row r="934" spans="1:5" ht="15.75" thickBot="1" x14ac:dyDescent="0.3">
      <c r="A934" s="195" t="s">
        <v>149</v>
      </c>
      <c r="B934" s="190"/>
      <c r="C934" s="89"/>
      <c r="D934" s="89"/>
      <c r="E934" s="89"/>
    </row>
    <row r="935" spans="1:5" ht="15.75" thickBot="1" x14ac:dyDescent="0.3">
      <c r="A935" s="195" t="s">
        <v>150</v>
      </c>
      <c r="B935" s="190"/>
      <c r="C935" s="89"/>
      <c r="D935" s="89"/>
      <c r="E935" s="89"/>
    </row>
    <row r="936" spans="1:5" ht="15.75" thickBot="1" x14ac:dyDescent="0.3">
      <c r="A936" s="195" t="s">
        <v>151</v>
      </c>
      <c r="B936" s="190"/>
      <c r="C936" s="89"/>
      <c r="D936" s="89"/>
      <c r="E936" s="89"/>
    </row>
    <row r="937" spans="1:5" ht="15.75" thickBot="1" x14ac:dyDescent="0.3">
      <c r="A937" s="299" t="s">
        <v>481</v>
      </c>
      <c r="B937" s="190">
        <f>B927+B932</f>
        <v>0</v>
      </c>
      <c r="C937" s="190">
        <f t="shared" ref="C937:E937" si="171">C927+C932</f>
        <v>210</v>
      </c>
      <c r="D937" s="190">
        <f t="shared" si="171"/>
        <v>0</v>
      </c>
      <c r="E937" s="190">
        <f t="shared" si="171"/>
        <v>0</v>
      </c>
    </row>
    <row r="938" spans="1:5" ht="15.75" thickBot="1" x14ac:dyDescent="0.3">
      <c r="A938" s="191" t="s">
        <v>36</v>
      </c>
      <c r="B938" s="192">
        <f>IF(B937-B919=0,0,"Error")</f>
        <v>0</v>
      </c>
      <c r="C938" s="192">
        <f>IF(C937-C919=0,0,"Error")</f>
        <v>0</v>
      </c>
      <c r="D938" s="192">
        <f t="shared" ref="D938:E938" si="172">IF(D937-D919=0,0,"Error")</f>
        <v>0</v>
      </c>
      <c r="E938" s="192">
        <f t="shared" si="172"/>
        <v>0</v>
      </c>
    </row>
    <row r="939" spans="1:5" ht="102" thickBot="1" x14ac:dyDescent="0.3">
      <c r="A939" s="289" t="s">
        <v>778</v>
      </c>
      <c r="B939" s="305" t="s">
        <v>808</v>
      </c>
      <c r="C939" s="306" t="s">
        <v>55</v>
      </c>
      <c r="D939" s="307"/>
      <c r="E939" s="308"/>
    </row>
    <row r="940" spans="1:5" ht="15.75" thickBot="1" x14ac:dyDescent="0.3">
      <c r="A940" s="4" t="s">
        <v>10</v>
      </c>
      <c r="B940" s="550" t="s">
        <v>809</v>
      </c>
      <c r="C940" s="551"/>
      <c r="D940" s="551"/>
      <c r="E940" s="552"/>
    </row>
    <row r="941" spans="1:5" ht="15.75" thickBot="1" x14ac:dyDescent="0.3">
      <c r="A941" s="4" t="s">
        <v>15</v>
      </c>
      <c r="B941" s="352" t="s">
        <v>780</v>
      </c>
      <c r="C941" s="353"/>
      <c r="D941" s="353"/>
      <c r="E941" s="381"/>
    </row>
    <row r="942" spans="1:5" x14ac:dyDescent="0.25">
      <c r="A942" s="366"/>
      <c r="B942" s="17">
        <v>2018</v>
      </c>
      <c r="C942" s="17">
        <v>2019</v>
      </c>
      <c r="D942" s="17">
        <v>2020</v>
      </c>
      <c r="E942" s="17">
        <v>2021</v>
      </c>
    </row>
    <row r="943" spans="1:5" ht="15.75" thickBot="1" x14ac:dyDescent="0.3">
      <c r="A943" s="367"/>
      <c r="B943" s="18" t="s">
        <v>6</v>
      </c>
      <c r="C943" s="18" t="s">
        <v>7</v>
      </c>
      <c r="D943" s="18" t="s">
        <v>7</v>
      </c>
      <c r="E943" s="18" t="s">
        <v>7</v>
      </c>
    </row>
    <row r="944" spans="1:5" ht="15.75" thickBot="1" x14ac:dyDescent="0.3">
      <c r="A944" s="4" t="s">
        <v>9</v>
      </c>
      <c r="B944" s="277">
        <v>0</v>
      </c>
      <c r="C944" s="277">
        <v>1</v>
      </c>
      <c r="D944" s="277">
        <v>0</v>
      </c>
      <c r="E944" s="277">
        <v>0</v>
      </c>
    </row>
    <row r="945" spans="1:5" ht="15.75" thickBot="1" x14ac:dyDescent="0.3">
      <c r="A945" s="4" t="s">
        <v>16</v>
      </c>
      <c r="B945" s="6"/>
      <c r="C945" s="6">
        <v>781.2</v>
      </c>
      <c r="D945" s="6"/>
      <c r="E945" s="6"/>
    </row>
    <row r="946" spans="1:5" ht="32.25" customHeight="1" thickBot="1" x14ac:dyDescent="0.3">
      <c r="A946" s="4" t="s">
        <v>24</v>
      </c>
      <c r="B946" s="6"/>
      <c r="C946" s="6">
        <f t="shared" ref="C946:E946" si="173">C945/C944</f>
        <v>781.2</v>
      </c>
      <c r="D946" s="6" t="e">
        <f t="shared" si="173"/>
        <v>#DIV/0!</v>
      </c>
      <c r="E946" s="6" t="e">
        <f t="shared" si="173"/>
        <v>#DIV/0!</v>
      </c>
    </row>
    <row r="947" spans="1:5" ht="15.75" thickBot="1" x14ac:dyDescent="0.3">
      <c r="A947" s="4" t="s">
        <v>17</v>
      </c>
      <c r="B947" s="277" t="s">
        <v>23</v>
      </c>
      <c r="C947" s="7" t="e">
        <f>C944/B944-1</f>
        <v>#DIV/0!</v>
      </c>
      <c r="D947" s="7">
        <f t="shared" ref="D947:E949" si="174">D944/C944-1</f>
        <v>-1</v>
      </c>
      <c r="E947" s="7" t="e">
        <f t="shared" si="174"/>
        <v>#DIV/0!</v>
      </c>
    </row>
    <row r="948" spans="1:5" ht="15.75" thickBot="1" x14ac:dyDescent="0.3">
      <c r="A948" s="4" t="s">
        <v>18</v>
      </c>
      <c r="B948" s="277" t="s">
        <v>23</v>
      </c>
      <c r="C948" s="7" t="e">
        <f>C945/B945-1</f>
        <v>#DIV/0!</v>
      </c>
      <c r="D948" s="7">
        <f t="shared" si="174"/>
        <v>-1</v>
      </c>
      <c r="E948" s="7" t="e">
        <f t="shared" si="174"/>
        <v>#DIV/0!</v>
      </c>
    </row>
    <row r="949" spans="1:5" ht="15.75" thickBot="1" x14ac:dyDescent="0.3">
      <c r="A949" s="4" t="s">
        <v>19</v>
      </c>
      <c r="B949" s="277" t="s">
        <v>23</v>
      </c>
      <c r="C949" s="7" t="e">
        <f>C946/B946-1</f>
        <v>#DIV/0!</v>
      </c>
      <c r="D949" s="7" t="e">
        <f t="shared" si="174"/>
        <v>#DIV/0!</v>
      </c>
      <c r="E949" s="7" t="e">
        <f t="shared" si="174"/>
        <v>#DIV/0!</v>
      </c>
    </row>
    <row r="950" spans="1:5" ht="15.75" thickBot="1" x14ac:dyDescent="0.3">
      <c r="A950" s="382" t="s">
        <v>372</v>
      </c>
      <c r="B950" s="358"/>
      <c r="C950" s="358"/>
      <c r="D950" s="358"/>
      <c r="E950" s="383"/>
    </row>
    <row r="951" spans="1:5" x14ac:dyDescent="0.25">
      <c r="A951" s="366"/>
      <c r="B951" s="17">
        <v>2018</v>
      </c>
      <c r="C951" s="17">
        <v>2019</v>
      </c>
      <c r="D951" s="17">
        <v>2020</v>
      </c>
      <c r="E951" s="17">
        <v>2021</v>
      </c>
    </row>
    <row r="952" spans="1:5" ht="15.75" thickBot="1" x14ac:dyDescent="0.3">
      <c r="A952" s="367"/>
      <c r="B952" s="18" t="s">
        <v>6</v>
      </c>
      <c r="C952" s="18" t="s">
        <v>7</v>
      </c>
      <c r="D952" s="18" t="s">
        <v>7</v>
      </c>
      <c r="E952" s="18" t="s">
        <v>7</v>
      </c>
    </row>
    <row r="953" spans="1:5" ht="15.75" thickBot="1" x14ac:dyDescent="0.3">
      <c r="A953" s="201" t="s">
        <v>43</v>
      </c>
      <c r="B953" s="89">
        <f>B954+B955+B956+B957</f>
        <v>0</v>
      </c>
      <c r="C953" s="89">
        <f t="shared" ref="C953:E953" si="175">C954+C955+C956+C957</f>
        <v>0</v>
      </c>
      <c r="D953" s="89">
        <f t="shared" si="175"/>
        <v>0</v>
      </c>
      <c r="E953" s="89">
        <f t="shared" si="175"/>
        <v>0</v>
      </c>
    </row>
    <row r="954" spans="1:5" ht="15.75" thickBot="1" x14ac:dyDescent="0.3">
      <c r="A954" s="195" t="s">
        <v>52</v>
      </c>
      <c r="B954" s="89"/>
      <c r="C954" s="89"/>
      <c r="D954" s="89"/>
      <c r="E954" s="89"/>
    </row>
    <row r="955" spans="1:5" ht="15.75" thickBot="1" x14ac:dyDescent="0.3">
      <c r="A955" s="195" t="s">
        <v>149</v>
      </c>
      <c r="B955" s="89"/>
      <c r="C955" s="89"/>
      <c r="D955" s="89"/>
      <c r="E955" s="89"/>
    </row>
    <row r="956" spans="1:5" ht="15.75" thickBot="1" x14ac:dyDescent="0.3">
      <c r="A956" s="195" t="s">
        <v>150</v>
      </c>
      <c r="B956" s="89"/>
      <c r="C956" s="89"/>
      <c r="D956" s="89"/>
      <c r="E956" s="89"/>
    </row>
    <row r="957" spans="1:5" ht="15.75" thickBot="1" x14ac:dyDescent="0.3">
      <c r="A957" s="195" t="s">
        <v>151</v>
      </c>
      <c r="B957" s="89"/>
      <c r="C957" s="89"/>
      <c r="D957" s="89"/>
      <c r="E957" s="89"/>
    </row>
    <row r="958" spans="1:5" ht="15.75" thickBot="1" x14ac:dyDescent="0.3">
      <c r="A958" s="201" t="s">
        <v>44</v>
      </c>
      <c r="B958" s="190">
        <f>B959+B960+B961+B962</f>
        <v>0</v>
      </c>
      <c r="C958" s="6">
        <v>781.2</v>
      </c>
      <c r="D958" s="190"/>
      <c r="E958" s="190"/>
    </row>
    <row r="959" spans="1:5" ht="15.75" thickBot="1" x14ac:dyDescent="0.3">
      <c r="A959" s="195" t="s">
        <v>52</v>
      </c>
      <c r="B959" s="6"/>
      <c r="C959" s="6">
        <v>781.2</v>
      </c>
      <c r="D959" s="6"/>
      <c r="E959" s="190"/>
    </row>
    <row r="960" spans="1:5" ht="15.75" thickBot="1" x14ac:dyDescent="0.3">
      <c r="A960" s="195" t="s">
        <v>149</v>
      </c>
      <c r="B960" s="190"/>
      <c r="C960" s="89"/>
      <c r="D960" s="89"/>
      <c r="E960" s="89"/>
    </row>
    <row r="961" spans="1:5" ht="15.75" thickBot="1" x14ac:dyDescent="0.3">
      <c r="A961" s="195" t="s">
        <v>150</v>
      </c>
      <c r="B961" s="190"/>
      <c r="C961" s="89"/>
      <c r="D961" s="89"/>
      <c r="E961" s="89"/>
    </row>
    <row r="962" spans="1:5" ht="15.75" thickBot="1" x14ac:dyDescent="0.3">
      <c r="A962" s="195" t="s">
        <v>151</v>
      </c>
      <c r="B962" s="190"/>
      <c r="C962" s="89"/>
      <c r="D962" s="89"/>
      <c r="E962" s="89"/>
    </row>
    <row r="963" spans="1:5" ht="15.75" thickBot="1" x14ac:dyDescent="0.3">
      <c r="A963" s="299" t="s">
        <v>481</v>
      </c>
      <c r="B963" s="190">
        <f>B953+B958</f>
        <v>0</v>
      </c>
      <c r="C963" s="190">
        <f t="shared" ref="C963:E963" si="176">C953+C958</f>
        <v>781.2</v>
      </c>
      <c r="D963" s="190">
        <f t="shared" si="176"/>
        <v>0</v>
      </c>
      <c r="E963" s="190">
        <f t="shared" si="176"/>
        <v>0</v>
      </c>
    </row>
    <row r="964" spans="1:5" ht="15.75" thickBot="1" x14ac:dyDescent="0.3">
      <c r="A964" s="191" t="s">
        <v>36</v>
      </c>
      <c r="B964" s="192">
        <f>IF(B963-B945=0,0,"Error")</f>
        <v>0</v>
      </c>
      <c r="C964" s="192">
        <f>IF(C963-C945=0,0,"Error")</f>
        <v>0</v>
      </c>
      <c r="D964" s="192">
        <f t="shared" ref="D964:E964" si="177">IF(D963-D945=0,0,"Error")</f>
        <v>0</v>
      </c>
      <c r="E964" s="192">
        <f t="shared" si="177"/>
        <v>0</v>
      </c>
    </row>
    <row r="965" spans="1:5" ht="90.75" thickBot="1" x14ac:dyDescent="0.3">
      <c r="A965" s="289" t="s">
        <v>778</v>
      </c>
      <c r="B965" s="305" t="s">
        <v>810</v>
      </c>
      <c r="C965" s="306" t="s">
        <v>55</v>
      </c>
      <c r="D965" s="307"/>
      <c r="E965" s="308"/>
    </row>
    <row r="966" spans="1:5" ht="15.75" thickBot="1" x14ac:dyDescent="0.3">
      <c r="A966" s="4" t="s">
        <v>10</v>
      </c>
      <c r="B966" s="550" t="s">
        <v>811</v>
      </c>
      <c r="C966" s="551"/>
      <c r="D966" s="551"/>
      <c r="E966" s="552"/>
    </row>
    <row r="967" spans="1:5" ht="15.75" thickBot="1" x14ac:dyDescent="0.3">
      <c r="A967" s="4" t="s">
        <v>15</v>
      </c>
      <c r="B967" s="352" t="s">
        <v>789</v>
      </c>
      <c r="C967" s="353"/>
      <c r="D967" s="353"/>
      <c r="E967" s="381"/>
    </row>
    <row r="968" spans="1:5" x14ac:dyDescent="0.25">
      <c r="A968" s="366"/>
      <c r="B968" s="17">
        <v>2018</v>
      </c>
      <c r="C968" s="17">
        <v>2019</v>
      </c>
      <c r="D968" s="17">
        <v>2020</v>
      </c>
      <c r="E968" s="17">
        <v>2021</v>
      </c>
    </row>
    <row r="969" spans="1:5" ht="15.75" thickBot="1" x14ac:dyDescent="0.3">
      <c r="A969" s="367"/>
      <c r="B969" s="18" t="s">
        <v>6</v>
      </c>
      <c r="C969" s="18" t="s">
        <v>7</v>
      </c>
      <c r="D969" s="18" t="s">
        <v>7</v>
      </c>
      <c r="E969" s="18" t="s">
        <v>7</v>
      </c>
    </row>
    <row r="970" spans="1:5" ht="15.75" thickBot="1" x14ac:dyDescent="0.3">
      <c r="A970" s="4" t="s">
        <v>9</v>
      </c>
      <c r="B970" s="277">
        <v>1</v>
      </c>
      <c r="C970" s="277">
        <v>1</v>
      </c>
      <c r="D970" s="277">
        <v>0</v>
      </c>
      <c r="E970" s="277">
        <v>0</v>
      </c>
    </row>
    <row r="971" spans="1:5" ht="24" customHeight="1" thickBot="1" x14ac:dyDescent="0.3">
      <c r="A971" s="4" t="s">
        <v>16</v>
      </c>
      <c r="B971" s="6"/>
      <c r="C971" s="6">
        <v>944.67899999999997</v>
      </c>
      <c r="D971" s="6"/>
      <c r="E971" s="6"/>
    </row>
    <row r="972" spans="1:5" ht="15.75" thickBot="1" x14ac:dyDescent="0.3">
      <c r="A972" s="4" t="s">
        <v>24</v>
      </c>
      <c r="B972" s="6"/>
      <c r="C972" s="6">
        <f t="shared" ref="C972:E972" si="178">C971/C970</f>
        <v>944.67899999999997</v>
      </c>
      <c r="D972" s="6" t="e">
        <f t="shared" si="178"/>
        <v>#DIV/0!</v>
      </c>
      <c r="E972" s="6" t="e">
        <f t="shared" si="178"/>
        <v>#DIV/0!</v>
      </c>
    </row>
    <row r="973" spans="1:5" ht="15.75" thickBot="1" x14ac:dyDescent="0.3">
      <c r="A973" s="4" t="s">
        <v>17</v>
      </c>
      <c r="B973" s="277" t="s">
        <v>23</v>
      </c>
      <c r="C973" s="7">
        <f>C970/B970-1</f>
        <v>0</v>
      </c>
      <c r="D973" s="7">
        <f t="shared" ref="D973:E975" si="179">D970/C970-1</f>
        <v>-1</v>
      </c>
      <c r="E973" s="7" t="e">
        <f t="shared" si="179"/>
        <v>#DIV/0!</v>
      </c>
    </row>
    <row r="974" spans="1:5" ht="15.75" thickBot="1" x14ac:dyDescent="0.3">
      <c r="A974" s="4" t="s">
        <v>18</v>
      </c>
      <c r="B974" s="277" t="s">
        <v>23</v>
      </c>
      <c r="C974" s="7" t="e">
        <f>C971/B971-1</f>
        <v>#DIV/0!</v>
      </c>
      <c r="D974" s="7">
        <f t="shared" si="179"/>
        <v>-1</v>
      </c>
      <c r="E974" s="7" t="e">
        <f t="shared" si="179"/>
        <v>#DIV/0!</v>
      </c>
    </row>
    <row r="975" spans="1:5" ht="15.75" thickBot="1" x14ac:dyDescent="0.3">
      <c r="A975" s="4" t="s">
        <v>19</v>
      </c>
      <c r="B975" s="277" t="s">
        <v>23</v>
      </c>
      <c r="C975" s="7" t="e">
        <f>C972/B972-1</f>
        <v>#DIV/0!</v>
      </c>
      <c r="D975" s="7" t="e">
        <f t="shared" si="179"/>
        <v>#DIV/0!</v>
      </c>
      <c r="E975" s="7" t="e">
        <f t="shared" si="179"/>
        <v>#DIV/0!</v>
      </c>
    </row>
    <row r="976" spans="1:5" ht="15.75" thickBot="1" x14ac:dyDescent="0.3">
      <c r="A976" s="382" t="s">
        <v>372</v>
      </c>
      <c r="B976" s="358"/>
      <c r="C976" s="358"/>
      <c r="D976" s="358"/>
      <c r="E976" s="383"/>
    </row>
    <row r="977" spans="1:5" x14ac:dyDescent="0.25">
      <c r="A977" s="366"/>
      <c r="B977" s="17">
        <v>2018</v>
      </c>
      <c r="C977" s="17">
        <v>2019</v>
      </c>
      <c r="D977" s="17">
        <v>2020</v>
      </c>
      <c r="E977" s="17">
        <v>2021</v>
      </c>
    </row>
    <row r="978" spans="1:5" ht="15.75" thickBot="1" x14ac:dyDescent="0.3">
      <c r="A978" s="367"/>
      <c r="B978" s="18" t="s">
        <v>6</v>
      </c>
      <c r="C978" s="18" t="s">
        <v>7</v>
      </c>
      <c r="D978" s="18" t="s">
        <v>7</v>
      </c>
      <c r="E978" s="18" t="s">
        <v>7</v>
      </c>
    </row>
    <row r="979" spans="1:5" ht="15.75" thickBot="1" x14ac:dyDescent="0.3">
      <c r="A979" s="201" t="s">
        <v>43</v>
      </c>
      <c r="B979" s="89">
        <f>B980+B981+B982+B983</f>
        <v>0</v>
      </c>
      <c r="C979" s="89">
        <f t="shared" ref="C979:E979" si="180">C980+C981+C982+C983</f>
        <v>0</v>
      </c>
      <c r="D979" s="89">
        <f t="shared" si="180"/>
        <v>0</v>
      </c>
      <c r="E979" s="89">
        <f t="shared" si="180"/>
        <v>0</v>
      </c>
    </row>
    <row r="980" spans="1:5" ht="15.75" thickBot="1" x14ac:dyDescent="0.3">
      <c r="A980" s="195" t="s">
        <v>52</v>
      </c>
      <c r="B980" s="89"/>
      <c r="C980" s="89"/>
      <c r="D980" s="89"/>
      <c r="E980" s="89"/>
    </row>
    <row r="981" spans="1:5" ht="15.75" thickBot="1" x14ac:dyDescent="0.3">
      <c r="A981" s="195" t="s">
        <v>149</v>
      </c>
      <c r="B981" s="89"/>
      <c r="C981" s="89"/>
      <c r="D981" s="89"/>
      <c r="E981" s="89"/>
    </row>
    <row r="982" spans="1:5" ht="15.75" thickBot="1" x14ac:dyDescent="0.3">
      <c r="A982" s="195" t="s">
        <v>150</v>
      </c>
      <c r="B982" s="89"/>
      <c r="C982" s="89"/>
      <c r="D982" s="89"/>
      <c r="E982" s="89"/>
    </row>
    <row r="983" spans="1:5" ht="15.75" thickBot="1" x14ac:dyDescent="0.3">
      <c r="A983" s="195" t="s">
        <v>151</v>
      </c>
      <c r="B983" s="89"/>
      <c r="C983" s="89"/>
      <c r="D983" s="89"/>
      <c r="E983" s="89"/>
    </row>
    <row r="984" spans="1:5" ht="15.75" thickBot="1" x14ac:dyDescent="0.3">
      <c r="A984" s="201" t="s">
        <v>44</v>
      </c>
      <c r="B984" s="190">
        <f>B985+B986+B987+B988</f>
        <v>0</v>
      </c>
      <c r="C984" s="6">
        <v>944.67899999999997</v>
      </c>
      <c r="D984" s="190"/>
      <c r="E984" s="190"/>
    </row>
    <row r="985" spans="1:5" ht="15.75" thickBot="1" x14ac:dyDescent="0.3">
      <c r="A985" s="195" t="s">
        <v>52</v>
      </c>
      <c r="B985" s="6"/>
      <c r="C985" s="6">
        <v>944.67899999999997</v>
      </c>
      <c r="D985" s="6"/>
      <c r="E985" s="190"/>
    </row>
    <row r="986" spans="1:5" ht="15.75" thickBot="1" x14ac:dyDescent="0.3">
      <c r="A986" s="195" t="s">
        <v>149</v>
      </c>
      <c r="B986" s="190"/>
      <c r="C986" s="89"/>
      <c r="D986" s="89"/>
      <c r="E986" s="89"/>
    </row>
    <row r="987" spans="1:5" ht="15.75" thickBot="1" x14ac:dyDescent="0.3">
      <c r="A987" s="195" t="s">
        <v>150</v>
      </c>
      <c r="B987" s="190"/>
      <c r="C987" s="89"/>
      <c r="D987" s="89"/>
      <c r="E987" s="89"/>
    </row>
    <row r="988" spans="1:5" ht="15.75" thickBot="1" x14ac:dyDescent="0.3">
      <c r="A988" s="195" t="s">
        <v>151</v>
      </c>
      <c r="B988" s="190"/>
      <c r="C988" s="89"/>
      <c r="D988" s="89"/>
      <c r="E988" s="89"/>
    </row>
    <row r="989" spans="1:5" ht="15.75" thickBot="1" x14ac:dyDescent="0.3">
      <c r="A989" s="299" t="s">
        <v>481</v>
      </c>
      <c r="B989" s="190">
        <f>B979+B984</f>
        <v>0</v>
      </c>
      <c r="C989" s="190">
        <f t="shared" ref="C989:E989" si="181">C979+C984</f>
        <v>944.67899999999997</v>
      </c>
      <c r="D989" s="190">
        <f t="shared" si="181"/>
        <v>0</v>
      </c>
      <c r="E989" s="190">
        <f t="shared" si="181"/>
        <v>0</v>
      </c>
    </row>
    <row r="990" spans="1:5" ht="15.75" thickBot="1" x14ac:dyDescent="0.3">
      <c r="A990" s="191" t="s">
        <v>36</v>
      </c>
      <c r="B990" s="192">
        <f>IF(B989-B971=0,0,"Error")</f>
        <v>0</v>
      </c>
      <c r="C990" s="192">
        <f>IF(C989-C971=0,0,"Error")</f>
        <v>0</v>
      </c>
      <c r="D990" s="192">
        <f t="shared" ref="D990:E990" si="182">IF(D989-D971=0,0,"Error")</f>
        <v>0</v>
      </c>
      <c r="E990" s="192">
        <f t="shared" si="182"/>
        <v>0</v>
      </c>
    </row>
    <row r="991" spans="1:5" ht="90.75" thickBot="1" x14ac:dyDescent="0.3">
      <c r="A991" s="289" t="s">
        <v>778</v>
      </c>
      <c r="B991" s="305" t="s">
        <v>812</v>
      </c>
      <c r="C991" s="306" t="s">
        <v>55</v>
      </c>
      <c r="D991" s="307"/>
      <c r="E991" s="308"/>
    </row>
    <row r="992" spans="1:5" ht="15.75" thickBot="1" x14ac:dyDescent="0.3">
      <c r="A992" s="4" t="s">
        <v>10</v>
      </c>
      <c r="B992" s="550" t="s">
        <v>812</v>
      </c>
      <c r="C992" s="551"/>
      <c r="D992" s="551"/>
      <c r="E992" s="552"/>
    </row>
    <row r="993" spans="1:7" ht="15.75" thickBot="1" x14ac:dyDescent="0.3">
      <c r="A993" s="4" t="s">
        <v>15</v>
      </c>
      <c r="B993" s="352" t="s">
        <v>789</v>
      </c>
      <c r="C993" s="353"/>
      <c r="D993" s="353"/>
      <c r="E993" s="381"/>
    </row>
    <row r="994" spans="1:7" x14ac:dyDescent="0.25">
      <c r="A994" s="366"/>
      <c r="B994" s="17">
        <v>2018</v>
      </c>
      <c r="C994" s="17">
        <v>2019</v>
      </c>
      <c r="D994" s="17">
        <v>2020</v>
      </c>
      <c r="E994" s="17">
        <v>2021</v>
      </c>
    </row>
    <row r="995" spans="1:7" ht="15.75" thickBot="1" x14ac:dyDescent="0.3">
      <c r="A995" s="367"/>
      <c r="B995" s="18" t="s">
        <v>6</v>
      </c>
      <c r="C995" s="18" t="s">
        <v>7</v>
      </c>
      <c r="D995" s="18" t="s">
        <v>7</v>
      </c>
      <c r="E995" s="18" t="s">
        <v>7</v>
      </c>
    </row>
    <row r="996" spans="1:7" ht="15.75" thickBot="1" x14ac:dyDescent="0.3">
      <c r="A996" s="4" t="s">
        <v>9</v>
      </c>
      <c r="B996" s="277">
        <v>1</v>
      </c>
      <c r="C996" s="277">
        <v>1</v>
      </c>
      <c r="D996" s="277">
        <v>0</v>
      </c>
      <c r="E996" s="277">
        <v>0</v>
      </c>
      <c r="G996" s="288"/>
    </row>
    <row r="997" spans="1:7" ht="15.75" thickBot="1" x14ac:dyDescent="0.3">
      <c r="A997" s="4" t="s">
        <v>16</v>
      </c>
      <c r="B997" s="6"/>
      <c r="C997" s="6">
        <v>1306.8</v>
      </c>
      <c r="D997" s="6"/>
      <c r="E997" s="6"/>
    </row>
    <row r="998" spans="1:7" ht="15.75" thickBot="1" x14ac:dyDescent="0.3">
      <c r="A998" s="4" t="s">
        <v>24</v>
      </c>
      <c r="B998" s="6"/>
      <c r="C998" s="6">
        <f t="shared" ref="C998:E998" si="183">C997/C996</f>
        <v>1306.8</v>
      </c>
      <c r="D998" s="6" t="e">
        <f t="shared" si="183"/>
        <v>#DIV/0!</v>
      </c>
      <c r="E998" s="6" t="e">
        <f t="shared" si="183"/>
        <v>#DIV/0!</v>
      </c>
    </row>
    <row r="999" spans="1:7" ht="15.75" thickBot="1" x14ac:dyDescent="0.3">
      <c r="A999" s="4" t="s">
        <v>17</v>
      </c>
      <c r="B999" s="277" t="s">
        <v>23</v>
      </c>
      <c r="C999" s="7">
        <f>C996/B996-1</f>
        <v>0</v>
      </c>
      <c r="D999" s="7">
        <f t="shared" ref="D999:E1001" si="184">D996/C996-1</f>
        <v>-1</v>
      </c>
      <c r="E999" s="7" t="e">
        <f t="shared" si="184"/>
        <v>#DIV/0!</v>
      </c>
    </row>
    <row r="1000" spans="1:7" ht="15.75" thickBot="1" x14ac:dyDescent="0.3">
      <c r="A1000" s="4" t="s">
        <v>18</v>
      </c>
      <c r="B1000" s="277" t="s">
        <v>23</v>
      </c>
      <c r="C1000" s="7" t="e">
        <f>C997/B997-1</f>
        <v>#DIV/0!</v>
      </c>
      <c r="D1000" s="7">
        <f t="shared" si="184"/>
        <v>-1</v>
      </c>
      <c r="E1000" s="7" t="e">
        <f t="shared" si="184"/>
        <v>#DIV/0!</v>
      </c>
    </row>
    <row r="1001" spans="1:7" ht="15.75" thickBot="1" x14ac:dyDescent="0.3">
      <c r="A1001" s="4" t="s">
        <v>19</v>
      </c>
      <c r="B1001" s="277" t="s">
        <v>23</v>
      </c>
      <c r="C1001" s="7" t="e">
        <f>C998/B998-1</f>
        <v>#DIV/0!</v>
      </c>
      <c r="D1001" s="7" t="e">
        <f t="shared" si="184"/>
        <v>#DIV/0!</v>
      </c>
      <c r="E1001" s="7" t="e">
        <f t="shared" si="184"/>
        <v>#DIV/0!</v>
      </c>
    </row>
    <row r="1002" spans="1:7" ht="15.75" thickBot="1" x14ac:dyDescent="0.3">
      <c r="A1002" s="382" t="s">
        <v>372</v>
      </c>
      <c r="B1002" s="358"/>
      <c r="C1002" s="358"/>
      <c r="D1002" s="358"/>
      <c r="E1002" s="383"/>
    </row>
    <row r="1003" spans="1:7" x14ac:dyDescent="0.25">
      <c r="A1003" s="366"/>
      <c r="B1003" s="17">
        <v>2018</v>
      </c>
      <c r="C1003" s="17">
        <v>2019</v>
      </c>
      <c r="D1003" s="17">
        <v>2020</v>
      </c>
      <c r="E1003" s="17">
        <v>2021</v>
      </c>
    </row>
    <row r="1004" spans="1:7" ht="15.75" thickBot="1" x14ac:dyDescent="0.3">
      <c r="A1004" s="367"/>
      <c r="B1004" s="18" t="s">
        <v>6</v>
      </c>
      <c r="C1004" s="18" t="s">
        <v>7</v>
      </c>
      <c r="D1004" s="18" t="s">
        <v>7</v>
      </c>
      <c r="E1004" s="18" t="s">
        <v>7</v>
      </c>
    </row>
    <row r="1005" spans="1:7" ht="15.75" thickBot="1" x14ac:dyDescent="0.3">
      <c r="A1005" s="201" t="s">
        <v>43</v>
      </c>
      <c r="B1005" s="89">
        <f>B1006+B1007+B1008+B1009</f>
        <v>0</v>
      </c>
      <c r="C1005" s="89">
        <f t="shared" ref="C1005:E1005" si="185">C1006+C1007+C1008+C1009</f>
        <v>0</v>
      </c>
      <c r="D1005" s="89">
        <f t="shared" si="185"/>
        <v>0</v>
      </c>
      <c r="E1005" s="89">
        <f t="shared" si="185"/>
        <v>0</v>
      </c>
    </row>
    <row r="1006" spans="1:7" ht="15.75" thickBot="1" x14ac:dyDescent="0.3">
      <c r="A1006" s="195" t="s">
        <v>52</v>
      </c>
      <c r="B1006" s="89"/>
      <c r="C1006" s="89"/>
      <c r="D1006" s="89"/>
      <c r="E1006" s="89"/>
    </row>
    <row r="1007" spans="1:7" ht="15.75" thickBot="1" x14ac:dyDescent="0.3">
      <c r="A1007" s="195" t="s">
        <v>149</v>
      </c>
      <c r="B1007" s="89"/>
      <c r="C1007" s="89"/>
      <c r="D1007" s="89"/>
      <c r="E1007" s="89"/>
    </row>
    <row r="1008" spans="1:7" ht="15.75" thickBot="1" x14ac:dyDescent="0.3">
      <c r="A1008" s="195" t="s">
        <v>150</v>
      </c>
      <c r="B1008" s="89"/>
      <c r="C1008" s="89"/>
      <c r="D1008" s="89"/>
      <c r="E1008" s="89"/>
    </row>
    <row r="1009" spans="1:5" ht="15.75" thickBot="1" x14ac:dyDescent="0.3">
      <c r="A1009" s="195" t="s">
        <v>151</v>
      </c>
      <c r="B1009" s="89"/>
      <c r="C1009" s="89"/>
      <c r="D1009" s="89"/>
      <c r="E1009" s="89"/>
    </row>
    <row r="1010" spans="1:5" ht="15.75" thickBot="1" x14ac:dyDescent="0.3">
      <c r="A1010" s="201" t="s">
        <v>44</v>
      </c>
      <c r="B1010" s="190">
        <f>B1011+B1012+B1013+B1014</f>
        <v>0</v>
      </c>
      <c r="C1010" s="6">
        <v>1306.8</v>
      </c>
      <c r="D1010" s="190"/>
      <c r="E1010" s="190"/>
    </row>
    <row r="1011" spans="1:5" ht="15.75" thickBot="1" x14ac:dyDescent="0.3">
      <c r="A1011" s="195" t="s">
        <v>52</v>
      </c>
      <c r="B1011" s="6"/>
      <c r="C1011" s="6">
        <v>1306.8</v>
      </c>
      <c r="D1011" s="6"/>
      <c r="E1011" s="190"/>
    </row>
    <row r="1012" spans="1:5" ht="15.75" thickBot="1" x14ac:dyDescent="0.3">
      <c r="A1012" s="195" t="s">
        <v>149</v>
      </c>
      <c r="B1012" s="190"/>
      <c r="C1012" s="89"/>
      <c r="D1012" s="89"/>
      <c r="E1012" s="89"/>
    </row>
    <row r="1013" spans="1:5" ht="15.75" thickBot="1" x14ac:dyDescent="0.3">
      <c r="A1013" s="195" t="s">
        <v>150</v>
      </c>
      <c r="B1013" s="190"/>
      <c r="C1013" s="89"/>
      <c r="D1013" s="89"/>
      <c r="E1013" s="89"/>
    </row>
    <row r="1014" spans="1:5" ht="15.75" thickBot="1" x14ac:dyDescent="0.3">
      <c r="A1014" s="195" t="s">
        <v>151</v>
      </c>
      <c r="B1014" s="190"/>
      <c r="C1014" s="89"/>
      <c r="D1014" s="89"/>
      <c r="E1014" s="89"/>
    </row>
    <row r="1015" spans="1:5" ht="15.75" thickBot="1" x14ac:dyDescent="0.3">
      <c r="A1015" s="299" t="s">
        <v>481</v>
      </c>
      <c r="B1015" s="190">
        <f>B1005+B1010</f>
        <v>0</v>
      </c>
      <c r="C1015" s="190">
        <f t="shared" ref="C1015:E1015" si="186">C1005+C1010</f>
        <v>1306.8</v>
      </c>
      <c r="D1015" s="190">
        <f t="shared" si="186"/>
        <v>0</v>
      </c>
      <c r="E1015" s="190">
        <f t="shared" si="186"/>
        <v>0</v>
      </c>
    </row>
    <row r="1016" spans="1:5" ht="15.75" thickBot="1" x14ac:dyDescent="0.3">
      <c r="A1016" s="191" t="s">
        <v>36</v>
      </c>
      <c r="B1016" s="192">
        <f>IF(B1015-B997=0,0,"Error")</f>
        <v>0</v>
      </c>
      <c r="C1016" s="192">
        <f>IF(C1015-C997=0,0,"Error")</f>
        <v>0</v>
      </c>
      <c r="D1016" s="192">
        <f t="shared" ref="D1016:E1016" si="187">IF(D1015-D997=0,0,"Error")</f>
        <v>0</v>
      </c>
      <c r="E1016" s="192">
        <f t="shared" si="187"/>
        <v>0</v>
      </c>
    </row>
    <row r="1017" spans="1:5" ht="15.75" thickBot="1" x14ac:dyDescent="0.3">
      <c r="A1017" s="309" t="s">
        <v>30</v>
      </c>
      <c r="B1017" s="384" t="s">
        <v>813</v>
      </c>
      <c r="C1017" s="386"/>
      <c r="D1017" s="386"/>
      <c r="E1017" s="387"/>
    </row>
    <row r="1018" spans="1:5" ht="34.5" thickBot="1" x14ac:dyDescent="0.3">
      <c r="A1018" s="289" t="s">
        <v>87</v>
      </c>
      <c r="B1018" s="305" t="s">
        <v>814</v>
      </c>
      <c r="C1018" s="306" t="s">
        <v>55</v>
      </c>
      <c r="D1018" s="307"/>
      <c r="E1018" s="308"/>
    </row>
    <row r="1019" spans="1:5" ht="15.75" thickBot="1" x14ac:dyDescent="0.3">
      <c r="A1019" s="4" t="s">
        <v>10</v>
      </c>
      <c r="B1019" s="371" t="s">
        <v>616</v>
      </c>
      <c r="C1019" s="372"/>
      <c r="D1019" s="372"/>
      <c r="E1019" s="373"/>
    </row>
    <row r="1020" spans="1:5" ht="15.75" thickBot="1" x14ac:dyDescent="0.3">
      <c r="A1020" s="4" t="s">
        <v>15</v>
      </c>
      <c r="B1020" s="352" t="s">
        <v>207</v>
      </c>
      <c r="C1020" s="353"/>
      <c r="D1020" s="353"/>
      <c r="E1020" s="381"/>
    </row>
    <row r="1021" spans="1:5" x14ac:dyDescent="0.25">
      <c r="A1021" s="366"/>
      <c r="B1021" s="17">
        <v>2018</v>
      </c>
      <c r="C1021" s="17">
        <v>2019</v>
      </c>
      <c r="D1021" s="17">
        <v>2020</v>
      </c>
      <c r="E1021" s="17">
        <v>2021</v>
      </c>
    </row>
    <row r="1022" spans="1:5" ht="15.75" customHeight="1" thickBot="1" x14ac:dyDescent="0.3">
      <c r="A1022" s="367"/>
      <c r="B1022" s="18" t="s">
        <v>6</v>
      </c>
      <c r="C1022" s="18" t="s">
        <v>7</v>
      </c>
      <c r="D1022" s="18" t="s">
        <v>7</v>
      </c>
      <c r="E1022" s="18" t="s">
        <v>7</v>
      </c>
    </row>
    <row r="1023" spans="1:5" ht="15.75" thickBot="1" x14ac:dyDescent="0.3">
      <c r="A1023" s="4" t="s">
        <v>9</v>
      </c>
      <c r="B1023" s="277">
        <v>0</v>
      </c>
      <c r="C1023" s="277">
        <v>0</v>
      </c>
      <c r="D1023" s="277">
        <v>15</v>
      </c>
      <c r="E1023" s="277">
        <v>15</v>
      </c>
    </row>
    <row r="1024" spans="1:5" ht="15.75" thickBot="1" x14ac:dyDescent="0.3">
      <c r="A1024" s="4" t="s">
        <v>16</v>
      </c>
      <c r="B1024" s="6">
        <f>B1042</f>
        <v>0</v>
      </c>
      <c r="C1024" s="6">
        <f t="shared" ref="C1024:E1024" si="188">C1042</f>
        <v>0</v>
      </c>
      <c r="D1024" s="6">
        <f t="shared" si="188"/>
        <v>753900</v>
      </c>
      <c r="E1024" s="6">
        <f t="shared" si="188"/>
        <v>767310</v>
      </c>
    </row>
    <row r="1025" spans="1:5" ht="15.75" thickBot="1" x14ac:dyDescent="0.3">
      <c r="A1025" s="4" t="s">
        <v>24</v>
      </c>
      <c r="B1025" s="6" t="e">
        <f>B1024/B1023</f>
        <v>#DIV/0!</v>
      </c>
      <c r="C1025" s="6" t="e">
        <f t="shared" ref="C1025:E1025" si="189">C1024/C1023</f>
        <v>#DIV/0!</v>
      </c>
      <c r="D1025" s="6">
        <f t="shared" si="189"/>
        <v>50260</v>
      </c>
      <c r="E1025" s="6">
        <f t="shared" si="189"/>
        <v>51154</v>
      </c>
    </row>
    <row r="1026" spans="1:5" ht="15.75" thickBot="1" x14ac:dyDescent="0.3">
      <c r="A1026" s="4" t="s">
        <v>17</v>
      </c>
      <c r="B1026" s="277" t="s">
        <v>23</v>
      </c>
      <c r="C1026" s="7" t="e">
        <f>C1023/B1023-1</f>
        <v>#DIV/0!</v>
      </c>
      <c r="D1026" s="7" t="e">
        <f t="shared" ref="D1026:E1028" si="190">D1023/C1023-1</f>
        <v>#DIV/0!</v>
      </c>
      <c r="E1026" s="7">
        <f t="shared" si="190"/>
        <v>0</v>
      </c>
    </row>
    <row r="1027" spans="1:5" ht="15.75" thickBot="1" x14ac:dyDescent="0.3">
      <c r="A1027" s="4" t="s">
        <v>18</v>
      </c>
      <c r="B1027" s="277" t="s">
        <v>23</v>
      </c>
      <c r="C1027" s="7" t="e">
        <f>C1024/B1024-1</f>
        <v>#DIV/0!</v>
      </c>
      <c r="D1027" s="7" t="e">
        <f t="shared" si="190"/>
        <v>#DIV/0!</v>
      </c>
      <c r="E1027" s="7">
        <f t="shared" si="190"/>
        <v>1.7787504974134505E-2</v>
      </c>
    </row>
    <row r="1028" spans="1:5" ht="15.75" thickBot="1" x14ac:dyDescent="0.3">
      <c r="A1028" s="4" t="s">
        <v>19</v>
      </c>
      <c r="B1028" s="277" t="s">
        <v>23</v>
      </c>
      <c r="C1028" s="7" t="e">
        <f>C1025/B1025-1</f>
        <v>#DIV/0!</v>
      </c>
      <c r="D1028" s="7" t="e">
        <f t="shared" si="190"/>
        <v>#DIV/0!</v>
      </c>
      <c r="E1028" s="7">
        <f t="shared" si="190"/>
        <v>1.7787504974134505E-2</v>
      </c>
    </row>
    <row r="1029" spans="1:5" ht="15.75" thickBot="1" x14ac:dyDescent="0.3">
      <c r="A1029" s="382" t="s">
        <v>88</v>
      </c>
      <c r="B1029" s="358"/>
      <c r="C1029" s="358"/>
      <c r="D1029" s="358"/>
      <c r="E1029" s="383"/>
    </row>
    <row r="1030" spans="1:5" x14ac:dyDescent="0.25">
      <c r="A1030" s="366"/>
      <c r="B1030" s="17">
        <v>2018</v>
      </c>
      <c r="C1030" s="17">
        <v>2019</v>
      </c>
      <c r="D1030" s="17">
        <v>2020</v>
      </c>
      <c r="E1030" s="17">
        <v>2021</v>
      </c>
    </row>
    <row r="1031" spans="1:5" ht="15.75" thickBot="1" x14ac:dyDescent="0.3">
      <c r="A1031" s="367"/>
      <c r="B1031" s="18" t="s">
        <v>6</v>
      </c>
      <c r="C1031" s="18" t="s">
        <v>7</v>
      </c>
      <c r="D1031" s="18" t="s">
        <v>7</v>
      </c>
      <c r="E1031" s="18" t="s">
        <v>7</v>
      </c>
    </row>
    <row r="1032" spans="1:5" ht="15.75" thickBot="1" x14ac:dyDescent="0.3">
      <c r="A1032" s="201" t="s">
        <v>43</v>
      </c>
      <c r="B1032" s="89">
        <f>B1033+B1034+B1035+B1036</f>
        <v>0</v>
      </c>
      <c r="C1032" s="89">
        <f t="shared" ref="C1032:E1032" si="191">C1033+C1034+C1035+C1036</f>
        <v>0</v>
      </c>
      <c r="D1032" s="89">
        <f t="shared" si="191"/>
        <v>0</v>
      </c>
      <c r="E1032" s="89">
        <f t="shared" si="191"/>
        <v>0</v>
      </c>
    </row>
    <row r="1033" spans="1:5" ht="15.75" thickBot="1" x14ac:dyDescent="0.3">
      <c r="A1033" s="195" t="s">
        <v>52</v>
      </c>
      <c r="B1033" s="89"/>
      <c r="C1033" s="89"/>
      <c r="D1033" s="89"/>
      <c r="E1033" s="89"/>
    </row>
    <row r="1034" spans="1:5" ht="15.75" thickBot="1" x14ac:dyDescent="0.3">
      <c r="A1034" s="195" t="s">
        <v>149</v>
      </c>
      <c r="B1034" s="89"/>
      <c r="C1034" s="89"/>
      <c r="D1034" s="89"/>
      <c r="E1034" s="89"/>
    </row>
    <row r="1035" spans="1:5" ht="15.75" thickBot="1" x14ac:dyDescent="0.3">
      <c r="A1035" s="195" t="s">
        <v>150</v>
      </c>
      <c r="B1035" s="89"/>
      <c r="C1035" s="89"/>
      <c r="D1035" s="89"/>
      <c r="E1035" s="89"/>
    </row>
    <row r="1036" spans="1:5" ht="15.75" thickBot="1" x14ac:dyDescent="0.3">
      <c r="A1036" s="195" t="s">
        <v>151</v>
      </c>
      <c r="B1036" s="89"/>
      <c r="C1036" s="89"/>
      <c r="D1036" s="89"/>
      <c r="E1036" s="89"/>
    </row>
    <row r="1037" spans="1:5" ht="15.75" thickBot="1" x14ac:dyDescent="0.3">
      <c r="A1037" s="201" t="s">
        <v>44</v>
      </c>
      <c r="B1037" s="190">
        <f>B1038+B1039+B1040+B1041</f>
        <v>0</v>
      </c>
      <c r="C1037" s="190">
        <f t="shared" ref="C1037:E1037" si="192">C1038+C1039+C1040+C1041</f>
        <v>0</v>
      </c>
      <c r="D1037" s="190">
        <f t="shared" si="192"/>
        <v>753900</v>
      </c>
      <c r="E1037" s="190">
        <f t="shared" si="192"/>
        <v>767310</v>
      </c>
    </row>
    <row r="1038" spans="1:5" ht="15.75" thickBot="1" x14ac:dyDescent="0.3">
      <c r="A1038" s="195" t="s">
        <v>52</v>
      </c>
      <c r="B1038" s="190"/>
      <c r="C1038" s="190"/>
      <c r="D1038" s="190"/>
      <c r="E1038" s="190"/>
    </row>
    <row r="1039" spans="1:5" ht="15.75" thickBot="1" x14ac:dyDescent="0.3">
      <c r="A1039" s="195" t="s">
        <v>149</v>
      </c>
      <c r="B1039" s="190"/>
      <c r="C1039" s="190"/>
      <c r="D1039" s="190">
        <v>753900</v>
      </c>
      <c r="E1039" s="190">
        <v>767310</v>
      </c>
    </row>
    <row r="1040" spans="1:5" ht="15.75" thickBot="1" x14ac:dyDescent="0.3">
      <c r="A1040" s="195" t="s">
        <v>150</v>
      </c>
      <c r="B1040" s="190"/>
      <c r="C1040" s="190"/>
      <c r="D1040" s="190"/>
      <c r="E1040" s="190"/>
    </row>
    <row r="1041" spans="1:5" ht="15.75" thickBot="1" x14ac:dyDescent="0.3">
      <c r="A1041" s="195" t="s">
        <v>151</v>
      </c>
      <c r="B1041" s="190"/>
      <c r="C1041" s="190"/>
      <c r="D1041" s="190"/>
      <c r="E1041" s="190"/>
    </row>
    <row r="1042" spans="1:5" ht="15.75" thickBot="1" x14ac:dyDescent="0.3">
      <c r="A1042" s="299" t="s">
        <v>145</v>
      </c>
      <c r="B1042" s="190">
        <f>B1032+B1037</f>
        <v>0</v>
      </c>
      <c r="C1042" s="190">
        <f t="shared" ref="C1042:E1042" si="193">C1032+C1037</f>
        <v>0</v>
      </c>
      <c r="D1042" s="190">
        <f t="shared" si="193"/>
        <v>753900</v>
      </c>
      <c r="E1042" s="190">
        <f t="shared" si="193"/>
        <v>767310</v>
      </c>
    </row>
    <row r="1043" spans="1:5" ht="15.75" thickBot="1" x14ac:dyDescent="0.3">
      <c r="A1043" s="191" t="s">
        <v>36</v>
      </c>
      <c r="B1043" s="192">
        <f>IF(B1042-B1024=0,0,"Error")</f>
        <v>0</v>
      </c>
      <c r="C1043" s="192">
        <f>IF(C1042-C1024=0,0,"Error")</f>
        <v>0</v>
      </c>
      <c r="D1043" s="192">
        <f t="shared" ref="D1043:E1043" si="194">IF(D1042-D1024=0,0,"Error")</f>
        <v>0</v>
      </c>
      <c r="E1043" s="192">
        <f t="shared" si="194"/>
        <v>0</v>
      </c>
    </row>
    <row r="1044" spans="1:5" ht="15.75" thickBot="1" x14ac:dyDescent="0.3">
      <c r="A1044" s="191"/>
      <c r="B1044" s="192"/>
      <c r="C1044" s="192"/>
      <c r="D1044" s="192"/>
      <c r="E1044" s="192"/>
    </row>
    <row r="1045" spans="1:5" ht="34.5" thickBot="1" x14ac:dyDescent="0.3">
      <c r="A1045" s="289" t="s">
        <v>87</v>
      </c>
      <c r="B1045" s="310" t="s">
        <v>815</v>
      </c>
      <c r="C1045" s="306" t="s">
        <v>55</v>
      </c>
      <c r="D1045" s="307"/>
      <c r="E1045" s="308"/>
    </row>
    <row r="1046" spans="1:5" ht="15.75" thickBot="1" x14ac:dyDescent="0.3">
      <c r="A1046" s="4" t="s">
        <v>10</v>
      </c>
      <c r="B1046" s="384" t="s">
        <v>815</v>
      </c>
      <c r="C1046" s="386"/>
      <c r="D1046" s="386"/>
      <c r="E1046" s="387"/>
    </row>
    <row r="1047" spans="1:5" ht="15.75" thickBot="1" x14ac:dyDescent="0.3">
      <c r="A1047" s="4" t="s">
        <v>15</v>
      </c>
      <c r="B1047" s="352" t="s">
        <v>207</v>
      </c>
      <c r="C1047" s="353"/>
      <c r="D1047" s="353"/>
      <c r="E1047" s="381"/>
    </row>
    <row r="1048" spans="1:5" x14ac:dyDescent="0.25">
      <c r="A1048" s="366"/>
      <c r="B1048" s="17">
        <v>2018</v>
      </c>
      <c r="C1048" s="17">
        <v>2019</v>
      </c>
      <c r="D1048" s="17">
        <v>2020</v>
      </c>
      <c r="E1048" s="17">
        <v>2021</v>
      </c>
    </row>
    <row r="1049" spans="1:5" ht="15.75" thickBot="1" x14ac:dyDescent="0.3">
      <c r="A1049" s="367"/>
      <c r="B1049" s="18" t="s">
        <v>6</v>
      </c>
      <c r="C1049" s="18" t="s">
        <v>7</v>
      </c>
      <c r="D1049" s="18" t="s">
        <v>7</v>
      </c>
      <c r="E1049" s="18" t="s">
        <v>7</v>
      </c>
    </row>
    <row r="1050" spans="1:5" ht="15.75" thickBot="1" x14ac:dyDescent="0.3">
      <c r="A1050" s="4" t="s">
        <v>9</v>
      </c>
      <c r="B1050" s="277">
        <v>0</v>
      </c>
      <c r="C1050" s="277">
        <v>5</v>
      </c>
      <c r="D1050" s="277">
        <v>15</v>
      </c>
      <c r="E1050" s="277">
        <v>15</v>
      </c>
    </row>
    <row r="1051" spans="1:5" ht="15.75" thickBot="1" x14ac:dyDescent="0.3">
      <c r="A1051" s="4" t="s">
        <v>16</v>
      </c>
      <c r="B1051" s="6">
        <f>B1069</f>
        <v>0</v>
      </c>
      <c r="C1051" s="6">
        <v>100000</v>
      </c>
      <c r="D1051" s="6">
        <v>0</v>
      </c>
      <c r="E1051" s="6">
        <v>0</v>
      </c>
    </row>
    <row r="1052" spans="1:5" ht="15.75" thickBot="1" x14ac:dyDescent="0.3">
      <c r="A1052" s="4" t="s">
        <v>24</v>
      </c>
      <c r="B1052" s="6" t="e">
        <f>B1051/B1050</f>
        <v>#DIV/0!</v>
      </c>
      <c r="C1052" s="6">
        <f t="shared" ref="C1052" si="195">C1051/C1050</f>
        <v>20000</v>
      </c>
      <c r="D1052" s="6">
        <v>0</v>
      </c>
      <c r="E1052" s="6">
        <v>0</v>
      </c>
    </row>
    <row r="1053" spans="1:5" ht="15.75" thickBot="1" x14ac:dyDescent="0.3">
      <c r="A1053" s="4" t="s">
        <v>17</v>
      </c>
      <c r="B1053" s="277" t="s">
        <v>23</v>
      </c>
      <c r="C1053" s="7" t="e">
        <f>C1050/B1050-1</f>
        <v>#DIV/0!</v>
      </c>
      <c r="D1053" s="7">
        <f t="shared" ref="D1053:E1055" si="196">D1050/C1050-1</f>
        <v>2</v>
      </c>
      <c r="E1053" s="7">
        <f t="shared" si="196"/>
        <v>0</v>
      </c>
    </row>
    <row r="1054" spans="1:5" ht="15.75" thickBot="1" x14ac:dyDescent="0.3">
      <c r="A1054" s="4" t="s">
        <v>18</v>
      </c>
      <c r="B1054" s="277" t="s">
        <v>23</v>
      </c>
      <c r="C1054" s="7" t="e">
        <f>C1051/B1051-1</f>
        <v>#DIV/0!</v>
      </c>
      <c r="D1054" s="7">
        <f t="shared" si="196"/>
        <v>-1</v>
      </c>
      <c r="E1054" s="7" t="e">
        <f t="shared" si="196"/>
        <v>#DIV/0!</v>
      </c>
    </row>
    <row r="1055" spans="1:5" ht="15.75" thickBot="1" x14ac:dyDescent="0.3">
      <c r="A1055" s="4" t="s">
        <v>19</v>
      </c>
      <c r="B1055" s="277" t="s">
        <v>23</v>
      </c>
      <c r="C1055" s="7" t="e">
        <f>C1052/B1052-1</f>
        <v>#DIV/0!</v>
      </c>
      <c r="D1055" s="7">
        <f t="shared" si="196"/>
        <v>-1</v>
      </c>
      <c r="E1055" s="7" t="e">
        <f t="shared" si="196"/>
        <v>#DIV/0!</v>
      </c>
    </row>
    <row r="1056" spans="1:5" ht="15.75" thickBot="1" x14ac:dyDescent="0.3">
      <c r="A1056" s="382" t="s">
        <v>88</v>
      </c>
      <c r="B1056" s="358"/>
      <c r="C1056" s="358"/>
      <c r="D1056" s="358"/>
      <c r="E1056" s="383"/>
    </row>
    <row r="1057" spans="1:5" x14ac:dyDescent="0.25">
      <c r="A1057" s="366"/>
      <c r="B1057" s="17">
        <v>2018</v>
      </c>
      <c r="C1057" s="17">
        <v>2019</v>
      </c>
      <c r="D1057" s="17">
        <v>2020</v>
      </c>
      <c r="E1057" s="17">
        <v>2021</v>
      </c>
    </row>
    <row r="1058" spans="1:5" ht="15.75" thickBot="1" x14ac:dyDescent="0.3">
      <c r="A1058" s="367"/>
      <c r="B1058" s="18" t="s">
        <v>6</v>
      </c>
      <c r="C1058" s="18" t="s">
        <v>7</v>
      </c>
      <c r="D1058" s="18" t="s">
        <v>7</v>
      </c>
      <c r="E1058" s="18" t="s">
        <v>7</v>
      </c>
    </row>
    <row r="1059" spans="1:5" ht="15.75" thickBot="1" x14ac:dyDescent="0.3">
      <c r="A1059" s="201" t="s">
        <v>43</v>
      </c>
      <c r="B1059" s="89">
        <f>B1060+B1061+B1062+B1063</f>
        <v>0</v>
      </c>
      <c r="C1059" s="89">
        <f t="shared" ref="C1059:E1059" si="197">C1060+C1061+C1062+C1063</f>
        <v>0</v>
      </c>
      <c r="D1059" s="89">
        <f t="shared" si="197"/>
        <v>0</v>
      </c>
      <c r="E1059" s="89">
        <f t="shared" si="197"/>
        <v>0</v>
      </c>
    </row>
    <row r="1060" spans="1:5" ht="15.75" thickBot="1" x14ac:dyDescent="0.3">
      <c r="A1060" s="195" t="s">
        <v>52</v>
      </c>
      <c r="B1060" s="89"/>
      <c r="C1060" s="89"/>
      <c r="D1060" s="89"/>
      <c r="E1060" s="89"/>
    </row>
    <row r="1061" spans="1:5" ht="15.75" thickBot="1" x14ac:dyDescent="0.3">
      <c r="A1061" s="195" t="s">
        <v>149</v>
      </c>
      <c r="B1061" s="89"/>
      <c r="C1061" s="89"/>
      <c r="D1061" s="89"/>
      <c r="E1061" s="89"/>
    </row>
    <row r="1062" spans="1:5" ht="15.75" thickBot="1" x14ac:dyDescent="0.3">
      <c r="A1062" s="195" t="s">
        <v>150</v>
      </c>
      <c r="B1062" s="89"/>
      <c r="C1062" s="89"/>
      <c r="D1062" s="89"/>
      <c r="E1062" s="89"/>
    </row>
    <row r="1063" spans="1:5" ht="15.75" thickBot="1" x14ac:dyDescent="0.3">
      <c r="A1063" s="195" t="s">
        <v>151</v>
      </c>
      <c r="B1063" s="89"/>
      <c r="C1063" s="89"/>
      <c r="D1063" s="89"/>
      <c r="E1063" s="89"/>
    </row>
    <row r="1064" spans="1:5" ht="15.75" thickBot="1" x14ac:dyDescent="0.3">
      <c r="A1064" s="201" t="s">
        <v>44</v>
      </c>
      <c r="B1064" s="190">
        <f>B1065+B1066+B1067+B1068</f>
        <v>0</v>
      </c>
      <c r="C1064" s="190">
        <f>C1065+C1066+C1067+C1068</f>
        <v>100000</v>
      </c>
      <c r="D1064" s="190">
        <f t="shared" ref="D1064:E1064" si="198">D1065+D1066+D1067+D1068</f>
        <v>0</v>
      </c>
      <c r="E1064" s="190">
        <f t="shared" si="198"/>
        <v>0</v>
      </c>
    </row>
    <row r="1065" spans="1:5" ht="15.75" thickBot="1" x14ac:dyDescent="0.3">
      <c r="A1065" s="195" t="s">
        <v>52</v>
      </c>
      <c r="B1065" s="190"/>
      <c r="C1065" s="6"/>
      <c r="D1065" s="190"/>
      <c r="E1065" s="190"/>
    </row>
    <row r="1066" spans="1:5" ht="15.75" thickBot="1" x14ac:dyDescent="0.3">
      <c r="A1066" s="195" t="s">
        <v>149</v>
      </c>
      <c r="B1066" s="190"/>
      <c r="C1066" s="6">
        <v>100000</v>
      </c>
      <c r="D1066" s="190"/>
      <c r="E1066" s="190"/>
    </row>
    <row r="1067" spans="1:5" ht="15.75" thickBot="1" x14ac:dyDescent="0.3">
      <c r="A1067" s="195" t="s">
        <v>150</v>
      </c>
      <c r="B1067" s="190"/>
      <c r="C1067" s="190"/>
      <c r="D1067" s="190"/>
      <c r="E1067" s="190"/>
    </row>
    <row r="1068" spans="1:5" ht="15.75" thickBot="1" x14ac:dyDescent="0.3">
      <c r="A1068" s="195" t="s">
        <v>151</v>
      </c>
      <c r="B1068" s="190"/>
      <c r="C1068" s="190"/>
      <c r="D1068" s="190"/>
      <c r="E1068" s="190"/>
    </row>
    <row r="1069" spans="1:5" ht="15.75" thickBot="1" x14ac:dyDescent="0.3">
      <c r="A1069" s="299" t="s">
        <v>145</v>
      </c>
      <c r="B1069" s="190">
        <f>B1059+B1064</f>
        <v>0</v>
      </c>
      <c r="C1069" s="190">
        <f t="shared" ref="C1069:E1069" si="199">C1059+C1064</f>
        <v>100000</v>
      </c>
      <c r="D1069" s="190">
        <f t="shared" si="199"/>
        <v>0</v>
      </c>
      <c r="E1069" s="190">
        <f t="shared" si="199"/>
        <v>0</v>
      </c>
    </row>
    <row r="1070" spans="1:5" ht="15.75" thickBot="1" x14ac:dyDescent="0.3">
      <c r="A1070" s="191" t="s">
        <v>36</v>
      </c>
      <c r="B1070" s="192">
        <f>IF(B1069-B1051=0,0,"Error")</f>
        <v>0</v>
      </c>
      <c r="C1070" s="192">
        <f>IF(C1069-C1051=0,0,"Error")</f>
        <v>0</v>
      </c>
      <c r="D1070" s="192">
        <f t="shared" ref="D1070:E1070" si="200">IF(D1069-D1051=0,0,"Error")</f>
        <v>0</v>
      </c>
      <c r="E1070" s="192">
        <f t="shared" si="200"/>
        <v>0</v>
      </c>
    </row>
    <row r="1071" spans="1:5" ht="15.75" thickBot="1" x14ac:dyDescent="0.3">
      <c r="A1071" s="191"/>
      <c r="B1071" s="192"/>
      <c r="C1071" s="192"/>
      <c r="D1071" s="192"/>
      <c r="E1071" s="192"/>
    </row>
    <row r="1072" spans="1:5" ht="79.5" thickBot="1" x14ac:dyDescent="0.3">
      <c r="A1072" s="289" t="s">
        <v>87</v>
      </c>
      <c r="B1072" s="305" t="s">
        <v>816</v>
      </c>
      <c r="C1072" s="306" t="s">
        <v>55</v>
      </c>
      <c r="D1072" s="307"/>
      <c r="E1072" s="308"/>
    </row>
    <row r="1073" spans="1:5" ht="15.75" thickBot="1" x14ac:dyDescent="0.3">
      <c r="A1073" s="4" t="s">
        <v>10</v>
      </c>
      <c r="B1073" s="371" t="s">
        <v>816</v>
      </c>
      <c r="C1073" s="372"/>
      <c r="D1073" s="372"/>
      <c r="E1073" s="373"/>
    </row>
    <row r="1074" spans="1:5" ht="15.75" thickBot="1" x14ac:dyDescent="0.3">
      <c r="A1074" s="4" t="s">
        <v>15</v>
      </c>
      <c r="B1074" s="352" t="s">
        <v>207</v>
      </c>
      <c r="C1074" s="353"/>
      <c r="D1074" s="353"/>
      <c r="E1074" s="381"/>
    </row>
    <row r="1075" spans="1:5" x14ac:dyDescent="0.25">
      <c r="A1075" s="366"/>
      <c r="B1075" s="17">
        <v>2018</v>
      </c>
      <c r="C1075" s="17">
        <v>2019</v>
      </c>
      <c r="D1075" s="17">
        <v>2020</v>
      </c>
      <c r="E1075" s="17">
        <v>2021</v>
      </c>
    </row>
    <row r="1076" spans="1:5" ht="15.75" thickBot="1" x14ac:dyDescent="0.3">
      <c r="A1076" s="367"/>
      <c r="B1076" s="18" t="s">
        <v>6</v>
      </c>
      <c r="C1076" s="18" t="s">
        <v>7</v>
      </c>
      <c r="D1076" s="18" t="s">
        <v>7</v>
      </c>
      <c r="E1076" s="18" t="s">
        <v>7</v>
      </c>
    </row>
    <row r="1077" spans="1:5" ht="15.75" thickBot="1" x14ac:dyDescent="0.3">
      <c r="A1077" s="4" t="s">
        <v>9</v>
      </c>
      <c r="B1077" s="277">
        <v>0</v>
      </c>
      <c r="C1077" s="277">
        <v>2</v>
      </c>
      <c r="D1077" s="277">
        <v>0</v>
      </c>
      <c r="E1077" s="277">
        <v>0</v>
      </c>
    </row>
    <row r="1078" spans="1:5" ht="15.75" thickBot="1" x14ac:dyDescent="0.3">
      <c r="A1078" s="4" t="s">
        <v>16</v>
      </c>
      <c r="B1078" s="6">
        <f>B1096</f>
        <v>0</v>
      </c>
      <c r="C1078" s="6">
        <v>12300</v>
      </c>
      <c r="D1078" s="6">
        <v>0</v>
      </c>
      <c r="E1078" s="6">
        <v>0</v>
      </c>
    </row>
    <row r="1079" spans="1:5" ht="15.75" thickBot="1" x14ac:dyDescent="0.3">
      <c r="A1079" s="4" t="s">
        <v>24</v>
      </c>
      <c r="B1079" s="6" t="e">
        <f>B1078/B1077</f>
        <v>#DIV/0!</v>
      </c>
      <c r="C1079" s="6">
        <f t="shared" ref="C1079" si="201">C1078/C1077</f>
        <v>6150</v>
      </c>
      <c r="D1079" s="6">
        <v>0</v>
      </c>
      <c r="E1079" s="6">
        <v>0</v>
      </c>
    </row>
    <row r="1080" spans="1:5" ht="15.75" thickBot="1" x14ac:dyDescent="0.3">
      <c r="A1080" s="4" t="s">
        <v>17</v>
      </c>
      <c r="B1080" s="277" t="s">
        <v>23</v>
      </c>
      <c r="C1080" s="7" t="e">
        <f>C1077/B1077-1</f>
        <v>#DIV/0!</v>
      </c>
      <c r="D1080" s="7">
        <f t="shared" ref="D1080:E1082" si="202">D1077/C1077-1</f>
        <v>-1</v>
      </c>
      <c r="E1080" s="7" t="e">
        <f t="shared" si="202"/>
        <v>#DIV/0!</v>
      </c>
    </row>
    <row r="1081" spans="1:5" ht="15.75" thickBot="1" x14ac:dyDescent="0.3">
      <c r="A1081" s="4" t="s">
        <v>18</v>
      </c>
      <c r="B1081" s="277" t="s">
        <v>23</v>
      </c>
      <c r="C1081" s="7" t="e">
        <f>C1078/B1078-1</f>
        <v>#DIV/0!</v>
      </c>
      <c r="D1081" s="7">
        <f t="shared" si="202"/>
        <v>-1</v>
      </c>
      <c r="E1081" s="7" t="e">
        <f t="shared" si="202"/>
        <v>#DIV/0!</v>
      </c>
    </row>
    <row r="1082" spans="1:5" ht="15.75" thickBot="1" x14ac:dyDescent="0.3">
      <c r="A1082" s="4" t="s">
        <v>19</v>
      </c>
      <c r="B1082" s="277" t="s">
        <v>23</v>
      </c>
      <c r="C1082" s="7" t="e">
        <f>C1079/B1079-1</f>
        <v>#DIV/0!</v>
      </c>
      <c r="D1082" s="7">
        <f t="shared" si="202"/>
        <v>-1</v>
      </c>
      <c r="E1082" s="7" t="e">
        <f t="shared" si="202"/>
        <v>#DIV/0!</v>
      </c>
    </row>
    <row r="1083" spans="1:5" ht="15.75" thickBot="1" x14ac:dyDescent="0.3">
      <c r="A1083" s="382" t="s">
        <v>88</v>
      </c>
      <c r="B1083" s="358"/>
      <c r="C1083" s="358"/>
      <c r="D1083" s="358"/>
      <c r="E1083" s="383"/>
    </row>
    <row r="1084" spans="1:5" x14ac:dyDescent="0.25">
      <c r="A1084" s="366"/>
      <c r="B1084" s="17">
        <v>2018</v>
      </c>
      <c r="C1084" s="17">
        <v>2019</v>
      </c>
      <c r="D1084" s="17">
        <v>2020</v>
      </c>
      <c r="E1084" s="17">
        <v>2021</v>
      </c>
    </row>
    <row r="1085" spans="1:5" ht="15.75" thickBot="1" x14ac:dyDescent="0.3">
      <c r="A1085" s="367"/>
      <c r="B1085" s="18" t="s">
        <v>6</v>
      </c>
      <c r="C1085" s="18" t="s">
        <v>7</v>
      </c>
      <c r="D1085" s="18" t="s">
        <v>7</v>
      </c>
      <c r="E1085" s="18" t="s">
        <v>7</v>
      </c>
    </row>
    <row r="1086" spans="1:5" ht="15.75" thickBot="1" x14ac:dyDescent="0.3">
      <c r="A1086" s="201" t="s">
        <v>43</v>
      </c>
      <c r="B1086" s="89">
        <f>B1087+B1088+B1089+B1090</f>
        <v>0</v>
      </c>
      <c r="C1086" s="89">
        <f t="shared" ref="C1086:E1086" si="203">C1087+C1088+C1089+C1090</f>
        <v>0</v>
      </c>
      <c r="D1086" s="89">
        <f t="shared" si="203"/>
        <v>0</v>
      </c>
      <c r="E1086" s="89">
        <f t="shared" si="203"/>
        <v>0</v>
      </c>
    </row>
    <row r="1087" spans="1:5" ht="15.75" thickBot="1" x14ac:dyDescent="0.3">
      <c r="A1087" s="195" t="s">
        <v>52</v>
      </c>
      <c r="B1087" s="89"/>
      <c r="C1087" s="89"/>
      <c r="D1087" s="89"/>
      <c r="E1087" s="89"/>
    </row>
    <row r="1088" spans="1:5" ht="15.75" thickBot="1" x14ac:dyDescent="0.3">
      <c r="A1088" s="195" t="s">
        <v>149</v>
      </c>
      <c r="B1088" s="89"/>
      <c r="C1088" s="89"/>
      <c r="D1088" s="89"/>
      <c r="E1088" s="89"/>
    </row>
    <row r="1089" spans="1:5" ht="15.75" thickBot="1" x14ac:dyDescent="0.3">
      <c r="A1089" s="195" t="s">
        <v>150</v>
      </c>
      <c r="B1089" s="89"/>
      <c r="C1089" s="89"/>
      <c r="D1089" s="89"/>
      <c r="E1089" s="89"/>
    </row>
    <row r="1090" spans="1:5" ht="15.75" thickBot="1" x14ac:dyDescent="0.3">
      <c r="A1090" s="195" t="s">
        <v>151</v>
      </c>
      <c r="B1090" s="89"/>
      <c r="C1090" s="89"/>
      <c r="D1090" s="89"/>
      <c r="E1090" s="89"/>
    </row>
    <row r="1091" spans="1:5" ht="15.75" thickBot="1" x14ac:dyDescent="0.3">
      <c r="A1091" s="201" t="s">
        <v>44</v>
      </c>
      <c r="B1091" s="190">
        <f>B1092+B1093+B1094+B1095</f>
        <v>0</v>
      </c>
      <c r="C1091" s="190">
        <v>12300</v>
      </c>
      <c r="D1091" s="190">
        <f t="shared" ref="D1091:E1091" si="204">D1092+D1093+D1094+D1095</f>
        <v>0</v>
      </c>
      <c r="E1091" s="190">
        <f t="shared" si="204"/>
        <v>0</v>
      </c>
    </row>
    <row r="1092" spans="1:5" ht="15.75" thickBot="1" x14ac:dyDescent="0.3">
      <c r="A1092" s="195" t="s">
        <v>52</v>
      </c>
      <c r="B1092" s="190"/>
      <c r="C1092" s="6"/>
      <c r="D1092" s="190"/>
      <c r="E1092" s="190"/>
    </row>
    <row r="1093" spans="1:5" ht="15.75" thickBot="1" x14ac:dyDescent="0.3">
      <c r="A1093" s="195" t="s">
        <v>149</v>
      </c>
      <c r="B1093" s="190"/>
      <c r="C1093" s="6">
        <v>12300</v>
      </c>
      <c r="D1093" s="190"/>
      <c r="E1093" s="190"/>
    </row>
    <row r="1094" spans="1:5" ht="15.75" thickBot="1" x14ac:dyDescent="0.3">
      <c r="A1094" s="195" t="s">
        <v>150</v>
      </c>
      <c r="B1094" s="190"/>
      <c r="C1094" s="190"/>
      <c r="D1094" s="190"/>
      <c r="E1094" s="190"/>
    </row>
    <row r="1095" spans="1:5" ht="15.75" thickBot="1" x14ac:dyDescent="0.3">
      <c r="A1095" s="195" t="s">
        <v>151</v>
      </c>
      <c r="B1095" s="190"/>
      <c r="C1095" s="190"/>
      <c r="D1095" s="190"/>
      <c r="E1095" s="190"/>
    </row>
    <row r="1096" spans="1:5" ht="15.75" thickBot="1" x14ac:dyDescent="0.3">
      <c r="A1096" s="299" t="s">
        <v>145</v>
      </c>
      <c r="B1096" s="190">
        <f>B1086+B1091</f>
        <v>0</v>
      </c>
      <c r="C1096" s="190">
        <f t="shared" ref="C1096:E1096" si="205">C1086+C1091</f>
        <v>12300</v>
      </c>
      <c r="D1096" s="190">
        <f t="shared" si="205"/>
        <v>0</v>
      </c>
      <c r="E1096" s="190">
        <f t="shared" si="205"/>
        <v>0</v>
      </c>
    </row>
    <row r="1097" spans="1:5" ht="15.75" thickBot="1" x14ac:dyDescent="0.3">
      <c r="A1097" s="191" t="s">
        <v>36</v>
      </c>
      <c r="B1097" s="192">
        <f>IF(B1096-B1078=0,0,"Error")</f>
        <v>0</v>
      </c>
      <c r="C1097" s="192">
        <f>IF(C1096-C1078=0,0,"Error")</f>
        <v>0</v>
      </c>
      <c r="D1097" s="192">
        <f t="shared" ref="D1097:E1097" si="206">IF(D1096-D1078=0,0,"Error")</f>
        <v>0</v>
      </c>
      <c r="E1097" s="192">
        <f t="shared" si="206"/>
        <v>0</v>
      </c>
    </row>
    <row r="1098" spans="1:5" ht="15.75" thickBot="1" x14ac:dyDescent="0.3">
      <c r="A1098" s="191"/>
      <c r="B1098" s="192"/>
      <c r="C1098" s="192"/>
      <c r="D1098" s="192"/>
      <c r="E1098" s="192"/>
    </row>
    <row r="1099" spans="1:5" ht="68.25" thickBot="1" x14ac:dyDescent="0.3">
      <c r="A1099" s="289" t="s">
        <v>87</v>
      </c>
      <c r="B1099" s="305" t="s">
        <v>817</v>
      </c>
      <c r="C1099" s="306" t="s">
        <v>55</v>
      </c>
      <c r="D1099" s="307"/>
      <c r="E1099" s="308"/>
    </row>
    <row r="1100" spans="1:5" ht="15.75" thickBot="1" x14ac:dyDescent="0.3">
      <c r="A1100" s="4" t="s">
        <v>10</v>
      </c>
      <c r="B1100" s="371" t="s">
        <v>817</v>
      </c>
      <c r="C1100" s="372"/>
      <c r="D1100" s="372"/>
      <c r="E1100" s="373"/>
    </row>
    <row r="1101" spans="1:5" ht="15.75" thickBot="1" x14ac:dyDescent="0.3">
      <c r="A1101" s="4" t="s">
        <v>15</v>
      </c>
      <c r="B1101" s="352" t="s">
        <v>207</v>
      </c>
      <c r="C1101" s="353"/>
      <c r="D1101" s="353"/>
      <c r="E1101" s="381"/>
    </row>
    <row r="1102" spans="1:5" x14ac:dyDescent="0.25">
      <c r="A1102" s="366"/>
      <c r="B1102" s="17">
        <v>2018</v>
      </c>
      <c r="C1102" s="17">
        <v>2019</v>
      </c>
      <c r="D1102" s="17">
        <v>2020</v>
      </c>
      <c r="E1102" s="17">
        <v>2021</v>
      </c>
    </row>
    <row r="1103" spans="1:5" ht="15.75" thickBot="1" x14ac:dyDescent="0.3">
      <c r="A1103" s="367"/>
      <c r="B1103" s="18" t="s">
        <v>6</v>
      </c>
      <c r="C1103" s="18" t="s">
        <v>7</v>
      </c>
      <c r="D1103" s="18" t="s">
        <v>7</v>
      </c>
      <c r="E1103" s="18" t="s">
        <v>7</v>
      </c>
    </row>
    <row r="1104" spans="1:5" ht="15.75" thickBot="1" x14ac:dyDescent="0.3">
      <c r="A1104" s="4" t="s">
        <v>9</v>
      </c>
      <c r="B1104" s="277">
        <v>0</v>
      </c>
      <c r="C1104" s="277">
        <v>2</v>
      </c>
      <c r="D1104" s="277">
        <v>15</v>
      </c>
      <c r="E1104" s="277">
        <v>15</v>
      </c>
    </row>
    <row r="1105" spans="1:5" ht="15.75" thickBot="1" x14ac:dyDescent="0.3">
      <c r="A1105" s="4" t="s">
        <v>16</v>
      </c>
      <c r="B1105" s="6">
        <f>B1123</f>
        <v>0</v>
      </c>
      <c r="C1105" s="6">
        <v>140630</v>
      </c>
      <c r="D1105" s="6"/>
      <c r="E1105" s="6"/>
    </row>
    <row r="1106" spans="1:5" ht="15.75" thickBot="1" x14ac:dyDescent="0.3">
      <c r="A1106" s="4" t="s">
        <v>24</v>
      </c>
      <c r="B1106" s="6" t="e">
        <f>B1105/B1104</f>
        <v>#DIV/0!</v>
      </c>
      <c r="C1106" s="6">
        <f t="shared" ref="C1106:E1106" si="207">C1105/C1104</f>
        <v>70315</v>
      </c>
      <c r="D1106" s="6">
        <f t="shared" si="207"/>
        <v>0</v>
      </c>
      <c r="E1106" s="6">
        <f t="shared" si="207"/>
        <v>0</v>
      </c>
    </row>
    <row r="1107" spans="1:5" ht="15.75" thickBot="1" x14ac:dyDescent="0.3">
      <c r="A1107" s="4" t="s">
        <v>17</v>
      </c>
      <c r="B1107" s="277" t="s">
        <v>23</v>
      </c>
      <c r="C1107" s="7" t="e">
        <f>C1104/B1104-1</f>
        <v>#DIV/0!</v>
      </c>
      <c r="D1107" s="7">
        <f t="shared" ref="D1107:E1109" si="208">D1104/C1104-1</f>
        <v>6.5</v>
      </c>
      <c r="E1107" s="7">
        <f t="shared" si="208"/>
        <v>0</v>
      </c>
    </row>
    <row r="1108" spans="1:5" ht="15.75" thickBot="1" x14ac:dyDescent="0.3">
      <c r="A1108" s="4" t="s">
        <v>18</v>
      </c>
      <c r="B1108" s="277" t="s">
        <v>23</v>
      </c>
      <c r="C1108" s="7" t="e">
        <f>C1105/B1105-1</f>
        <v>#DIV/0!</v>
      </c>
      <c r="D1108" s="7">
        <f t="shared" si="208"/>
        <v>-1</v>
      </c>
      <c r="E1108" s="7" t="e">
        <f t="shared" si="208"/>
        <v>#DIV/0!</v>
      </c>
    </row>
    <row r="1109" spans="1:5" ht="15.75" thickBot="1" x14ac:dyDescent="0.3">
      <c r="A1109" s="4" t="s">
        <v>19</v>
      </c>
      <c r="B1109" s="277" t="s">
        <v>23</v>
      </c>
      <c r="C1109" s="7" t="e">
        <f>C1106/B1106-1</f>
        <v>#DIV/0!</v>
      </c>
      <c r="D1109" s="7">
        <f t="shared" si="208"/>
        <v>-1</v>
      </c>
      <c r="E1109" s="7" t="e">
        <f t="shared" si="208"/>
        <v>#DIV/0!</v>
      </c>
    </row>
    <row r="1110" spans="1:5" ht="15.75" thickBot="1" x14ac:dyDescent="0.3">
      <c r="A1110" s="382" t="s">
        <v>88</v>
      </c>
      <c r="B1110" s="358"/>
      <c r="C1110" s="358"/>
      <c r="D1110" s="358"/>
      <c r="E1110" s="383"/>
    </row>
    <row r="1111" spans="1:5" x14ac:dyDescent="0.25">
      <c r="A1111" s="366"/>
      <c r="B1111" s="17">
        <v>2018</v>
      </c>
      <c r="C1111" s="17">
        <v>2019</v>
      </c>
      <c r="D1111" s="17">
        <v>2020</v>
      </c>
      <c r="E1111" s="17">
        <v>2021</v>
      </c>
    </row>
    <row r="1112" spans="1:5" ht="15.75" thickBot="1" x14ac:dyDescent="0.3">
      <c r="A1112" s="367"/>
      <c r="B1112" s="18" t="s">
        <v>6</v>
      </c>
      <c r="C1112" s="18" t="s">
        <v>7</v>
      </c>
      <c r="D1112" s="18" t="s">
        <v>7</v>
      </c>
      <c r="E1112" s="18" t="s">
        <v>7</v>
      </c>
    </row>
    <row r="1113" spans="1:5" ht="15.75" thickBot="1" x14ac:dyDescent="0.3">
      <c r="A1113" s="201" t="s">
        <v>43</v>
      </c>
      <c r="B1113" s="89">
        <f>B1114+B1115+B1116+B1117</f>
        <v>0</v>
      </c>
      <c r="C1113" s="89">
        <f t="shared" ref="C1113:E1113" si="209">C1114+C1115+C1116+C1117</f>
        <v>0</v>
      </c>
      <c r="D1113" s="89">
        <f t="shared" si="209"/>
        <v>0</v>
      </c>
      <c r="E1113" s="89">
        <f t="shared" si="209"/>
        <v>0</v>
      </c>
    </row>
    <row r="1114" spans="1:5" ht="15.75" thickBot="1" x14ac:dyDescent="0.3">
      <c r="A1114" s="195" t="s">
        <v>52</v>
      </c>
      <c r="B1114" s="89"/>
      <c r="C1114" s="89"/>
      <c r="D1114" s="89"/>
      <c r="E1114" s="89"/>
    </row>
    <row r="1115" spans="1:5" ht="15.75" thickBot="1" x14ac:dyDescent="0.3">
      <c r="A1115" s="195" t="s">
        <v>149</v>
      </c>
      <c r="B1115" s="89"/>
      <c r="C1115" s="89"/>
      <c r="D1115" s="89"/>
      <c r="E1115" s="89"/>
    </row>
    <row r="1116" spans="1:5" ht="15.75" thickBot="1" x14ac:dyDescent="0.3">
      <c r="A1116" s="195" t="s">
        <v>150</v>
      </c>
      <c r="B1116" s="89"/>
      <c r="C1116" s="89"/>
      <c r="D1116" s="89"/>
      <c r="E1116" s="89"/>
    </row>
    <row r="1117" spans="1:5" ht="15.75" thickBot="1" x14ac:dyDescent="0.3">
      <c r="A1117" s="195" t="s">
        <v>151</v>
      </c>
      <c r="B1117" s="89"/>
      <c r="C1117" s="89"/>
      <c r="D1117" s="89"/>
      <c r="E1117" s="89"/>
    </row>
    <row r="1118" spans="1:5" ht="15.75" thickBot="1" x14ac:dyDescent="0.3">
      <c r="A1118" s="201" t="s">
        <v>44</v>
      </c>
      <c r="B1118" s="190">
        <f>B1119+B1120+B1121+B1122</f>
        <v>0</v>
      </c>
      <c r="C1118" s="190">
        <f t="shared" ref="C1118:E1118" si="210">C1119+C1120+C1121+C1122</f>
        <v>140630</v>
      </c>
      <c r="D1118" s="190">
        <v>0</v>
      </c>
      <c r="E1118" s="190">
        <f t="shared" si="210"/>
        <v>0</v>
      </c>
    </row>
    <row r="1119" spans="1:5" ht="15.75" thickBot="1" x14ac:dyDescent="0.3">
      <c r="A1119" s="195" t="s">
        <v>52</v>
      </c>
      <c r="B1119" s="190"/>
      <c r="C1119" s="190"/>
      <c r="D1119" s="190"/>
      <c r="E1119" s="190"/>
    </row>
    <row r="1120" spans="1:5" ht="15.75" thickBot="1" x14ac:dyDescent="0.3">
      <c r="A1120" s="195" t="s">
        <v>149</v>
      </c>
      <c r="B1120" s="190"/>
      <c r="C1120" s="190">
        <v>140630</v>
      </c>
      <c r="D1120" s="190">
        <v>0</v>
      </c>
      <c r="E1120" s="190">
        <v>0</v>
      </c>
    </row>
    <row r="1121" spans="1:5" ht="15.75" thickBot="1" x14ac:dyDescent="0.3">
      <c r="A1121" s="195" t="s">
        <v>150</v>
      </c>
      <c r="B1121" s="190"/>
      <c r="C1121" s="190"/>
      <c r="D1121" s="190"/>
      <c r="E1121" s="190"/>
    </row>
    <row r="1122" spans="1:5" ht="15.75" thickBot="1" x14ac:dyDescent="0.3">
      <c r="A1122" s="195" t="s">
        <v>151</v>
      </c>
      <c r="B1122" s="190"/>
      <c r="C1122" s="190"/>
      <c r="D1122" s="190"/>
      <c r="E1122" s="190"/>
    </row>
    <row r="1123" spans="1:5" ht="15.75" thickBot="1" x14ac:dyDescent="0.3">
      <c r="A1123" s="299" t="s">
        <v>145</v>
      </c>
      <c r="B1123" s="190">
        <f>B1113+B1118</f>
        <v>0</v>
      </c>
      <c r="C1123" s="190">
        <f t="shared" ref="C1123:E1123" si="211">C1113+C1118</f>
        <v>140630</v>
      </c>
      <c r="D1123" s="190">
        <f t="shared" si="211"/>
        <v>0</v>
      </c>
      <c r="E1123" s="190">
        <f t="shared" si="211"/>
        <v>0</v>
      </c>
    </row>
    <row r="1124" spans="1:5" ht="15.75" thickBot="1" x14ac:dyDescent="0.3">
      <c r="A1124" s="191" t="s">
        <v>36</v>
      </c>
      <c r="B1124" s="192">
        <f>IF(B1123-B1105=0,0,"Error")</f>
        <v>0</v>
      </c>
      <c r="C1124" s="192">
        <f>IF(C1123-C1105=0,0,"Error")</f>
        <v>0</v>
      </c>
      <c r="D1124" s="192">
        <f t="shared" ref="D1124:E1124" si="212">IF(D1123-D1105=0,0,"Error")</f>
        <v>0</v>
      </c>
      <c r="E1124" s="192">
        <f t="shared" si="212"/>
        <v>0</v>
      </c>
    </row>
    <row r="1125" spans="1:5" ht="15.75" thickBot="1" x14ac:dyDescent="0.3">
      <c r="A1125" s="191"/>
      <c r="B1125" s="192"/>
      <c r="C1125" s="192"/>
      <c r="D1125" s="192"/>
      <c r="E1125" s="192"/>
    </row>
    <row r="1126" spans="1:5" ht="34.5" thickBot="1" x14ac:dyDescent="0.3">
      <c r="A1126" s="289" t="s">
        <v>87</v>
      </c>
      <c r="B1126" s="305" t="s">
        <v>818</v>
      </c>
      <c r="C1126" s="306" t="s">
        <v>55</v>
      </c>
      <c r="D1126" s="307"/>
      <c r="E1126" s="308"/>
    </row>
    <row r="1127" spans="1:5" ht="15.75" thickBot="1" x14ac:dyDescent="0.3">
      <c r="A1127" s="4" t="s">
        <v>10</v>
      </c>
      <c r="B1127" s="384" t="s">
        <v>818</v>
      </c>
      <c r="C1127" s="386"/>
      <c r="D1127" s="386"/>
      <c r="E1127" s="387"/>
    </row>
    <row r="1128" spans="1:5" ht="15.75" thickBot="1" x14ac:dyDescent="0.3">
      <c r="A1128" s="4" t="s">
        <v>15</v>
      </c>
      <c r="B1128" s="352" t="s">
        <v>207</v>
      </c>
      <c r="C1128" s="353"/>
      <c r="D1128" s="353"/>
      <c r="E1128" s="381"/>
    </row>
    <row r="1129" spans="1:5" x14ac:dyDescent="0.25">
      <c r="A1129" s="366"/>
      <c r="B1129" s="17">
        <v>2018</v>
      </c>
      <c r="C1129" s="17">
        <v>2019</v>
      </c>
      <c r="D1129" s="17">
        <v>2020</v>
      </c>
      <c r="E1129" s="17">
        <v>2021</v>
      </c>
    </row>
    <row r="1130" spans="1:5" ht="15.75" thickBot="1" x14ac:dyDescent="0.3">
      <c r="A1130" s="367"/>
      <c r="B1130" s="18" t="s">
        <v>6</v>
      </c>
      <c r="C1130" s="18" t="s">
        <v>7</v>
      </c>
      <c r="D1130" s="18" t="s">
        <v>7</v>
      </c>
      <c r="E1130" s="18" t="s">
        <v>7</v>
      </c>
    </row>
    <row r="1131" spans="1:5" ht="15.75" thickBot="1" x14ac:dyDescent="0.3">
      <c r="A1131" s="4" t="s">
        <v>9</v>
      </c>
      <c r="B1131" s="277">
        <v>0</v>
      </c>
      <c r="C1131" s="277">
        <v>1</v>
      </c>
      <c r="D1131" s="277">
        <v>0</v>
      </c>
      <c r="E1131" s="277">
        <v>0</v>
      </c>
    </row>
    <row r="1132" spans="1:5" ht="15.75" thickBot="1" x14ac:dyDescent="0.3">
      <c r="A1132" s="4" t="s">
        <v>16</v>
      </c>
      <c r="B1132" s="6">
        <f>B1150</f>
        <v>0</v>
      </c>
      <c r="C1132" s="6">
        <v>9430.2279999999992</v>
      </c>
      <c r="D1132" s="6">
        <v>0</v>
      </c>
      <c r="E1132" s="6">
        <v>0</v>
      </c>
    </row>
    <row r="1133" spans="1:5" ht="15.75" thickBot="1" x14ac:dyDescent="0.3">
      <c r="A1133" s="4" t="s">
        <v>24</v>
      </c>
      <c r="B1133" s="6" t="e">
        <f>B1132/B1131</f>
        <v>#DIV/0!</v>
      </c>
      <c r="C1133" s="6">
        <f t="shared" ref="C1133" si="213">C1132/C1131</f>
        <v>9430.2279999999992</v>
      </c>
      <c r="D1133" s="6">
        <v>0</v>
      </c>
      <c r="E1133" s="6">
        <v>0</v>
      </c>
    </row>
    <row r="1134" spans="1:5" ht="15.75" thickBot="1" x14ac:dyDescent="0.3">
      <c r="A1134" s="4" t="s">
        <v>17</v>
      </c>
      <c r="B1134" s="277" t="s">
        <v>23</v>
      </c>
      <c r="C1134" s="7" t="e">
        <f>C1131/B1131-1</f>
        <v>#DIV/0!</v>
      </c>
      <c r="D1134" s="7">
        <f t="shared" ref="D1134:E1136" si="214">D1131/C1131-1</f>
        <v>-1</v>
      </c>
      <c r="E1134" s="7" t="e">
        <f t="shared" si="214"/>
        <v>#DIV/0!</v>
      </c>
    </row>
    <row r="1135" spans="1:5" ht="15.75" thickBot="1" x14ac:dyDescent="0.3">
      <c r="A1135" s="4" t="s">
        <v>18</v>
      </c>
      <c r="B1135" s="277" t="s">
        <v>23</v>
      </c>
      <c r="C1135" s="7" t="e">
        <f>C1132/B1132-1</f>
        <v>#DIV/0!</v>
      </c>
      <c r="D1135" s="7">
        <f t="shared" si="214"/>
        <v>-1</v>
      </c>
      <c r="E1135" s="7" t="e">
        <f t="shared" si="214"/>
        <v>#DIV/0!</v>
      </c>
    </row>
    <row r="1136" spans="1:5" ht="15.75" thickBot="1" x14ac:dyDescent="0.3">
      <c r="A1136" s="4" t="s">
        <v>19</v>
      </c>
      <c r="B1136" s="277" t="s">
        <v>23</v>
      </c>
      <c r="C1136" s="7" t="e">
        <f>C1133/B1133-1</f>
        <v>#DIV/0!</v>
      </c>
      <c r="D1136" s="7">
        <f t="shared" si="214"/>
        <v>-1</v>
      </c>
      <c r="E1136" s="7" t="e">
        <f t="shared" si="214"/>
        <v>#DIV/0!</v>
      </c>
    </row>
    <row r="1137" spans="1:5" ht="15.75" thickBot="1" x14ac:dyDescent="0.3">
      <c r="A1137" s="382" t="s">
        <v>88</v>
      </c>
      <c r="B1137" s="358"/>
      <c r="C1137" s="358"/>
      <c r="D1137" s="358"/>
      <c r="E1137" s="383"/>
    </row>
    <row r="1138" spans="1:5" x14ac:dyDescent="0.25">
      <c r="A1138" s="366"/>
      <c r="B1138" s="17">
        <v>2018</v>
      </c>
      <c r="C1138" s="17">
        <v>2019</v>
      </c>
      <c r="D1138" s="17">
        <v>2020</v>
      </c>
      <c r="E1138" s="17">
        <v>2021</v>
      </c>
    </row>
    <row r="1139" spans="1:5" ht="15.75" thickBot="1" x14ac:dyDescent="0.3">
      <c r="A1139" s="367"/>
      <c r="B1139" s="18" t="s">
        <v>6</v>
      </c>
      <c r="C1139" s="18" t="s">
        <v>7</v>
      </c>
      <c r="D1139" s="18" t="s">
        <v>7</v>
      </c>
      <c r="E1139" s="18" t="s">
        <v>7</v>
      </c>
    </row>
    <row r="1140" spans="1:5" ht="15.75" thickBot="1" x14ac:dyDescent="0.3">
      <c r="A1140" s="201" t="s">
        <v>43</v>
      </c>
      <c r="B1140" s="89">
        <f>B1141+B1142+B1143+B1144</f>
        <v>0</v>
      </c>
      <c r="C1140" s="89">
        <f t="shared" ref="C1140:E1140" si="215">C1141+C1142+C1143+C1144</f>
        <v>0</v>
      </c>
      <c r="D1140" s="89">
        <f t="shared" si="215"/>
        <v>0</v>
      </c>
      <c r="E1140" s="89">
        <f t="shared" si="215"/>
        <v>0</v>
      </c>
    </row>
    <row r="1141" spans="1:5" ht="15.75" thickBot="1" x14ac:dyDescent="0.3">
      <c r="A1141" s="195" t="s">
        <v>52</v>
      </c>
      <c r="B1141" s="89"/>
      <c r="C1141" s="89"/>
      <c r="D1141" s="89"/>
      <c r="E1141" s="89"/>
    </row>
    <row r="1142" spans="1:5" ht="15.75" thickBot="1" x14ac:dyDescent="0.3">
      <c r="A1142" s="195" t="s">
        <v>149</v>
      </c>
      <c r="B1142" s="89"/>
      <c r="C1142" s="89"/>
      <c r="D1142" s="89"/>
      <c r="E1142" s="89"/>
    </row>
    <row r="1143" spans="1:5" ht="15.75" thickBot="1" x14ac:dyDescent="0.3">
      <c r="A1143" s="195" t="s">
        <v>150</v>
      </c>
      <c r="B1143" s="89"/>
      <c r="C1143" s="89"/>
      <c r="D1143" s="89"/>
      <c r="E1143" s="89"/>
    </row>
    <row r="1144" spans="1:5" ht="15.75" thickBot="1" x14ac:dyDescent="0.3">
      <c r="A1144" s="195" t="s">
        <v>151</v>
      </c>
      <c r="B1144" s="89"/>
      <c r="C1144" s="89"/>
      <c r="D1144" s="89"/>
      <c r="E1144" s="89"/>
    </row>
    <row r="1145" spans="1:5" ht="15.75" thickBot="1" x14ac:dyDescent="0.3">
      <c r="A1145" s="201" t="s">
        <v>44</v>
      </c>
      <c r="B1145" s="190">
        <f>B1146+B1147+B1148+B1149</f>
        <v>0</v>
      </c>
      <c r="C1145" s="190">
        <f>C1146+C1147+C1148+C1149</f>
        <v>9430.2279999999992</v>
      </c>
      <c r="D1145" s="190">
        <f t="shared" ref="D1145:E1145" si="216">D1146+D1147+D1148+D1149</f>
        <v>0</v>
      </c>
      <c r="E1145" s="190">
        <f t="shared" si="216"/>
        <v>0</v>
      </c>
    </row>
    <row r="1146" spans="1:5" ht="15.75" thickBot="1" x14ac:dyDescent="0.3">
      <c r="A1146" s="195" t="s">
        <v>52</v>
      </c>
      <c r="B1146" s="190"/>
      <c r="C1146" s="6"/>
      <c r="D1146" s="190"/>
      <c r="E1146" s="190"/>
    </row>
    <row r="1147" spans="1:5" ht="15.75" thickBot="1" x14ac:dyDescent="0.3">
      <c r="A1147" s="195" t="s">
        <v>149</v>
      </c>
      <c r="B1147" s="190"/>
      <c r="C1147" s="6">
        <v>9430.2279999999992</v>
      </c>
      <c r="D1147" s="190"/>
      <c r="E1147" s="190"/>
    </row>
    <row r="1148" spans="1:5" ht="15.75" thickBot="1" x14ac:dyDescent="0.3">
      <c r="A1148" s="195" t="s">
        <v>150</v>
      </c>
      <c r="B1148" s="190"/>
      <c r="C1148" s="190"/>
      <c r="D1148" s="190"/>
      <c r="E1148" s="190"/>
    </row>
    <row r="1149" spans="1:5" ht="15.75" thickBot="1" x14ac:dyDescent="0.3">
      <c r="A1149" s="195" t="s">
        <v>151</v>
      </c>
      <c r="B1149" s="190"/>
      <c r="C1149" s="190"/>
      <c r="D1149" s="190"/>
      <c r="E1149" s="190"/>
    </row>
    <row r="1150" spans="1:5" ht="15.75" thickBot="1" x14ac:dyDescent="0.3">
      <c r="A1150" s="299" t="s">
        <v>145</v>
      </c>
      <c r="B1150" s="190">
        <f>B1140+B1145</f>
        <v>0</v>
      </c>
      <c r="C1150" s="190">
        <f t="shared" ref="C1150:E1150" si="217">C1140+C1145</f>
        <v>9430.2279999999992</v>
      </c>
      <c r="D1150" s="190">
        <f t="shared" si="217"/>
        <v>0</v>
      </c>
      <c r="E1150" s="190">
        <f t="shared" si="217"/>
        <v>0</v>
      </c>
    </row>
    <row r="1151" spans="1:5" ht="15.75" thickBot="1" x14ac:dyDescent="0.3">
      <c r="A1151" s="191" t="s">
        <v>36</v>
      </c>
      <c r="B1151" s="192">
        <f>IF(B1150-B1132=0,0,"Error")</f>
        <v>0</v>
      </c>
      <c r="C1151" s="192">
        <f>IF(C1150-C1132=0,0,"Error")</f>
        <v>0</v>
      </c>
      <c r="D1151" s="192">
        <f t="shared" ref="D1151:E1151" si="218">IF(D1150-D1132=0,0,"Error")</f>
        <v>0</v>
      </c>
      <c r="E1151" s="192">
        <f t="shared" si="218"/>
        <v>0</v>
      </c>
    </row>
    <row r="1152" spans="1:5" ht="15.75" thickBot="1" x14ac:dyDescent="0.3">
      <c r="A1152" s="191"/>
      <c r="B1152" s="192"/>
      <c r="C1152" s="192"/>
      <c r="D1152" s="192"/>
      <c r="E1152" s="192"/>
    </row>
    <row r="1153" spans="1:5" ht="34.5" thickBot="1" x14ac:dyDescent="0.3">
      <c r="A1153" s="289" t="s">
        <v>87</v>
      </c>
      <c r="B1153" s="305" t="s">
        <v>819</v>
      </c>
      <c r="C1153" s="306" t="s">
        <v>55</v>
      </c>
      <c r="D1153" s="307"/>
      <c r="E1153" s="308"/>
    </row>
    <row r="1154" spans="1:5" ht="15.75" thickBot="1" x14ac:dyDescent="0.3">
      <c r="A1154" s="4" t="s">
        <v>10</v>
      </c>
      <c r="B1154" s="371" t="s">
        <v>819</v>
      </c>
      <c r="C1154" s="372"/>
      <c r="D1154" s="372"/>
      <c r="E1154" s="373"/>
    </row>
    <row r="1155" spans="1:5" ht="15.75" thickBot="1" x14ac:dyDescent="0.3">
      <c r="A1155" s="4" t="s">
        <v>15</v>
      </c>
      <c r="B1155" s="352" t="s">
        <v>207</v>
      </c>
      <c r="C1155" s="353"/>
      <c r="D1155" s="353"/>
      <c r="E1155" s="381"/>
    </row>
    <row r="1156" spans="1:5" x14ac:dyDescent="0.25">
      <c r="A1156" s="366"/>
      <c r="B1156" s="17">
        <v>2018</v>
      </c>
      <c r="C1156" s="17">
        <v>2019</v>
      </c>
      <c r="D1156" s="17">
        <v>2020</v>
      </c>
      <c r="E1156" s="17">
        <v>2021</v>
      </c>
    </row>
    <row r="1157" spans="1:5" ht="15.75" thickBot="1" x14ac:dyDescent="0.3">
      <c r="A1157" s="367"/>
      <c r="B1157" s="18" t="s">
        <v>6</v>
      </c>
      <c r="C1157" s="18" t="s">
        <v>7</v>
      </c>
      <c r="D1157" s="18" t="s">
        <v>7</v>
      </c>
      <c r="E1157" s="18" t="s">
        <v>7</v>
      </c>
    </row>
    <row r="1158" spans="1:5" ht="15.75" thickBot="1" x14ac:dyDescent="0.3">
      <c r="A1158" s="4" t="s">
        <v>9</v>
      </c>
      <c r="B1158" s="277">
        <v>0</v>
      </c>
      <c r="C1158" s="277">
        <v>4</v>
      </c>
      <c r="D1158" s="277">
        <v>0</v>
      </c>
      <c r="E1158" s="277">
        <v>0</v>
      </c>
    </row>
    <row r="1159" spans="1:5" ht="15.75" thickBot="1" x14ac:dyDescent="0.3">
      <c r="A1159" s="4" t="s">
        <v>16</v>
      </c>
      <c r="B1159" s="6">
        <f>B1177</f>
        <v>0</v>
      </c>
      <c r="C1159" s="6">
        <v>230000</v>
      </c>
      <c r="D1159" s="6">
        <v>0</v>
      </c>
      <c r="E1159" s="6">
        <v>0</v>
      </c>
    </row>
    <row r="1160" spans="1:5" ht="15.75" thickBot="1" x14ac:dyDescent="0.3">
      <c r="A1160" s="4" t="s">
        <v>24</v>
      </c>
      <c r="B1160" s="6" t="e">
        <f>B1159/B1158</f>
        <v>#DIV/0!</v>
      </c>
      <c r="C1160" s="6">
        <f t="shared" ref="C1160" si="219">C1159/C1158</f>
        <v>57500</v>
      </c>
      <c r="D1160" s="6">
        <v>0</v>
      </c>
      <c r="E1160" s="6">
        <v>0</v>
      </c>
    </row>
    <row r="1161" spans="1:5" ht="15.75" thickBot="1" x14ac:dyDescent="0.3">
      <c r="A1161" s="4" t="s">
        <v>17</v>
      </c>
      <c r="B1161" s="277" t="s">
        <v>23</v>
      </c>
      <c r="C1161" s="7" t="e">
        <f>C1158/B1158-1</f>
        <v>#DIV/0!</v>
      </c>
      <c r="D1161" s="7">
        <f t="shared" ref="D1161:E1163" si="220">D1158/C1158-1</f>
        <v>-1</v>
      </c>
      <c r="E1161" s="7" t="e">
        <f t="shared" si="220"/>
        <v>#DIV/0!</v>
      </c>
    </row>
    <row r="1162" spans="1:5" ht="15.75" thickBot="1" x14ac:dyDescent="0.3">
      <c r="A1162" s="4" t="s">
        <v>18</v>
      </c>
      <c r="B1162" s="277" t="s">
        <v>23</v>
      </c>
      <c r="C1162" s="7" t="e">
        <f>C1159/B1159-1</f>
        <v>#DIV/0!</v>
      </c>
      <c r="D1162" s="7">
        <f t="shared" si="220"/>
        <v>-1</v>
      </c>
      <c r="E1162" s="7" t="e">
        <f t="shared" si="220"/>
        <v>#DIV/0!</v>
      </c>
    </row>
    <row r="1163" spans="1:5" ht="15.75" thickBot="1" x14ac:dyDescent="0.3">
      <c r="A1163" s="4" t="s">
        <v>19</v>
      </c>
      <c r="B1163" s="277" t="s">
        <v>23</v>
      </c>
      <c r="C1163" s="7" t="e">
        <f>C1160/B1160-1</f>
        <v>#DIV/0!</v>
      </c>
      <c r="D1163" s="7">
        <f t="shared" si="220"/>
        <v>-1</v>
      </c>
      <c r="E1163" s="7" t="e">
        <f t="shared" si="220"/>
        <v>#DIV/0!</v>
      </c>
    </row>
    <row r="1164" spans="1:5" ht="15.75" thickBot="1" x14ac:dyDescent="0.3">
      <c r="A1164" s="382" t="s">
        <v>88</v>
      </c>
      <c r="B1164" s="358"/>
      <c r="C1164" s="358"/>
      <c r="D1164" s="358"/>
      <c r="E1164" s="383"/>
    </row>
    <row r="1165" spans="1:5" x14ac:dyDescent="0.25">
      <c r="A1165" s="366"/>
      <c r="B1165" s="17">
        <v>2018</v>
      </c>
      <c r="C1165" s="17">
        <v>2019</v>
      </c>
      <c r="D1165" s="17">
        <v>2020</v>
      </c>
      <c r="E1165" s="17">
        <v>2021</v>
      </c>
    </row>
    <row r="1166" spans="1:5" ht="15.75" thickBot="1" x14ac:dyDescent="0.3">
      <c r="A1166" s="367"/>
      <c r="B1166" s="18" t="s">
        <v>6</v>
      </c>
      <c r="C1166" s="18" t="s">
        <v>7</v>
      </c>
      <c r="D1166" s="18" t="s">
        <v>7</v>
      </c>
      <c r="E1166" s="18" t="s">
        <v>7</v>
      </c>
    </row>
    <row r="1167" spans="1:5" ht="15.75" thickBot="1" x14ac:dyDescent="0.3">
      <c r="A1167" s="201" t="s">
        <v>43</v>
      </c>
      <c r="B1167" s="89">
        <f>B1168+B1169+B1170+B1171</f>
        <v>0</v>
      </c>
      <c r="C1167" s="89">
        <f t="shared" ref="C1167:E1167" si="221">C1168+C1169+C1170+C1171</f>
        <v>0</v>
      </c>
      <c r="D1167" s="89">
        <f t="shared" si="221"/>
        <v>0</v>
      </c>
      <c r="E1167" s="89">
        <f t="shared" si="221"/>
        <v>0</v>
      </c>
    </row>
    <row r="1168" spans="1:5" ht="15.75" thickBot="1" x14ac:dyDescent="0.3">
      <c r="A1168" s="195" t="s">
        <v>52</v>
      </c>
      <c r="B1168" s="89"/>
      <c r="C1168" s="89"/>
      <c r="D1168" s="89"/>
      <c r="E1168" s="89"/>
    </row>
    <row r="1169" spans="1:5" ht="15.75" thickBot="1" x14ac:dyDescent="0.3">
      <c r="A1169" s="195" t="s">
        <v>149</v>
      </c>
      <c r="B1169" s="89"/>
      <c r="C1169" s="89"/>
      <c r="D1169" s="89"/>
      <c r="E1169" s="89"/>
    </row>
    <row r="1170" spans="1:5" ht="15.75" thickBot="1" x14ac:dyDescent="0.3">
      <c r="A1170" s="195" t="s">
        <v>150</v>
      </c>
      <c r="B1170" s="89"/>
      <c r="C1170" s="89"/>
      <c r="D1170" s="89"/>
      <c r="E1170" s="89"/>
    </row>
    <row r="1171" spans="1:5" ht="15.75" thickBot="1" x14ac:dyDescent="0.3">
      <c r="A1171" s="195" t="s">
        <v>151</v>
      </c>
      <c r="B1171" s="89"/>
      <c r="C1171" s="89"/>
      <c r="D1171" s="89"/>
      <c r="E1171" s="89"/>
    </row>
    <row r="1172" spans="1:5" ht="15.75" thickBot="1" x14ac:dyDescent="0.3">
      <c r="A1172" s="201" t="s">
        <v>44</v>
      </c>
      <c r="B1172" s="190">
        <f>B1173+B1174+B1175+B1176</f>
        <v>0</v>
      </c>
      <c r="C1172" s="190">
        <f>C1173+C1174+C1175+C1176</f>
        <v>230000</v>
      </c>
      <c r="D1172" s="190">
        <f t="shared" ref="D1172:E1172" si="222">D1173+D1174+D1175+D1176</f>
        <v>0</v>
      </c>
      <c r="E1172" s="190">
        <f t="shared" si="222"/>
        <v>0</v>
      </c>
    </row>
    <row r="1173" spans="1:5" ht="15.75" thickBot="1" x14ac:dyDescent="0.3">
      <c r="A1173" s="195" t="s">
        <v>52</v>
      </c>
      <c r="B1173" s="190"/>
      <c r="C1173" s="6"/>
      <c r="D1173" s="190"/>
      <c r="E1173" s="190"/>
    </row>
    <row r="1174" spans="1:5" ht="15.75" thickBot="1" x14ac:dyDescent="0.3">
      <c r="A1174" s="195" t="s">
        <v>149</v>
      </c>
      <c r="B1174" s="190"/>
      <c r="C1174" s="6">
        <v>230000</v>
      </c>
      <c r="D1174" s="190"/>
      <c r="E1174" s="190"/>
    </row>
    <row r="1175" spans="1:5" ht="15.75" thickBot="1" x14ac:dyDescent="0.3">
      <c r="A1175" s="195" t="s">
        <v>150</v>
      </c>
      <c r="B1175" s="190"/>
      <c r="C1175" s="190"/>
      <c r="D1175" s="190"/>
      <c r="E1175" s="190"/>
    </row>
    <row r="1176" spans="1:5" ht="15.75" thickBot="1" x14ac:dyDescent="0.3">
      <c r="A1176" s="195" t="s">
        <v>151</v>
      </c>
      <c r="B1176" s="190"/>
      <c r="C1176" s="190"/>
      <c r="D1176" s="190"/>
      <c r="E1176" s="190"/>
    </row>
    <row r="1177" spans="1:5" ht="15.75" thickBot="1" x14ac:dyDescent="0.3">
      <c r="A1177" s="299" t="s">
        <v>145</v>
      </c>
      <c r="B1177" s="190">
        <f>B1167+B1172</f>
        <v>0</v>
      </c>
      <c r="C1177" s="190">
        <f>C1167+C1172</f>
        <v>230000</v>
      </c>
      <c r="D1177" s="190">
        <f>D1167+D1172</f>
        <v>0</v>
      </c>
      <c r="E1177" s="190">
        <f>E1167+E1172</f>
        <v>0</v>
      </c>
    </row>
    <row r="1178" spans="1:5" ht="15.75" thickBot="1" x14ac:dyDescent="0.3">
      <c r="A1178" s="191" t="s">
        <v>36</v>
      </c>
      <c r="B1178" s="192">
        <f>IF(B1177-B1159=0,0,"Error")</f>
        <v>0</v>
      </c>
      <c r="C1178" s="192">
        <f>IF(C1177-C1159=0,0,"Error")</f>
        <v>0</v>
      </c>
      <c r="D1178" s="192">
        <f t="shared" ref="D1178:E1178" si="223">IF(D1177-D1159=0,0,"Error")</f>
        <v>0</v>
      </c>
      <c r="E1178" s="192">
        <f t="shared" si="223"/>
        <v>0</v>
      </c>
    </row>
    <row r="1179" spans="1:5" ht="34.5" thickBot="1" x14ac:dyDescent="0.3">
      <c r="A1179" s="289" t="s">
        <v>87</v>
      </c>
      <c r="B1179" s="305" t="s">
        <v>820</v>
      </c>
      <c r="C1179" s="306" t="s">
        <v>55</v>
      </c>
      <c r="D1179" s="307"/>
      <c r="E1179" s="308"/>
    </row>
    <row r="1180" spans="1:5" ht="15.75" thickBot="1" x14ac:dyDescent="0.3">
      <c r="A1180" s="4" t="s">
        <v>10</v>
      </c>
      <c r="B1180" s="371" t="s">
        <v>820</v>
      </c>
      <c r="C1180" s="372"/>
      <c r="D1180" s="372"/>
      <c r="E1180" s="373"/>
    </row>
    <row r="1181" spans="1:5" ht="15.75" thickBot="1" x14ac:dyDescent="0.3">
      <c r="A1181" s="4" t="s">
        <v>15</v>
      </c>
      <c r="B1181" s="352" t="s">
        <v>207</v>
      </c>
      <c r="C1181" s="353"/>
      <c r="D1181" s="353"/>
      <c r="E1181" s="381"/>
    </row>
    <row r="1182" spans="1:5" x14ac:dyDescent="0.25">
      <c r="A1182" s="366"/>
      <c r="B1182" s="17">
        <v>2018</v>
      </c>
      <c r="C1182" s="17">
        <v>2019</v>
      </c>
      <c r="D1182" s="17">
        <v>2020</v>
      </c>
      <c r="E1182" s="17">
        <v>2021</v>
      </c>
    </row>
    <row r="1183" spans="1:5" ht="15.75" thickBot="1" x14ac:dyDescent="0.3">
      <c r="A1183" s="367"/>
      <c r="B1183" s="18" t="s">
        <v>6</v>
      </c>
      <c r="C1183" s="18" t="s">
        <v>7</v>
      </c>
      <c r="D1183" s="18" t="s">
        <v>7</v>
      </c>
      <c r="E1183" s="18" t="s">
        <v>7</v>
      </c>
    </row>
    <row r="1184" spans="1:5" ht="15.75" thickBot="1" x14ac:dyDescent="0.3">
      <c r="A1184" s="4" t="s">
        <v>9</v>
      </c>
      <c r="B1184" s="277">
        <v>0</v>
      </c>
      <c r="C1184" s="277">
        <v>8</v>
      </c>
      <c r="D1184" s="277">
        <v>0</v>
      </c>
      <c r="E1184" s="277">
        <v>0</v>
      </c>
    </row>
    <row r="1185" spans="1:5" ht="15.75" thickBot="1" x14ac:dyDescent="0.3">
      <c r="A1185" s="4" t="s">
        <v>16</v>
      </c>
      <c r="B1185" s="6">
        <f>B1203</f>
        <v>0</v>
      </c>
      <c r="C1185" s="6">
        <v>91020</v>
      </c>
      <c r="D1185" s="6">
        <v>0</v>
      </c>
      <c r="E1185" s="6">
        <v>0</v>
      </c>
    </row>
    <row r="1186" spans="1:5" ht="15.75" thickBot="1" x14ac:dyDescent="0.3">
      <c r="A1186" s="4" t="s">
        <v>24</v>
      </c>
      <c r="B1186" s="6" t="e">
        <f>B1185/B1184</f>
        <v>#DIV/0!</v>
      </c>
      <c r="C1186" s="6">
        <f t="shared" ref="C1186" si="224">C1185/C1184</f>
        <v>11377.5</v>
      </c>
      <c r="D1186" s="6">
        <v>0</v>
      </c>
      <c r="E1186" s="6">
        <v>0</v>
      </c>
    </row>
    <row r="1187" spans="1:5" ht="15.75" thickBot="1" x14ac:dyDescent="0.3">
      <c r="A1187" s="4" t="s">
        <v>17</v>
      </c>
      <c r="B1187" s="277" t="s">
        <v>23</v>
      </c>
      <c r="C1187" s="7" t="e">
        <f>C1184/B1184-1</f>
        <v>#DIV/0!</v>
      </c>
      <c r="D1187" s="7">
        <f t="shared" ref="D1187:E1189" si="225">D1184/C1184-1</f>
        <v>-1</v>
      </c>
      <c r="E1187" s="7" t="e">
        <f t="shared" si="225"/>
        <v>#DIV/0!</v>
      </c>
    </row>
    <row r="1188" spans="1:5" ht="15.75" thickBot="1" x14ac:dyDescent="0.3">
      <c r="A1188" s="4" t="s">
        <v>18</v>
      </c>
      <c r="B1188" s="277" t="s">
        <v>23</v>
      </c>
      <c r="C1188" s="7" t="e">
        <f>C1185/B1185-1</f>
        <v>#DIV/0!</v>
      </c>
      <c r="D1188" s="7">
        <f t="shared" si="225"/>
        <v>-1</v>
      </c>
      <c r="E1188" s="7" t="e">
        <f t="shared" si="225"/>
        <v>#DIV/0!</v>
      </c>
    </row>
    <row r="1189" spans="1:5" ht="15.75" thickBot="1" x14ac:dyDescent="0.3">
      <c r="A1189" s="4" t="s">
        <v>19</v>
      </c>
      <c r="B1189" s="277" t="s">
        <v>23</v>
      </c>
      <c r="C1189" s="7" t="e">
        <f>C1186/B1186-1</f>
        <v>#DIV/0!</v>
      </c>
      <c r="D1189" s="7">
        <f t="shared" si="225"/>
        <v>-1</v>
      </c>
      <c r="E1189" s="7" t="e">
        <f t="shared" si="225"/>
        <v>#DIV/0!</v>
      </c>
    </row>
    <row r="1190" spans="1:5" ht="15.75" thickBot="1" x14ac:dyDescent="0.3">
      <c r="A1190" s="382" t="s">
        <v>88</v>
      </c>
      <c r="B1190" s="358"/>
      <c r="C1190" s="358"/>
      <c r="D1190" s="358"/>
      <c r="E1190" s="383"/>
    </row>
    <row r="1191" spans="1:5" x14ac:dyDescent="0.25">
      <c r="A1191" s="366"/>
      <c r="B1191" s="17">
        <v>2018</v>
      </c>
      <c r="C1191" s="17">
        <v>2019</v>
      </c>
      <c r="D1191" s="17">
        <v>2020</v>
      </c>
      <c r="E1191" s="17">
        <v>2021</v>
      </c>
    </row>
    <row r="1192" spans="1:5" ht="15.75" thickBot="1" x14ac:dyDescent="0.3">
      <c r="A1192" s="367"/>
      <c r="B1192" s="18" t="s">
        <v>6</v>
      </c>
      <c r="C1192" s="18" t="s">
        <v>7</v>
      </c>
      <c r="D1192" s="18" t="s">
        <v>7</v>
      </c>
      <c r="E1192" s="18" t="s">
        <v>7</v>
      </c>
    </row>
    <row r="1193" spans="1:5" ht="15.75" thickBot="1" x14ac:dyDescent="0.3">
      <c r="A1193" s="201" t="s">
        <v>43</v>
      </c>
      <c r="B1193" s="89">
        <f>B1194+B1195+B1196+B1197</f>
        <v>0</v>
      </c>
      <c r="C1193" s="89">
        <f t="shared" ref="C1193:E1193" si="226">C1194+C1195+C1196+C1197</f>
        <v>0</v>
      </c>
      <c r="D1193" s="89">
        <f t="shared" si="226"/>
        <v>0</v>
      </c>
      <c r="E1193" s="89">
        <f t="shared" si="226"/>
        <v>0</v>
      </c>
    </row>
    <row r="1194" spans="1:5" ht="15.75" thickBot="1" x14ac:dyDescent="0.3">
      <c r="A1194" s="195" t="s">
        <v>52</v>
      </c>
      <c r="B1194" s="89"/>
      <c r="C1194" s="89"/>
      <c r="D1194" s="89"/>
      <c r="E1194" s="89"/>
    </row>
    <row r="1195" spans="1:5" ht="15.75" thickBot="1" x14ac:dyDescent="0.3">
      <c r="A1195" s="195" t="s">
        <v>149</v>
      </c>
      <c r="B1195" s="89"/>
      <c r="C1195" s="89"/>
      <c r="D1195" s="89"/>
      <c r="E1195" s="89"/>
    </row>
    <row r="1196" spans="1:5" ht="15.75" thickBot="1" x14ac:dyDescent="0.3">
      <c r="A1196" s="195" t="s">
        <v>150</v>
      </c>
      <c r="B1196" s="89"/>
      <c r="C1196" s="89"/>
      <c r="D1196" s="89"/>
      <c r="E1196" s="89"/>
    </row>
    <row r="1197" spans="1:5" ht="15.75" thickBot="1" x14ac:dyDescent="0.3">
      <c r="A1197" s="195" t="s">
        <v>151</v>
      </c>
      <c r="B1197" s="89"/>
      <c r="C1197" s="89"/>
      <c r="D1197" s="89"/>
      <c r="E1197" s="89"/>
    </row>
    <row r="1198" spans="1:5" ht="15.75" thickBot="1" x14ac:dyDescent="0.3">
      <c r="A1198" s="201" t="s">
        <v>44</v>
      </c>
      <c r="B1198" s="190">
        <f>B1199+B1200+B1201+B1202</f>
        <v>0</v>
      </c>
      <c r="C1198" s="190">
        <f>C1199+C1200+C1201+C1202</f>
        <v>91020</v>
      </c>
      <c r="D1198" s="190">
        <f t="shared" ref="D1198:E1198" si="227">D1199+D1200+D1201+D1202</f>
        <v>0</v>
      </c>
      <c r="E1198" s="190">
        <f t="shared" si="227"/>
        <v>0</v>
      </c>
    </row>
    <row r="1199" spans="1:5" ht="15.75" thickBot="1" x14ac:dyDescent="0.3">
      <c r="A1199" s="195" t="s">
        <v>52</v>
      </c>
      <c r="B1199" s="190"/>
      <c r="C1199" s="6"/>
      <c r="D1199" s="190"/>
      <c r="E1199" s="190"/>
    </row>
    <row r="1200" spans="1:5" ht="15.75" thickBot="1" x14ac:dyDescent="0.3">
      <c r="A1200" s="195" t="s">
        <v>149</v>
      </c>
      <c r="B1200" s="190"/>
      <c r="C1200" s="6">
        <v>91020</v>
      </c>
      <c r="D1200" s="190"/>
      <c r="E1200" s="190"/>
    </row>
    <row r="1201" spans="1:5" ht="15.75" thickBot="1" x14ac:dyDescent="0.3">
      <c r="A1201" s="195" t="s">
        <v>150</v>
      </c>
      <c r="B1201" s="190"/>
      <c r="C1201" s="190"/>
      <c r="D1201" s="190"/>
      <c r="E1201" s="190"/>
    </row>
    <row r="1202" spans="1:5" ht="15.75" thickBot="1" x14ac:dyDescent="0.3">
      <c r="A1202" s="195" t="s">
        <v>151</v>
      </c>
      <c r="B1202" s="190"/>
      <c r="C1202" s="190"/>
      <c r="D1202" s="190"/>
      <c r="E1202" s="190"/>
    </row>
    <row r="1203" spans="1:5" ht="15.75" thickBot="1" x14ac:dyDescent="0.3">
      <c r="A1203" s="299" t="s">
        <v>145</v>
      </c>
      <c r="B1203" s="190">
        <f>B1193+B1198</f>
        <v>0</v>
      </c>
      <c r="C1203" s="190">
        <f t="shared" ref="C1203:E1203" si="228">C1193+C1198</f>
        <v>91020</v>
      </c>
      <c r="D1203" s="190">
        <f t="shared" si="228"/>
        <v>0</v>
      </c>
      <c r="E1203" s="190">
        <f t="shared" si="228"/>
        <v>0</v>
      </c>
    </row>
    <row r="1204" spans="1:5" ht="15.75" thickBot="1" x14ac:dyDescent="0.3">
      <c r="A1204" s="191" t="s">
        <v>36</v>
      </c>
      <c r="B1204" s="192">
        <f>IF(B1203-B1185=0,0,"Error")</f>
        <v>0</v>
      </c>
      <c r="C1204" s="192">
        <f>IF(C1203-C1185=0,0,"Error")</f>
        <v>0</v>
      </c>
      <c r="D1204" s="192">
        <f t="shared" ref="D1204:E1204" si="229">IF(D1203-D1185=0,0,"Error")</f>
        <v>0</v>
      </c>
      <c r="E1204" s="192">
        <f t="shared" si="229"/>
        <v>0</v>
      </c>
    </row>
    <row r="1205" spans="1:5" ht="15.75" thickBot="1" x14ac:dyDescent="0.3">
      <c r="A1205" s="191"/>
      <c r="B1205" s="192"/>
      <c r="C1205" s="192"/>
      <c r="D1205" s="192"/>
      <c r="E1205" s="192"/>
    </row>
    <row r="1206" spans="1:5" ht="34.5" thickBot="1" x14ac:dyDescent="0.3">
      <c r="A1206" s="289" t="s">
        <v>87</v>
      </c>
      <c r="B1206" s="305" t="s">
        <v>821</v>
      </c>
      <c r="C1206" s="306" t="s">
        <v>55</v>
      </c>
      <c r="D1206" s="307"/>
      <c r="E1206" s="308"/>
    </row>
    <row r="1207" spans="1:5" ht="15.75" thickBot="1" x14ac:dyDescent="0.3">
      <c r="A1207" s="4" t="s">
        <v>10</v>
      </c>
      <c r="B1207" s="371" t="s">
        <v>821</v>
      </c>
      <c r="C1207" s="372"/>
      <c r="D1207" s="372"/>
      <c r="E1207" s="373"/>
    </row>
    <row r="1208" spans="1:5" ht="15.75" thickBot="1" x14ac:dyDescent="0.3">
      <c r="A1208" s="4" t="s">
        <v>15</v>
      </c>
      <c r="B1208" s="352" t="s">
        <v>207</v>
      </c>
      <c r="C1208" s="353"/>
      <c r="D1208" s="353"/>
      <c r="E1208" s="381"/>
    </row>
    <row r="1209" spans="1:5" x14ac:dyDescent="0.25">
      <c r="A1209" s="366"/>
      <c r="B1209" s="17">
        <v>2018</v>
      </c>
      <c r="C1209" s="17">
        <v>2019</v>
      </c>
      <c r="D1209" s="17">
        <v>2020</v>
      </c>
      <c r="E1209" s="17">
        <v>2021</v>
      </c>
    </row>
    <row r="1210" spans="1:5" ht="15.75" thickBot="1" x14ac:dyDescent="0.3">
      <c r="A1210" s="367"/>
      <c r="B1210" s="18" t="s">
        <v>6</v>
      </c>
      <c r="C1210" s="18" t="s">
        <v>7</v>
      </c>
      <c r="D1210" s="18" t="s">
        <v>7</v>
      </c>
      <c r="E1210" s="18" t="s">
        <v>7</v>
      </c>
    </row>
    <row r="1211" spans="1:5" ht="15.75" thickBot="1" x14ac:dyDescent="0.3">
      <c r="A1211" s="4" t="s">
        <v>9</v>
      </c>
      <c r="B1211" s="277">
        <v>0</v>
      </c>
      <c r="C1211" s="277">
        <v>1</v>
      </c>
      <c r="D1211" s="277"/>
      <c r="E1211" s="277"/>
    </row>
    <row r="1212" spans="1:5" ht="15.75" thickBot="1" x14ac:dyDescent="0.3">
      <c r="A1212" s="4" t="s">
        <v>16</v>
      </c>
      <c r="B1212" s="6">
        <f>B1230</f>
        <v>0</v>
      </c>
      <c r="C1212" s="6">
        <v>56580</v>
      </c>
      <c r="D1212" s="6"/>
      <c r="E1212" s="6"/>
    </row>
    <row r="1213" spans="1:5" ht="15.75" thickBot="1" x14ac:dyDescent="0.3">
      <c r="A1213" s="4" t="s">
        <v>24</v>
      </c>
      <c r="B1213" s="6" t="e">
        <f>B1212/B1211</f>
        <v>#DIV/0!</v>
      </c>
      <c r="C1213" s="6">
        <f t="shared" ref="C1213:E1213" si="230">C1212/C1211</f>
        <v>56580</v>
      </c>
      <c r="D1213" s="6" t="e">
        <f t="shared" si="230"/>
        <v>#DIV/0!</v>
      </c>
      <c r="E1213" s="6" t="e">
        <f t="shared" si="230"/>
        <v>#DIV/0!</v>
      </c>
    </row>
    <row r="1214" spans="1:5" ht="15.75" thickBot="1" x14ac:dyDescent="0.3">
      <c r="A1214" s="4" t="s">
        <v>17</v>
      </c>
      <c r="B1214" s="277" t="s">
        <v>23</v>
      </c>
      <c r="C1214" s="7" t="e">
        <f>C1211/B1211-1</f>
        <v>#DIV/0!</v>
      </c>
      <c r="D1214" s="7">
        <f t="shared" ref="D1214:E1216" si="231">D1211/C1211-1</f>
        <v>-1</v>
      </c>
      <c r="E1214" s="7" t="e">
        <f t="shared" si="231"/>
        <v>#DIV/0!</v>
      </c>
    </row>
    <row r="1215" spans="1:5" ht="15.75" thickBot="1" x14ac:dyDescent="0.3">
      <c r="A1215" s="4" t="s">
        <v>18</v>
      </c>
      <c r="B1215" s="277" t="s">
        <v>23</v>
      </c>
      <c r="C1215" s="7" t="e">
        <f>C1212/B1212-1</f>
        <v>#DIV/0!</v>
      </c>
      <c r="D1215" s="7">
        <f t="shared" si="231"/>
        <v>-1</v>
      </c>
      <c r="E1215" s="7" t="e">
        <f t="shared" si="231"/>
        <v>#DIV/0!</v>
      </c>
    </row>
    <row r="1216" spans="1:5" ht="15.75" thickBot="1" x14ac:dyDescent="0.3">
      <c r="A1216" s="4" t="s">
        <v>19</v>
      </c>
      <c r="B1216" s="277" t="s">
        <v>23</v>
      </c>
      <c r="C1216" s="7" t="e">
        <f>C1213/B1213-1</f>
        <v>#DIV/0!</v>
      </c>
      <c r="D1216" s="7" t="e">
        <f t="shared" si="231"/>
        <v>#DIV/0!</v>
      </c>
      <c r="E1216" s="7" t="e">
        <f t="shared" si="231"/>
        <v>#DIV/0!</v>
      </c>
    </row>
    <row r="1217" spans="1:5" ht="15.75" thickBot="1" x14ac:dyDescent="0.3">
      <c r="A1217" s="382" t="s">
        <v>88</v>
      </c>
      <c r="B1217" s="358"/>
      <c r="C1217" s="358"/>
      <c r="D1217" s="358"/>
      <c r="E1217" s="383"/>
    </row>
    <row r="1218" spans="1:5" x14ac:dyDescent="0.25">
      <c r="A1218" s="366"/>
      <c r="B1218" s="17">
        <v>2018</v>
      </c>
      <c r="C1218" s="17">
        <v>2019</v>
      </c>
      <c r="D1218" s="17">
        <v>2020</v>
      </c>
      <c r="E1218" s="17">
        <v>2021</v>
      </c>
    </row>
    <row r="1219" spans="1:5" ht="15.75" thickBot="1" x14ac:dyDescent="0.3">
      <c r="A1219" s="367"/>
      <c r="B1219" s="18" t="s">
        <v>6</v>
      </c>
      <c r="C1219" s="18" t="s">
        <v>7</v>
      </c>
      <c r="D1219" s="18" t="s">
        <v>7</v>
      </c>
      <c r="E1219" s="18" t="s">
        <v>7</v>
      </c>
    </row>
    <row r="1220" spans="1:5" ht="15.75" thickBot="1" x14ac:dyDescent="0.3">
      <c r="A1220" s="201" t="s">
        <v>43</v>
      </c>
      <c r="B1220" s="89">
        <f>B1221+B1222+B1223+B1224</f>
        <v>0</v>
      </c>
      <c r="C1220" s="89">
        <f t="shared" ref="C1220:E1220" si="232">C1221+C1222+C1223+C1224</f>
        <v>0</v>
      </c>
      <c r="D1220" s="89">
        <f t="shared" si="232"/>
        <v>0</v>
      </c>
      <c r="E1220" s="89">
        <f t="shared" si="232"/>
        <v>0</v>
      </c>
    </row>
    <row r="1221" spans="1:5" ht="15.75" thickBot="1" x14ac:dyDescent="0.3">
      <c r="A1221" s="195" t="s">
        <v>52</v>
      </c>
      <c r="B1221" s="89"/>
      <c r="C1221" s="89"/>
      <c r="D1221" s="89"/>
      <c r="E1221" s="89"/>
    </row>
    <row r="1222" spans="1:5" ht="15.75" thickBot="1" x14ac:dyDescent="0.3">
      <c r="A1222" s="195" t="s">
        <v>149</v>
      </c>
      <c r="B1222" s="89"/>
      <c r="C1222" s="89"/>
      <c r="D1222" s="89"/>
      <c r="E1222" s="89"/>
    </row>
    <row r="1223" spans="1:5" ht="15.75" thickBot="1" x14ac:dyDescent="0.3">
      <c r="A1223" s="195" t="s">
        <v>150</v>
      </c>
      <c r="B1223" s="89"/>
      <c r="C1223" s="89"/>
      <c r="D1223" s="89"/>
      <c r="E1223" s="89"/>
    </row>
    <row r="1224" spans="1:5" ht="15.75" thickBot="1" x14ac:dyDescent="0.3">
      <c r="A1224" s="195" t="s">
        <v>151</v>
      </c>
      <c r="B1224" s="89"/>
      <c r="C1224" s="89"/>
      <c r="D1224" s="89"/>
      <c r="E1224" s="89"/>
    </row>
    <row r="1225" spans="1:5" ht="15.75" thickBot="1" x14ac:dyDescent="0.3">
      <c r="A1225" s="201" t="s">
        <v>44</v>
      </c>
      <c r="B1225" s="190">
        <f>B1226+B1227+B1228+B1229</f>
        <v>0</v>
      </c>
      <c r="C1225" s="190">
        <f t="shared" ref="C1225" si="233">C1226+C1227+C1228+C1229</f>
        <v>56580</v>
      </c>
      <c r="D1225" s="190">
        <v>0</v>
      </c>
      <c r="E1225" s="190">
        <f t="shared" ref="E1225" si="234">E1226+E1227+E1228+E1229</f>
        <v>0</v>
      </c>
    </row>
    <row r="1226" spans="1:5" ht="15.75" thickBot="1" x14ac:dyDescent="0.3">
      <c r="A1226" s="195" t="s">
        <v>52</v>
      </c>
      <c r="B1226" s="190"/>
      <c r="C1226" s="190"/>
      <c r="D1226" s="190"/>
      <c r="E1226" s="190"/>
    </row>
    <row r="1227" spans="1:5" ht="15.75" thickBot="1" x14ac:dyDescent="0.3">
      <c r="A1227" s="195" t="s">
        <v>149</v>
      </c>
      <c r="B1227" s="190"/>
      <c r="C1227" s="6">
        <v>56580</v>
      </c>
      <c r="D1227" s="190">
        <v>0</v>
      </c>
      <c r="E1227" s="190">
        <v>0</v>
      </c>
    </row>
    <row r="1228" spans="1:5" ht="15.75" thickBot="1" x14ac:dyDescent="0.3">
      <c r="A1228" s="195" t="s">
        <v>150</v>
      </c>
      <c r="B1228" s="190"/>
      <c r="C1228" s="190"/>
      <c r="D1228" s="190"/>
      <c r="E1228" s="190"/>
    </row>
    <row r="1229" spans="1:5" ht="15.75" thickBot="1" x14ac:dyDescent="0.3">
      <c r="A1229" s="195" t="s">
        <v>151</v>
      </c>
      <c r="B1229" s="190"/>
      <c r="C1229" s="190"/>
      <c r="D1229" s="190"/>
      <c r="E1229" s="190"/>
    </row>
    <row r="1230" spans="1:5" ht="15.75" thickBot="1" x14ac:dyDescent="0.3">
      <c r="A1230" s="299" t="s">
        <v>145</v>
      </c>
      <c r="B1230" s="190">
        <f>B1220+B1225</f>
        <v>0</v>
      </c>
      <c r="C1230" s="190">
        <f t="shared" ref="C1230:E1230" si="235">C1220+C1225</f>
        <v>56580</v>
      </c>
      <c r="D1230" s="190">
        <f t="shared" si="235"/>
        <v>0</v>
      </c>
      <c r="E1230" s="190">
        <f t="shared" si="235"/>
        <v>0</v>
      </c>
    </row>
    <row r="1231" spans="1:5" ht="15.75" thickBot="1" x14ac:dyDescent="0.3">
      <c r="A1231" s="191" t="s">
        <v>36</v>
      </c>
      <c r="B1231" s="192">
        <f>IF(B1230-B1212=0,0,"Error")</f>
        <v>0</v>
      </c>
      <c r="C1231" s="192">
        <f>IF(C1230-C1212=0,0,"Error")</f>
        <v>0</v>
      </c>
      <c r="D1231" s="192">
        <f t="shared" ref="D1231:E1231" si="236">IF(D1230-D1212=0,0,"Error")</f>
        <v>0</v>
      </c>
      <c r="E1231" s="192">
        <f t="shared" si="236"/>
        <v>0</v>
      </c>
    </row>
    <row r="1232" spans="1:5" ht="15.75" thickBot="1" x14ac:dyDescent="0.3">
      <c r="A1232" s="191"/>
      <c r="B1232" s="192"/>
      <c r="C1232" s="192"/>
      <c r="D1232" s="192"/>
      <c r="E1232" s="192"/>
    </row>
    <row r="1233" spans="1:5" ht="34.5" thickBot="1" x14ac:dyDescent="0.3">
      <c r="A1233" s="289" t="s">
        <v>87</v>
      </c>
      <c r="B1233" s="310" t="s">
        <v>822</v>
      </c>
      <c r="C1233" s="306" t="s">
        <v>55</v>
      </c>
      <c r="D1233" s="307"/>
      <c r="E1233" s="308"/>
    </row>
    <row r="1234" spans="1:5" ht="15.75" thickBot="1" x14ac:dyDescent="0.3">
      <c r="A1234" s="4" t="s">
        <v>10</v>
      </c>
      <c r="B1234" s="384" t="s">
        <v>822</v>
      </c>
      <c r="C1234" s="386"/>
      <c r="D1234" s="386"/>
      <c r="E1234" s="387"/>
    </row>
    <row r="1235" spans="1:5" ht="15.75" thickBot="1" x14ac:dyDescent="0.3">
      <c r="A1235" s="4" t="s">
        <v>15</v>
      </c>
      <c r="B1235" s="352" t="s">
        <v>207</v>
      </c>
      <c r="C1235" s="353"/>
      <c r="D1235" s="353"/>
      <c r="E1235" s="381"/>
    </row>
    <row r="1236" spans="1:5" x14ac:dyDescent="0.25">
      <c r="A1236" s="366"/>
      <c r="B1236" s="17">
        <v>2018</v>
      </c>
      <c r="C1236" s="17">
        <v>2019</v>
      </c>
      <c r="D1236" s="17">
        <v>2020</v>
      </c>
      <c r="E1236" s="17">
        <v>2021</v>
      </c>
    </row>
    <row r="1237" spans="1:5" ht="15.75" thickBot="1" x14ac:dyDescent="0.3">
      <c r="A1237" s="367"/>
      <c r="B1237" s="18" t="s">
        <v>6</v>
      </c>
      <c r="C1237" s="18" t="s">
        <v>7</v>
      </c>
      <c r="D1237" s="18" t="s">
        <v>7</v>
      </c>
      <c r="E1237" s="18" t="s">
        <v>7</v>
      </c>
    </row>
    <row r="1238" spans="1:5" ht="15.75" thickBot="1" x14ac:dyDescent="0.3">
      <c r="A1238" s="4" t="s">
        <v>9</v>
      </c>
      <c r="B1238" s="277">
        <v>0</v>
      </c>
      <c r="C1238" s="277">
        <v>1</v>
      </c>
      <c r="D1238" s="277">
        <v>0</v>
      </c>
      <c r="E1238" s="277">
        <v>0</v>
      </c>
    </row>
    <row r="1239" spans="1:5" ht="15.75" thickBot="1" x14ac:dyDescent="0.3">
      <c r="A1239" s="4" t="s">
        <v>16</v>
      </c>
      <c r="B1239" s="6">
        <f>B1257</f>
        <v>0</v>
      </c>
      <c r="C1239" s="311">
        <v>15501.396000000001</v>
      </c>
      <c r="D1239" s="6">
        <v>0</v>
      </c>
      <c r="E1239" s="6">
        <v>0</v>
      </c>
    </row>
    <row r="1240" spans="1:5" ht="15.75" thickBot="1" x14ac:dyDescent="0.3">
      <c r="A1240" s="4" t="s">
        <v>24</v>
      </c>
      <c r="B1240" s="6" t="e">
        <f>B1239/B1238</f>
        <v>#DIV/0!</v>
      </c>
      <c r="C1240" s="6">
        <f>C1239/C1238</f>
        <v>15501.396000000001</v>
      </c>
      <c r="D1240" s="6">
        <v>0</v>
      </c>
      <c r="E1240" s="6">
        <v>0</v>
      </c>
    </row>
    <row r="1241" spans="1:5" ht="15.75" thickBot="1" x14ac:dyDescent="0.3">
      <c r="A1241" s="4" t="s">
        <v>17</v>
      </c>
      <c r="B1241" s="277" t="s">
        <v>23</v>
      </c>
      <c r="C1241" s="7" t="e">
        <f>C1238/B1238-1</f>
        <v>#DIV/0!</v>
      </c>
      <c r="D1241" s="7">
        <f t="shared" ref="D1241:E1243" si="237">D1238/C1238-1</f>
        <v>-1</v>
      </c>
      <c r="E1241" s="7" t="e">
        <f t="shared" si="237"/>
        <v>#DIV/0!</v>
      </c>
    </row>
    <row r="1242" spans="1:5" ht="15.75" thickBot="1" x14ac:dyDescent="0.3">
      <c r="A1242" s="4" t="s">
        <v>18</v>
      </c>
      <c r="B1242" s="277" t="s">
        <v>23</v>
      </c>
      <c r="C1242" s="7" t="e">
        <f>C1239/B1239-1</f>
        <v>#DIV/0!</v>
      </c>
      <c r="D1242" s="7">
        <f t="shared" si="237"/>
        <v>-1</v>
      </c>
      <c r="E1242" s="7" t="e">
        <f t="shared" si="237"/>
        <v>#DIV/0!</v>
      </c>
    </row>
    <row r="1243" spans="1:5" ht="15.75" thickBot="1" x14ac:dyDescent="0.3">
      <c r="A1243" s="4" t="s">
        <v>19</v>
      </c>
      <c r="B1243" s="277" t="s">
        <v>23</v>
      </c>
      <c r="C1243" s="7" t="e">
        <f>C1240/B1240-1</f>
        <v>#DIV/0!</v>
      </c>
      <c r="D1243" s="7">
        <f t="shared" si="237"/>
        <v>-1</v>
      </c>
      <c r="E1243" s="7" t="e">
        <f t="shared" si="237"/>
        <v>#DIV/0!</v>
      </c>
    </row>
    <row r="1244" spans="1:5" ht="15.75" thickBot="1" x14ac:dyDescent="0.3">
      <c r="A1244" s="382" t="s">
        <v>88</v>
      </c>
      <c r="B1244" s="358"/>
      <c r="C1244" s="358"/>
      <c r="D1244" s="358"/>
      <c r="E1244" s="383"/>
    </row>
    <row r="1245" spans="1:5" x14ac:dyDescent="0.25">
      <c r="A1245" s="366"/>
      <c r="B1245" s="17">
        <v>2018</v>
      </c>
      <c r="C1245" s="17">
        <v>2019</v>
      </c>
      <c r="D1245" s="17">
        <v>2020</v>
      </c>
      <c r="E1245" s="17">
        <v>2021</v>
      </c>
    </row>
    <row r="1246" spans="1:5" ht="15.75" thickBot="1" x14ac:dyDescent="0.3">
      <c r="A1246" s="367"/>
      <c r="B1246" s="18" t="s">
        <v>6</v>
      </c>
      <c r="C1246" s="18" t="s">
        <v>7</v>
      </c>
      <c r="D1246" s="18" t="s">
        <v>7</v>
      </c>
      <c r="E1246" s="18" t="s">
        <v>7</v>
      </c>
    </row>
    <row r="1247" spans="1:5" ht="15.75" thickBot="1" x14ac:dyDescent="0.3">
      <c r="A1247" s="201" t="s">
        <v>43</v>
      </c>
      <c r="B1247" s="89">
        <f>B1248+B1249+B1250+B1251</f>
        <v>0</v>
      </c>
      <c r="C1247" s="89">
        <f t="shared" ref="C1247:E1247" si="238">C1248+C1249+C1250+C1251</f>
        <v>0</v>
      </c>
      <c r="D1247" s="89">
        <f t="shared" si="238"/>
        <v>0</v>
      </c>
      <c r="E1247" s="89">
        <f t="shared" si="238"/>
        <v>0</v>
      </c>
    </row>
    <row r="1248" spans="1:5" ht="15.75" thickBot="1" x14ac:dyDescent="0.3">
      <c r="A1248" s="195" t="s">
        <v>52</v>
      </c>
      <c r="B1248" s="89"/>
      <c r="C1248" s="89"/>
      <c r="D1248" s="89"/>
      <c r="E1248" s="89"/>
    </row>
    <row r="1249" spans="1:5" ht="15.75" thickBot="1" x14ac:dyDescent="0.3">
      <c r="A1249" s="195" t="s">
        <v>149</v>
      </c>
      <c r="B1249" s="89"/>
      <c r="C1249" s="89"/>
      <c r="D1249" s="89"/>
      <c r="E1249" s="89"/>
    </row>
    <row r="1250" spans="1:5" ht="15.75" thickBot="1" x14ac:dyDescent="0.3">
      <c r="A1250" s="195" t="s">
        <v>150</v>
      </c>
      <c r="B1250" s="89"/>
      <c r="C1250" s="89"/>
      <c r="D1250" s="89"/>
      <c r="E1250" s="89"/>
    </row>
    <row r="1251" spans="1:5" ht="15.75" thickBot="1" x14ac:dyDescent="0.3">
      <c r="A1251" s="195" t="s">
        <v>151</v>
      </c>
      <c r="B1251" s="89"/>
      <c r="C1251" s="89"/>
      <c r="D1251" s="89"/>
      <c r="E1251" s="89"/>
    </row>
    <row r="1252" spans="1:5" ht="15.75" thickBot="1" x14ac:dyDescent="0.3">
      <c r="A1252" s="201" t="s">
        <v>44</v>
      </c>
      <c r="B1252" s="190">
        <f>B1253+B1254+B1255+B1256</f>
        <v>0</v>
      </c>
      <c r="C1252" s="190">
        <f>C1253+C1254+C1255+C1256</f>
        <v>15501.396000000001</v>
      </c>
      <c r="D1252" s="190">
        <f t="shared" ref="D1252:E1252" si="239">D1253+D1254+D1255+D1256</f>
        <v>0</v>
      </c>
      <c r="E1252" s="190">
        <f t="shared" si="239"/>
        <v>0</v>
      </c>
    </row>
    <row r="1253" spans="1:5" ht="15.75" thickBot="1" x14ac:dyDescent="0.3">
      <c r="A1253" s="195" t="s">
        <v>52</v>
      </c>
      <c r="B1253" s="190"/>
      <c r="C1253" s="6"/>
      <c r="D1253" s="190"/>
      <c r="E1253" s="190"/>
    </row>
    <row r="1254" spans="1:5" ht="15.75" thickBot="1" x14ac:dyDescent="0.3">
      <c r="A1254" s="195" t="s">
        <v>149</v>
      </c>
      <c r="B1254" s="190"/>
      <c r="C1254" s="311">
        <v>15501.396000000001</v>
      </c>
      <c r="D1254" s="190"/>
      <c r="E1254" s="190"/>
    </row>
    <row r="1255" spans="1:5" ht="15.75" thickBot="1" x14ac:dyDescent="0.3">
      <c r="A1255" s="195" t="s">
        <v>150</v>
      </c>
      <c r="B1255" s="190"/>
      <c r="C1255" s="190"/>
      <c r="D1255" s="190"/>
      <c r="E1255" s="190"/>
    </row>
    <row r="1256" spans="1:5" ht="15.75" thickBot="1" x14ac:dyDescent="0.3">
      <c r="A1256" s="195" t="s">
        <v>151</v>
      </c>
      <c r="B1256" s="190"/>
      <c r="C1256" s="190"/>
      <c r="D1256" s="190"/>
      <c r="E1256" s="190"/>
    </row>
    <row r="1257" spans="1:5" ht="15.75" thickBot="1" x14ac:dyDescent="0.3">
      <c r="A1257" s="299" t="s">
        <v>145</v>
      </c>
      <c r="B1257" s="190">
        <f>B1247+B1252</f>
        <v>0</v>
      </c>
      <c r="C1257" s="190">
        <f t="shared" ref="C1257:E1257" si="240">C1247+C1252</f>
        <v>15501.396000000001</v>
      </c>
      <c r="D1257" s="190">
        <f t="shared" si="240"/>
        <v>0</v>
      </c>
      <c r="E1257" s="190">
        <f t="shared" si="240"/>
        <v>0</v>
      </c>
    </row>
    <row r="1258" spans="1:5" ht="15.75" thickBot="1" x14ac:dyDescent="0.3">
      <c r="A1258" s="191" t="s">
        <v>36</v>
      </c>
      <c r="B1258" s="192">
        <f>IF(B1257-B1239=0,0,"Error")</f>
        <v>0</v>
      </c>
      <c r="C1258" s="192">
        <f>IF(C1257-C1239=0,0,"Error")</f>
        <v>0</v>
      </c>
      <c r="D1258" s="192">
        <f t="shared" ref="D1258:E1258" si="241">IF(D1257-D1239=0,0,"Error")</f>
        <v>0</v>
      </c>
      <c r="E1258" s="192">
        <f t="shared" si="241"/>
        <v>0</v>
      </c>
    </row>
    <row r="1259" spans="1:5" ht="15.75" thickBot="1" x14ac:dyDescent="0.3">
      <c r="A1259" s="191"/>
      <c r="B1259" s="192"/>
      <c r="C1259" s="192"/>
      <c r="D1259" s="192"/>
      <c r="E1259" s="192"/>
    </row>
    <row r="1260" spans="1:5" ht="34.5" thickBot="1" x14ac:dyDescent="0.3">
      <c r="A1260" s="289" t="s">
        <v>87</v>
      </c>
      <c r="B1260" s="310" t="s">
        <v>823</v>
      </c>
      <c r="C1260" s="306" t="s">
        <v>55</v>
      </c>
      <c r="D1260" s="307"/>
      <c r="E1260" s="308"/>
    </row>
    <row r="1261" spans="1:5" ht="15.75" thickBot="1" x14ac:dyDescent="0.3">
      <c r="A1261" s="4" t="s">
        <v>10</v>
      </c>
      <c r="B1261" s="371" t="s">
        <v>823</v>
      </c>
      <c r="C1261" s="372"/>
      <c r="D1261" s="372"/>
      <c r="E1261" s="373"/>
    </row>
    <row r="1262" spans="1:5" ht="15.75" thickBot="1" x14ac:dyDescent="0.3">
      <c r="A1262" s="4" t="s">
        <v>15</v>
      </c>
      <c r="B1262" s="352" t="s">
        <v>207</v>
      </c>
      <c r="C1262" s="353"/>
      <c r="D1262" s="353"/>
      <c r="E1262" s="381"/>
    </row>
    <row r="1263" spans="1:5" x14ac:dyDescent="0.25">
      <c r="A1263" s="366"/>
      <c r="B1263" s="17">
        <v>2018</v>
      </c>
      <c r="C1263" s="17">
        <v>2019</v>
      </c>
      <c r="D1263" s="17">
        <v>2020</v>
      </c>
      <c r="E1263" s="17">
        <v>2021</v>
      </c>
    </row>
    <row r="1264" spans="1:5" ht="15.75" thickBot="1" x14ac:dyDescent="0.3">
      <c r="A1264" s="367"/>
      <c r="B1264" s="18" t="s">
        <v>6</v>
      </c>
      <c r="C1264" s="18" t="s">
        <v>7</v>
      </c>
      <c r="D1264" s="18" t="s">
        <v>7</v>
      </c>
      <c r="E1264" s="18" t="s">
        <v>7</v>
      </c>
    </row>
    <row r="1265" spans="1:5" ht="15.75" thickBot="1" x14ac:dyDescent="0.3">
      <c r="A1265" s="4" t="s">
        <v>9</v>
      </c>
      <c r="B1265" s="277">
        <v>0</v>
      </c>
      <c r="C1265" s="277">
        <v>4</v>
      </c>
      <c r="D1265" s="277">
        <v>0</v>
      </c>
      <c r="E1265" s="277">
        <v>0</v>
      </c>
    </row>
    <row r="1266" spans="1:5" ht="15.75" thickBot="1" x14ac:dyDescent="0.3">
      <c r="A1266" s="4" t="s">
        <v>16</v>
      </c>
      <c r="B1266" s="6">
        <f>B1284</f>
        <v>0</v>
      </c>
      <c r="C1266" s="6">
        <v>11884.916639999999</v>
      </c>
      <c r="D1266" s="6">
        <v>0</v>
      </c>
      <c r="E1266" s="6">
        <v>0</v>
      </c>
    </row>
    <row r="1267" spans="1:5" ht="15.75" thickBot="1" x14ac:dyDescent="0.3">
      <c r="A1267" s="4" t="s">
        <v>24</v>
      </c>
      <c r="B1267" s="6" t="e">
        <f>B1266/B1265</f>
        <v>#DIV/0!</v>
      </c>
      <c r="C1267" s="6">
        <f t="shared" ref="C1267" si="242">C1266/C1265</f>
        <v>2971.2291599999999</v>
      </c>
      <c r="D1267" s="6">
        <v>0</v>
      </c>
      <c r="E1267" s="6">
        <v>0</v>
      </c>
    </row>
    <row r="1268" spans="1:5" ht="15.75" thickBot="1" x14ac:dyDescent="0.3">
      <c r="A1268" s="4" t="s">
        <v>17</v>
      </c>
      <c r="B1268" s="277" t="s">
        <v>23</v>
      </c>
      <c r="C1268" s="7" t="e">
        <f>C1265/B1265-1</f>
        <v>#DIV/0!</v>
      </c>
      <c r="D1268" s="7">
        <f t="shared" ref="D1268:E1270" si="243">D1265/C1265-1</f>
        <v>-1</v>
      </c>
      <c r="E1268" s="7" t="e">
        <f t="shared" si="243"/>
        <v>#DIV/0!</v>
      </c>
    </row>
    <row r="1269" spans="1:5" ht="15.75" thickBot="1" x14ac:dyDescent="0.3">
      <c r="A1269" s="4" t="s">
        <v>18</v>
      </c>
      <c r="B1269" s="277" t="s">
        <v>23</v>
      </c>
      <c r="C1269" s="7" t="e">
        <f>C1266/B1266-1</f>
        <v>#DIV/0!</v>
      </c>
      <c r="D1269" s="7">
        <f t="shared" si="243"/>
        <v>-1</v>
      </c>
      <c r="E1269" s="7" t="e">
        <f t="shared" si="243"/>
        <v>#DIV/0!</v>
      </c>
    </row>
    <row r="1270" spans="1:5" ht="15.75" thickBot="1" x14ac:dyDescent="0.3">
      <c r="A1270" s="4" t="s">
        <v>19</v>
      </c>
      <c r="B1270" s="277" t="s">
        <v>23</v>
      </c>
      <c r="C1270" s="7" t="e">
        <f>C1267/B1267-1</f>
        <v>#DIV/0!</v>
      </c>
      <c r="D1270" s="7">
        <f t="shared" si="243"/>
        <v>-1</v>
      </c>
      <c r="E1270" s="7" t="e">
        <f t="shared" si="243"/>
        <v>#DIV/0!</v>
      </c>
    </row>
    <row r="1271" spans="1:5" ht="15.75" thickBot="1" x14ac:dyDescent="0.3">
      <c r="A1271" s="382" t="s">
        <v>88</v>
      </c>
      <c r="B1271" s="358"/>
      <c r="C1271" s="358"/>
      <c r="D1271" s="358"/>
      <c r="E1271" s="383"/>
    </row>
    <row r="1272" spans="1:5" x14ac:dyDescent="0.25">
      <c r="A1272" s="366"/>
      <c r="B1272" s="17">
        <v>2018</v>
      </c>
      <c r="C1272" s="17">
        <v>2019</v>
      </c>
      <c r="D1272" s="17">
        <v>2020</v>
      </c>
      <c r="E1272" s="17">
        <v>2021</v>
      </c>
    </row>
    <row r="1273" spans="1:5" ht="15.75" thickBot="1" x14ac:dyDescent="0.3">
      <c r="A1273" s="367"/>
      <c r="B1273" s="18" t="s">
        <v>6</v>
      </c>
      <c r="C1273" s="18" t="s">
        <v>7</v>
      </c>
      <c r="D1273" s="18" t="s">
        <v>7</v>
      </c>
      <c r="E1273" s="18" t="s">
        <v>7</v>
      </c>
    </row>
    <row r="1274" spans="1:5" ht="15.75" thickBot="1" x14ac:dyDescent="0.3">
      <c r="A1274" s="201" t="s">
        <v>43</v>
      </c>
      <c r="B1274" s="89">
        <f>B1275+B1276+B1277+B1278</f>
        <v>0</v>
      </c>
      <c r="C1274" s="89">
        <f t="shared" ref="C1274:E1274" si="244">C1275+C1276+C1277+C1278</f>
        <v>0</v>
      </c>
      <c r="D1274" s="89">
        <f t="shared" si="244"/>
        <v>0</v>
      </c>
      <c r="E1274" s="89">
        <f t="shared" si="244"/>
        <v>0</v>
      </c>
    </row>
    <row r="1275" spans="1:5" ht="15.75" thickBot="1" x14ac:dyDescent="0.3">
      <c r="A1275" s="195" t="s">
        <v>52</v>
      </c>
      <c r="B1275" s="89"/>
      <c r="C1275" s="89"/>
      <c r="D1275" s="89"/>
      <c r="E1275" s="89"/>
    </row>
    <row r="1276" spans="1:5" ht="15.75" thickBot="1" x14ac:dyDescent="0.3">
      <c r="A1276" s="195" t="s">
        <v>149</v>
      </c>
      <c r="B1276" s="89"/>
      <c r="C1276" s="89"/>
      <c r="D1276" s="89"/>
      <c r="E1276" s="89"/>
    </row>
    <row r="1277" spans="1:5" ht="15.75" thickBot="1" x14ac:dyDescent="0.3">
      <c r="A1277" s="195" t="s">
        <v>150</v>
      </c>
      <c r="B1277" s="89"/>
      <c r="C1277" s="89"/>
      <c r="D1277" s="89"/>
      <c r="E1277" s="89"/>
    </row>
    <row r="1278" spans="1:5" ht="15.75" thickBot="1" x14ac:dyDescent="0.3">
      <c r="A1278" s="195" t="s">
        <v>151</v>
      </c>
      <c r="B1278" s="89"/>
      <c r="C1278" s="89"/>
      <c r="D1278" s="89"/>
      <c r="E1278" s="89"/>
    </row>
    <row r="1279" spans="1:5" ht="15.75" thickBot="1" x14ac:dyDescent="0.3">
      <c r="A1279" s="201" t="s">
        <v>44</v>
      </c>
      <c r="B1279" s="190">
        <f>B1280+B1281+B1282+B1283</f>
        <v>0</v>
      </c>
      <c r="C1279" s="190">
        <f>C1280+C1281+C1282+C1283</f>
        <v>11884.916639999999</v>
      </c>
      <c r="D1279" s="190">
        <f t="shared" ref="D1279:E1279" si="245">D1280+D1281+D1282+D1283</f>
        <v>0</v>
      </c>
      <c r="E1279" s="190">
        <f t="shared" si="245"/>
        <v>0</v>
      </c>
    </row>
    <row r="1280" spans="1:5" ht="15.75" thickBot="1" x14ac:dyDescent="0.3">
      <c r="A1280" s="195" t="s">
        <v>52</v>
      </c>
      <c r="B1280" s="190"/>
      <c r="C1280" s="6"/>
      <c r="D1280" s="190"/>
      <c r="E1280" s="190"/>
    </row>
    <row r="1281" spans="1:5" ht="15.75" thickBot="1" x14ac:dyDescent="0.3">
      <c r="A1281" s="195" t="s">
        <v>149</v>
      </c>
      <c r="B1281" s="190"/>
      <c r="C1281" s="6">
        <v>11884.916639999999</v>
      </c>
      <c r="D1281" s="190"/>
      <c r="E1281" s="190"/>
    </row>
    <row r="1282" spans="1:5" ht="15.75" thickBot="1" x14ac:dyDescent="0.3">
      <c r="A1282" s="195" t="s">
        <v>150</v>
      </c>
      <c r="B1282" s="190"/>
      <c r="C1282" s="190"/>
      <c r="D1282" s="190"/>
      <c r="E1282" s="190"/>
    </row>
    <row r="1283" spans="1:5" ht="15.75" thickBot="1" x14ac:dyDescent="0.3">
      <c r="A1283" s="195" t="s">
        <v>151</v>
      </c>
      <c r="B1283" s="190"/>
      <c r="C1283" s="190"/>
      <c r="D1283" s="190"/>
      <c r="E1283" s="190"/>
    </row>
    <row r="1284" spans="1:5" ht="15.75" thickBot="1" x14ac:dyDescent="0.3">
      <c r="A1284" s="299" t="s">
        <v>145</v>
      </c>
      <c r="B1284" s="190">
        <f>B1274+B1279</f>
        <v>0</v>
      </c>
      <c r="C1284" s="190">
        <f t="shared" ref="C1284:E1284" si="246">C1274+C1279</f>
        <v>11884.916639999999</v>
      </c>
      <c r="D1284" s="190">
        <f t="shared" si="246"/>
        <v>0</v>
      </c>
      <c r="E1284" s="190">
        <f t="shared" si="246"/>
        <v>0</v>
      </c>
    </row>
    <row r="1285" spans="1:5" ht="15.75" thickBot="1" x14ac:dyDescent="0.3">
      <c r="A1285" s="191" t="s">
        <v>36</v>
      </c>
      <c r="B1285" s="192">
        <f>IF(B1284-B1266=0,0,"Error")</f>
        <v>0</v>
      </c>
      <c r="C1285" s="192">
        <f>IF(C1284-C1266=0,0,"Error")</f>
        <v>0</v>
      </c>
      <c r="D1285" s="192">
        <f t="shared" ref="D1285:E1285" si="247">IF(D1284-D1266=0,0,"Error")</f>
        <v>0</v>
      </c>
      <c r="E1285" s="192">
        <f t="shared" si="247"/>
        <v>0</v>
      </c>
    </row>
    <row r="1286" spans="1:5" ht="34.5" thickBot="1" x14ac:dyDescent="0.3">
      <c r="A1286" s="289" t="s">
        <v>87</v>
      </c>
      <c r="B1286" s="310" t="s">
        <v>824</v>
      </c>
      <c r="C1286" s="306" t="s">
        <v>55</v>
      </c>
      <c r="D1286" s="307"/>
      <c r="E1286" s="308"/>
    </row>
    <row r="1287" spans="1:5" ht="15.75" thickBot="1" x14ac:dyDescent="0.3">
      <c r="A1287" s="4" t="s">
        <v>10</v>
      </c>
      <c r="B1287" s="371" t="s">
        <v>824</v>
      </c>
      <c r="C1287" s="372"/>
      <c r="D1287" s="372"/>
      <c r="E1287" s="373"/>
    </row>
    <row r="1288" spans="1:5" ht="15.75" thickBot="1" x14ac:dyDescent="0.3">
      <c r="A1288" s="4" t="s">
        <v>15</v>
      </c>
      <c r="B1288" s="352" t="s">
        <v>207</v>
      </c>
      <c r="C1288" s="353"/>
      <c r="D1288" s="353"/>
      <c r="E1288" s="381"/>
    </row>
    <row r="1289" spans="1:5" x14ac:dyDescent="0.25">
      <c r="A1289" s="366"/>
      <c r="B1289" s="17">
        <v>2018</v>
      </c>
      <c r="C1289" s="17">
        <v>2019</v>
      </c>
      <c r="D1289" s="17">
        <v>2020</v>
      </c>
      <c r="E1289" s="17">
        <v>2021</v>
      </c>
    </row>
    <row r="1290" spans="1:5" ht="15.75" thickBot="1" x14ac:dyDescent="0.3">
      <c r="A1290" s="367"/>
      <c r="B1290" s="18" t="s">
        <v>6</v>
      </c>
      <c r="C1290" s="18" t="s">
        <v>7</v>
      </c>
      <c r="D1290" s="18" t="s">
        <v>7</v>
      </c>
      <c r="E1290" s="18" t="s">
        <v>7</v>
      </c>
    </row>
    <row r="1291" spans="1:5" ht="15.75" thickBot="1" x14ac:dyDescent="0.3">
      <c r="A1291" s="4" t="s">
        <v>9</v>
      </c>
      <c r="B1291" s="277">
        <v>0</v>
      </c>
      <c r="C1291" s="277">
        <v>1</v>
      </c>
      <c r="D1291" s="277"/>
      <c r="E1291" s="277"/>
    </row>
    <row r="1292" spans="1:5" ht="15.75" thickBot="1" x14ac:dyDescent="0.3">
      <c r="A1292" s="4" t="s">
        <v>16</v>
      </c>
      <c r="B1292" s="6">
        <f>B1310</f>
        <v>0</v>
      </c>
      <c r="C1292" s="6">
        <v>12451.885539999999</v>
      </c>
      <c r="D1292" s="6"/>
      <c r="E1292" s="6"/>
    </row>
    <row r="1293" spans="1:5" ht="15.75" thickBot="1" x14ac:dyDescent="0.3">
      <c r="A1293" s="4" t="s">
        <v>24</v>
      </c>
      <c r="B1293" s="6" t="e">
        <f>B1292/B1291</f>
        <v>#DIV/0!</v>
      </c>
      <c r="C1293" s="6">
        <f t="shared" ref="C1293:E1293" si="248">C1292/C1291</f>
        <v>12451.885539999999</v>
      </c>
      <c r="D1293" s="6" t="e">
        <f t="shared" si="248"/>
        <v>#DIV/0!</v>
      </c>
      <c r="E1293" s="6" t="e">
        <f t="shared" si="248"/>
        <v>#DIV/0!</v>
      </c>
    </row>
    <row r="1294" spans="1:5" ht="15.75" thickBot="1" x14ac:dyDescent="0.3">
      <c r="A1294" s="4" t="s">
        <v>17</v>
      </c>
      <c r="B1294" s="277" t="s">
        <v>23</v>
      </c>
      <c r="C1294" s="7" t="e">
        <f>C1291/B1291-1</f>
        <v>#DIV/0!</v>
      </c>
      <c r="D1294" s="7">
        <f t="shared" ref="D1294:E1296" si="249">D1291/C1291-1</f>
        <v>-1</v>
      </c>
      <c r="E1294" s="7" t="e">
        <f t="shared" si="249"/>
        <v>#DIV/0!</v>
      </c>
    </row>
    <row r="1295" spans="1:5" ht="15.75" thickBot="1" x14ac:dyDescent="0.3">
      <c r="A1295" s="4" t="s">
        <v>18</v>
      </c>
      <c r="B1295" s="277" t="s">
        <v>23</v>
      </c>
      <c r="C1295" s="7" t="e">
        <f>C1292/B1292-1</f>
        <v>#DIV/0!</v>
      </c>
      <c r="D1295" s="7">
        <f t="shared" si="249"/>
        <v>-1</v>
      </c>
      <c r="E1295" s="7" t="e">
        <f t="shared" si="249"/>
        <v>#DIV/0!</v>
      </c>
    </row>
    <row r="1296" spans="1:5" ht="15.75" thickBot="1" x14ac:dyDescent="0.3">
      <c r="A1296" s="4" t="s">
        <v>19</v>
      </c>
      <c r="B1296" s="277" t="s">
        <v>23</v>
      </c>
      <c r="C1296" s="7" t="e">
        <f>C1293/B1293-1</f>
        <v>#DIV/0!</v>
      </c>
      <c r="D1296" s="7" t="e">
        <f t="shared" si="249"/>
        <v>#DIV/0!</v>
      </c>
      <c r="E1296" s="7" t="e">
        <f t="shared" si="249"/>
        <v>#DIV/0!</v>
      </c>
    </row>
    <row r="1297" spans="1:5" ht="15.75" thickBot="1" x14ac:dyDescent="0.3">
      <c r="A1297" s="382" t="s">
        <v>88</v>
      </c>
      <c r="B1297" s="358"/>
      <c r="C1297" s="358"/>
      <c r="D1297" s="358"/>
      <c r="E1297" s="383"/>
    </row>
    <row r="1298" spans="1:5" x14ac:dyDescent="0.25">
      <c r="A1298" s="366"/>
      <c r="B1298" s="17">
        <v>2018</v>
      </c>
      <c r="C1298" s="17">
        <v>2019</v>
      </c>
      <c r="D1298" s="17">
        <v>2020</v>
      </c>
      <c r="E1298" s="17">
        <v>2021</v>
      </c>
    </row>
    <row r="1299" spans="1:5" ht="15.75" thickBot="1" x14ac:dyDescent="0.3">
      <c r="A1299" s="367"/>
      <c r="B1299" s="18" t="s">
        <v>6</v>
      </c>
      <c r="C1299" s="18" t="s">
        <v>7</v>
      </c>
      <c r="D1299" s="18" t="s">
        <v>7</v>
      </c>
      <c r="E1299" s="18" t="s">
        <v>7</v>
      </c>
    </row>
    <row r="1300" spans="1:5" ht="15.75" thickBot="1" x14ac:dyDescent="0.3">
      <c r="A1300" s="201" t="s">
        <v>43</v>
      </c>
      <c r="B1300" s="89">
        <f>B1301+B1302+B1303+B1304</f>
        <v>0</v>
      </c>
      <c r="C1300" s="89">
        <f t="shared" ref="C1300:E1300" si="250">C1301+C1302+C1303+C1304</f>
        <v>0</v>
      </c>
      <c r="D1300" s="89">
        <f t="shared" si="250"/>
        <v>0</v>
      </c>
      <c r="E1300" s="89">
        <f t="shared" si="250"/>
        <v>0</v>
      </c>
    </row>
    <row r="1301" spans="1:5" ht="15.75" thickBot="1" x14ac:dyDescent="0.3">
      <c r="A1301" s="195" t="s">
        <v>52</v>
      </c>
      <c r="B1301" s="89"/>
      <c r="C1301" s="89"/>
      <c r="D1301" s="89"/>
      <c r="E1301" s="89"/>
    </row>
    <row r="1302" spans="1:5" ht="15.75" thickBot="1" x14ac:dyDescent="0.3">
      <c r="A1302" s="195" t="s">
        <v>149</v>
      </c>
      <c r="B1302" s="89"/>
      <c r="C1302" s="89"/>
      <c r="D1302" s="89"/>
      <c r="E1302" s="89"/>
    </row>
    <row r="1303" spans="1:5" ht="15.75" thickBot="1" x14ac:dyDescent="0.3">
      <c r="A1303" s="195" t="s">
        <v>150</v>
      </c>
      <c r="B1303" s="89"/>
      <c r="C1303" s="89"/>
      <c r="D1303" s="89"/>
      <c r="E1303" s="89"/>
    </row>
    <row r="1304" spans="1:5" ht="15.75" thickBot="1" x14ac:dyDescent="0.3">
      <c r="A1304" s="195" t="s">
        <v>151</v>
      </c>
      <c r="B1304" s="89"/>
      <c r="C1304" s="89"/>
      <c r="D1304" s="89"/>
      <c r="E1304" s="89"/>
    </row>
    <row r="1305" spans="1:5" ht="15.75" thickBot="1" x14ac:dyDescent="0.3">
      <c r="A1305" s="201" t="s">
        <v>44</v>
      </c>
      <c r="B1305" s="190">
        <f>B1306+B1307+B1308+B1309</f>
        <v>0</v>
      </c>
      <c r="C1305" s="190">
        <f t="shared" ref="C1305" si="251">C1306+C1307+C1308+C1309</f>
        <v>12451.885539999999</v>
      </c>
      <c r="D1305" s="190">
        <v>0</v>
      </c>
      <c r="E1305" s="190">
        <f t="shared" ref="E1305" si="252">E1306+E1307+E1308+E1309</f>
        <v>0</v>
      </c>
    </row>
    <row r="1306" spans="1:5" ht="15.75" thickBot="1" x14ac:dyDescent="0.3">
      <c r="A1306" s="195" t="s">
        <v>52</v>
      </c>
      <c r="B1306" s="190"/>
      <c r="C1306" s="190"/>
      <c r="D1306" s="190"/>
      <c r="E1306" s="190"/>
    </row>
    <row r="1307" spans="1:5" ht="15.75" thickBot="1" x14ac:dyDescent="0.3">
      <c r="A1307" s="195" t="s">
        <v>149</v>
      </c>
      <c r="B1307" s="190"/>
      <c r="C1307" s="6">
        <v>12451.885539999999</v>
      </c>
      <c r="D1307" s="190">
        <v>0</v>
      </c>
      <c r="E1307" s="190">
        <v>0</v>
      </c>
    </row>
    <row r="1308" spans="1:5" ht="15.75" thickBot="1" x14ac:dyDescent="0.3">
      <c r="A1308" s="195" t="s">
        <v>150</v>
      </c>
      <c r="B1308" s="190"/>
      <c r="C1308" s="190"/>
      <c r="D1308" s="190"/>
      <c r="E1308" s="190"/>
    </row>
    <row r="1309" spans="1:5" ht="15.75" thickBot="1" x14ac:dyDescent="0.3">
      <c r="A1309" s="195" t="s">
        <v>151</v>
      </c>
      <c r="B1309" s="190"/>
      <c r="C1309" s="190"/>
      <c r="D1309" s="190"/>
      <c r="E1309" s="190"/>
    </row>
    <row r="1310" spans="1:5" ht="15.75" thickBot="1" x14ac:dyDescent="0.3">
      <c r="A1310" s="299" t="s">
        <v>145</v>
      </c>
      <c r="B1310" s="190">
        <f>B1300+B1305</f>
        <v>0</v>
      </c>
      <c r="C1310" s="190">
        <f t="shared" ref="C1310:E1310" si="253">C1300+C1305</f>
        <v>12451.885539999999</v>
      </c>
      <c r="D1310" s="190">
        <f t="shared" si="253"/>
        <v>0</v>
      </c>
      <c r="E1310" s="190">
        <f t="shared" si="253"/>
        <v>0</v>
      </c>
    </row>
    <row r="1311" spans="1:5" ht="15.75" thickBot="1" x14ac:dyDescent="0.3">
      <c r="A1311" s="191" t="s">
        <v>36</v>
      </c>
      <c r="B1311" s="192">
        <f>IF(B1310-B1292=0,0,"Error")</f>
        <v>0</v>
      </c>
      <c r="C1311" s="192">
        <f>IF(C1310-C1292=0,0,"Error")</f>
        <v>0</v>
      </c>
      <c r="D1311" s="192">
        <f t="shared" ref="D1311:E1311" si="254">IF(D1310-D1292=0,0,"Error")</f>
        <v>0</v>
      </c>
      <c r="E1311" s="192">
        <f t="shared" si="254"/>
        <v>0</v>
      </c>
    </row>
    <row r="1312" spans="1:5" ht="15.75" thickBot="1" x14ac:dyDescent="0.3">
      <c r="A1312" s="191"/>
      <c r="B1312" s="192"/>
      <c r="C1312" s="192"/>
      <c r="D1312" s="192"/>
      <c r="E1312" s="192"/>
    </row>
    <row r="1313" spans="1:5" ht="34.5" thickBot="1" x14ac:dyDescent="0.3">
      <c r="A1313" s="289" t="s">
        <v>87</v>
      </c>
      <c r="B1313" s="310" t="s">
        <v>825</v>
      </c>
      <c r="C1313" s="306" t="s">
        <v>55</v>
      </c>
      <c r="D1313" s="307"/>
      <c r="E1313" s="308"/>
    </row>
    <row r="1314" spans="1:5" ht="15.75" thickBot="1" x14ac:dyDescent="0.3">
      <c r="A1314" s="4" t="s">
        <v>10</v>
      </c>
      <c r="B1314" s="384" t="s">
        <v>825</v>
      </c>
      <c r="C1314" s="386"/>
      <c r="D1314" s="386"/>
      <c r="E1314" s="387"/>
    </row>
    <row r="1315" spans="1:5" ht="15.75" thickBot="1" x14ac:dyDescent="0.3">
      <c r="A1315" s="4" t="s">
        <v>15</v>
      </c>
      <c r="B1315" s="352" t="s">
        <v>207</v>
      </c>
      <c r="C1315" s="353"/>
      <c r="D1315" s="353"/>
      <c r="E1315" s="381"/>
    </row>
    <row r="1316" spans="1:5" x14ac:dyDescent="0.25">
      <c r="A1316" s="366"/>
      <c r="B1316" s="17">
        <v>2018</v>
      </c>
      <c r="C1316" s="17">
        <v>2019</v>
      </c>
      <c r="D1316" s="17">
        <v>2020</v>
      </c>
      <c r="E1316" s="17">
        <v>2021</v>
      </c>
    </row>
    <row r="1317" spans="1:5" ht="15.75" thickBot="1" x14ac:dyDescent="0.3">
      <c r="A1317" s="367"/>
      <c r="B1317" s="18" t="s">
        <v>6</v>
      </c>
      <c r="C1317" s="18" t="s">
        <v>7</v>
      </c>
      <c r="D1317" s="18" t="s">
        <v>7</v>
      </c>
      <c r="E1317" s="18" t="s">
        <v>7</v>
      </c>
    </row>
    <row r="1318" spans="1:5" ht="15.75" thickBot="1" x14ac:dyDescent="0.3">
      <c r="A1318" s="4" t="s">
        <v>9</v>
      </c>
      <c r="B1318" s="277">
        <v>0</v>
      </c>
      <c r="C1318" s="277">
        <v>1</v>
      </c>
      <c r="D1318" s="277">
        <v>0</v>
      </c>
      <c r="E1318" s="277">
        <v>0</v>
      </c>
    </row>
    <row r="1319" spans="1:5" ht="15.75" thickBot="1" x14ac:dyDescent="0.3">
      <c r="A1319" s="4" t="s">
        <v>16</v>
      </c>
      <c r="B1319" s="6">
        <f>B1337</f>
        <v>0</v>
      </c>
      <c r="C1319" s="311">
        <v>12845.574000000001</v>
      </c>
      <c r="D1319" s="6">
        <v>0</v>
      </c>
      <c r="E1319" s="6">
        <v>0</v>
      </c>
    </row>
    <row r="1320" spans="1:5" ht="15.75" thickBot="1" x14ac:dyDescent="0.3">
      <c r="A1320" s="4" t="s">
        <v>24</v>
      </c>
      <c r="B1320" s="6" t="e">
        <f>B1319/B1318</f>
        <v>#DIV/0!</v>
      </c>
      <c r="C1320" s="6">
        <f>C1319/C1318</f>
        <v>12845.574000000001</v>
      </c>
      <c r="D1320" s="6">
        <v>0</v>
      </c>
      <c r="E1320" s="6">
        <v>0</v>
      </c>
    </row>
    <row r="1321" spans="1:5" ht="15.75" thickBot="1" x14ac:dyDescent="0.3">
      <c r="A1321" s="4" t="s">
        <v>17</v>
      </c>
      <c r="B1321" s="277" t="s">
        <v>23</v>
      </c>
      <c r="C1321" s="7" t="e">
        <f>C1318/B1318-1</f>
        <v>#DIV/0!</v>
      </c>
      <c r="D1321" s="7">
        <f t="shared" ref="D1321:E1323" si="255">D1318/C1318-1</f>
        <v>-1</v>
      </c>
      <c r="E1321" s="7" t="e">
        <f t="shared" si="255"/>
        <v>#DIV/0!</v>
      </c>
    </row>
    <row r="1322" spans="1:5" ht="15.75" thickBot="1" x14ac:dyDescent="0.3">
      <c r="A1322" s="4" t="s">
        <v>18</v>
      </c>
      <c r="B1322" s="277" t="s">
        <v>23</v>
      </c>
      <c r="C1322" s="7" t="e">
        <f>C1319/B1319-1</f>
        <v>#DIV/0!</v>
      </c>
      <c r="D1322" s="7">
        <f t="shared" si="255"/>
        <v>-1</v>
      </c>
      <c r="E1322" s="7" t="e">
        <f t="shared" si="255"/>
        <v>#DIV/0!</v>
      </c>
    </row>
    <row r="1323" spans="1:5" ht="15.75" thickBot="1" x14ac:dyDescent="0.3">
      <c r="A1323" s="4" t="s">
        <v>19</v>
      </c>
      <c r="B1323" s="277" t="s">
        <v>23</v>
      </c>
      <c r="C1323" s="7" t="e">
        <f>C1320/B1320-1</f>
        <v>#DIV/0!</v>
      </c>
      <c r="D1323" s="7">
        <f t="shared" si="255"/>
        <v>-1</v>
      </c>
      <c r="E1323" s="7" t="e">
        <f t="shared" si="255"/>
        <v>#DIV/0!</v>
      </c>
    </row>
    <row r="1324" spans="1:5" ht="15.75" thickBot="1" x14ac:dyDescent="0.3">
      <c r="A1324" s="382" t="s">
        <v>88</v>
      </c>
      <c r="B1324" s="358"/>
      <c r="C1324" s="358"/>
      <c r="D1324" s="358"/>
      <c r="E1324" s="383"/>
    </row>
    <row r="1325" spans="1:5" x14ac:dyDescent="0.25">
      <c r="A1325" s="366"/>
      <c r="B1325" s="17">
        <v>2018</v>
      </c>
      <c r="C1325" s="17">
        <v>2019</v>
      </c>
      <c r="D1325" s="17">
        <v>2020</v>
      </c>
      <c r="E1325" s="17">
        <v>2021</v>
      </c>
    </row>
    <row r="1326" spans="1:5" ht="15.75" thickBot="1" x14ac:dyDescent="0.3">
      <c r="A1326" s="367"/>
      <c r="B1326" s="18" t="s">
        <v>6</v>
      </c>
      <c r="C1326" s="18" t="s">
        <v>7</v>
      </c>
      <c r="D1326" s="18" t="s">
        <v>7</v>
      </c>
      <c r="E1326" s="18" t="s">
        <v>7</v>
      </c>
    </row>
    <row r="1327" spans="1:5" ht="15.75" thickBot="1" x14ac:dyDescent="0.3">
      <c r="A1327" s="201" t="s">
        <v>43</v>
      </c>
      <c r="B1327" s="89">
        <f>B1328+B1329+B1330+B1331</f>
        <v>0</v>
      </c>
      <c r="C1327" s="89">
        <f t="shared" ref="C1327:E1327" si="256">C1328+C1329+C1330+C1331</f>
        <v>0</v>
      </c>
      <c r="D1327" s="89">
        <f t="shared" si="256"/>
        <v>0</v>
      </c>
      <c r="E1327" s="89">
        <f t="shared" si="256"/>
        <v>0</v>
      </c>
    </row>
    <row r="1328" spans="1:5" ht="15.75" thickBot="1" x14ac:dyDescent="0.3">
      <c r="A1328" s="195" t="s">
        <v>52</v>
      </c>
      <c r="B1328" s="89"/>
      <c r="C1328" s="89"/>
      <c r="D1328" s="89"/>
      <c r="E1328" s="89"/>
    </row>
    <row r="1329" spans="1:5" ht="15.75" thickBot="1" x14ac:dyDescent="0.3">
      <c r="A1329" s="195" t="s">
        <v>149</v>
      </c>
      <c r="B1329" s="89"/>
      <c r="C1329" s="89"/>
      <c r="D1329" s="89"/>
      <c r="E1329" s="89"/>
    </row>
    <row r="1330" spans="1:5" ht="15.75" thickBot="1" x14ac:dyDescent="0.3">
      <c r="A1330" s="195" t="s">
        <v>150</v>
      </c>
      <c r="B1330" s="89"/>
      <c r="C1330" s="89"/>
      <c r="D1330" s="89"/>
      <c r="E1330" s="89"/>
    </row>
    <row r="1331" spans="1:5" ht="15.75" thickBot="1" x14ac:dyDescent="0.3">
      <c r="A1331" s="195" t="s">
        <v>151</v>
      </c>
      <c r="B1331" s="89"/>
      <c r="C1331" s="89"/>
      <c r="D1331" s="89"/>
      <c r="E1331" s="89"/>
    </row>
    <row r="1332" spans="1:5" ht="15.75" thickBot="1" x14ac:dyDescent="0.3">
      <c r="A1332" s="201" t="s">
        <v>44</v>
      </c>
      <c r="B1332" s="190">
        <f>B1333+B1334+B1335+B1336</f>
        <v>0</v>
      </c>
      <c r="C1332" s="190">
        <f>C1333+C1334+C1335+C1336</f>
        <v>12845.574000000001</v>
      </c>
      <c r="D1332" s="190">
        <f t="shared" ref="D1332:E1332" si="257">D1333+D1334+D1335+D1336</f>
        <v>0</v>
      </c>
      <c r="E1332" s="190">
        <f t="shared" si="257"/>
        <v>0</v>
      </c>
    </row>
    <row r="1333" spans="1:5" ht="15.75" thickBot="1" x14ac:dyDescent="0.3">
      <c r="A1333" s="195" t="s">
        <v>52</v>
      </c>
      <c r="B1333" s="190"/>
      <c r="C1333" s="6"/>
      <c r="D1333" s="190"/>
      <c r="E1333" s="190"/>
    </row>
    <row r="1334" spans="1:5" ht="15.75" thickBot="1" x14ac:dyDescent="0.3">
      <c r="A1334" s="195" t="s">
        <v>149</v>
      </c>
      <c r="B1334" s="190"/>
      <c r="C1334" s="311">
        <v>12845.574000000001</v>
      </c>
      <c r="D1334" s="190"/>
      <c r="E1334" s="190"/>
    </row>
    <row r="1335" spans="1:5" ht="15.75" thickBot="1" x14ac:dyDescent="0.3">
      <c r="A1335" s="195" t="s">
        <v>150</v>
      </c>
      <c r="B1335" s="190"/>
      <c r="C1335" s="190"/>
      <c r="D1335" s="190"/>
      <c r="E1335" s="190"/>
    </row>
    <row r="1336" spans="1:5" ht="15.75" thickBot="1" x14ac:dyDescent="0.3">
      <c r="A1336" s="195" t="s">
        <v>151</v>
      </c>
      <c r="B1336" s="190"/>
      <c r="C1336" s="190"/>
      <c r="D1336" s="190"/>
      <c r="E1336" s="190"/>
    </row>
    <row r="1337" spans="1:5" ht="15.75" thickBot="1" x14ac:dyDescent="0.3">
      <c r="A1337" s="299" t="s">
        <v>145</v>
      </c>
      <c r="B1337" s="190">
        <f>B1327+B1332</f>
        <v>0</v>
      </c>
      <c r="C1337" s="190">
        <f t="shared" ref="C1337:E1337" si="258">C1327+C1332</f>
        <v>12845.574000000001</v>
      </c>
      <c r="D1337" s="190">
        <f t="shared" si="258"/>
        <v>0</v>
      </c>
      <c r="E1337" s="190">
        <f t="shared" si="258"/>
        <v>0</v>
      </c>
    </row>
    <row r="1338" spans="1:5" ht="15.75" thickBot="1" x14ac:dyDescent="0.3">
      <c r="A1338" s="191" t="s">
        <v>36</v>
      </c>
      <c r="B1338" s="192">
        <f>IF(B1337-B1319=0,0,"Error")</f>
        <v>0</v>
      </c>
      <c r="C1338" s="192">
        <f>IF(C1337-C1319=0,0,"Error")</f>
        <v>0</v>
      </c>
      <c r="D1338" s="192">
        <f t="shared" ref="D1338:E1338" si="259">IF(D1337-D1319=0,0,"Error")</f>
        <v>0</v>
      </c>
      <c r="E1338" s="192">
        <f t="shared" si="259"/>
        <v>0</v>
      </c>
    </row>
    <row r="1339" spans="1:5" ht="15.75" thickBot="1" x14ac:dyDescent="0.3">
      <c r="A1339" s="25"/>
      <c r="B1339" s="26"/>
      <c r="C1339" s="26"/>
      <c r="D1339" s="26"/>
      <c r="E1339" s="26"/>
    </row>
    <row r="1340" spans="1:5" ht="24.75" thickBot="1" x14ac:dyDescent="0.3">
      <c r="A1340" s="12" t="s">
        <v>49</v>
      </c>
      <c r="B1340" s="13">
        <f>B32+B69+B106+B146+B181+B218+B255+B292+B329+B369+B396+B449+B1024+B423</f>
        <v>2204799.9998209998</v>
      </c>
      <c r="C1340" s="13">
        <f>C32+C69+C106+C146+C181+C218+C255+C292+C329+C369+C396+C449+C476+C502+C529+C555+C581+C607+C633+C659+C685+C711+C737+C763+C789+C815+C841+C867+C893+C919+C945+C971+C997+C1024+C1051+C1078+C1105+C1132+C1159+C1185+C1212+C1239+C1266+C1292+C1319</f>
        <v>3318343.9396029501</v>
      </c>
      <c r="D1340" s="13">
        <f>D32+D69+D106+D146+D181+D218+D255+D292+D329+D369+D396+D449+D1024</f>
        <v>2919399.99969</v>
      </c>
      <c r="E1340" s="13">
        <f>E32+E69+E106+E146+E181+E218+E255+E292+E329+E369+E396+E449+E1024</f>
        <v>3093809.8511000001</v>
      </c>
    </row>
    <row r="1341" spans="1:5" ht="24.75" thickBot="1" x14ac:dyDescent="0.3">
      <c r="A1341" s="12" t="s">
        <v>50</v>
      </c>
      <c r="B1341" s="13">
        <f>SUM(B1368+B1363+B1360+B1348+B1345+B1342)</f>
        <v>2204799.9998210003</v>
      </c>
      <c r="C1341" s="13">
        <f>SUM(C1368+C1363+C1360+C1348+C1345+C1342)</f>
        <v>3318343.9396029501</v>
      </c>
      <c r="D1341" s="13">
        <f t="shared" ref="D1341:E1341" si="260">SUM(D1368+D1363+D1360+D1348+D1345+D1342)</f>
        <v>2919399.99969</v>
      </c>
      <c r="E1341" s="13">
        <f t="shared" si="260"/>
        <v>3093809.8511000006</v>
      </c>
    </row>
    <row r="1342" spans="1:5" ht="15.75" thickBot="1" x14ac:dyDescent="0.3">
      <c r="A1342" s="1" t="s">
        <v>0</v>
      </c>
      <c r="B1342" s="21">
        <f>B1343+B1344</f>
        <v>1061000.0000000002</v>
      </c>
      <c r="C1342" s="21">
        <f t="shared" ref="C1342:E1342" si="261">C1343+C1344</f>
        <v>1111000</v>
      </c>
      <c r="D1342" s="21">
        <f t="shared" si="261"/>
        <v>1175560.3429999999</v>
      </c>
      <c r="E1342" s="21">
        <f t="shared" si="261"/>
        <v>1298602.6353381502</v>
      </c>
    </row>
    <row r="1343" spans="1:5" ht="15.75" thickBot="1" x14ac:dyDescent="0.3">
      <c r="A1343" s="10" t="s">
        <v>52</v>
      </c>
      <c r="B1343" s="11">
        <f t="shared" ref="B1343:E1344" si="262">B41+B78+B115+B190+B227+B264+B301+B338</f>
        <v>1061000.0000000002</v>
      </c>
      <c r="C1343" s="11">
        <f t="shared" si="262"/>
        <v>1111000</v>
      </c>
      <c r="D1343" s="11">
        <f t="shared" si="262"/>
        <v>1175560.3429999999</v>
      </c>
      <c r="E1343" s="11">
        <f t="shared" si="262"/>
        <v>1298602.6353381502</v>
      </c>
    </row>
    <row r="1344" spans="1:5" ht="15.75" thickBot="1" x14ac:dyDescent="0.3">
      <c r="A1344" s="10" t="s">
        <v>56</v>
      </c>
      <c r="B1344" s="11">
        <f t="shared" si="262"/>
        <v>0</v>
      </c>
      <c r="C1344" s="11">
        <f t="shared" si="262"/>
        <v>0</v>
      </c>
      <c r="D1344" s="11">
        <f t="shared" si="262"/>
        <v>0</v>
      </c>
      <c r="E1344" s="11">
        <f t="shared" si="262"/>
        <v>0</v>
      </c>
    </row>
    <row r="1345" spans="1:5" ht="24.75" thickBot="1" x14ac:dyDescent="0.3">
      <c r="A1345" s="1" t="s">
        <v>32</v>
      </c>
      <c r="B1345" s="21">
        <f>B1346+B1347</f>
        <v>178599.999821</v>
      </c>
      <c r="C1345" s="21">
        <f>SUM(C43+C80+C192+C229+C266+C303+C340)</f>
        <v>203599.56942294998</v>
      </c>
      <c r="D1345" s="21">
        <f>SUM(D43+D80+D192+D229+D266+D303+D340)</f>
        <v>205757.57568999997</v>
      </c>
      <c r="E1345" s="21">
        <f>SUM(E43+E80+E192+E229+E266+E303+E340)</f>
        <v>220162.38326184999</v>
      </c>
    </row>
    <row r="1346" spans="1:5" ht="15.75" thickBot="1" x14ac:dyDescent="0.3">
      <c r="A1346" s="10" t="s">
        <v>52</v>
      </c>
      <c r="B1346" s="8">
        <f t="shared" ref="B1346:E1347" si="263">B44+B81+B118+B193+B230+B267+B304+B341</f>
        <v>178599.999821</v>
      </c>
      <c r="C1346" s="8">
        <f t="shared" si="263"/>
        <v>203599.56942294998</v>
      </c>
      <c r="D1346" s="8">
        <f t="shared" si="263"/>
        <v>205757.57568999997</v>
      </c>
      <c r="E1346" s="8">
        <f t="shared" si="263"/>
        <v>220162.38326184999</v>
      </c>
    </row>
    <row r="1347" spans="1:5" ht="15.75" thickBot="1" x14ac:dyDescent="0.3">
      <c r="A1347" s="10" t="s">
        <v>56</v>
      </c>
      <c r="B1347" s="8">
        <f t="shared" si="263"/>
        <v>0</v>
      </c>
      <c r="C1347" s="8">
        <f t="shared" si="263"/>
        <v>0</v>
      </c>
      <c r="D1347" s="8">
        <f t="shared" si="263"/>
        <v>0</v>
      </c>
      <c r="E1347" s="8">
        <f t="shared" si="263"/>
        <v>0</v>
      </c>
    </row>
    <row r="1348" spans="1:5" ht="15.75" thickBot="1" x14ac:dyDescent="0.3">
      <c r="A1348" s="1" t="s">
        <v>1</v>
      </c>
      <c r="B1348" s="21">
        <f>B1349+B1350</f>
        <v>433000</v>
      </c>
      <c r="C1348" s="21">
        <f t="shared" ref="C1348:E1348" si="264">C1349+C1350</f>
        <v>482400.37</v>
      </c>
      <c r="D1348" s="21">
        <f t="shared" si="264"/>
        <v>560682.08100000012</v>
      </c>
      <c r="E1348" s="21">
        <f t="shared" si="264"/>
        <v>583234.83250000002</v>
      </c>
    </row>
    <row r="1349" spans="1:5" ht="15.75" thickBot="1" x14ac:dyDescent="0.3">
      <c r="A1349" s="10" t="s">
        <v>52</v>
      </c>
      <c r="B1349" s="8">
        <f t="shared" ref="B1349:E1350" si="265">B47+B84+B121+B196+B233+B270+B307+B344</f>
        <v>433000</v>
      </c>
      <c r="C1349" s="8">
        <f t="shared" si="265"/>
        <v>482400.37</v>
      </c>
      <c r="D1349" s="8">
        <f t="shared" si="265"/>
        <v>560682.08100000012</v>
      </c>
      <c r="E1349" s="8">
        <f t="shared" si="265"/>
        <v>583234.83250000002</v>
      </c>
    </row>
    <row r="1350" spans="1:5" ht="15.75" thickBot="1" x14ac:dyDescent="0.3">
      <c r="A1350" s="10" t="s">
        <v>56</v>
      </c>
      <c r="B1350" s="8">
        <f t="shared" si="265"/>
        <v>0</v>
      </c>
      <c r="C1350" s="8">
        <f t="shared" si="265"/>
        <v>0</v>
      </c>
      <c r="D1350" s="8">
        <f t="shared" si="265"/>
        <v>0</v>
      </c>
      <c r="E1350" s="8">
        <f t="shared" si="265"/>
        <v>0</v>
      </c>
    </row>
    <row r="1351" spans="1:5" ht="15.75" thickBot="1" x14ac:dyDescent="0.3">
      <c r="A1351" s="1" t="s">
        <v>2</v>
      </c>
      <c r="B1351" s="21">
        <f>B1352+B1353</f>
        <v>0</v>
      </c>
      <c r="C1351" s="21">
        <f t="shared" ref="C1351:E1351" si="266">C1352+C1353</f>
        <v>0</v>
      </c>
      <c r="D1351" s="21">
        <f t="shared" si="266"/>
        <v>0</v>
      </c>
      <c r="E1351" s="21">
        <f t="shared" si="266"/>
        <v>0</v>
      </c>
    </row>
    <row r="1352" spans="1:5" ht="15.75" thickBot="1" x14ac:dyDescent="0.3">
      <c r="A1352" s="10" t="s">
        <v>52</v>
      </c>
      <c r="B1352" s="8">
        <f t="shared" ref="B1352:E1353" si="267">B50+B87+B124</f>
        <v>0</v>
      </c>
      <c r="C1352" s="8">
        <f t="shared" si="267"/>
        <v>0</v>
      </c>
      <c r="D1352" s="8">
        <f t="shared" si="267"/>
        <v>0</v>
      </c>
      <c r="E1352" s="8">
        <f t="shared" si="267"/>
        <v>0</v>
      </c>
    </row>
    <row r="1353" spans="1:5" ht="15.75" thickBot="1" x14ac:dyDescent="0.3">
      <c r="A1353" s="10" t="s">
        <v>56</v>
      </c>
      <c r="B1353" s="11">
        <f t="shared" si="267"/>
        <v>0</v>
      </c>
      <c r="C1353" s="11">
        <f t="shared" si="267"/>
        <v>0</v>
      </c>
      <c r="D1353" s="11">
        <f t="shared" si="267"/>
        <v>0</v>
      </c>
      <c r="E1353" s="11">
        <f t="shared" si="267"/>
        <v>0</v>
      </c>
    </row>
    <row r="1354" spans="1:5" ht="15.75" thickBot="1" x14ac:dyDescent="0.3">
      <c r="A1354" s="1" t="s">
        <v>25</v>
      </c>
      <c r="B1354" s="21">
        <f>B1355+B1356</f>
        <v>0</v>
      </c>
      <c r="C1354" s="21">
        <f t="shared" ref="C1354:E1354" si="268">C1355+C1356</f>
        <v>0</v>
      </c>
      <c r="D1354" s="21">
        <f t="shared" si="268"/>
        <v>0</v>
      </c>
      <c r="E1354" s="21">
        <f t="shared" si="268"/>
        <v>0</v>
      </c>
    </row>
    <row r="1355" spans="1:5" ht="15.75" thickBot="1" x14ac:dyDescent="0.3">
      <c r="A1355" s="10" t="s">
        <v>52</v>
      </c>
      <c r="B1355" s="8">
        <f t="shared" ref="B1355:E1356" si="269">B53+B90+B127</f>
        <v>0</v>
      </c>
      <c r="C1355" s="8">
        <f t="shared" si="269"/>
        <v>0</v>
      </c>
      <c r="D1355" s="8">
        <f t="shared" si="269"/>
        <v>0</v>
      </c>
      <c r="E1355" s="8">
        <f t="shared" si="269"/>
        <v>0</v>
      </c>
    </row>
    <row r="1356" spans="1:5" ht="15.75" thickBot="1" x14ac:dyDescent="0.3">
      <c r="A1356" s="10" t="s">
        <v>56</v>
      </c>
      <c r="B1356" s="11">
        <f t="shared" si="269"/>
        <v>0</v>
      </c>
      <c r="C1356" s="11">
        <f t="shared" si="269"/>
        <v>0</v>
      </c>
      <c r="D1356" s="11">
        <f t="shared" si="269"/>
        <v>0</v>
      </c>
      <c r="E1356" s="11">
        <f t="shared" si="269"/>
        <v>0</v>
      </c>
    </row>
    <row r="1357" spans="1:5" ht="15.75" thickBot="1" x14ac:dyDescent="0.3">
      <c r="A1357" s="1" t="s">
        <v>26</v>
      </c>
      <c r="B1357" s="21">
        <f>B1358+B1359</f>
        <v>0</v>
      </c>
      <c r="C1357" s="21">
        <f t="shared" ref="C1357:E1357" si="270">C1358+C1359</f>
        <v>0</v>
      </c>
      <c r="D1357" s="21">
        <f t="shared" si="270"/>
        <v>0</v>
      </c>
      <c r="E1357" s="21">
        <f t="shared" si="270"/>
        <v>0</v>
      </c>
    </row>
    <row r="1358" spans="1:5" ht="15.75" thickBot="1" x14ac:dyDescent="0.3">
      <c r="A1358" s="10" t="s">
        <v>52</v>
      </c>
      <c r="B1358" s="8">
        <f t="shared" ref="B1358:E1359" si="271">B56+B93+B130</f>
        <v>0</v>
      </c>
      <c r="C1358" s="8">
        <f t="shared" si="271"/>
        <v>0</v>
      </c>
      <c r="D1358" s="8">
        <f t="shared" si="271"/>
        <v>0</v>
      </c>
      <c r="E1358" s="8">
        <f t="shared" si="271"/>
        <v>0</v>
      </c>
    </row>
    <row r="1359" spans="1:5" ht="15.75" thickBot="1" x14ac:dyDescent="0.3">
      <c r="A1359" s="10" t="s">
        <v>56</v>
      </c>
      <c r="B1359" s="11">
        <f t="shared" si="271"/>
        <v>0</v>
      </c>
      <c r="C1359" s="11">
        <f t="shared" si="271"/>
        <v>0</v>
      </c>
      <c r="D1359" s="11">
        <f t="shared" si="271"/>
        <v>0</v>
      </c>
      <c r="E1359" s="11">
        <f t="shared" si="271"/>
        <v>0</v>
      </c>
    </row>
    <row r="1360" spans="1:5" ht="24.75" thickBot="1" x14ac:dyDescent="0.3">
      <c r="A1360" s="1" t="s">
        <v>3</v>
      </c>
      <c r="B1360" s="21">
        <f>B1361+B1362</f>
        <v>8000</v>
      </c>
      <c r="C1360" s="21">
        <f t="shared" ref="C1360:E1360" si="272">C1361+C1362</f>
        <v>8000</v>
      </c>
      <c r="D1360" s="21">
        <f t="shared" si="272"/>
        <v>8000</v>
      </c>
      <c r="E1360" s="21">
        <f t="shared" si="272"/>
        <v>8000</v>
      </c>
    </row>
    <row r="1361" spans="1:5" ht="15.75" thickBot="1" x14ac:dyDescent="0.3">
      <c r="A1361" s="10" t="s">
        <v>52</v>
      </c>
      <c r="B1361" s="8">
        <f t="shared" ref="B1361:E1362" si="273">B59+B96+B133+B208+B245+B282+B319+B356</f>
        <v>8000</v>
      </c>
      <c r="C1361" s="8">
        <f t="shared" si="273"/>
        <v>8000</v>
      </c>
      <c r="D1361" s="8">
        <f t="shared" si="273"/>
        <v>8000</v>
      </c>
      <c r="E1361" s="8">
        <f t="shared" si="273"/>
        <v>8000</v>
      </c>
    </row>
    <row r="1362" spans="1:5" ht="15.75" thickBot="1" x14ac:dyDescent="0.3">
      <c r="A1362" s="10" t="s">
        <v>56</v>
      </c>
      <c r="B1362" s="8">
        <f t="shared" si="273"/>
        <v>0</v>
      </c>
      <c r="C1362" s="8">
        <f t="shared" si="273"/>
        <v>0</v>
      </c>
      <c r="D1362" s="8">
        <f t="shared" si="273"/>
        <v>0</v>
      </c>
      <c r="E1362" s="8">
        <f t="shared" si="273"/>
        <v>0</v>
      </c>
    </row>
    <row r="1363" spans="1:5" ht="15.75" thickBot="1" x14ac:dyDescent="0.3">
      <c r="A1363" s="1" t="s">
        <v>20</v>
      </c>
      <c r="B1363" s="21">
        <f>B1364+B1365+B1366+B1367</f>
        <v>0</v>
      </c>
      <c r="C1363" s="21">
        <f t="shared" ref="C1363:E1363" si="274">C1364+C1365+C1366+C1367</f>
        <v>0</v>
      </c>
      <c r="D1363" s="21">
        <f t="shared" si="274"/>
        <v>0</v>
      </c>
      <c r="E1363" s="21">
        <f t="shared" si="274"/>
        <v>0</v>
      </c>
    </row>
    <row r="1364" spans="1:5" ht="15.75" thickBot="1" x14ac:dyDescent="0.3">
      <c r="A1364" s="10" t="s">
        <v>52</v>
      </c>
      <c r="B1364" s="8">
        <f t="shared" ref="B1364:E1367" si="275">B155+B378+B405+B458+B1033</f>
        <v>0</v>
      </c>
      <c r="C1364" s="8">
        <f t="shared" si="275"/>
        <v>0</v>
      </c>
      <c r="D1364" s="8">
        <f t="shared" si="275"/>
        <v>0</v>
      </c>
      <c r="E1364" s="8">
        <f t="shared" si="275"/>
        <v>0</v>
      </c>
    </row>
    <row r="1365" spans="1:5" ht="15.75" thickBot="1" x14ac:dyDescent="0.3">
      <c r="A1365" s="10" t="s">
        <v>152</v>
      </c>
      <c r="B1365" s="8">
        <f t="shared" si="275"/>
        <v>0</v>
      </c>
      <c r="C1365" s="8">
        <f t="shared" si="275"/>
        <v>0</v>
      </c>
      <c r="D1365" s="8">
        <f t="shared" si="275"/>
        <v>0</v>
      </c>
      <c r="E1365" s="8">
        <f t="shared" si="275"/>
        <v>0</v>
      </c>
    </row>
    <row r="1366" spans="1:5" ht="15.75" thickBot="1" x14ac:dyDescent="0.3">
      <c r="A1366" s="10" t="s">
        <v>150</v>
      </c>
      <c r="B1366" s="8">
        <f t="shared" si="275"/>
        <v>0</v>
      </c>
      <c r="C1366" s="8">
        <f t="shared" si="275"/>
        <v>0</v>
      </c>
      <c r="D1366" s="8">
        <f t="shared" si="275"/>
        <v>0</v>
      </c>
      <c r="E1366" s="8">
        <f t="shared" si="275"/>
        <v>0</v>
      </c>
    </row>
    <row r="1367" spans="1:5" ht="15.75" thickBot="1" x14ac:dyDescent="0.3">
      <c r="A1367" s="10" t="s">
        <v>151</v>
      </c>
      <c r="B1367" s="8">
        <f t="shared" si="275"/>
        <v>0</v>
      </c>
      <c r="C1367" s="8">
        <f t="shared" si="275"/>
        <v>0</v>
      </c>
      <c r="D1367" s="8">
        <f t="shared" si="275"/>
        <v>0</v>
      </c>
      <c r="E1367" s="8">
        <f t="shared" si="275"/>
        <v>0</v>
      </c>
    </row>
    <row r="1368" spans="1:5" ht="15.75" thickBot="1" x14ac:dyDescent="0.3">
      <c r="A1368" s="1" t="s">
        <v>21</v>
      </c>
      <c r="B1368" s="21">
        <f>B1369+B1370+B1371+B1372</f>
        <v>524200</v>
      </c>
      <c r="C1368" s="21">
        <f>SUM(C1369:C1370)</f>
        <v>1513344.00018</v>
      </c>
      <c r="D1368" s="21">
        <f t="shared" ref="D1368:E1368" si="276">D1369+D1370+D1371+D1372</f>
        <v>969400</v>
      </c>
      <c r="E1368" s="21">
        <f t="shared" si="276"/>
        <v>983810</v>
      </c>
    </row>
    <row r="1369" spans="1:5" ht="15.75" thickBot="1" x14ac:dyDescent="0.3">
      <c r="A1369" s="10" t="s">
        <v>52</v>
      </c>
      <c r="B1369" s="8">
        <f>B160+B383+B410+B463+B437+B1038</f>
        <v>524200</v>
      </c>
      <c r="C1369" s="8">
        <f>C160+C383+C410+C463+C490+C516+C543+C569+C595+C621+C647+C673+C699+C725+C751+C777+C803+C829+C855+C881+C907+C933+C959+C985+C1011</f>
        <v>820700</v>
      </c>
      <c r="D1369" s="8">
        <f>D160+D382+D410+D463+D490+D516+D543+D569+D595+D621+D647+D673+D699+D725+D751+D777+D803+D829+D855+D881+D907+D933+D959+D985+D1011</f>
        <v>215500</v>
      </c>
      <c r="E1369" s="8">
        <f>E160+E382+E410+E463+E490+E516+E543+E569+E595+E621+E647+E673+E699+E725+E751+E777+E803+E829+E855+E881+E907+E933+E959+E985+E1011</f>
        <v>216500</v>
      </c>
    </row>
    <row r="1370" spans="1:5" ht="15.75" thickBot="1" x14ac:dyDescent="0.3">
      <c r="A1370" s="10" t="s">
        <v>152</v>
      </c>
      <c r="B1370" s="8">
        <f>B161+B384+B411+B464+B1039</f>
        <v>0</v>
      </c>
      <c r="C1370" s="8">
        <f>C1066+C1093+C1120+C1147+C1174+C1200+C1227+C1254+C1281+C1307+C1334</f>
        <v>692644.00017999997</v>
      </c>
      <c r="D1370" s="8">
        <f t="shared" ref="D1370:E1372" si="277">D161+D384+D411+D464+D1039</f>
        <v>753900</v>
      </c>
      <c r="E1370" s="8">
        <f t="shared" si="277"/>
        <v>767310</v>
      </c>
    </row>
    <row r="1371" spans="1:5" ht="15.75" thickBot="1" x14ac:dyDescent="0.3">
      <c r="A1371" s="10" t="s">
        <v>150</v>
      </c>
      <c r="B1371" s="8">
        <f>B162+B385+B412+B465+B1040</f>
        <v>0</v>
      </c>
      <c r="C1371" s="8">
        <f>C162+C385+C412+C465+C1040</f>
        <v>0</v>
      </c>
      <c r="D1371" s="8">
        <f t="shared" si="277"/>
        <v>0</v>
      </c>
      <c r="E1371" s="8">
        <f t="shared" si="277"/>
        <v>0</v>
      </c>
    </row>
    <row r="1372" spans="1:5" ht="15.75" thickBot="1" x14ac:dyDescent="0.3">
      <c r="A1372" s="10" t="s">
        <v>151</v>
      </c>
      <c r="B1372" s="8">
        <f>B163+B386+B413+B466+B1041</f>
        <v>0</v>
      </c>
      <c r="C1372" s="8">
        <f>C163+C386+C413+C466+C1041</f>
        <v>0</v>
      </c>
      <c r="D1372" s="8">
        <f t="shared" si="277"/>
        <v>0</v>
      </c>
      <c r="E1372" s="8">
        <f t="shared" si="277"/>
        <v>0</v>
      </c>
    </row>
    <row r="1373" spans="1:5" ht="15.75" thickBot="1" x14ac:dyDescent="0.3">
      <c r="A1373" s="23" t="s">
        <v>36</v>
      </c>
      <c r="B1373" s="24">
        <v>0</v>
      </c>
      <c r="C1373" s="24">
        <f t="shared" ref="C1373" si="278">IF(C1341-C1340=0,0,"Error")</f>
        <v>0</v>
      </c>
      <c r="D1373" s="24">
        <f>IF(D1341-D1340=0,0,"Error")</f>
        <v>0</v>
      </c>
      <c r="E1373" s="24">
        <v>0</v>
      </c>
    </row>
  </sheetData>
  <mergeCells count="266">
    <mergeCell ref="A1324:E1324"/>
    <mergeCell ref="A1325:A1326"/>
    <mergeCell ref="A1289:A1290"/>
    <mergeCell ref="A1297:E1297"/>
    <mergeCell ref="A1298:A1299"/>
    <mergeCell ref="B1314:E1314"/>
    <mergeCell ref="B1315:E1315"/>
    <mergeCell ref="A1316:A1317"/>
    <mergeCell ref="B1262:E1262"/>
    <mergeCell ref="A1263:A1264"/>
    <mergeCell ref="A1271:E1271"/>
    <mergeCell ref="A1272:A1273"/>
    <mergeCell ref="B1287:E1287"/>
    <mergeCell ref="B1288:E1288"/>
    <mergeCell ref="B1234:E1234"/>
    <mergeCell ref="B1235:E1235"/>
    <mergeCell ref="A1236:A1237"/>
    <mergeCell ref="A1244:E1244"/>
    <mergeCell ref="A1245:A1246"/>
    <mergeCell ref="B1261:E1261"/>
    <mergeCell ref="A1191:A1192"/>
    <mergeCell ref="B1207:E1207"/>
    <mergeCell ref="B1208:E1208"/>
    <mergeCell ref="A1209:A1210"/>
    <mergeCell ref="A1217:E1217"/>
    <mergeCell ref="A1218:A1219"/>
    <mergeCell ref="A1164:E1164"/>
    <mergeCell ref="A1165:A1166"/>
    <mergeCell ref="B1180:E1180"/>
    <mergeCell ref="B1181:E1181"/>
    <mergeCell ref="A1182:A1183"/>
    <mergeCell ref="A1190:E1190"/>
    <mergeCell ref="A1129:A1130"/>
    <mergeCell ref="A1137:E1137"/>
    <mergeCell ref="A1138:A1139"/>
    <mergeCell ref="B1154:E1154"/>
    <mergeCell ref="B1155:E1155"/>
    <mergeCell ref="A1156:A1157"/>
    <mergeCell ref="B1101:E1101"/>
    <mergeCell ref="A1102:A1103"/>
    <mergeCell ref="A1110:E1110"/>
    <mergeCell ref="A1111:A1112"/>
    <mergeCell ref="B1127:E1127"/>
    <mergeCell ref="B1128:E1128"/>
    <mergeCell ref="B1073:E1073"/>
    <mergeCell ref="B1074:E1074"/>
    <mergeCell ref="A1075:A1076"/>
    <mergeCell ref="A1083:E1083"/>
    <mergeCell ref="A1084:A1085"/>
    <mergeCell ref="B1100:E1100"/>
    <mergeCell ref="A1030:A1031"/>
    <mergeCell ref="B1046:E1046"/>
    <mergeCell ref="B1047:E1047"/>
    <mergeCell ref="A1048:A1049"/>
    <mergeCell ref="A1056:E1056"/>
    <mergeCell ref="A1057:A1058"/>
    <mergeCell ref="A1003:A1004"/>
    <mergeCell ref="B1017:E1017"/>
    <mergeCell ref="B1019:E1019"/>
    <mergeCell ref="B1020:E1020"/>
    <mergeCell ref="A1021:A1022"/>
    <mergeCell ref="A1029:E1029"/>
    <mergeCell ref="A976:E976"/>
    <mergeCell ref="A977:A978"/>
    <mergeCell ref="B992:E992"/>
    <mergeCell ref="B993:E993"/>
    <mergeCell ref="A994:A995"/>
    <mergeCell ref="A1002:E1002"/>
    <mergeCell ref="A942:A943"/>
    <mergeCell ref="A950:E950"/>
    <mergeCell ref="A951:A952"/>
    <mergeCell ref="B966:E966"/>
    <mergeCell ref="B967:E967"/>
    <mergeCell ref="A968:A969"/>
    <mergeCell ref="B915:E915"/>
    <mergeCell ref="A916:A917"/>
    <mergeCell ref="A924:E924"/>
    <mergeCell ref="A925:A926"/>
    <mergeCell ref="B940:E940"/>
    <mergeCell ref="B941:E941"/>
    <mergeCell ref="B888:E888"/>
    <mergeCell ref="B889:E889"/>
    <mergeCell ref="A890:A891"/>
    <mergeCell ref="A898:E898"/>
    <mergeCell ref="A899:A900"/>
    <mergeCell ref="B914:E914"/>
    <mergeCell ref="A847:A848"/>
    <mergeCell ref="B862:E862"/>
    <mergeCell ref="B863:E863"/>
    <mergeCell ref="A864:A865"/>
    <mergeCell ref="A872:E872"/>
    <mergeCell ref="A873:A874"/>
    <mergeCell ref="A820:E820"/>
    <mergeCell ref="A821:A822"/>
    <mergeCell ref="B836:E836"/>
    <mergeCell ref="B837:E837"/>
    <mergeCell ref="A838:A839"/>
    <mergeCell ref="A846:E846"/>
    <mergeCell ref="A786:A787"/>
    <mergeCell ref="A794:E794"/>
    <mergeCell ref="A795:A796"/>
    <mergeCell ref="B810:E810"/>
    <mergeCell ref="B811:E811"/>
    <mergeCell ref="A812:A813"/>
    <mergeCell ref="B759:E759"/>
    <mergeCell ref="A760:A761"/>
    <mergeCell ref="A768:E768"/>
    <mergeCell ref="A769:A770"/>
    <mergeCell ref="B784:E784"/>
    <mergeCell ref="B785:E785"/>
    <mergeCell ref="B732:E732"/>
    <mergeCell ref="B733:E733"/>
    <mergeCell ref="A734:A735"/>
    <mergeCell ref="A742:E742"/>
    <mergeCell ref="A743:A744"/>
    <mergeCell ref="B758:E758"/>
    <mergeCell ref="A691:A692"/>
    <mergeCell ref="B706:E706"/>
    <mergeCell ref="B707:E707"/>
    <mergeCell ref="A708:A709"/>
    <mergeCell ref="A716:E716"/>
    <mergeCell ref="A717:A718"/>
    <mergeCell ref="A664:E664"/>
    <mergeCell ref="A665:A666"/>
    <mergeCell ref="B680:E680"/>
    <mergeCell ref="B681:E681"/>
    <mergeCell ref="A682:A683"/>
    <mergeCell ref="A690:E690"/>
    <mergeCell ref="A630:A631"/>
    <mergeCell ref="A638:E638"/>
    <mergeCell ref="A639:A640"/>
    <mergeCell ref="B654:E654"/>
    <mergeCell ref="B655:E655"/>
    <mergeCell ref="A656:A657"/>
    <mergeCell ref="B603:E603"/>
    <mergeCell ref="A604:A605"/>
    <mergeCell ref="A612:E612"/>
    <mergeCell ref="A613:A614"/>
    <mergeCell ref="B628:E628"/>
    <mergeCell ref="B629:E629"/>
    <mergeCell ref="B576:E576"/>
    <mergeCell ref="B577:E577"/>
    <mergeCell ref="A578:A579"/>
    <mergeCell ref="A586:E586"/>
    <mergeCell ref="A587:A588"/>
    <mergeCell ref="B602:E602"/>
    <mergeCell ref="A535:A536"/>
    <mergeCell ref="B550:E550"/>
    <mergeCell ref="B551:E551"/>
    <mergeCell ref="A552:A553"/>
    <mergeCell ref="A560:E560"/>
    <mergeCell ref="A561:A562"/>
    <mergeCell ref="A507:E507"/>
    <mergeCell ref="A508:A509"/>
    <mergeCell ref="B524:E524"/>
    <mergeCell ref="B525:E525"/>
    <mergeCell ref="A526:A527"/>
    <mergeCell ref="A534:E534"/>
    <mergeCell ref="A473:A474"/>
    <mergeCell ref="A481:E481"/>
    <mergeCell ref="A482:A483"/>
    <mergeCell ref="B497:E497"/>
    <mergeCell ref="B498:E498"/>
    <mergeCell ref="A499:A500"/>
    <mergeCell ref="B445:E445"/>
    <mergeCell ref="A446:A447"/>
    <mergeCell ref="A454:E454"/>
    <mergeCell ref="A455:A456"/>
    <mergeCell ref="B471:E471"/>
    <mergeCell ref="B472:E472"/>
    <mergeCell ref="B418:E418"/>
    <mergeCell ref="B419:E419"/>
    <mergeCell ref="A420:A421"/>
    <mergeCell ref="A428:E428"/>
    <mergeCell ref="A429:A430"/>
    <mergeCell ref="B444:E444"/>
    <mergeCell ref="B391:E391"/>
    <mergeCell ref="B392:E392"/>
    <mergeCell ref="A393:A394"/>
    <mergeCell ref="A401:E401"/>
    <mergeCell ref="A402:A403"/>
    <mergeCell ref="B416:E416"/>
    <mergeCell ref="B365:E365"/>
    <mergeCell ref="A366:A367"/>
    <mergeCell ref="A374:E374"/>
    <mergeCell ref="A375:A376"/>
    <mergeCell ref="B389:E389"/>
    <mergeCell ref="D390:E390"/>
    <mergeCell ref="A335:A336"/>
    <mergeCell ref="A360:E360"/>
    <mergeCell ref="A361:E361"/>
    <mergeCell ref="B362:E362"/>
    <mergeCell ref="D363:E363"/>
    <mergeCell ref="B364:E364"/>
    <mergeCell ref="A298:A299"/>
    <mergeCell ref="B323:E323"/>
    <mergeCell ref="B324:E324"/>
    <mergeCell ref="B325:E325"/>
    <mergeCell ref="A326:A327"/>
    <mergeCell ref="A334:E334"/>
    <mergeCell ref="A261:A262"/>
    <mergeCell ref="B286:E286"/>
    <mergeCell ref="B287:E287"/>
    <mergeCell ref="B288:E288"/>
    <mergeCell ref="A289:A290"/>
    <mergeCell ref="A297:E297"/>
    <mergeCell ref="A224:A225"/>
    <mergeCell ref="B249:E249"/>
    <mergeCell ref="B250:E250"/>
    <mergeCell ref="B251:E251"/>
    <mergeCell ref="A252:A253"/>
    <mergeCell ref="A260:E260"/>
    <mergeCell ref="A186:E186"/>
    <mergeCell ref="A187:A188"/>
    <mergeCell ref="B213:E213"/>
    <mergeCell ref="B214:E214"/>
    <mergeCell ref="A215:A216"/>
    <mergeCell ref="A223:E223"/>
    <mergeCell ref="A173:E173"/>
    <mergeCell ref="A174:E174"/>
    <mergeCell ref="B175:E175"/>
    <mergeCell ref="B176:E176"/>
    <mergeCell ref="B177:E177"/>
    <mergeCell ref="A178:A179"/>
    <mergeCell ref="B142:E142"/>
    <mergeCell ref="A143:A144"/>
    <mergeCell ref="A151:E151"/>
    <mergeCell ref="A152:A153"/>
    <mergeCell ref="B166:E166"/>
    <mergeCell ref="A167:E167"/>
    <mergeCell ref="A112:A113"/>
    <mergeCell ref="A137:E137"/>
    <mergeCell ref="A138:E138"/>
    <mergeCell ref="B139:E139"/>
    <mergeCell ref="D140:E140"/>
    <mergeCell ref="B141:E141"/>
    <mergeCell ref="A75:A76"/>
    <mergeCell ref="B100:E100"/>
    <mergeCell ref="B101:E101"/>
    <mergeCell ref="B102:E102"/>
    <mergeCell ref="A103:A104"/>
    <mergeCell ref="A111:E111"/>
    <mergeCell ref="A38:A39"/>
    <mergeCell ref="B63:E63"/>
    <mergeCell ref="B64:E64"/>
    <mergeCell ref="B65:E65"/>
    <mergeCell ref="A66:A67"/>
    <mergeCell ref="A74:E74"/>
    <mergeCell ref="A25:E25"/>
    <mergeCell ref="B26:E26"/>
    <mergeCell ref="B27:E27"/>
    <mergeCell ref="B28:E28"/>
    <mergeCell ref="A29:A30"/>
    <mergeCell ref="A37:E37"/>
    <mergeCell ref="A9:E11"/>
    <mergeCell ref="B12:E12"/>
    <mergeCell ref="A13:A14"/>
    <mergeCell ref="B18:E18"/>
    <mergeCell ref="A19:E19"/>
    <mergeCell ref="A24:E24"/>
    <mergeCell ref="A2:E2"/>
    <mergeCell ref="A3:E3"/>
    <mergeCell ref="B5:E5"/>
    <mergeCell ref="B6:E6"/>
    <mergeCell ref="B7:E7"/>
    <mergeCell ref="A8:E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52"/>
  <sheetViews>
    <sheetView view="pageBreakPreview" topLeftCell="A208" zoomScale="60" zoomScaleNormal="145" workbookViewId="0">
      <selection activeCell="K9" sqref="K9"/>
    </sheetView>
  </sheetViews>
  <sheetFormatPr defaultRowHeight="15" x14ac:dyDescent="0.25"/>
  <cols>
    <col min="1" max="1" width="28.5703125" customWidth="1"/>
    <col min="2" max="5" width="11.7109375" customWidth="1"/>
  </cols>
  <sheetData>
    <row r="2" spans="1:6" ht="30.75" customHeight="1" x14ac:dyDescent="0.25">
      <c r="A2" s="636" t="s">
        <v>39</v>
      </c>
      <c r="B2" s="636"/>
      <c r="C2" s="636"/>
      <c r="D2" s="636"/>
      <c r="E2" s="636"/>
      <c r="F2" s="280"/>
    </row>
    <row r="3" spans="1:6" ht="18" customHeight="1" x14ac:dyDescent="0.25">
      <c r="A3" s="332" t="s">
        <v>57</v>
      </c>
      <c r="B3" s="332"/>
      <c r="C3" s="332"/>
      <c r="D3" s="332"/>
      <c r="E3" s="332"/>
      <c r="F3" s="46"/>
    </row>
    <row r="4" spans="1:6" ht="15.75" thickBot="1" x14ac:dyDescent="0.3"/>
    <row r="5" spans="1:6" ht="15.75" thickBot="1" x14ac:dyDescent="0.3">
      <c r="A5" s="16" t="s">
        <v>22</v>
      </c>
      <c r="B5" s="333" t="s">
        <v>529</v>
      </c>
      <c r="C5" s="333"/>
      <c r="D5" s="333"/>
      <c r="E5" s="333"/>
    </row>
    <row r="6" spans="1:6" ht="15.75" thickBot="1" x14ac:dyDescent="0.3">
      <c r="A6" s="16" t="s">
        <v>4</v>
      </c>
      <c r="B6" s="334" t="s">
        <v>530</v>
      </c>
      <c r="C6" s="335"/>
      <c r="D6" s="335"/>
      <c r="E6" s="336"/>
    </row>
    <row r="7" spans="1:6" ht="15.75" thickBot="1" x14ac:dyDescent="0.3">
      <c r="A7" s="16" t="s">
        <v>27</v>
      </c>
      <c r="B7" s="337" t="s">
        <v>5</v>
      </c>
      <c r="C7" s="338"/>
      <c r="D7" s="338"/>
      <c r="E7" s="339"/>
    </row>
    <row r="8" spans="1:6" ht="15.75" thickBot="1" x14ac:dyDescent="0.3">
      <c r="A8" s="340" t="s">
        <v>8</v>
      </c>
      <c r="B8" s="341"/>
      <c r="C8" s="341"/>
      <c r="D8" s="341"/>
      <c r="E8" s="342"/>
    </row>
    <row r="9" spans="1:6" ht="15.75" customHeight="1" x14ac:dyDescent="0.25">
      <c r="A9" s="445" t="s">
        <v>531</v>
      </c>
      <c r="B9" s="446"/>
      <c r="C9" s="446"/>
      <c r="D9" s="446"/>
      <c r="E9" s="447"/>
    </row>
    <row r="10" spans="1:6" ht="36.75" customHeight="1" x14ac:dyDescent="0.25">
      <c r="A10" s="448"/>
      <c r="B10" s="449"/>
      <c r="C10" s="449"/>
      <c r="D10" s="449"/>
      <c r="E10" s="450"/>
    </row>
    <row r="11" spans="1:6" ht="15.75" thickBot="1" x14ac:dyDescent="0.3">
      <c r="A11" s="451"/>
      <c r="B11" s="452"/>
      <c r="C11" s="452"/>
      <c r="D11" s="452"/>
      <c r="E11" s="453"/>
    </row>
    <row r="12" spans="1:6" ht="38.25" customHeight="1" thickBot="1" x14ac:dyDescent="0.3">
      <c r="A12" s="15" t="s">
        <v>11</v>
      </c>
      <c r="B12" s="667" t="s">
        <v>532</v>
      </c>
      <c r="C12" s="363"/>
      <c r="D12" s="363"/>
      <c r="E12" s="668"/>
    </row>
    <row r="13" spans="1:6" ht="23.25" customHeight="1" x14ac:dyDescent="0.25">
      <c r="A13" s="665" t="s">
        <v>173</v>
      </c>
      <c r="B13" s="206">
        <v>2018</v>
      </c>
      <c r="C13" s="206">
        <v>2019</v>
      </c>
      <c r="D13" s="206">
        <v>2020</v>
      </c>
      <c r="E13" s="206">
        <v>2021</v>
      </c>
    </row>
    <row r="14" spans="1:6" ht="15.75" thickBot="1" x14ac:dyDescent="0.3">
      <c r="A14" s="666"/>
      <c r="B14" s="207" t="s">
        <v>6</v>
      </c>
      <c r="C14" s="207" t="s">
        <v>7</v>
      </c>
      <c r="D14" s="207" t="s">
        <v>7</v>
      </c>
      <c r="E14" s="207" t="s">
        <v>7</v>
      </c>
    </row>
    <row r="15" spans="1:6" ht="48.75" thickBot="1" x14ac:dyDescent="0.3">
      <c r="A15" s="216" t="s">
        <v>533</v>
      </c>
      <c r="B15" s="208">
        <v>-0.04</v>
      </c>
      <c r="C15" s="209">
        <v>-5.0588756427876524E-2</v>
      </c>
      <c r="D15" s="209">
        <v>-8.9352489702377552E-2</v>
      </c>
      <c r="E15" s="209">
        <v>0.12371092273076133</v>
      </c>
    </row>
    <row r="16" spans="1:6" ht="60.75" thickBot="1" x14ac:dyDescent="0.3">
      <c r="A16" s="210" t="s">
        <v>534</v>
      </c>
      <c r="B16" s="710">
        <v>-5.0000000000000001E-3</v>
      </c>
      <c r="C16" s="209">
        <v>-2.6332605381688787E-2</v>
      </c>
      <c r="D16" s="209">
        <v>-3.2848079633035765E-2</v>
      </c>
      <c r="E16" s="209">
        <v>-6.6085628570621432E-2</v>
      </c>
    </row>
    <row r="17" spans="1:5" ht="24.75" customHeight="1" thickBot="1" x14ac:dyDescent="0.3">
      <c r="A17" s="12" t="s">
        <v>13</v>
      </c>
      <c r="B17" s="516" t="s">
        <v>535</v>
      </c>
      <c r="C17" s="571"/>
      <c r="D17" s="571"/>
      <c r="E17" s="572"/>
    </row>
    <row r="18" spans="1:5" ht="23.25" customHeight="1" thickBot="1" x14ac:dyDescent="0.3">
      <c r="A18" s="546" t="s">
        <v>182</v>
      </c>
      <c r="B18" s="547"/>
      <c r="C18" s="547"/>
      <c r="D18" s="547"/>
      <c r="E18" s="548"/>
    </row>
    <row r="19" spans="1:5" ht="48.75" thickBot="1" x14ac:dyDescent="0.3">
      <c r="A19" s="216" t="s">
        <v>536</v>
      </c>
      <c r="B19" s="208">
        <v>8.6337462746218369E-2</v>
      </c>
      <c r="C19" s="209">
        <v>0.13008219963232079</v>
      </c>
      <c r="D19" s="209">
        <v>0.17516188325997825</v>
      </c>
      <c r="E19" s="209">
        <v>0.21758920923519021</v>
      </c>
    </row>
    <row r="20" spans="1:5" ht="24.75" thickBot="1" x14ac:dyDescent="0.3">
      <c r="A20" s="210" t="s">
        <v>537</v>
      </c>
      <c r="B20" s="211" t="s">
        <v>538</v>
      </c>
      <c r="C20" s="212">
        <v>40</v>
      </c>
      <c r="D20" s="212">
        <v>60</v>
      </c>
      <c r="E20" s="212">
        <v>80</v>
      </c>
    </row>
    <row r="21" spans="1:5" ht="60.75" customHeight="1" thickBot="1" x14ac:dyDescent="0.3">
      <c r="A21" s="669" t="s">
        <v>33</v>
      </c>
      <c r="B21" s="670"/>
      <c r="C21" s="670"/>
      <c r="D21" s="670"/>
      <c r="E21" s="671"/>
    </row>
    <row r="22" spans="1:5" ht="15.75" customHeight="1" thickBot="1" x14ac:dyDescent="0.3">
      <c r="A22" s="669" t="s">
        <v>194</v>
      </c>
      <c r="B22" s="670"/>
      <c r="C22" s="670"/>
      <c r="D22" s="670"/>
      <c r="E22" s="671"/>
    </row>
    <row r="23" spans="1:5" ht="18.75" customHeight="1" thickBot="1" x14ac:dyDescent="0.3">
      <c r="A23" s="213" t="s">
        <v>195</v>
      </c>
      <c r="B23" s="707" t="s">
        <v>539</v>
      </c>
      <c r="C23" s="708"/>
      <c r="D23" s="708"/>
      <c r="E23" s="709"/>
    </row>
    <row r="24" spans="1:5" ht="31.5" customHeight="1" thickBot="1" x14ac:dyDescent="0.3">
      <c r="A24" s="210" t="s">
        <v>10</v>
      </c>
      <c r="B24" s="546" t="s">
        <v>540</v>
      </c>
      <c r="C24" s="547"/>
      <c r="D24" s="547"/>
      <c r="E24" s="548"/>
    </row>
    <row r="25" spans="1:5" ht="15.75" thickBot="1" x14ac:dyDescent="0.3">
      <c r="A25" s="210" t="s">
        <v>15</v>
      </c>
      <c r="B25" s="655" t="s">
        <v>541</v>
      </c>
      <c r="C25" s="656"/>
      <c r="D25" s="656"/>
      <c r="E25" s="657"/>
    </row>
    <row r="26" spans="1:5" ht="12.75" customHeight="1" x14ac:dyDescent="0.25">
      <c r="A26" s="214"/>
      <c r="B26" s="215">
        <v>2018</v>
      </c>
      <c r="C26" s="215">
        <v>2019</v>
      </c>
      <c r="D26" s="215">
        <v>2020</v>
      </c>
      <c r="E26" s="215">
        <v>2021</v>
      </c>
    </row>
    <row r="27" spans="1:5" ht="9" customHeight="1" thickBot="1" x14ac:dyDescent="0.3">
      <c r="A27" s="216"/>
      <c r="B27" s="217" t="s">
        <v>6</v>
      </c>
      <c r="C27" s="217" t="s">
        <v>7</v>
      </c>
      <c r="D27" s="217" t="s">
        <v>7</v>
      </c>
      <c r="E27" s="217" t="s">
        <v>7</v>
      </c>
    </row>
    <row r="28" spans="1:5" ht="15.75" thickBot="1" x14ac:dyDescent="0.3">
      <c r="A28" s="210" t="s">
        <v>9</v>
      </c>
      <c r="B28" s="218">
        <v>4086</v>
      </c>
      <c r="C28" s="218">
        <v>4163.4365686554593</v>
      </c>
      <c r="D28" s="218">
        <v>5335.9999972268906</v>
      </c>
      <c r="E28" s="218">
        <v>5802.1156997062299</v>
      </c>
    </row>
    <row r="29" spans="1:5" ht="15.75" thickBot="1" x14ac:dyDescent="0.3">
      <c r="A29" s="210" t="s">
        <v>16</v>
      </c>
      <c r="B29" s="218">
        <f>B58</f>
        <v>259285</v>
      </c>
      <c r="C29" s="218">
        <f t="shared" ref="C29:E29" si="0">C58</f>
        <v>241785</v>
      </c>
      <c r="D29" s="218">
        <f t="shared" si="0"/>
        <v>288378</v>
      </c>
      <c r="E29" s="218">
        <f t="shared" si="0"/>
        <v>317136</v>
      </c>
    </row>
    <row r="30" spans="1:5" ht="15.75" thickBot="1" x14ac:dyDescent="0.3">
      <c r="A30" s="210" t="s">
        <v>24</v>
      </c>
      <c r="B30" s="218">
        <f>B29/B28</f>
        <v>63.456926089084682</v>
      </c>
      <c r="C30" s="218">
        <f>C29/C28</f>
        <v>58.073419881134896</v>
      </c>
      <c r="D30" s="218">
        <f>D29/D28</f>
        <v>54.043853101549757</v>
      </c>
      <c r="E30" s="218">
        <f>E29/E28</f>
        <v>54.658682524386251</v>
      </c>
    </row>
    <row r="31" spans="1:5" ht="15.75" thickBot="1" x14ac:dyDescent="0.3">
      <c r="A31" s="210" t="s">
        <v>17</v>
      </c>
      <c r="B31" s="219" t="s">
        <v>23</v>
      </c>
      <c r="C31" s="220">
        <f t="shared" ref="C31:E33" si="1">C28/B28-1</f>
        <v>1.8951681021894151E-2</v>
      </c>
      <c r="D31" s="220">
        <f t="shared" si="1"/>
        <v>0.28163355181128624</v>
      </c>
      <c r="E31" s="220">
        <f t="shared" si="1"/>
        <v>8.7353017751420348E-2</v>
      </c>
    </row>
    <row r="32" spans="1:5" ht="15.75" thickBot="1" x14ac:dyDescent="0.3">
      <c r="A32" s="210" t="s">
        <v>18</v>
      </c>
      <c r="B32" s="219" t="s">
        <v>23</v>
      </c>
      <c r="C32" s="220">
        <f t="shared" si="1"/>
        <v>-6.7493298879611197E-2</v>
      </c>
      <c r="D32" s="220">
        <f t="shared" si="1"/>
        <v>0.19270426205099578</v>
      </c>
      <c r="E32" s="220">
        <f t="shared" si="1"/>
        <v>9.9723279861847924E-2</v>
      </c>
    </row>
    <row r="33" spans="1:5" ht="15.75" thickBot="1" x14ac:dyDescent="0.3">
      <c r="A33" s="210" t="s">
        <v>19</v>
      </c>
      <c r="B33" s="219" t="s">
        <v>23</v>
      </c>
      <c r="C33" s="220">
        <f>C30/B30-1</f>
        <v>-8.483717286261383E-2</v>
      </c>
      <c r="D33" s="220">
        <f t="shared" si="1"/>
        <v>-6.9387454498682666E-2</v>
      </c>
      <c r="E33" s="220">
        <f t="shared" si="1"/>
        <v>1.1376491266846145E-2</v>
      </c>
    </row>
    <row r="34" spans="1:5" ht="15.75" customHeight="1" thickBot="1" x14ac:dyDescent="0.3">
      <c r="A34" s="672" t="s">
        <v>542</v>
      </c>
      <c r="B34" s="673"/>
      <c r="C34" s="673"/>
      <c r="D34" s="673"/>
      <c r="E34" s="674"/>
    </row>
    <row r="35" spans="1:5" ht="12.75" customHeight="1" x14ac:dyDescent="0.25">
      <c r="A35" s="665"/>
      <c r="B35" s="215">
        <v>2018</v>
      </c>
      <c r="C35" s="215">
        <v>2019</v>
      </c>
      <c r="D35" s="215">
        <v>2020</v>
      </c>
      <c r="E35" s="215">
        <v>2021</v>
      </c>
    </row>
    <row r="36" spans="1:5" ht="9" customHeight="1" thickBot="1" x14ac:dyDescent="0.3">
      <c r="A36" s="666"/>
      <c r="B36" s="217" t="s">
        <v>6</v>
      </c>
      <c r="C36" s="217" t="s">
        <v>7</v>
      </c>
      <c r="D36" s="217" t="s">
        <v>7</v>
      </c>
      <c r="E36" s="217" t="s">
        <v>7</v>
      </c>
    </row>
    <row r="37" spans="1:5" ht="15.75" thickBot="1" x14ac:dyDescent="0.3">
      <c r="A37" s="1" t="s">
        <v>0</v>
      </c>
      <c r="B37" s="221"/>
      <c r="C37" s="221"/>
      <c r="D37" s="221"/>
      <c r="E37" s="221"/>
    </row>
    <row r="38" spans="1:5" ht="15.75" thickBot="1" x14ac:dyDescent="0.3">
      <c r="A38" s="10" t="s">
        <v>52</v>
      </c>
      <c r="B38" s="11"/>
      <c r="C38" s="222"/>
      <c r="D38" s="222"/>
      <c r="E38" s="222"/>
    </row>
    <row r="39" spans="1:5" ht="15.75" thickBot="1" x14ac:dyDescent="0.3">
      <c r="A39" s="10" t="s">
        <v>53</v>
      </c>
      <c r="B39" s="11"/>
      <c r="C39" s="82"/>
      <c r="D39" s="82"/>
      <c r="E39" s="82"/>
    </row>
    <row r="40" spans="1:5" ht="24.75" thickBot="1" x14ac:dyDescent="0.3">
      <c r="A40" s="1" t="s">
        <v>32</v>
      </c>
      <c r="B40" s="8">
        <v>0</v>
      </c>
      <c r="C40" s="8">
        <v>0</v>
      </c>
      <c r="D40" s="8">
        <v>0</v>
      </c>
      <c r="E40" s="8">
        <v>0</v>
      </c>
    </row>
    <row r="41" spans="1:5" ht="15.75" thickBot="1" x14ac:dyDescent="0.3">
      <c r="A41" s="10" t="s">
        <v>52</v>
      </c>
      <c r="B41" s="11"/>
      <c r="C41" s="8"/>
      <c r="D41" s="8"/>
      <c r="E41" s="8"/>
    </row>
    <row r="42" spans="1:5" ht="15.75" thickBot="1" x14ac:dyDescent="0.3">
      <c r="A42" s="10" t="s">
        <v>53</v>
      </c>
      <c r="B42" s="11"/>
      <c r="C42" s="8"/>
      <c r="D42" s="8"/>
      <c r="E42" s="8"/>
    </row>
    <row r="43" spans="1:5" ht="15.75" thickBot="1" x14ac:dyDescent="0.3">
      <c r="A43" s="1" t="s">
        <v>1</v>
      </c>
      <c r="B43" s="11">
        <v>0</v>
      </c>
      <c r="C43" s="8">
        <v>0</v>
      </c>
      <c r="D43" s="8">
        <v>0</v>
      </c>
      <c r="E43" s="8">
        <v>0</v>
      </c>
    </row>
    <row r="44" spans="1:5" ht="15.75" thickBot="1" x14ac:dyDescent="0.3">
      <c r="A44" s="10" t="s">
        <v>52</v>
      </c>
      <c r="B44" s="11"/>
      <c r="C44" s="8"/>
      <c r="D44" s="8"/>
      <c r="E44" s="8"/>
    </row>
    <row r="45" spans="1:5" ht="15.75" thickBot="1" x14ac:dyDescent="0.3">
      <c r="A45" s="10" t="s">
        <v>53</v>
      </c>
      <c r="B45" s="11"/>
      <c r="C45" s="8"/>
      <c r="D45" s="8"/>
      <c r="E45" s="8"/>
    </row>
    <row r="46" spans="1:5" ht="15.75" thickBot="1" x14ac:dyDescent="0.3">
      <c r="A46" s="1" t="s">
        <v>2</v>
      </c>
      <c r="B46" s="11"/>
      <c r="C46" s="8"/>
      <c r="D46" s="8"/>
      <c r="E46" s="8"/>
    </row>
    <row r="47" spans="1:5" ht="15.75" thickBot="1" x14ac:dyDescent="0.3">
      <c r="A47" s="10" t="s">
        <v>52</v>
      </c>
      <c r="B47" s="11"/>
      <c r="C47" s="8"/>
      <c r="D47" s="8"/>
      <c r="E47" s="8"/>
    </row>
    <row r="48" spans="1:5" ht="15.75" thickBot="1" x14ac:dyDescent="0.3">
      <c r="A48" s="10" t="s">
        <v>53</v>
      </c>
      <c r="B48" s="11"/>
      <c r="C48" s="8"/>
      <c r="D48" s="8"/>
      <c r="E48" s="8"/>
    </row>
    <row r="49" spans="1:5" ht="15.75" thickBot="1" x14ac:dyDescent="0.3">
      <c r="A49" s="1" t="s">
        <v>25</v>
      </c>
      <c r="B49" s="11"/>
      <c r="C49" s="8"/>
      <c r="D49" s="8"/>
      <c r="E49" s="8"/>
    </row>
    <row r="50" spans="1:5" ht="15.75" thickBot="1" x14ac:dyDescent="0.3">
      <c r="A50" s="10" t="s">
        <v>52</v>
      </c>
      <c r="B50" s="11"/>
      <c r="C50" s="8"/>
      <c r="D50" s="8"/>
      <c r="E50" s="8"/>
    </row>
    <row r="51" spans="1:5" ht="15.75" thickBot="1" x14ac:dyDescent="0.3">
      <c r="A51" s="10" t="s">
        <v>53</v>
      </c>
      <c r="B51" s="11"/>
      <c r="C51" s="8"/>
      <c r="D51" s="8"/>
      <c r="E51" s="8"/>
    </row>
    <row r="52" spans="1:5" ht="15.75" thickBot="1" x14ac:dyDescent="0.3">
      <c r="A52" s="1" t="s">
        <v>26</v>
      </c>
      <c r="B52" s="11"/>
      <c r="C52" s="8"/>
      <c r="D52" s="8"/>
      <c r="E52" s="8"/>
    </row>
    <row r="53" spans="1:5" ht="15.75" thickBot="1" x14ac:dyDescent="0.3">
      <c r="A53" s="10" t="s">
        <v>52</v>
      </c>
      <c r="B53" s="11"/>
      <c r="C53" s="8"/>
      <c r="D53" s="8"/>
      <c r="E53" s="8"/>
    </row>
    <row r="54" spans="1:5" ht="15.75" thickBot="1" x14ac:dyDescent="0.3">
      <c r="A54" s="10" t="s">
        <v>53</v>
      </c>
      <c r="B54" s="11"/>
      <c r="C54" s="8"/>
      <c r="D54" s="8"/>
      <c r="E54" s="8"/>
    </row>
    <row r="55" spans="1:5" ht="24.75" thickBot="1" x14ac:dyDescent="0.3">
      <c r="A55" s="1" t="s">
        <v>3</v>
      </c>
      <c r="B55" s="11">
        <f>B56</f>
        <v>259285</v>
      </c>
      <c r="C55" s="11">
        <f t="shared" ref="C55:E55" si="2">C56</f>
        <v>241785</v>
      </c>
      <c r="D55" s="11">
        <f t="shared" si="2"/>
        <v>288378</v>
      </c>
      <c r="E55" s="11">
        <f t="shared" si="2"/>
        <v>317136</v>
      </c>
    </row>
    <row r="56" spans="1:5" ht="15.75" thickBot="1" x14ac:dyDescent="0.3">
      <c r="A56" s="10" t="s">
        <v>52</v>
      </c>
      <c r="B56" s="186">
        <v>259285</v>
      </c>
      <c r="C56" s="223">
        <v>241785</v>
      </c>
      <c r="D56" s="223">
        <v>288378</v>
      </c>
      <c r="E56" s="223">
        <v>317136</v>
      </c>
    </row>
    <row r="57" spans="1:5" ht="15.75" thickBot="1" x14ac:dyDescent="0.3">
      <c r="A57" s="10" t="s">
        <v>53</v>
      </c>
      <c r="B57" s="11"/>
      <c r="C57" s="71"/>
      <c r="D57" s="70"/>
      <c r="E57" s="70"/>
    </row>
    <row r="58" spans="1:5" ht="15.75" thickBot="1" x14ac:dyDescent="0.3">
      <c r="A58" s="20" t="s">
        <v>34</v>
      </c>
      <c r="B58" s="11">
        <f>B55+B52+B49+B46+B43+B40+B37</f>
        <v>259285</v>
      </c>
      <c r="C58" s="11">
        <f t="shared" ref="C58:E58" si="3">C55+C52+C49+C46+C43+C40+C37</f>
        <v>241785</v>
      </c>
      <c r="D58" s="11">
        <f t="shared" si="3"/>
        <v>288378</v>
      </c>
      <c r="E58" s="11">
        <f t="shared" si="3"/>
        <v>317136</v>
      </c>
    </row>
    <row r="59" spans="1:5" ht="15.75" thickBot="1" x14ac:dyDescent="0.3">
      <c r="A59" s="23" t="s">
        <v>36</v>
      </c>
      <c r="B59" s="24">
        <f>IF(B58-B29=0,0,"Error")</f>
        <v>0</v>
      </c>
      <c r="C59" s="24">
        <f>IF(C58-C29=0,0,"Error")</f>
        <v>0</v>
      </c>
      <c r="D59" s="24">
        <f>IF(D58-D29=0,0,"Error")</f>
        <v>0</v>
      </c>
      <c r="E59" s="24">
        <f>IF(E58-E29=0,0,"Error")</f>
        <v>0</v>
      </c>
    </row>
    <row r="60" spans="1:5" ht="15.75" thickBot="1" x14ac:dyDescent="0.3">
      <c r="A60" s="224" t="s">
        <v>75</v>
      </c>
      <c r="B60" s="707" t="s">
        <v>543</v>
      </c>
      <c r="C60" s="708"/>
      <c r="D60" s="708"/>
      <c r="E60" s="709"/>
    </row>
    <row r="61" spans="1:5" ht="26.25" customHeight="1" thickBot="1" x14ac:dyDescent="0.3">
      <c r="A61" s="210" t="s">
        <v>10</v>
      </c>
      <c r="B61" s="546" t="s">
        <v>544</v>
      </c>
      <c r="C61" s="547"/>
      <c r="D61" s="547"/>
      <c r="E61" s="548"/>
    </row>
    <row r="62" spans="1:5" ht="24.75" customHeight="1" thickBot="1" x14ac:dyDescent="0.3">
      <c r="A62" s="210" t="s">
        <v>15</v>
      </c>
      <c r="B62" s="655" t="s">
        <v>541</v>
      </c>
      <c r="C62" s="656"/>
      <c r="D62" s="656"/>
      <c r="E62" s="657"/>
    </row>
    <row r="63" spans="1:5" ht="9" customHeight="1" x14ac:dyDescent="0.25">
      <c r="A63" s="665"/>
      <c r="B63" s="215">
        <v>2018</v>
      </c>
      <c r="C63" s="215">
        <v>2019</v>
      </c>
      <c r="D63" s="215">
        <v>2020</v>
      </c>
      <c r="E63" s="215">
        <v>2021</v>
      </c>
    </row>
    <row r="64" spans="1:5" ht="15.75" thickBot="1" x14ac:dyDescent="0.3">
      <c r="A64" s="666"/>
      <c r="B64" s="217" t="s">
        <v>6</v>
      </c>
      <c r="C64" s="217" t="s">
        <v>7</v>
      </c>
      <c r="D64" s="217" t="s">
        <v>7</v>
      </c>
      <c r="E64" s="217" t="s">
        <v>7</v>
      </c>
    </row>
    <row r="65" spans="1:5" ht="12.75" customHeight="1" thickBot="1" x14ac:dyDescent="0.3">
      <c r="A65" s="210" t="s">
        <v>9</v>
      </c>
      <c r="B65" s="218">
        <v>88</v>
      </c>
      <c r="C65" s="218">
        <v>1000</v>
      </c>
      <c r="D65" s="218">
        <v>550</v>
      </c>
      <c r="E65" s="218">
        <v>380</v>
      </c>
    </row>
    <row r="66" spans="1:5" ht="15.75" thickBot="1" x14ac:dyDescent="0.3">
      <c r="A66" s="210" t="s">
        <v>16</v>
      </c>
      <c r="B66" s="218">
        <f>B95</f>
        <v>9215</v>
      </c>
      <c r="C66" s="218">
        <f t="shared" ref="C66:E66" si="4">C95</f>
        <v>65000</v>
      </c>
      <c r="D66" s="218">
        <f t="shared" si="4"/>
        <v>49000</v>
      </c>
      <c r="E66" s="218">
        <f t="shared" si="4"/>
        <v>30864</v>
      </c>
    </row>
    <row r="67" spans="1:5" ht="15.75" thickBot="1" x14ac:dyDescent="0.3">
      <c r="A67" s="210" t="s">
        <v>24</v>
      </c>
      <c r="B67" s="218">
        <f>B66/B65</f>
        <v>104.71590909090909</v>
      </c>
      <c r="C67" s="218">
        <f>C66/C65</f>
        <v>65</v>
      </c>
      <c r="D67" s="218">
        <f>D66/D65</f>
        <v>89.090909090909093</v>
      </c>
      <c r="E67" s="218">
        <f>E66/E65</f>
        <v>81.221052631578942</v>
      </c>
    </row>
    <row r="68" spans="1:5" ht="15.75" thickBot="1" x14ac:dyDescent="0.3">
      <c r="A68" s="210" t="s">
        <v>17</v>
      </c>
      <c r="B68" s="219"/>
      <c r="C68" s="220">
        <f>C65/B65-1</f>
        <v>10.363636363636363</v>
      </c>
      <c r="D68" s="220">
        <f>D65/C65-1</f>
        <v>-0.44999999999999996</v>
      </c>
      <c r="E68" s="220">
        <f>E65/D65-1</f>
        <v>-0.30909090909090908</v>
      </c>
    </row>
    <row r="69" spans="1:5" ht="15.75" thickBot="1" x14ac:dyDescent="0.3">
      <c r="A69" s="210" t="s">
        <v>18</v>
      </c>
      <c r="B69" s="219"/>
      <c r="C69" s="220">
        <f t="shared" ref="C69:E70" si="5">C66/B66-1</f>
        <v>6.0537167661421591</v>
      </c>
      <c r="D69" s="220">
        <f t="shared" si="5"/>
        <v>-0.24615384615384617</v>
      </c>
      <c r="E69" s="220">
        <f t="shared" si="5"/>
        <v>-0.37012244897959179</v>
      </c>
    </row>
    <row r="70" spans="1:5" ht="15.75" thickBot="1" x14ac:dyDescent="0.3">
      <c r="A70" s="210" t="s">
        <v>19</v>
      </c>
      <c r="B70" s="219"/>
      <c r="C70" s="220">
        <f t="shared" si="5"/>
        <v>-0.37927292457949002</v>
      </c>
      <c r="D70" s="220">
        <f t="shared" si="5"/>
        <v>0.37062937062937062</v>
      </c>
      <c r="E70" s="220">
        <f t="shared" si="5"/>
        <v>-8.8335123523093584E-2</v>
      </c>
    </row>
    <row r="71" spans="1:5" ht="24.75" customHeight="1" thickBot="1" x14ac:dyDescent="0.3">
      <c r="A71" s="405" t="s">
        <v>106</v>
      </c>
      <c r="B71" s="406"/>
      <c r="C71" s="406"/>
      <c r="D71" s="406"/>
      <c r="E71" s="407"/>
    </row>
    <row r="72" spans="1:5" ht="12.75" customHeight="1" x14ac:dyDescent="0.25">
      <c r="A72" s="366"/>
      <c r="B72" s="17">
        <v>2018</v>
      </c>
      <c r="C72" s="17">
        <v>2019</v>
      </c>
      <c r="D72" s="17">
        <v>2020</v>
      </c>
      <c r="E72" s="17">
        <v>2021</v>
      </c>
    </row>
    <row r="73" spans="1:5" ht="9" customHeight="1" thickBot="1" x14ac:dyDescent="0.3">
      <c r="A73" s="367"/>
      <c r="B73" s="18" t="s">
        <v>6</v>
      </c>
      <c r="C73" s="18" t="s">
        <v>7</v>
      </c>
      <c r="D73" s="18" t="s">
        <v>7</v>
      </c>
      <c r="E73" s="18" t="s">
        <v>7</v>
      </c>
    </row>
    <row r="74" spans="1:5" ht="24.75" customHeight="1" thickBot="1" x14ac:dyDescent="0.3">
      <c r="A74" s="1" t="s">
        <v>0</v>
      </c>
      <c r="B74" s="8"/>
      <c r="C74" s="8"/>
      <c r="D74" s="8"/>
      <c r="E74" s="8"/>
    </row>
    <row r="75" spans="1:5" ht="38.25" customHeight="1" thickBot="1" x14ac:dyDescent="0.3">
      <c r="A75" s="10" t="s">
        <v>52</v>
      </c>
      <c r="B75" s="11"/>
      <c r="C75" s="82"/>
      <c r="D75" s="82"/>
      <c r="E75" s="82"/>
    </row>
    <row r="76" spans="1:5" ht="24.75" customHeight="1" thickBot="1" x14ac:dyDescent="0.3">
      <c r="A76" s="10" t="s">
        <v>53</v>
      </c>
      <c r="B76" s="11"/>
      <c r="C76" s="82"/>
      <c r="D76" s="82"/>
      <c r="E76" s="82"/>
    </row>
    <row r="77" spans="1:5" ht="24.75" customHeight="1" thickBot="1" x14ac:dyDescent="0.3">
      <c r="A77" s="1" t="s">
        <v>32</v>
      </c>
      <c r="B77" s="8"/>
      <c r="C77" s="8"/>
      <c r="D77" s="8"/>
      <c r="E77" s="8"/>
    </row>
    <row r="78" spans="1:5" ht="15.75" thickBot="1" x14ac:dyDescent="0.3">
      <c r="A78" s="10" t="s">
        <v>52</v>
      </c>
      <c r="B78" s="11"/>
      <c r="C78" s="8"/>
      <c r="D78" s="8"/>
      <c r="E78" s="8"/>
    </row>
    <row r="79" spans="1:5" ht="15.75" thickBot="1" x14ac:dyDescent="0.3">
      <c r="A79" s="10" t="s">
        <v>53</v>
      </c>
      <c r="B79" s="11"/>
      <c r="C79" s="8"/>
      <c r="D79" s="8"/>
      <c r="E79" s="8"/>
    </row>
    <row r="80" spans="1:5" ht="24.75" customHeight="1" thickBot="1" x14ac:dyDescent="0.3">
      <c r="A80" s="1" t="s">
        <v>1</v>
      </c>
      <c r="B80" s="11">
        <v>0</v>
      </c>
      <c r="C80" s="8">
        <v>0</v>
      </c>
      <c r="D80" s="8">
        <v>0</v>
      </c>
      <c r="E80" s="8">
        <v>0</v>
      </c>
    </row>
    <row r="81" spans="1:5" ht="15.75" thickBot="1" x14ac:dyDescent="0.3">
      <c r="A81" s="10" t="s">
        <v>52</v>
      </c>
      <c r="B81" s="11"/>
      <c r="C81" s="8"/>
      <c r="D81" s="8"/>
      <c r="E81" s="8"/>
    </row>
    <row r="82" spans="1:5" ht="15.75" thickBot="1" x14ac:dyDescent="0.3">
      <c r="A82" s="10" t="s">
        <v>53</v>
      </c>
      <c r="B82" s="11"/>
      <c r="C82" s="8"/>
      <c r="D82" s="8"/>
      <c r="E82" s="8"/>
    </row>
    <row r="83" spans="1:5" ht="15.75" thickBot="1" x14ac:dyDescent="0.3">
      <c r="A83" s="1" t="s">
        <v>2</v>
      </c>
      <c r="B83" s="11"/>
      <c r="C83" s="8"/>
      <c r="D83" s="8"/>
      <c r="E83" s="8"/>
    </row>
    <row r="84" spans="1:5" ht="15.75" thickBot="1" x14ac:dyDescent="0.3">
      <c r="A84" s="10" t="s">
        <v>52</v>
      </c>
      <c r="B84" s="11"/>
      <c r="C84" s="8"/>
      <c r="D84" s="8"/>
      <c r="E84" s="8"/>
    </row>
    <row r="85" spans="1:5" ht="15.75" thickBot="1" x14ac:dyDescent="0.3">
      <c r="A85" s="10" t="s">
        <v>53</v>
      </c>
      <c r="B85" s="11"/>
      <c r="C85" s="8"/>
      <c r="D85" s="8"/>
      <c r="E85" s="8"/>
    </row>
    <row r="86" spans="1:5" ht="15.75" thickBot="1" x14ac:dyDescent="0.3">
      <c r="A86" s="1" t="s">
        <v>25</v>
      </c>
      <c r="B86" s="11"/>
      <c r="C86" s="8"/>
      <c r="D86" s="8"/>
      <c r="E86" s="8"/>
    </row>
    <row r="87" spans="1:5" ht="15.75" thickBot="1" x14ac:dyDescent="0.3">
      <c r="A87" s="10" t="s">
        <v>52</v>
      </c>
      <c r="B87" s="11"/>
      <c r="C87" s="8"/>
      <c r="D87" s="8"/>
      <c r="E87" s="8"/>
    </row>
    <row r="88" spans="1:5" ht="15.75" thickBot="1" x14ac:dyDescent="0.3">
      <c r="A88" s="10" t="s">
        <v>53</v>
      </c>
      <c r="B88" s="11"/>
      <c r="C88" s="8"/>
      <c r="D88" s="8"/>
      <c r="E88" s="8"/>
    </row>
    <row r="89" spans="1:5" ht="15.75" thickBot="1" x14ac:dyDescent="0.3">
      <c r="A89" s="1" t="s">
        <v>26</v>
      </c>
      <c r="B89" s="11"/>
      <c r="C89" s="8"/>
      <c r="D89" s="8"/>
      <c r="E89" s="8"/>
    </row>
    <row r="90" spans="1:5" ht="15.75" thickBot="1" x14ac:dyDescent="0.3">
      <c r="A90" s="10" t="s">
        <v>52</v>
      </c>
      <c r="B90" s="11"/>
      <c r="C90" s="8"/>
      <c r="D90" s="8"/>
      <c r="E90" s="8"/>
    </row>
    <row r="91" spans="1:5" ht="15.75" thickBot="1" x14ac:dyDescent="0.3">
      <c r="A91" s="10" t="s">
        <v>53</v>
      </c>
      <c r="B91" s="11"/>
      <c r="C91" s="8"/>
      <c r="D91" s="8"/>
      <c r="E91" s="8"/>
    </row>
    <row r="92" spans="1:5" ht="24.75" thickBot="1" x14ac:dyDescent="0.3">
      <c r="A92" s="1" t="s">
        <v>3</v>
      </c>
      <c r="B92" s="11">
        <f>B93</f>
        <v>9215</v>
      </c>
      <c r="C92" s="11">
        <f t="shared" ref="C92:E92" si="6">C93</f>
        <v>65000</v>
      </c>
      <c r="D92" s="11">
        <f t="shared" si="6"/>
        <v>49000</v>
      </c>
      <c r="E92" s="11">
        <f t="shared" si="6"/>
        <v>30864</v>
      </c>
    </row>
    <row r="93" spans="1:5" ht="15.75" thickBot="1" x14ac:dyDescent="0.3">
      <c r="A93" s="10" t="s">
        <v>52</v>
      </c>
      <c r="B93" s="11">
        <v>9215</v>
      </c>
      <c r="C93" s="8">
        <v>65000</v>
      </c>
      <c r="D93" s="8">
        <v>49000</v>
      </c>
      <c r="E93" s="8">
        <v>30864</v>
      </c>
    </row>
    <row r="94" spans="1:5" ht="15.75" thickBot="1" x14ac:dyDescent="0.3">
      <c r="A94" s="10" t="s">
        <v>53</v>
      </c>
      <c r="B94" s="11"/>
      <c r="C94" s="8"/>
      <c r="D94" s="8"/>
      <c r="E94" s="8"/>
    </row>
    <row r="95" spans="1:5" ht="15.75" thickBot="1" x14ac:dyDescent="0.3">
      <c r="A95" s="22" t="s">
        <v>82</v>
      </c>
      <c r="B95" s="11">
        <f>B92+B89+B86+B83+B80+B77+B74</f>
        <v>9215</v>
      </c>
      <c r="C95" s="11">
        <f t="shared" ref="C95:E95" si="7">C92+C89+C86+C83+C80+C77+C74</f>
        <v>65000</v>
      </c>
      <c r="D95" s="11">
        <f t="shared" si="7"/>
        <v>49000</v>
      </c>
      <c r="E95" s="11">
        <f t="shared" si="7"/>
        <v>30864</v>
      </c>
    </row>
    <row r="96" spans="1:5" ht="17.25" customHeight="1" thickBot="1" x14ac:dyDescent="0.3">
      <c r="A96" s="23" t="s">
        <v>36</v>
      </c>
      <c r="B96" s="24">
        <f>IF(B95-B66=0,0,"Error")</f>
        <v>0</v>
      </c>
      <c r="C96" s="24">
        <f>IF(C95-C66=0,0,"Error")</f>
        <v>0</v>
      </c>
      <c r="D96" s="24">
        <f>IF(D95-D66=0,0,"Error")</f>
        <v>0</v>
      </c>
      <c r="E96" s="24">
        <f>IF(E95-E66=0,0,"Error")</f>
        <v>0</v>
      </c>
    </row>
    <row r="97" spans="1:5" ht="15.75" thickBot="1" x14ac:dyDescent="0.3">
      <c r="A97" s="224" t="s">
        <v>78</v>
      </c>
      <c r="B97" s="655" t="s">
        <v>545</v>
      </c>
      <c r="C97" s="656"/>
      <c r="D97" s="656"/>
      <c r="E97" s="657"/>
    </row>
    <row r="98" spans="1:5" ht="26.25" customHeight="1" thickBot="1" x14ac:dyDescent="0.3">
      <c r="A98" s="210" t="s">
        <v>10</v>
      </c>
      <c r="B98" s="655" t="s">
        <v>546</v>
      </c>
      <c r="C98" s="656"/>
      <c r="D98" s="656"/>
      <c r="E98" s="657"/>
    </row>
    <row r="99" spans="1:5" ht="15.75" thickBot="1" x14ac:dyDescent="0.3">
      <c r="A99" s="210" t="s">
        <v>15</v>
      </c>
      <c r="B99" s="655" t="s">
        <v>547</v>
      </c>
      <c r="C99" s="656"/>
      <c r="D99" s="656"/>
      <c r="E99" s="657"/>
    </row>
    <row r="100" spans="1:5" ht="9" customHeight="1" x14ac:dyDescent="0.25">
      <c r="A100" s="665"/>
      <c r="B100" s="215">
        <v>2018</v>
      </c>
      <c r="C100" s="215">
        <v>2019</v>
      </c>
      <c r="D100" s="215">
        <v>2020</v>
      </c>
      <c r="E100" s="215">
        <v>2021</v>
      </c>
    </row>
    <row r="101" spans="1:5" ht="15.75" thickBot="1" x14ac:dyDescent="0.3">
      <c r="A101" s="666"/>
      <c r="B101" s="217" t="s">
        <v>6</v>
      </c>
      <c r="C101" s="217" t="s">
        <v>7</v>
      </c>
      <c r="D101" s="217" t="s">
        <v>7</v>
      </c>
      <c r="E101" s="217" t="s">
        <v>7</v>
      </c>
    </row>
    <row r="102" spans="1:5" ht="12.75" customHeight="1" thickBot="1" x14ac:dyDescent="0.3">
      <c r="A102" s="210" t="s">
        <v>9</v>
      </c>
      <c r="B102" s="218">
        <v>381</v>
      </c>
      <c r="C102" s="218">
        <v>1100</v>
      </c>
      <c r="D102" s="218">
        <v>550</v>
      </c>
      <c r="E102" s="218">
        <v>390.33333333333331</v>
      </c>
    </row>
    <row r="103" spans="1:5" ht="15.75" thickBot="1" x14ac:dyDescent="0.3">
      <c r="A103" s="210" t="s">
        <v>16</v>
      </c>
      <c r="B103" s="218">
        <f>B132</f>
        <v>31500</v>
      </c>
      <c r="C103" s="218">
        <f t="shared" ref="C103:E103" si="8">C132</f>
        <v>73215</v>
      </c>
      <c r="D103" s="218">
        <f t="shared" si="8"/>
        <v>42622</v>
      </c>
      <c r="E103" s="218">
        <f t="shared" si="8"/>
        <v>32000</v>
      </c>
    </row>
    <row r="104" spans="1:5" ht="15.75" thickBot="1" x14ac:dyDescent="0.3">
      <c r="A104" s="210" t="s">
        <v>24</v>
      </c>
      <c r="B104" s="218">
        <f>B103/B102</f>
        <v>82.677165354330711</v>
      </c>
      <c r="C104" s="218">
        <f>C103/C102</f>
        <v>66.559090909090912</v>
      </c>
      <c r="D104" s="218">
        <f>D103/D102</f>
        <v>77.49454545454546</v>
      </c>
      <c r="E104" s="218">
        <f>E103/E102</f>
        <v>81.981212638770288</v>
      </c>
    </row>
    <row r="105" spans="1:5" ht="15.75" thickBot="1" x14ac:dyDescent="0.3">
      <c r="A105" s="210" t="s">
        <v>17</v>
      </c>
      <c r="B105" s="219"/>
      <c r="C105" s="220">
        <f>C102/B102-1</f>
        <v>1.8871391076115485</v>
      </c>
      <c r="D105" s="220">
        <f>D102/C102-1</f>
        <v>-0.5</v>
      </c>
      <c r="E105" s="220">
        <f>E102/D102-1</f>
        <v>-0.29030303030303028</v>
      </c>
    </row>
    <row r="106" spans="1:5" ht="15.75" thickBot="1" x14ac:dyDescent="0.3">
      <c r="A106" s="210" t="s">
        <v>18</v>
      </c>
      <c r="B106" s="219"/>
      <c r="C106" s="220">
        <f t="shared" ref="C106:E107" si="9">C103/B103-1</f>
        <v>1.3242857142857143</v>
      </c>
      <c r="D106" s="220">
        <f t="shared" si="9"/>
        <v>-0.41785153315577406</v>
      </c>
      <c r="E106" s="220">
        <f t="shared" si="9"/>
        <v>-0.24921402092815914</v>
      </c>
    </row>
    <row r="107" spans="1:5" ht="15.75" thickBot="1" x14ac:dyDescent="0.3">
      <c r="A107" s="210" t="s">
        <v>19</v>
      </c>
      <c r="B107" s="219"/>
      <c r="C107" s="220">
        <f t="shared" si="9"/>
        <v>-0.19495194805194804</v>
      </c>
      <c r="D107" s="220">
        <f t="shared" si="9"/>
        <v>0.16429693368845188</v>
      </c>
      <c r="E107" s="220">
        <f t="shared" si="9"/>
        <v>5.7896554627273611E-2</v>
      </c>
    </row>
    <row r="108" spans="1:5" ht="24.75" customHeight="1" thickBot="1" x14ac:dyDescent="0.3">
      <c r="A108" s="405" t="s">
        <v>107</v>
      </c>
      <c r="B108" s="406"/>
      <c r="C108" s="406"/>
      <c r="D108" s="406"/>
      <c r="E108" s="407"/>
    </row>
    <row r="109" spans="1:5" ht="12.75" customHeight="1" x14ac:dyDescent="0.25">
      <c r="A109" s="366"/>
      <c r="B109" s="17">
        <v>2018</v>
      </c>
      <c r="C109" s="17">
        <v>2019</v>
      </c>
      <c r="D109" s="17">
        <v>2020</v>
      </c>
      <c r="E109" s="17">
        <v>2021</v>
      </c>
    </row>
    <row r="110" spans="1:5" ht="9" customHeight="1" thickBot="1" x14ac:dyDescent="0.3">
      <c r="A110" s="367"/>
      <c r="B110" s="18" t="s">
        <v>6</v>
      </c>
      <c r="C110" s="18" t="s">
        <v>7</v>
      </c>
      <c r="D110" s="18" t="s">
        <v>7</v>
      </c>
      <c r="E110" s="18" t="s">
        <v>7</v>
      </c>
    </row>
    <row r="111" spans="1:5" ht="24.75" customHeight="1" thickBot="1" x14ac:dyDescent="0.3">
      <c r="A111" s="1" t="s">
        <v>0</v>
      </c>
      <c r="B111" s="8"/>
      <c r="C111" s="8"/>
      <c r="D111" s="8"/>
      <c r="E111" s="8"/>
    </row>
    <row r="112" spans="1:5" ht="15.75" thickBot="1" x14ac:dyDescent="0.3">
      <c r="A112" s="10" t="s">
        <v>52</v>
      </c>
      <c r="B112" s="11"/>
      <c r="C112" s="82"/>
      <c r="D112" s="82"/>
      <c r="E112" s="82"/>
    </row>
    <row r="113" spans="1:5" ht="15.75" thickBot="1" x14ac:dyDescent="0.3">
      <c r="A113" s="10" t="s">
        <v>53</v>
      </c>
      <c r="B113" s="11"/>
      <c r="C113" s="82"/>
      <c r="D113" s="82"/>
      <c r="E113" s="82"/>
    </row>
    <row r="114" spans="1:5" ht="24.75" customHeight="1" thickBot="1" x14ac:dyDescent="0.3">
      <c r="A114" s="1" t="s">
        <v>32</v>
      </c>
      <c r="B114" s="8"/>
      <c r="C114" s="8"/>
      <c r="D114" s="8"/>
      <c r="E114" s="8"/>
    </row>
    <row r="115" spans="1:5" ht="15.75" thickBot="1" x14ac:dyDescent="0.3">
      <c r="A115" s="10" t="s">
        <v>52</v>
      </c>
      <c r="B115" s="11"/>
      <c r="C115" s="8"/>
      <c r="D115" s="8"/>
      <c r="E115" s="8"/>
    </row>
    <row r="116" spans="1:5" ht="15.75" thickBot="1" x14ac:dyDescent="0.3">
      <c r="A116" s="10" t="s">
        <v>53</v>
      </c>
      <c r="B116" s="11"/>
      <c r="C116" s="8"/>
      <c r="D116" s="8"/>
      <c r="E116" s="8"/>
    </row>
    <row r="117" spans="1:5" ht="24.75" customHeight="1" thickBot="1" x14ac:dyDescent="0.3">
      <c r="A117" s="1" t="s">
        <v>1</v>
      </c>
      <c r="B117" s="74">
        <v>0</v>
      </c>
      <c r="C117" s="178">
        <v>0</v>
      </c>
      <c r="D117" s="178">
        <v>0</v>
      </c>
      <c r="E117" s="178">
        <v>0</v>
      </c>
    </row>
    <row r="118" spans="1:5" ht="15.75" thickBot="1" x14ac:dyDescent="0.3">
      <c r="A118" s="10" t="s">
        <v>52</v>
      </c>
      <c r="B118" s="11"/>
      <c r="C118" s="8"/>
      <c r="D118" s="8"/>
      <c r="E118" s="8"/>
    </row>
    <row r="119" spans="1:5" ht="15.75" thickBot="1" x14ac:dyDescent="0.3">
      <c r="A119" s="10" t="s">
        <v>53</v>
      </c>
      <c r="B119" s="11"/>
      <c r="C119" s="8"/>
      <c r="D119" s="8"/>
      <c r="E119" s="8"/>
    </row>
    <row r="120" spans="1:5" ht="15.75" thickBot="1" x14ac:dyDescent="0.3">
      <c r="A120" s="1" t="s">
        <v>2</v>
      </c>
      <c r="B120" s="11"/>
      <c r="C120" s="8"/>
      <c r="D120" s="8"/>
      <c r="E120" s="8"/>
    </row>
    <row r="121" spans="1:5" ht="15.75" thickBot="1" x14ac:dyDescent="0.3">
      <c r="A121" s="10" t="s">
        <v>52</v>
      </c>
      <c r="B121" s="11"/>
      <c r="C121" s="8"/>
      <c r="D121" s="8"/>
      <c r="E121" s="8"/>
    </row>
    <row r="122" spans="1:5" ht="15.75" thickBot="1" x14ac:dyDescent="0.3">
      <c r="A122" s="10" t="s">
        <v>53</v>
      </c>
      <c r="B122" s="11"/>
      <c r="C122" s="8"/>
      <c r="D122" s="8"/>
      <c r="E122" s="8"/>
    </row>
    <row r="123" spans="1:5" ht="15.75" thickBot="1" x14ac:dyDescent="0.3">
      <c r="A123" s="1" t="s">
        <v>25</v>
      </c>
      <c r="B123" s="11"/>
      <c r="C123" s="8"/>
      <c r="D123" s="8"/>
      <c r="E123" s="8"/>
    </row>
    <row r="124" spans="1:5" ht="15.75" thickBot="1" x14ac:dyDescent="0.3">
      <c r="A124" s="10" t="s">
        <v>52</v>
      </c>
      <c r="B124" s="11"/>
      <c r="C124" s="8"/>
      <c r="D124" s="8"/>
      <c r="E124" s="8"/>
    </row>
    <row r="125" spans="1:5" ht="15" customHeight="1" thickBot="1" x14ac:dyDescent="0.3">
      <c r="A125" s="10" t="s">
        <v>53</v>
      </c>
      <c r="B125" s="11"/>
      <c r="C125" s="8"/>
      <c r="D125" s="8"/>
      <c r="E125" s="8"/>
    </row>
    <row r="126" spans="1:5" ht="15.75" thickBot="1" x14ac:dyDescent="0.3">
      <c r="A126" s="1" t="s">
        <v>26</v>
      </c>
      <c r="B126" s="11">
        <v>0</v>
      </c>
      <c r="C126" s="8">
        <v>0</v>
      </c>
      <c r="D126" s="8">
        <v>0</v>
      </c>
      <c r="E126" s="8">
        <v>0</v>
      </c>
    </row>
    <row r="127" spans="1:5" ht="15.75" thickBot="1" x14ac:dyDescent="0.3">
      <c r="A127" s="10" t="s">
        <v>52</v>
      </c>
      <c r="B127" s="11"/>
      <c r="C127" s="8"/>
      <c r="D127" s="8"/>
      <c r="E127" s="8"/>
    </row>
    <row r="128" spans="1:5" ht="15.75" thickBot="1" x14ac:dyDescent="0.3">
      <c r="A128" s="10" t="s">
        <v>53</v>
      </c>
      <c r="B128" s="11"/>
      <c r="C128" s="8"/>
      <c r="D128" s="8"/>
      <c r="E128" s="8"/>
    </row>
    <row r="129" spans="1:5" ht="24.75" thickBot="1" x14ac:dyDescent="0.3">
      <c r="A129" s="1" t="s">
        <v>3</v>
      </c>
      <c r="B129" s="11">
        <f>B130</f>
        <v>31500</v>
      </c>
      <c r="C129" s="11">
        <f t="shared" ref="C129:E129" si="10">C130</f>
        <v>73215</v>
      </c>
      <c r="D129" s="11">
        <f t="shared" si="10"/>
        <v>42622</v>
      </c>
      <c r="E129" s="11">
        <f t="shared" si="10"/>
        <v>32000</v>
      </c>
    </row>
    <row r="130" spans="1:5" ht="15.75" thickBot="1" x14ac:dyDescent="0.3">
      <c r="A130" s="10" t="s">
        <v>52</v>
      </c>
      <c r="B130" s="11">
        <v>31500</v>
      </c>
      <c r="C130" s="8">
        <v>73215</v>
      </c>
      <c r="D130" s="8">
        <v>42622</v>
      </c>
      <c r="E130" s="8">
        <v>32000</v>
      </c>
    </row>
    <row r="131" spans="1:5" ht="15.75" thickBot="1" x14ac:dyDescent="0.3">
      <c r="A131" s="10" t="s">
        <v>53</v>
      </c>
      <c r="B131" s="11"/>
      <c r="C131" s="8"/>
      <c r="D131" s="8"/>
      <c r="E131" s="8"/>
    </row>
    <row r="132" spans="1:5" ht="15.75" thickBot="1" x14ac:dyDescent="0.3">
      <c r="A132" s="22" t="s">
        <v>85</v>
      </c>
      <c r="B132" s="11">
        <f>B129+B126+B123+B120+B117+B114+B111</f>
        <v>31500</v>
      </c>
      <c r="C132" s="11">
        <f t="shared" ref="C132:E132" si="11">C129+C126+C123+C120+C117+C114+C111</f>
        <v>73215</v>
      </c>
      <c r="D132" s="11">
        <f t="shared" si="11"/>
        <v>42622</v>
      </c>
      <c r="E132" s="11">
        <f t="shared" si="11"/>
        <v>32000</v>
      </c>
    </row>
    <row r="133" spans="1:5" ht="17.25" customHeight="1" thickBot="1" x14ac:dyDescent="0.3">
      <c r="A133" s="23" t="s">
        <v>36</v>
      </c>
      <c r="B133" s="24">
        <f>IF(B132-B103=0,0,"Error")</f>
        <v>0</v>
      </c>
      <c r="C133" s="24">
        <f>IF(C132-C103=0,0,"Error")</f>
        <v>0</v>
      </c>
      <c r="D133" s="24">
        <f>IF(D132-D103=0,0,"Error")</f>
        <v>0</v>
      </c>
      <c r="E133" s="24">
        <f>IF(E132-E103=0,0,"Error")</f>
        <v>0</v>
      </c>
    </row>
    <row r="134" spans="1:5" ht="15.75" thickBot="1" x14ac:dyDescent="0.3">
      <c r="A134" s="399" t="s">
        <v>47</v>
      </c>
      <c r="B134" s="400"/>
      <c r="C134" s="400"/>
      <c r="D134" s="400"/>
      <c r="E134" s="401"/>
    </row>
    <row r="135" spans="1:5" ht="15.75" thickBot="1" x14ac:dyDescent="0.3">
      <c r="A135" s="399" t="s">
        <v>41</v>
      </c>
      <c r="B135" s="400"/>
      <c r="C135" s="400"/>
      <c r="D135" s="400"/>
      <c r="E135" s="401"/>
    </row>
    <row r="136" spans="1:5" ht="15.75" thickBot="1" x14ac:dyDescent="0.3">
      <c r="A136" s="19" t="s">
        <v>48</v>
      </c>
      <c r="B136" s="384" t="s">
        <v>548</v>
      </c>
      <c r="C136" s="386"/>
      <c r="D136" s="386"/>
      <c r="E136" s="387"/>
    </row>
    <row r="137" spans="1:5" ht="86.25" customHeight="1" thickBot="1" x14ac:dyDescent="0.3">
      <c r="A137" s="19" t="s">
        <v>54</v>
      </c>
      <c r="B137" s="225" t="s">
        <v>549</v>
      </c>
      <c r="C137" s="37" t="s">
        <v>55</v>
      </c>
      <c r="D137" s="226" t="s">
        <v>550</v>
      </c>
      <c r="E137" s="227"/>
    </row>
    <row r="138" spans="1:5" ht="15.75" customHeight="1" thickBot="1" x14ac:dyDescent="0.3">
      <c r="A138" s="35"/>
      <c r="B138" s="402"/>
      <c r="C138" s="403"/>
      <c r="D138" s="403"/>
      <c r="E138" s="404"/>
    </row>
    <row r="139" spans="1:5" ht="21" customHeight="1" thickBot="1" x14ac:dyDescent="0.3">
      <c r="A139" s="4" t="s">
        <v>10</v>
      </c>
      <c r="B139" s="371" t="s">
        <v>551</v>
      </c>
      <c r="C139" s="372"/>
      <c r="D139" s="372"/>
      <c r="E139" s="373"/>
    </row>
    <row r="140" spans="1:5" ht="15.75" thickBot="1" x14ac:dyDescent="0.3">
      <c r="A140" s="4" t="s">
        <v>15</v>
      </c>
      <c r="B140" s="352" t="s">
        <v>552</v>
      </c>
      <c r="C140" s="353"/>
      <c r="D140" s="353"/>
      <c r="E140" s="381"/>
    </row>
    <row r="141" spans="1:5" ht="12.75" customHeight="1" x14ac:dyDescent="0.25">
      <c r="A141" s="366"/>
      <c r="B141" s="17">
        <v>2018</v>
      </c>
      <c r="C141" s="17">
        <v>2019</v>
      </c>
      <c r="D141" s="17">
        <v>2020</v>
      </c>
      <c r="E141" s="17">
        <v>2021</v>
      </c>
    </row>
    <row r="142" spans="1:5" ht="9" customHeight="1" thickBot="1" x14ac:dyDescent="0.3">
      <c r="A142" s="367"/>
      <c r="B142" s="18" t="s">
        <v>6</v>
      </c>
      <c r="C142" s="18" t="s">
        <v>7</v>
      </c>
      <c r="D142" s="18" t="s">
        <v>7</v>
      </c>
      <c r="E142" s="18" t="s">
        <v>7</v>
      </c>
    </row>
    <row r="143" spans="1:5" ht="15.75" thickBot="1" x14ac:dyDescent="0.3">
      <c r="A143" s="4" t="s">
        <v>9</v>
      </c>
      <c r="B143" s="218">
        <v>272.72727272727275</v>
      </c>
      <c r="C143" s="218">
        <v>818</v>
      </c>
      <c r="D143" s="218">
        <v>272.72727272727275</v>
      </c>
      <c r="E143" s="218">
        <v>250</v>
      </c>
    </row>
    <row r="144" spans="1:5" ht="15.75" thickBot="1" x14ac:dyDescent="0.3">
      <c r="A144" s="4" t="s">
        <v>16</v>
      </c>
      <c r="B144" s="218">
        <f>B162</f>
        <v>150000</v>
      </c>
      <c r="C144" s="218">
        <f t="shared" ref="C144:E144" si="12">C162</f>
        <v>251188</v>
      </c>
      <c r="D144" s="218">
        <f t="shared" si="12"/>
        <v>150000</v>
      </c>
      <c r="E144" s="218">
        <f t="shared" si="12"/>
        <v>150000</v>
      </c>
    </row>
    <row r="145" spans="1:5" ht="15.75" thickBot="1" x14ac:dyDescent="0.3">
      <c r="A145" s="4" t="s">
        <v>24</v>
      </c>
      <c r="B145" s="218">
        <f>B144/B143</f>
        <v>550</v>
      </c>
      <c r="C145" s="218">
        <f t="shared" ref="C145:E145" si="13">C144/C143</f>
        <v>307.07579462102689</v>
      </c>
      <c r="D145" s="218">
        <f t="shared" si="13"/>
        <v>550</v>
      </c>
      <c r="E145" s="218">
        <f t="shared" si="13"/>
        <v>600</v>
      </c>
    </row>
    <row r="146" spans="1:5" ht="15.75" thickBot="1" x14ac:dyDescent="0.3">
      <c r="A146" s="4" t="s">
        <v>17</v>
      </c>
      <c r="B146" s="45" t="s">
        <v>23</v>
      </c>
      <c r="C146" s="7">
        <f>C143/B143-1</f>
        <v>1.999333333333333</v>
      </c>
      <c r="D146" s="7">
        <f t="shared" ref="D146:E148" si="14">D143/C143-1</f>
        <v>-0.66659257612802847</v>
      </c>
      <c r="E146" s="7">
        <f t="shared" si="14"/>
        <v>-8.333333333333337E-2</v>
      </c>
    </row>
    <row r="147" spans="1:5" ht="15.75" thickBot="1" x14ac:dyDescent="0.3">
      <c r="A147" s="4" t="s">
        <v>18</v>
      </c>
      <c r="B147" s="45" t="s">
        <v>23</v>
      </c>
      <c r="C147" s="7">
        <f>C144/B144-1</f>
        <v>0.67458666666666667</v>
      </c>
      <c r="D147" s="7">
        <f t="shared" si="14"/>
        <v>-0.40283771517747669</v>
      </c>
      <c r="E147" s="7">
        <f t="shared" si="14"/>
        <v>0</v>
      </c>
    </row>
    <row r="148" spans="1:5" ht="15.75" thickBot="1" x14ac:dyDescent="0.3">
      <c r="A148" s="4" t="s">
        <v>19</v>
      </c>
      <c r="B148" s="45" t="s">
        <v>23</v>
      </c>
      <c r="C148" s="7">
        <f>C145/B145-1</f>
        <v>-0.44168037341631472</v>
      </c>
      <c r="D148" s="7">
        <f t="shared" si="14"/>
        <v>0.79108874627768855</v>
      </c>
      <c r="E148" s="7">
        <f t="shared" si="14"/>
        <v>9.0909090909090828E-2</v>
      </c>
    </row>
    <row r="149" spans="1:5" ht="15.75" thickBot="1" x14ac:dyDescent="0.3">
      <c r="A149" s="405" t="s">
        <v>35</v>
      </c>
      <c r="B149" s="406"/>
      <c r="C149" s="406"/>
      <c r="D149" s="406"/>
      <c r="E149" s="407"/>
    </row>
    <row r="150" spans="1:5" ht="12.75" customHeight="1" x14ac:dyDescent="0.25">
      <c r="A150" s="366"/>
      <c r="B150" s="17">
        <v>2018</v>
      </c>
      <c r="C150" s="17">
        <v>2019</v>
      </c>
      <c r="D150" s="17">
        <v>2020</v>
      </c>
      <c r="E150" s="17">
        <v>2021</v>
      </c>
    </row>
    <row r="151" spans="1:5" ht="9" customHeight="1" thickBot="1" x14ac:dyDescent="0.3">
      <c r="A151" s="367"/>
      <c r="B151" s="18" t="s">
        <v>6</v>
      </c>
      <c r="C151" s="18" t="s">
        <v>7</v>
      </c>
      <c r="D151" s="18" t="s">
        <v>7</v>
      </c>
      <c r="E151" s="18" t="s">
        <v>7</v>
      </c>
    </row>
    <row r="152" spans="1:5" ht="15.75" thickBot="1" x14ac:dyDescent="0.3">
      <c r="A152" s="1" t="s">
        <v>43</v>
      </c>
      <c r="B152" s="8"/>
      <c r="C152" s="8"/>
      <c r="D152" s="8"/>
      <c r="E152" s="8"/>
    </row>
    <row r="153" spans="1:5" ht="15.75" thickBot="1" x14ac:dyDescent="0.3">
      <c r="A153" s="10" t="s">
        <v>52</v>
      </c>
      <c r="B153" s="8">
        <v>0</v>
      </c>
      <c r="C153" s="8">
        <v>0</v>
      </c>
      <c r="D153" s="8">
        <v>0</v>
      </c>
      <c r="E153" s="8">
        <v>0</v>
      </c>
    </row>
    <row r="154" spans="1:5" ht="15.75" thickBot="1" x14ac:dyDescent="0.3">
      <c r="A154" s="10" t="s">
        <v>152</v>
      </c>
      <c r="B154" s="8">
        <v>0</v>
      </c>
      <c r="C154" s="8">
        <v>0</v>
      </c>
      <c r="D154" s="8">
        <v>0</v>
      </c>
      <c r="E154" s="8">
        <v>0</v>
      </c>
    </row>
    <row r="155" spans="1:5" ht="15.75" thickBot="1" x14ac:dyDescent="0.3">
      <c r="A155" s="10" t="s">
        <v>150</v>
      </c>
      <c r="B155" s="8">
        <v>0</v>
      </c>
      <c r="C155" s="8">
        <v>0</v>
      </c>
      <c r="D155" s="8">
        <v>0</v>
      </c>
      <c r="E155" s="8">
        <v>0</v>
      </c>
    </row>
    <row r="156" spans="1:5" ht="15.75" thickBot="1" x14ac:dyDescent="0.3">
      <c r="A156" s="10" t="s">
        <v>151</v>
      </c>
      <c r="B156" s="8">
        <v>0</v>
      </c>
      <c r="C156" s="8">
        <v>0</v>
      </c>
      <c r="D156" s="8">
        <v>0</v>
      </c>
      <c r="E156" s="8">
        <v>0</v>
      </c>
    </row>
    <row r="157" spans="1:5" ht="15.75" thickBot="1" x14ac:dyDescent="0.3">
      <c r="A157" s="1" t="s">
        <v>44</v>
      </c>
      <c r="B157" s="11">
        <f>SUM(B158:B161)</f>
        <v>150000</v>
      </c>
      <c r="C157" s="11">
        <f t="shared" ref="C157:E157" si="15">SUM(C158:C161)</f>
        <v>251188</v>
      </c>
      <c r="D157" s="11">
        <f t="shared" si="15"/>
        <v>150000</v>
      </c>
      <c r="E157" s="11">
        <f t="shared" si="15"/>
        <v>150000</v>
      </c>
    </row>
    <row r="158" spans="1:5" ht="15.75" thickBot="1" x14ac:dyDescent="0.3">
      <c r="A158" s="10" t="s">
        <v>52</v>
      </c>
      <c r="B158" s="8">
        <v>150000</v>
      </c>
      <c r="C158" s="8">
        <v>251188</v>
      </c>
      <c r="D158" s="89">
        <v>150000</v>
      </c>
      <c r="E158" s="89">
        <v>150000</v>
      </c>
    </row>
    <row r="159" spans="1:5" ht="15.75" thickBot="1" x14ac:dyDescent="0.3">
      <c r="A159" s="10" t="s">
        <v>152</v>
      </c>
      <c r="B159" s="8">
        <v>0</v>
      </c>
      <c r="C159" s="8">
        <v>0</v>
      </c>
      <c r="D159" s="8">
        <v>0</v>
      </c>
      <c r="E159" s="8">
        <v>0</v>
      </c>
    </row>
    <row r="160" spans="1:5" ht="15.75" thickBot="1" x14ac:dyDescent="0.3">
      <c r="A160" s="10" t="s">
        <v>150</v>
      </c>
      <c r="B160" s="8">
        <v>0</v>
      </c>
      <c r="C160" s="8">
        <v>0</v>
      </c>
      <c r="D160" s="8">
        <v>0</v>
      </c>
      <c r="E160" s="8">
        <v>0</v>
      </c>
    </row>
    <row r="161" spans="1:5" ht="15.75" thickBot="1" x14ac:dyDescent="0.3">
      <c r="A161" s="10" t="s">
        <v>151</v>
      </c>
      <c r="B161" s="8">
        <v>0</v>
      </c>
      <c r="C161" s="8">
        <v>0</v>
      </c>
      <c r="D161" s="8">
        <v>0</v>
      </c>
      <c r="E161" s="8">
        <v>0</v>
      </c>
    </row>
    <row r="162" spans="1:5" ht="15.75" thickBot="1" x14ac:dyDescent="0.3">
      <c r="A162" s="20" t="s">
        <v>34</v>
      </c>
      <c r="B162" s="11">
        <f>B157+B152</f>
        <v>150000</v>
      </c>
      <c r="C162" s="11">
        <f t="shared" ref="C162:E162" si="16">C157+C152</f>
        <v>251188</v>
      </c>
      <c r="D162" s="11">
        <f t="shared" si="16"/>
        <v>150000</v>
      </c>
      <c r="E162" s="11">
        <f t="shared" si="16"/>
        <v>150000</v>
      </c>
    </row>
    <row r="163" spans="1:5" ht="15.75" thickBot="1" x14ac:dyDescent="0.3">
      <c r="A163" s="36" t="s">
        <v>30</v>
      </c>
      <c r="B163" s="384" t="s">
        <v>548</v>
      </c>
      <c r="C163" s="386"/>
      <c r="D163" s="386"/>
      <c r="E163" s="387"/>
    </row>
    <row r="164" spans="1:5" ht="94.5" customHeight="1" thickBot="1" x14ac:dyDescent="0.3">
      <c r="A164" s="19" t="s">
        <v>553</v>
      </c>
      <c r="B164" s="228" t="s">
        <v>554</v>
      </c>
      <c r="C164" s="40" t="s">
        <v>55</v>
      </c>
      <c r="D164" s="38" t="s">
        <v>555</v>
      </c>
      <c r="E164" s="39"/>
    </row>
    <row r="165" spans="1:5" ht="24" customHeight="1" thickBot="1" x14ac:dyDescent="0.3">
      <c r="A165" s="4" t="s">
        <v>10</v>
      </c>
      <c r="B165" s="371" t="s">
        <v>556</v>
      </c>
      <c r="C165" s="372"/>
      <c r="D165" s="372"/>
      <c r="E165" s="373"/>
    </row>
    <row r="166" spans="1:5" ht="15.75" thickBot="1" x14ac:dyDescent="0.3">
      <c r="A166" s="4" t="s">
        <v>15</v>
      </c>
      <c r="B166" s="352" t="s">
        <v>557</v>
      </c>
      <c r="C166" s="353"/>
      <c r="D166" s="353"/>
      <c r="E166" s="381"/>
    </row>
    <row r="167" spans="1:5" ht="12.75" customHeight="1" x14ac:dyDescent="0.25">
      <c r="A167" s="366"/>
      <c r="B167" s="17">
        <v>2018</v>
      </c>
      <c r="C167" s="17">
        <v>2019</v>
      </c>
      <c r="D167" s="17">
        <v>2020</v>
      </c>
      <c r="E167" s="17">
        <v>2021</v>
      </c>
    </row>
    <row r="168" spans="1:5" ht="9" customHeight="1" thickBot="1" x14ac:dyDescent="0.3">
      <c r="A168" s="367"/>
      <c r="B168" s="18" t="s">
        <v>6</v>
      </c>
      <c r="C168" s="18" t="s">
        <v>7</v>
      </c>
      <c r="D168" s="18" t="s">
        <v>7</v>
      </c>
      <c r="E168" s="18" t="s">
        <v>7</v>
      </c>
    </row>
    <row r="169" spans="1:5" ht="15.75" thickBot="1" x14ac:dyDescent="0.3">
      <c r="A169" s="4" t="s">
        <v>9</v>
      </c>
      <c r="B169" s="229">
        <v>123</v>
      </c>
      <c r="C169" s="229">
        <v>89</v>
      </c>
      <c r="D169" s="229">
        <v>84</v>
      </c>
      <c r="E169" s="229">
        <v>81</v>
      </c>
    </row>
    <row r="170" spans="1:5" ht="15.75" thickBot="1" x14ac:dyDescent="0.3">
      <c r="A170" s="4" t="s">
        <v>16</v>
      </c>
      <c r="B170" s="6">
        <f>B188</f>
        <v>100000</v>
      </c>
      <c r="C170" s="6">
        <f t="shared" ref="C170:E170" si="17">C188</f>
        <v>80000</v>
      </c>
      <c r="D170" s="6">
        <f t="shared" si="17"/>
        <v>80000</v>
      </c>
      <c r="E170" s="6">
        <f t="shared" si="17"/>
        <v>80000</v>
      </c>
    </row>
    <row r="171" spans="1:5" ht="15.75" thickBot="1" x14ac:dyDescent="0.3">
      <c r="A171" s="4" t="s">
        <v>24</v>
      </c>
      <c r="B171" s="6">
        <f>B170/B169</f>
        <v>813.00813008130081</v>
      </c>
      <c r="C171" s="6">
        <f t="shared" ref="C171:E171" si="18">C170/C169</f>
        <v>898.87640449438197</v>
      </c>
      <c r="D171" s="6">
        <f t="shared" si="18"/>
        <v>952.38095238095241</v>
      </c>
      <c r="E171" s="6">
        <f t="shared" si="18"/>
        <v>987.65432098765427</v>
      </c>
    </row>
    <row r="172" spans="1:5" ht="15.75" thickBot="1" x14ac:dyDescent="0.3">
      <c r="A172" s="4" t="s">
        <v>17</v>
      </c>
      <c r="B172" s="45" t="s">
        <v>23</v>
      </c>
      <c r="C172" s="7">
        <f>C169/B169-1</f>
        <v>-0.27642276422764223</v>
      </c>
      <c r="D172" s="7">
        <f t="shared" ref="D172:E174" si="19">D169/C169-1</f>
        <v>-5.6179775280898903E-2</v>
      </c>
      <c r="E172" s="7">
        <f t="shared" si="19"/>
        <v>-3.5714285714285698E-2</v>
      </c>
    </row>
    <row r="173" spans="1:5" ht="15.75" thickBot="1" x14ac:dyDescent="0.3">
      <c r="A173" s="4" t="s">
        <v>18</v>
      </c>
      <c r="B173" s="45" t="s">
        <v>23</v>
      </c>
      <c r="C173" s="7">
        <f>C170/B170-1</f>
        <v>-0.19999999999999996</v>
      </c>
      <c r="D173" s="7">
        <f t="shared" si="19"/>
        <v>0</v>
      </c>
      <c r="E173" s="7">
        <f t="shared" si="19"/>
        <v>0</v>
      </c>
    </row>
    <row r="174" spans="1:5" ht="15.75" thickBot="1" x14ac:dyDescent="0.3">
      <c r="A174" s="4" t="s">
        <v>19</v>
      </c>
      <c r="B174" s="45" t="s">
        <v>23</v>
      </c>
      <c r="C174" s="7">
        <f>C171/B171-1</f>
        <v>0.10561797752808988</v>
      </c>
      <c r="D174" s="7">
        <f t="shared" si="19"/>
        <v>5.9523809523809534E-2</v>
      </c>
      <c r="E174" s="7">
        <f t="shared" si="19"/>
        <v>3.7037037037036979E-2</v>
      </c>
    </row>
    <row r="175" spans="1:5" ht="15.75" thickBot="1" x14ac:dyDescent="0.3">
      <c r="A175" s="405" t="s">
        <v>86</v>
      </c>
      <c r="B175" s="406"/>
      <c r="C175" s="406"/>
      <c r="D175" s="406"/>
      <c r="E175" s="407"/>
    </row>
    <row r="176" spans="1:5" ht="12.75" customHeight="1" x14ac:dyDescent="0.25">
      <c r="A176" s="366"/>
      <c r="B176" s="17">
        <v>2018</v>
      </c>
      <c r="C176" s="17">
        <v>2019</v>
      </c>
      <c r="D176" s="17">
        <v>2020</v>
      </c>
      <c r="E176" s="17">
        <v>2021</v>
      </c>
    </row>
    <row r="177" spans="1:5" ht="9" customHeight="1" thickBot="1" x14ac:dyDescent="0.3">
      <c r="A177" s="367"/>
      <c r="B177" s="18" t="s">
        <v>6</v>
      </c>
      <c r="C177" s="18" t="s">
        <v>7</v>
      </c>
      <c r="D177" s="18" t="s">
        <v>7</v>
      </c>
      <c r="E177" s="18" t="s">
        <v>7</v>
      </c>
    </row>
    <row r="178" spans="1:5" ht="15.75" thickBot="1" x14ac:dyDescent="0.3">
      <c r="A178" s="1" t="s">
        <v>43</v>
      </c>
      <c r="B178" s="8"/>
      <c r="C178" s="8"/>
      <c r="D178" s="8"/>
      <c r="E178" s="8"/>
    </row>
    <row r="179" spans="1:5" ht="15.75" thickBot="1" x14ac:dyDescent="0.3">
      <c r="A179" s="10" t="s">
        <v>52</v>
      </c>
      <c r="B179" s="8">
        <v>0</v>
      </c>
      <c r="C179" s="8">
        <v>0</v>
      </c>
      <c r="D179" s="8">
        <v>0</v>
      </c>
      <c r="E179" s="8">
        <v>0</v>
      </c>
    </row>
    <row r="180" spans="1:5" ht="15.75" thickBot="1" x14ac:dyDescent="0.3">
      <c r="A180" s="10" t="s">
        <v>152</v>
      </c>
      <c r="B180" s="8">
        <v>0</v>
      </c>
      <c r="C180" s="8">
        <v>0</v>
      </c>
      <c r="D180" s="8">
        <v>0</v>
      </c>
      <c r="E180" s="8">
        <v>0</v>
      </c>
    </row>
    <row r="181" spans="1:5" ht="15.75" thickBot="1" x14ac:dyDescent="0.3">
      <c r="A181" s="10" t="s">
        <v>150</v>
      </c>
      <c r="B181" s="8">
        <v>0</v>
      </c>
      <c r="C181" s="8">
        <v>0</v>
      </c>
      <c r="D181" s="8">
        <v>0</v>
      </c>
      <c r="E181" s="8">
        <v>0</v>
      </c>
    </row>
    <row r="182" spans="1:5" ht="15.75" thickBot="1" x14ac:dyDescent="0.3">
      <c r="A182" s="10" t="s">
        <v>151</v>
      </c>
      <c r="B182" s="8">
        <v>0</v>
      </c>
      <c r="C182" s="8">
        <v>0</v>
      </c>
      <c r="D182" s="8">
        <v>0</v>
      </c>
      <c r="E182" s="8">
        <v>0</v>
      </c>
    </row>
    <row r="183" spans="1:5" ht="15.75" thickBot="1" x14ac:dyDescent="0.3">
      <c r="A183" s="1" t="s">
        <v>44</v>
      </c>
      <c r="B183" s="11">
        <f>SUM(B184:B187)</f>
        <v>100000</v>
      </c>
      <c r="C183" s="11">
        <f t="shared" ref="C183:E183" si="20">SUM(C184:C187)</f>
        <v>80000</v>
      </c>
      <c r="D183" s="11">
        <f t="shared" si="20"/>
        <v>80000</v>
      </c>
      <c r="E183" s="11">
        <f t="shared" si="20"/>
        <v>80000</v>
      </c>
    </row>
    <row r="184" spans="1:5" ht="15.75" thickBot="1" x14ac:dyDescent="0.3">
      <c r="A184" s="10" t="s">
        <v>52</v>
      </c>
      <c r="B184" s="8">
        <v>100000</v>
      </c>
      <c r="C184" s="8">
        <v>80000</v>
      </c>
      <c r="D184" s="8">
        <v>80000</v>
      </c>
      <c r="E184" s="89">
        <v>80000</v>
      </c>
    </row>
    <row r="185" spans="1:5" ht="15.75" thickBot="1" x14ac:dyDescent="0.3">
      <c r="A185" s="10" t="s">
        <v>152</v>
      </c>
      <c r="B185" s="8">
        <v>0</v>
      </c>
      <c r="C185" s="8">
        <v>0</v>
      </c>
      <c r="D185" s="8">
        <v>0</v>
      </c>
      <c r="E185" s="8">
        <v>0</v>
      </c>
    </row>
    <row r="186" spans="1:5" ht="15.75" thickBot="1" x14ac:dyDescent="0.3">
      <c r="A186" s="10" t="s">
        <v>150</v>
      </c>
      <c r="B186" s="8">
        <v>0</v>
      </c>
      <c r="C186" s="8">
        <v>0</v>
      </c>
      <c r="D186" s="8">
        <v>0</v>
      </c>
      <c r="E186" s="8">
        <v>0</v>
      </c>
    </row>
    <row r="187" spans="1:5" ht="15.75" thickBot="1" x14ac:dyDescent="0.3">
      <c r="A187" s="10" t="s">
        <v>151</v>
      </c>
      <c r="B187" s="8">
        <v>0</v>
      </c>
      <c r="C187" s="8">
        <v>0</v>
      </c>
      <c r="D187" s="8">
        <v>0</v>
      </c>
      <c r="E187" s="8">
        <v>0</v>
      </c>
    </row>
    <row r="188" spans="1:5" ht="15.75" thickBot="1" x14ac:dyDescent="0.3">
      <c r="A188" s="20" t="s">
        <v>82</v>
      </c>
      <c r="B188" s="11">
        <f>B183+B178</f>
        <v>100000</v>
      </c>
      <c r="C188" s="11">
        <f>C183+C178</f>
        <v>80000</v>
      </c>
      <c r="D188" s="11">
        <f>D183+D178</f>
        <v>80000</v>
      </c>
      <c r="E188" s="11">
        <f>E183+E178</f>
        <v>80000</v>
      </c>
    </row>
    <row r="189" spans="1:5" ht="15.75" thickBot="1" x14ac:dyDescent="0.3">
      <c r="A189" s="399" t="s">
        <v>40</v>
      </c>
      <c r="B189" s="400"/>
      <c r="C189" s="400"/>
      <c r="D189" s="400"/>
      <c r="E189" s="401"/>
    </row>
    <row r="190" spans="1:5" ht="15.75" thickBot="1" x14ac:dyDescent="0.3">
      <c r="A190" s="399" t="s">
        <v>45</v>
      </c>
      <c r="B190" s="400"/>
      <c r="C190" s="400"/>
      <c r="D190" s="400"/>
      <c r="E190" s="401"/>
    </row>
    <row r="191" spans="1:5" ht="15.75" thickBot="1" x14ac:dyDescent="0.3">
      <c r="A191" s="14" t="s">
        <v>30</v>
      </c>
      <c r="B191" s="662" t="s">
        <v>548</v>
      </c>
      <c r="C191" s="663"/>
      <c r="D191" s="663"/>
      <c r="E191" s="664"/>
    </row>
    <row r="192" spans="1:5" ht="34.5" thickBot="1" x14ac:dyDescent="0.3">
      <c r="A192" s="19" t="s">
        <v>29</v>
      </c>
      <c r="B192" s="97" t="s">
        <v>558</v>
      </c>
      <c r="C192" s="36" t="s">
        <v>55</v>
      </c>
      <c r="D192" s="97" t="s">
        <v>559</v>
      </c>
      <c r="E192" s="39"/>
    </row>
    <row r="193" spans="1:5" ht="17.25" customHeight="1" thickBot="1" x14ac:dyDescent="0.3">
      <c r="A193" s="4" t="s">
        <v>10</v>
      </c>
      <c r="B193" s="371" t="s">
        <v>560</v>
      </c>
      <c r="C193" s="372"/>
      <c r="D193" s="372"/>
      <c r="E193" s="373"/>
    </row>
    <row r="194" spans="1:5" ht="15.75" thickBot="1" x14ac:dyDescent="0.3">
      <c r="A194" s="4" t="s">
        <v>15</v>
      </c>
      <c r="B194" s="352" t="s">
        <v>557</v>
      </c>
      <c r="C194" s="353"/>
      <c r="D194" s="353"/>
      <c r="E194" s="381"/>
    </row>
    <row r="195" spans="1:5" ht="12.75" customHeight="1" x14ac:dyDescent="0.25">
      <c r="A195" s="366"/>
      <c r="B195" s="17">
        <v>2018</v>
      </c>
      <c r="C195" s="17">
        <v>2019</v>
      </c>
      <c r="D195" s="17">
        <v>2020</v>
      </c>
      <c r="E195" s="17">
        <v>2021</v>
      </c>
    </row>
    <row r="196" spans="1:5" ht="9" customHeight="1" thickBot="1" x14ac:dyDescent="0.3">
      <c r="A196" s="367"/>
      <c r="B196" s="18" t="s">
        <v>6</v>
      </c>
      <c r="C196" s="18" t="s">
        <v>7</v>
      </c>
      <c r="D196" s="18" t="s">
        <v>7</v>
      </c>
      <c r="E196" s="18" t="s">
        <v>7</v>
      </c>
    </row>
    <row r="197" spans="1:5" ht="15.75" thickBot="1" x14ac:dyDescent="0.3">
      <c r="A197" s="4" t="s">
        <v>9</v>
      </c>
      <c r="B197" s="6">
        <v>0</v>
      </c>
      <c r="C197" s="6">
        <v>80</v>
      </c>
      <c r="D197" s="6">
        <v>80</v>
      </c>
      <c r="E197" s="6">
        <v>70</v>
      </c>
    </row>
    <row r="198" spans="1:5" ht="15.75" thickBot="1" x14ac:dyDescent="0.3">
      <c r="A198" s="4" t="s">
        <v>16</v>
      </c>
      <c r="B198" s="6">
        <f>B216</f>
        <v>0</v>
      </c>
      <c r="C198" s="6">
        <f t="shared" ref="C198:E198" si="21">C216</f>
        <v>18812</v>
      </c>
      <c r="D198" s="6">
        <f t="shared" si="21"/>
        <v>20000</v>
      </c>
      <c r="E198" s="6">
        <f t="shared" si="21"/>
        <v>20000</v>
      </c>
    </row>
    <row r="199" spans="1:5" ht="15.75" thickBot="1" x14ac:dyDescent="0.3">
      <c r="A199" s="4" t="s">
        <v>24</v>
      </c>
      <c r="B199" s="6" t="e">
        <f>B198/B197</f>
        <v>#DIV/0!</v>
      </c>
      <c r="C199" s="6">
        <f>C198/C197</f>
        <v>235.15</v>
      </c>
      <c r="D199" s="6">
        <f t="shared" ref="D199:E199" si="22">D198/D197</f>
        <v>250</v>
      </c>
      <c r="E199" s="6">
        <f t="shared" si="22"/>
        <v>285.71428571428572</v>
      </c>
    </row>
    <row r="200" spans="1:5" ht="15.75" thickBot="1" x14ac:dyDescent="0.3">
      <c r="A200" s="4" t="s">
        <v>17</v>
      </c>
      <c r="B200" s="45" t="s">
        <v>23</v>
      </c>
      <c r="C200" s="7" t="e">
        <f>C197/B197-1</f>
        <v>#DIV/0!</v>
      </c>
      <c r="D200" s="7">
        <f t="shared" ref="D200:E202" si="23">D197/C197-1</f>
        <v>0</v>
      </c>
      <c r="E200" s="7">
        <f t="shared" si="23"/>
        <v>-0.125</v>
      </c>
    </row>
    <row r="201" spans="1:5" ht="15.75" thickBot="1" x14ac:dyDescent="0.3">
      <c r="A201" s="4" t="s">
        <v>18</v>
      </c>
      <c r="B201" s="45" t="s">
        <v>23</v>
      </c>
      <c r="C201" s="7" t="e">
        <f>C198/B198-1</f>
        <v>#DIV/0!</v>
      </c>
      <c r="D201" s="7">
        <f t="shared" si="23"/>
        <v>6.3151180097809956E-2</v>
      </c>
      <c r="E201" s="7">
        <f t="shared" si="23"/>
        <v>0</v>
      </c>
    </row>
    <row r="202" spans="1:5" ht="15.75" thickBot="1" x14ac:dyDescent="0.3">
      <c r="A202" s="4" t="s">
        <v>19</v>
      </c>
      <c r="B202" s="45" t="s">
        <v>23</v>
      </c>
      <c r="C202" s="7" t="e">
        <f>C199/B199-1</f>
        <v>#DIV/0!</v>
      </c>
      <c r="D202" s="7">
        <f t="shared" si="23"/>
        <v>6.3151180097809956E-2</v>
      </c>
      <c r="E202" s="7">
        <f t="shared" si="23"/>
        <v>0.14285714285714279</v>
      </c>
    </row>
    <row r="203" spans="1:5" ht="15.75" thickBot="1" x14ac:dyDescent="0.3">
      <c r="A203" s="405" t="s">
        <v>35</v>
      </c>
      <c r="B203" s="406"/>
      <c r="C203" s="406"/>
      <c r="D203" s="406"/>
      <c r="E203" s="407"/>
    </row>
    <row r="204" spans="1:5" ht="12.75" customHeight="1" x14ac:dyDescent="0.25">
      <c r="A204" s="366"/>
      <c r="B204" s="17">
        <v>2018</v>
      </c>
      <c r="C204" s="17">
        <v>2019</v>
      </c>
      <c r="D204" s="17">
        <v>2020</v>
      </c>
      <c r="E204" s="17">
        <v>2021</v>
      </c>
    </row>
    <row r="205" spans="1:5" ht="9" customHeight="1" thickBot="1" x14ac:dyDescent="0.3">
      <c r="A205" s="367"/>
      <c r="B205" s="18" t="s">
        <v>6</v>
      </c>
      <c r="C205" s="18" t="s">
        <v>7</v>
      </c>
      <c r="D205" s="18" t="s">
        <v>7</v>
      </c>
      <c r="E205" s="18" t="s">
        <v>7</v>
      </c>
    </row>
    <row r="206" spans="1:5" ht="15.75" thickBot="1" x14ac:dyDescent="0.3">
      <c r="A206" s="1" t="s">
        <v>43</v>
      </c>
      <c r="B206" s="8">
        <f>SUM(B207:B210)</f>
        <v>0</v>
      </c>
      <c r="C206" s="8">
        <f t="shared" ref="C206:E206" si="24">SUM(C207:C210)</f>
        <v>0</v>
      </c>
      <c r="D206" s="8">
        <f t="shared" si="24"/>
        <v>0</v>
      </c>
      <c r="E206" s="8">
        <f t="shared" si="24"/>
        <v>0</v>
      </c>
    </row>
    <row r="207" spans="1:5" ht="15.75" thickBot="1" x14ac:dyDescent="0.3">
      <c r="A207" s="10" t="s">
        <v>52</v>
      </c>
      <c r="B207" s="8">
        <v>0</v>
      </c>
      <c r="C207" s="8">
        <v>0</v>
      </c>
      <c r="D207" s="8">
        <v>0</v>
      </c>
      <c r="E207" s="8">
        <v>0</v>
      </c>
    </row>
    <row r="208" spans="1:5" ht="15.75" thickBot="1" x14ac:dyDescent="0.3">
      <c r="A208" s="10" t="s">
        <v>152</v>
      </c>
      <c r="B208" s="8">
        <v>0</v>
      </c>
      <c r="C208" s="8">
        <v>0</v>
      </c>
      <c r="D208" s="8">
        <v>0</v>
      </c>
      <c r="E208" s="8">
        <v>0</v>
      </c>
    </row>
    <row r="209" spans="1:5" ht="15.75" thickBot="1" x14ac:dyDescent="0.3">
      <c r="A209" s="10" t="s">
        <v>150</v>
      </c>
      <c r="B209" s="8">
        <v>0</v>
      </c>
      <c r="C209" s="8">
        <v>0</v>
      </c>
      <c r="D209" s="8">
        <v>0</v>
      </c>
      <c r="E209" s="8">
        <v>0</v>
      </c>
    </row>
    <row r="210" spans="1:5" ht="15.75" thickBot="1" x14ac:dyDescent="0.3">
      <c r="A210" s="10" t="s">
        <v>151</v>
      </c>
      <c r="B210" s="8">
        <v>0</v>
      </c>
      <c r="C210" s="8">
        <v>0</v>
      </c>
      <c r="D210" s="8">
        <v>0</v>
      </c>
      <c r="E210" s="8">
        <v>0</v>
      </c>
    </row>
    <row r="211" spans="1:5" ht="15.75" thickBot="1" x14ac:dyDescent="0.3">
      <c r="A211" s="1" t="s">
        <v>44</v>
      </c>
      <c r="B211" s="11">
        <f>SUM(B212:B215)</f>
        <v>0</v>
      </c>
      <c r="C211" s="11">
        <f t="shared" ref="C211:E211" si="25">SUM(C212:C215)</f>
        <v>18812</v>
      </c>
      <c r="D211" s="11">
        <f t="shared" si="25"/>
        <v>20000</v>
      </c>
      <c r="E211" s="11">
        <f t="shared" si="25"/>
        <v>20000</v>
      </c>
    </row>
    <row r="212" spans="1:5" ht="15.75" thickBot="1" x14ac:dyDescent="0.3">
      <c r="A212" s="10" t="s">
        <v>52</v>
      </c>
      <c r="B212" s="8">
        <v>0</v>
      </c>
      <c r="C212" s="8">
        <v>18812</v>
      </c>
      <c r="D212" s="8">
        <v>20000</v>
      </c>
      <c r="E212" s="8">
        <v>20000</v>
      </c>
    </row>
    <row r="213" spans="1:5" ht="15.75" thickBot="1" x14ac:dyDescent="0.3">
      <c r="A213" s="10" t="s">
        <v>152</v>
      </c>
      <c r="B213" s="8">
        <v>0</v>
      </c>
      <c r="C213" s="8">
        <v>0</v>
      </c>
      <c r="D213" s="8">
        <v>0</v>
      </c>
      <c r="E213" s="8">
        <v>0</v>
      </c>
    </row>
    <row r="214" spans="1:5" ht="15.75" thickBot="1" x14ac:dyDescent="0.3">
      <c r="A214" s="10" t="s">
        <v>150</v>
      </c>
      <c r="B214" s="8">
        <v>0</v>
      </c>
      <c r="C214" s="8">
        <v>0</v>
      </c>
      <c r="D214" s="8">
        <v>0</v>
      </c>
      <c r="E214" s="8">
        <v>0</v>
      </c>
    </row>
    <row r="215" spans="1:5" ht="15.75" thickBot="1" x14ac:dyDescent="0.3">
      <c r="A215" s="10" t="s">
        <v>151</v>
      </c>
      <c r="B215" s="8">
        <v>0</v>
      </c>
      <c r="C215" s="8">
        <v>0</v>
      </c>
      <c r="D215" s="8">
        <v>0</v>
      </c>
      <c r="E215" s="8">
        <v>0</v>
      </c>
    </row>
    <row r="216" spans="1:5" ht="15.75" thickBot="1" x14ac:dyDescent="0.3">
      <c r="A216" s="20" t="s">
        <v>34</v>
      </c>
      <c r="B216" s="11">
        <f>B211+B206</f>
        <v>0</v>
      </c>
      <c r="C216" s="11">
        <f>C211+C206</f>
        <v>18812</v>
      </c>
      <c r="D216" s="11">
        <f t="shared" ref="D216:E216" si="26">D211+D206</f>
        <v>20000</v>
      </c>
      <c r="E216" s="11">
        <f t="shared" si="26"/>
        <v>20000</v>
      </c>
    </row>
    <row r="217" spans="1:5" ht="15.75" thickBot="1" x14ac:dyDescent="0.3">
      <c r="A217" s="25"/>
      <c r="B217" s="26"/>
      <c r="C217" s="26"/>
      <c r="D217" s="26"/>
      <c r="E217" s="26"/>
    </row>
    <row r="218" spans="1:5" ht="27" customHeight="1" thickBot="1" x14ac:dyDescent="0.3">
      <c r="A218" s="12" t="s">
        <v>49</v>
      </c>
      <c r="B218" s="13">
        <f>B29+B66+B103+B144+B170+B198</f>
        <v>550000</v>
      </c>
      <c r="C218" s="13">
        <f>C29+C66+C103+C144+C170+C198</f>
        <v>730000</v>
      </c>
      <c r="D218" s="13">
        <f>D29+D66+D103+D144+D170+D198</f>
        <v>630000</v>
      </c>
      <c r="E218" s="13">
        <f>E29+E66+E103+E144+E170+E198</f>
        <v>630000</v>
      </c>
    </row>
    <row r="219" spans="1:5" ht="24.75" thickBot="1" x14ac:dyDescent="0.3">
      <c r="A219" s="12" t="s">
        <v>50</v>
      </c>
      <c r="B219" s="13">
        <f>B220+B223+B226+B229+B232+B235+B238+B241+B246</f>
        <v>550000</v>
      </c>
      <c r="C219" s="13">
        <f t="shared" ref="C219:E219" si="27">C220+C223+C226+C229+C232+C235+C238+C241+C246</f>
        <v>730000</v>
      </c>
      <c r="D219" s="13">
        <f t="shared" si="27"/>
        <v>630000</v>
      </c>
      <c r="E219" s="13">
        <f t="shared" si="27"/>
        <v>630000</v>
      </c>
    </row>
    <row r="220" spans="1:5" ht="15.75" thickBot="1" x14ac:dyDescent="0.3">
      <c r="A220" s="1" t="s">
        <v>0</v>
      </c>
      <c r="B220" s="21">
        <f>B221+B222</f>
        <v>0</v>
      </c>
      <c r="C220" s="21">
        <f t="shared" ref="C220:E220" si="28">C221+C222</f>
        <v>0</v>
      </c>
      <c r="D220" s="21">
        <f t="shared" si="28"/>
        <v>0</v>
      </c>
      <c r="E220" s="21">
        <f t="shared" si="28"/>
        <v>0</v>
      </c>
    </row>
    <row r="221" spans="1:5" ht="15.75" thickBot="1" x14ac:dyDescent="0.3">
      <c r="A221" s="10" t="s">
        <v>52</v>
      </c>
      <c r="B221" s="11">
        <f t="shared" ref="B221:E222" si="29">B38+B75+B112</f>
        <v>0</v>
      </c>
      <c r="C221" s="11">
        <f t="shared" si="29"/>
        <v>0</v>
      </c>
      <c r="D221" s="11">
        <f t="shared" si="29"/>
        <v>0</v>
      </c>
      <c r="E221" s="11">
        <f t="shared" si="29"/>
        <v>0</v>
      </c>
    </row>
    <row r="222" spans="1:5" ht="15.75" thickBot="1" x14ac:dyDescent="0.3">
      <c r="A222" s="10" t="s">
        <v>56</v>
      </c>
      <c r="B222" s="11">
        <f t="shared" si="29"/>
        <v>0</v>
      </c>
      <c r="C222" s="11">
        <f t="shared" si="29"/>
        <v>0</v>
      </c>
      <c r="D222" s="11">
        <f t="shared" si="29"/>
        <v>0</v>
      </c>
      <c r="E222" s="11">
        <f t="shared" si="29"/>
        <v>0</v>
      </c>
    </row>
    <row r="223" spans="1:5" ht="24.75" thickBot="1" x14ac:dyDescent="0.3">
      <c r="A223" s="1" t="s">
        <v>32</v>
      </c>
      <c r="B223" s="21">
        <f>B224+B225</f>
        <v>0</v>
      </c>
      <c r="C223" s="21">
        <f t="shared" ref="C223:E223" si="30">C224+C225</f>
        <v>0</v>
      </c>
      <c r="D223" s="21">
        <f t="shared" si="30"/>
        <v>0</v>
      </c>
      <c r="E223" s="21">
        <f t="shared" si="30"/>
        <v>0</v>
      </c>
    </row>
    <row r="224" spans="1:5" ht="15.75" thickBot="1" x14ac:dyDescent="0.3">
      <c r="A224" s="10" t="s">
        <v>52</v>
      </c>
      <c r="B224" s="8">
        <f>B41+B78+B115</f>
        <v>0</v>
      </c>
      <c r="C224" s="8">
        <f>C41+C78+C115</f>
        <v>0</v>
      </c>
      <c r="D224" s="8">
        <f>D41+D78+D115</f>
        <v>0</v>
      </c>
      <c r="E224" s="8">
        <f>E41+E78+E115</f>
        <v>0</v>
      </c>
    </row>
    <row r="225" spans="1:5" ht="15.75" thickBot="1" x14ac:dyDescent="0.3">
      <c r="A225" s="10" t="s">
        <v>56</v>
      </c>
      <c r="B225" s="11">
        <f>B42+B79+B113</f>
        <v>0</v>
      </c>
      <c r="C225" s="11">
        <f>C42+C79+C113</f>
        <v>0</v>
      </c>
      <c r="D225" s="11">
        <f>D42+D79+D113</f>
        <v>0</v>
      </c>
      <c r="E225" s="11">
        <f>E42+E79+E113</f>
        <v>0</v>
      </c>
    </row>
    <row r="226" spans="1:5" ht="15.75" thickBot="1" x14ac:dyDescent="0.3">
      <c r="A226" s="1" t="s">
        <v>1</v>
      </c>
      <c r="B226" s="21">
        <f>B227+B228</f>
        <v>0</v>
      </c>
      <c r="C226" s="21">
        <f t="shared" ref="C226:E226" si="31">C227+C228</f>
        <v>0</v>
      </c>
      <c r="D226" s="21">
        <f t="shared" si="31"/>
        <v>0</v>
      </c>
      <c r="E226" s="21">
        <f t="shared" si="31"/>
        <v>0</v>
      </c>
    </row>
    <row r="227" spans="1:5" ht="15.75" thickBot="1" x14ac:dyDescent="0.3">
      <c r="A227" s="10" t="s">
        <v>52</v>
      </c>
      <c r="B227" s="11">
        <f t="shared" ref="B227:E228" si="32">B44+B81+B118</f>
        <v>0</v>
      </c>
      <c r="C227" s="11">
        <f t="shared" si="32"/>
        <v>0</v>
      </c>
      <c r="D227" s="11">
        <f t="shared" si="32"/>
        <v>0</v>
      </c>
      <c r="E227" s="11">
        <f t="shared" si="32"/>
        <v>0</v>
      </c>
    </row>
    <row r="228" spans="1:5" ht="15.75" thickBot="1" x14ac:dyDescent="0.3">
      <c r="A228" s="10" t="s">
        <v>56</v>
      </c>
      <c r="B228" s="11">
        <f t="shared" si="32"/>
        <v>0</v>
      </c>
      <c r="C228" s="11">
        <f t="shared" si="32"/>
        <v>0</v>
      </c>
      <c r="D228" s="11">
        <f t="shared" si="32"/>
        <v>0</v>
      </c>
      <c r="E228" s="11">
        <f t="shared" si="32"/>
        <v>0</v>
      </c>
    </row>
    <row r="229" spans="1:5" ht="15.75" thickBot="1" x14ac:dyDescent="0.3">
      <c r="A229" s="1" t="s">
        <v>2</v>
      </c>
      <c r="B229" s="21">
        <f>B230+B231</f>
        <v>0</v>
      </c>
      <c r="C229" s="21">
        <f t="shared" ref="C229:E229" si="33">C230+C231</f>
        <v>0</v>
      </c>
      <c r="D229" s="21">
        <f t="shared" si="33"/>
        <v>0</v>
      </c>
      <c r="E229" s="21">
        <f t="shared" si="33"/>
        <v>0</v>
      </c>
    </row>
    <row r="230" spans="1:5" ht="15.75" thickBot="1" x14ac:dyDescent="0.3">
      <c r="A230" s="10" t="s">
        <v>52</v>
      </c>
      <c r="B230" s="8">
        <f t="shared" ref="B230:E231" si="34">B47+B84+B121</f>
        <v>0</v>
      </c>
      <c r="C230" s="8">
        <f t="shared" si="34"/>
        <v>0</v>
      </c>
      <c r="D230" s="8">
        <f t="shared" si="34"/>
        <v>0</v>
      </c>
      <c r="E230" s="8">
        <f t="shared" si="34"/>
        <v>0</v>
      </c>
    </row>
    <row r="231" spans="1:5" ht="15.75" thickBot="1" x14ac:dyDescent="0.3">
      <c r="A231" s="10" t="s">
        <v>56</v>
      </c>
      <c r="B231" s="11">
        <f t="shared" si="34"/>
        <v>0</v>
      </c>
      <c r="C231" s="11">
        <f t="shared" si="34"/>
        <v>0</v>
      </c>
      <c r="D231" s="11">
        <f t="shared" si="34"/>
        <v>0</v>
      </c>
      <c r="E231" s="11">
        <f t="shared" si="34"/>
        <v>0</v>
      </c>
    </row>
    <row r="232" spans="1:5" ht="15.75" thickBot="1" x14ac:dyDescent="0.3">
      <c r="A232" s="1" t="s">
        <v>25</v>
      </c>
      <c r="B232" s="21">
        <f>B233+B234</f>
        <v>0</v>
      </c>
      <c r="C232" s="21">
        <f t="shared" ref="C232:E232" si="35">C233+C234</f>
        <v>0</v>
      </c>
      <c r="D232" s="21">
        <f t="shared" si="35"/>
        <v>0</v>
      </c>
      <c r="E232" s="21">
        <f t="shared" si="35"/>
        <v>0</v>
      </c>
    </row>
    <row r="233" spans="1:5" ht="15.75" thickBot="1" x14ac:dyDescent="0.3">
      <c r="A233" s="10" t="s">
        <v>52</v>
      </c>
      <c r="B233" s="8">
        <f t="shared" ref="B233:E234" si="36">B50+B87+B124</f>
        <v>0</v>
      </c>
      <c r="C233" s="8">
        <f t="shared" si="36"/>
        <v>0</v>
      </c>
      <c r="D233" s="8">
        <f t="shared" si="36"/>
        <v>0</v>
      </c>
      <c r="E233" s="8">
        <f t="shared" si="36"/>
        <v>0</v>
      </c>
    </row>
    <row r="234" spans="1:5" ht="15.75" thickBot="1" x14ac:dyDescent="0.3">
      <c r="A234" s="10" t="s">
        <v>56</v>
      </c>
      <c r="B234" s="11">
        <f t="shared" si="36"/>
        <v>0</v>
      </c>
      <c r="C234" s="11">
        <f t="shared" si="36"/>
        <v>0</v>
      </c>
      <c r="D234" s="11">
        <f t="shared" si="36"/>
        <v>0</v>
      </c>
      <c r="E234" s="11">
        <f t="shared" si="36"/>
        <v>0</v>
      </c>
    </row>
    <row r="235" spans="1:5" ht="15.75" thickBot="1" x14ac:dyDescent="0.3">
      <c r="A235" s="1" t="s">
        <v>26</v>
      </c>
      <c r="B235" s="21">
        <f>B236+B237</f>
        <v>0</v>
      </c>
      <c r="C235" s="21">
        <f>C236+C237</f>
        <v>0</v>
      </c>
      <c r="D235" s="21">
        <f t="shared" ref="D235:E235" si="37">D236+D237</f>
        <v>0</v>
      </c>
      <c r="E235" s="21">
        <f t="shared" si="37"/>
        <v>0</v>
      </c>
    </row>
    <row r="236" spans="1:5" ht="15.75" thickBot="1" x14ac:dyDescent="0.3">
      <c r="A236" s="10" t="s">
        <v>52</v>
      </c>
      <c r="B236" s="8">
        <f t="shared" ref="B236:E237" si="38">B53+B90+B127</f>
        <v>0</v>
      </c>
      <c r="C236" s="8">
        <f t="shared" si="38"/>
        <v>0</v>
      </c>
      <c r="D236" s="8">
        <f t="shared" si="38"/>
        <v>0</v>
      </c>
      <c r="E236" s="8">
        <f t="shared" si="38"/>
        <v>0</v>
      </c>
    </row>
    <row r="237" spans="1:5" ht="15.75" thickBot="1" x14ac:dyDescent="0.3">
      <c r="A237" s="10" t="s">
        <v>56</v>
      </c>
      <c r="B237" s="11">
        <f t="shared" si="38"/>
        <v>0</v>
      </c>
      <c r="C237" s="11">
        <f t="shared" si="38"/>
        <v>0</v>
      </c>
      <c r="D237" s="11">
        <f t="shared" si="38"/>
        <v>0</v>
      </c>
      <c r="E237" s="11">
        <f t="shared" si="38"/>
        <v>0</v>
      </c>
    </row>
    <row r="238" spans="1:5" ht="24.75" thickBot="1" x14ac:dyDescent="0.3">
      <c r="A238" s="1" t="s">
        <v>3</v>
      </c>
      <c r="B238" s="21">
        <f>B239+B240</f>
        <v>300000</v>
      </c>
      <c r="C238" s="21">
        <f t="shared" ref="C238:E238" si="39">C239+C240</f>
        <v>380000</v>
      </c>
      <c r="D238" s="21">
        <f t="shared" si="39"/>
        <v>380000</v>
      </c>
      <c r="E238" s="21">
        <f t="shared" si="39"/>
        <v>380000</v>
      </c>
    </row>
    <row r="239" spans="1:5" ht="15.75" thickBot="1" x14ac:dyDescent="0.3">
      <c r="A239" s="10" t="s">
        <v>52</v>
      </c>
      <c r="B239" s="8">
        <f>B56+B93+B129</f>
        <v>300000</v>
      </c>
      <c r="C239" s="8">
        <f>C56+C93+C129</f>
        <v>380000</v>
      </c>
      <c r="D239" s="8">
        <f>D56+D93+D129</f>
        <v>380000</v>
      </c>
      <c r="E239" s="8">
        <f>E56+E93+E129</f>
        <v>380000</v>
      </c>
    </row>
    <row r="240" spans="1:5" ht="15.75" thickBot="1" x14ac:dyDescent="0.3">
      <c r="A240" s="10" t="s">
        <v>56</v>
      </c>
      <c r="B240" s="11">
        <f>B57+B94+B131</f>
        <v>0</v>
      </c>
      <c r="C240" s="11">
        <f>C57+C94+C131</f>
        <v>0</v>
      </c>
      <c r="D240" s="11">
        <f>D57+D94+D131</f>
        <v>0</v>
      </c>
      <c r="E240" s="11">
        <f>E57+E94+E131</f>
        <v>0</v>
      </c>
    </row>
    <row r="241" spans="1:5" ht="15.75" thickBot="1" x14ac:dyDescent="0.3">
      <c r="A241" s="1" t="s">
        <v>20</v>
      </c>
      <c r="B241" s="8">
        <f>SUM(B242:B245)</f>
        <v>0</v>
      </c>
      <c r="C241" s="8">
        <f t="shared" ref="C241:E241" si="40">SUM(C242:C245)</f>
        <v>0</v>
      </c>
      <c r="D241" s="8">
        <f t="shared" si="40"/>
        <v>0</v>
      </c>
      <c r="E241" s="8">
        <f t="shared" si="40"/>
        <v>0</v>
      </c>
    </row>
    <row r="242" spans="1:5" ht="15.75" thickBot="1" x14ac:dyDescent="0.3">
      <c r="A242" s="10" t="s">
        <v>52</v>
      </c>
      <c r="B242" s="8">
        <f>B153+B179+B207</f>
        <v>0</v>
      </c>
      <c r="C242" s="8">
        <f t="shared" ref="C242:E242" si="41">C153+C179+C207</f>
        <v>0</v>
      </c>
      <c r="D242" s="8">
        <f t="shared" si="41"/>
        <v>0</v>
      </c>
      <c r="E242" s="8">
        <f t="shared" si="41"/>
        <v>0</v>
      </c>
    </row>
    <row r="243" spans="1:5" ht="15.75" thickBot="1" x14ac:dyDescent="0.3">
      <c r="A243" s="10" t="s">
        <v>152</v>
      </c>
      <c r="B243" s="8">
        <f t="shared" ref="B243:E245" si="42">B154+B180+B208</f>
        <v>0</v>
      </c>
      <c r="C243" s="8">
        <f t="shared" si="42"/>
        <v>0</v>
      </c>
      <c r="D243" s="8">
        <f t="shared" si="42"/>
        <v>0</v>
      </c>
      <c r="E243" s="8">
        <f t="shared" si="42"/>
        <v>0</v>
      </c>
    </row>
    <row r="244" spans="1:5" ht="15.75" thickBot="1" x14ac:dyDescent="0.3">
      <c r="A244" s="10" t="s">
        <v>150</v>
      </c>
      <c r="B244" s="8">
        <f t="shared" si="42"/>
        <v>0</v>
      </c>
      <c r="C244" s="8">
        <f t="shared" si="42"/>
        <v>0</v>
      </c>
      <c r="D244" s="8">
        <f t="shared" si="42"/>
        <v>0</v>
      </c>
      <c r="E244" s="8">
        <f t="shared" si="42"/>
        <v>0</v>
      </c>
    </row>
    <row r="245" spans="1:5" ht="15.75" thickBot="1" x14ac:dyDescent="0.3">
      <c r="A245" s="10" t="s">
        <v>151</v>
      </c>
      <c r="B245" s="8">
        <f t="shared" si="42"/>
        <v>0</v>
      </c>
      <c r="C245" s="8">
        <f t="shared" si="42"/>
        <v>0</v>
      </c>
      <c r="D245" s="8">
        <f t="shared" si="42"/>
        <v>0</v>
      </c>
      <c r="E245" s="8">
        <f t="shared" si="42"/>
        <v>0</v>
      </c>
    </row>
    <row r="246" spans="1:5" ht="15.75" thickBot="1" x14ac:dyDescent="0.3">
      <c r="A246" s="1" t="s">
        <v>21</v>
      </c>
      <c r="B246" s="8">
        <f>SUM(B247:B250)</f>
        <v>250000</v>
      </c>
      <c r="C246" s="8">
        <f t="shared" ref="C246:E246" si="43">SUM(C247:C250)</f>
        <v>350000</v>
      </c>
      <c r="D246" s="8">
        <f t="shared" si="43"/>
        <v>250000</v>
      </c>
      <c r="E246" s="8">
        <f t="shared" si="43"/>
        <v>250000</v>
      </c>
    </row>
    <row r="247" spans="1:5" ht="15.75" thickBot="1" x14ac:dyDescent="0.3">
      <c r="A247" s="10" t="s">
        <v>52</v>
      </c>
      <c r="B247" s="8">
        <f>B158+B184+B212</f>
        <v>250000</v>
      </c>
      <c r="C247" s="8">
        <f t="shared" ref="C247:E247" si="44">C158+C184+C212</f>
        <v>350000</v>
      </c>
      <c r="D247" s="8">
        <f t="shared" si="44"/>
        <v>250000</v>
      </c>
      <c r="E247" s="8">
        <f t="shared" si="44"/>
        <v>250000</v>
      </c>
    </row>
    <row r="248" spans="1:5" ht="15.75" thickBot="1" x14ac:dyDescent="0.3">
      <c r="A248" s="10" t="s">
        <v>152</v>
      </c>
      <c r="B248" s="8">
        <f t="shared" ref="B248:E250" si="45">B159+B185+B213</f>
        <v>0</v>
      </c>
      <c r="C248" s="8">
        <f t="shared" si="45"/>
        <v>0</v>
      </c>
      <c r="D248" s="8">
        <f t="shared" si="45"/>
        <v>0</v>
      </c>
      <c r="E248" s="8">
        <f t="shared" si="45"/>
        <v>0</v>
      </c>
    </row>
    <row r="249" spans="1:5" ht="15.75" thickBot="1" x14ac:dyDescent="0.3">
      <c r="A249" s="10" t="s">
        <v>150</v>
      </c>
      <c r="B249" s="8">
        <f t="shared" si="45"/>
        <v>0</v>
      </c>
      <c r="C249" s="8">
        <f t="shared" si="45"/>
        <v>0</v>
      </c>
      <c r="D249" s="8">
        <f t="shared" si="45"/>
        <v>0</v>
      </c>
      <c r="E249" s="8">
        <f t="shared" si="45"/>
        <v>0</v>
      </c>
    </row>
    <row r="250" spans="1:5" ht="15.75" thickBot="1" x14ac:dyDescent="0.3">
      <c r="A250" s="10" t="s">
        <v>151</v>
      </c>
      <c r="B250" s="8">
        <f t="shared" si="45"/>
        <v>0</v>
      </c>
      <c r="C250" s="8">
        <f t="shared" si="45"/>
        <v>0</v>
      </c>
      <c r="D250" s="8">
        <f t="shared" si="45"/>
        <v>0</v>
      </c>
      <c r="E250" s="8">
        <f t="shared" si="45"/>
        <v>0</v>
      </c>
    </row>
    <row r="251" spans="1:5" ht="15.75" thickBot="1" x14ac:dyDescent="0.3">
      <c r="A251" s="23" t="s">
        <v>36</v>
      </c>
      <c r="B251" s="24">
        <f>IF(B219-B218=0,0,"Error")</f>
        <v>0</v>
      </c>
      <c r="C251" s="24">
        <f>IF(C219-C218=0,0,"Error")</f>
        <v>0</v>
      </c>
      <c r="D251" s="24">
        <f>IF(D219-D218=0,0,"Error")</f>
        <v>0</v>
      </c>
      <c r="E251" s="24">
        <f>IF(E219-E218=0,0,"Error")</f>
        <v>0</v>
      </c>
    </row>
    <row r="252" spans="1:5" x14ac:dyDescent="0.25">
      <c r="A252" s="27"/>
      <c r="B252" s="28"/>
      <c r="C252" s="28"/>
      <c r="D252" s="28"/>
      <c r="E252" s="28"/>
    </row>
  </sheetData>
  <mergeCells count="53">
    <mergeCell ref="A8:E8"/>
    <mergeCell ref="A3:E3"/>
    <mergeCell ref="B5:E5"/>
    <mergeCell ref="B6:E6"/>
    <mergeCell ref="B7:E7"/>
    <mergeCell ref="A35:A36"/>
    <mergeCell ref="A9:E11"/>
    <mergeCell ref="B12:E12"/>
    <mergeCell ref="A13:A14"/>
    <mergeCell ref="B17:E17"/>
    <mergeCell ref="A18:E18"/>
    <mergeCell ref="A21:E21"/>
    <mergeCell ref="A22:E22"/>
    <mergeCell ref="B23:E23"/>
    <mergeCell ref="B24:E24"/>
    <mergeCell ref="B25:E25"/>
    <mergeCell ref="A34:E34"/>
    <mergeCell ref="B165:E165"/>
    <mergeCell ref="A109:A110"/>
    <mergeCell ref="B60:E60"/>
    <mergeCell ref="B61:E61"/>
    <mergeCell ref="B62:E62"/>
    <mergeCell ref="A63:A64"/>
    <mergeCell ref="A71:E71"/>
    <mergeCell ref="A72:A73"/>
    <mergeCell ref="B97:E97"/>
    <mergeCell ref="B98:E98"/>
    <mergeCell ref="B99:E99"/>
    <mergeCell ref="A100:A101"/>
    <mergeCell ref="A108:E108"/>
    <mergeCell ref="A204:A205"/>
    <mergeCell ref="A167:A168"/>
    <mergeCell ref="A175:E175"/>
    <mergeCell ref="A176:A177"/>
    <mergeCell ref="A189:E189"/>
    <mergeCell ref="A190:E190"/>
    <mergeCell ref="B191:E191"/>
    <mergeCell ref="A2:E2"/>
    <mergeCell ref="B193:E193"/>
    <mergeCell ref="B194:E194"/>
    <mergeCell ref="A195:A196"/>
    <mergeCell ref="A203:E203"/>
    <mergeCell ref="B166:E166"/>
    <mergeCell ref="A134:E134"/>
    <mergeCell ref="A135:E135"/>
    <mergeCell ref="B136:E136"/>
    <mergeCell ref="B138:E138"/>
    <mergeCell ref="B139:E139"/>
    <mergeCell ref="B140:E140"/>
    <mergeCell ref="A141:A142"/>
    <mergeCell ref="A149:E149"/>
    <mergeCell ref="A150:A151"/>
    <mergeCell ref="B163:E16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2"/>
  <sheetViews>
    <sheetView view="pageBreakPreview" zoomScale="60" zoomScaleNormal="130" workbookViewId="0">
      <selection activeCell="E50" sqref="E50:E53"/>
    </sheetView>
  </sheetViews>
  <sheetFormatPr defaultRowHeight="15" x14ac:dyDescent="0.25"/>
  <cols>
    <col min="1" max="1" width="28.5703125" customWidth="1"/>
    <col min="2" max="5" width="11.7109375" customWidth="1"/>
  </cols>
  <sheetData>
    <row r="2" spans="1:5" ht="18" customHeight="1" x14ac:dyDescent="0.25">
      <c r="A2" s="331"/>
      <c r="B2" s="331"/>
      <c r="C2" s="331"/>
      <c r="D2" s="331"/>
      <c r="E2" s="331"/>
    </row>
    <row r="3" spans="1:5" ht="18" customHeight="1" x14ac:dyDescent="0.25">
      <c r="A3" s="332" t="s">
        <v>57</v>
      </c>
      <c r="B3" s="332"/>
      <c r="C3" s="332"/>
      <c r="D3" s="332"/>
      <c r="E3" s="332"/>
    </row>
    <row r="4" spans="1:5" ht="15.75" thickBot="1" x14ac:dyDescent="0.3"/>
    <row r="5" spans="1:5" ht="15.75" thickBot="1" x14ac:dyDescent="0.3">
      <c r="A5" s="16" t="s">
        <v>22</v>
      </c>
      <c r="B5" s="333" t="s">
        <v>108</v>
      </c>
      <c r="C5" s="333"/>
      <c r="D5" s="333"/>
      <c r="E5" s="333"/>
    </row>
    <row r="6" spans="1:5" ht="15.75" thickBot="1" x14ac:dyDescent="0.3">
      <c r="A6" s="16" t="s">
        <v>4</v>
      </c>
      <c r="B6" s="334" t="s">
        <v>109</v>
      </c>
      <c r="C6" s="335"/>
      <c r="D6" s="335"/>
      <c r="E6" s="336"/>
    </row>
    <row r="7" spans="1:5" ht="15.75" thickBot="1" x14ac:dyDescent="0.3">
      <c r="A7" s="16" t="s">
        <v>27</v>
      </c>
      <c r="B7" s="337" t="s">
        <v>5</v>
      </c>
      <c r="C7" s="338"/>
      <c r="D7" s="338"/>
      <c r="E7" s="339"/>
    </row>
    <row r="8" spans="1:5" ht="15.75" thickBot="1" x14ac:dyDescent="0.3">
      <c r="A8" s="340" t="s">
        <v>8</v>
      </c>
      <c r="B8" s="341"/>
      <c r="C8" s="341"/>
      <c r="D8" s="341"/>
      <c r="E8" s="342"/>
    </row>
    <row r="9" spans="1:5" ht="15.75" thickBot="1" x14ac:dyDescent="0.3">
      <c r="A9" s="360" t="s">
        <v>110</v>
      </c>
      <c r="B9" s="361"/>
      <c r="C9" s="361"/>
      <c r="D9" s="361"/>
      <c r="E9" s="362"/>
    </row>
    <row r="10" spans="1:5" ht="36.75" customHeight="1" thickBot="1" x14ac:dyDescent="0.3">
      <c r="A10" s="360"/>
      <c r="B10" s="361"/>
      <c r="C10" s="361"/>
      <c r="D10" s="361"/>
      <c r="E10" s="362"/>
    </row>
    <row r="11" spans="1:5" ht="54.75" customHeight="1" thickBot="1" x14ac:dyDescent="0.3">
      <c r="A11" s="360"/>
      <c r="B11" s="361"/>
      <c r="C11" s="361"/>
      <c r="D11" s="361"/>
      <c r="E11" s="362"/>
    </row>
    <row r="12" spans="1:5" ht="102" customHeight="1" thickBot="1" x14ac:dyDescent="0.3">
      <c r="A12" s="15" t="s">
        <v>11</v>
      </c>
      <c r="B12" s="363" t="s">
        <v>111</v>
      </c>
      <c r="C12" s="364"/>
      <c r="D12" s="364"/>
      <c r="E12" s="365"/>
    </row>
    <row r="13" spans="1:5" ht="23.25" customHeight="1" x14ac:dyDescent="0.25">
      <c r="A13" s="366" t="s">
        <v>12</v>
      </c>
      <c r="B13" s="2">
        <v>2018</v>
      </c>
      <c r="C13" s="2">
        <v>2019</v>
      </c>
      <c r="D13" s="2">
        <v>2020</v>
      </c>
      <c r="E13" s="2">
        <v>2021</v>
      </c>
    </row>
    <row r="14" spans="1:5" ht="15.75" thickBot="1" x14ac:dyDescent="0.3">
      <c r="A14" s="367"/>
      <c r="B14" s="3" t="s">
        <v>6</v>
      </c>
      <c r="C14" s="3" t="s">
        <v>7</v>
      </c>
      <c r="D14" s="3" t="s">
        <v>7</v>
      </c>
      <c r="E14" s="3" t="s">
        <v>7</v>
      </c>
    </row>
    <row r="15" spans="1:5" ht="15.75" thickBot="1" x14ac:dyDescent="0.3">
      <c r="A15" s="67" t="s">
        <v>112</v>
      </c>
      <c r="B15" s="68">
        <v>4.2000000000000003E-2</v>
      </c>
      <c r="C15" s="68">
        <v>4.2999999999999997E-2</v>
      </c>
      <c r="D15" s="68">
        <v>4.3999999999999997E-2</v>
      </c>
      <c r="E15" s="68">
        <v>4.2999999999999997E-2</v>
      </c>
    </row>
    <row r="16" spans="1:5" ht="27" thickBot="1" x14ac:dyDescent="0.3">
      <c r="A16" s="67" t="s">
        <v>113</v>
      </c>
      <c r="B16" s="68">
        <v>0.68700000000000006</v>
      </c>
      <c r="C16" s="68">
        <v>0.66400000000000003</v>
      </c>
      <c r="D16" s="68">
        <v>0.63500000000000001</v>
      </c>
      <c r="E16" s="68">
        <v>0.59899999999999998</v>
      </c>
    </row>
    <row r="17" spans="1:5" ht="88.5" customHeight="1" thickBot="1" x14ac:dyDescent="0.3">
      <c r="A17" s="12" t="s">
        <v>13</v>
      </c>
      <c r="B17" s="411" t="s">
        <v>114</v>
      </c>
      <c r="C17" s="412"/>
      <c r="D17" s="412"/>
      <c r="E17" s="413"/>
    </row>
    <row r="18" spans="1:5" ht="23.25" customHeight="1" thickBot="1" x14ac:dyDescent="0.3">
      <c r="A18" s="371" t="s">
        <v>14</v>
      </c>
      <c r="B18" s="372"/>
      <c r="C18" s="372"/>
      <c r="D18" s="372"/>
      <c r="E18" s="373"/>
    </row>
    <row r="19" spans="1:5" ht="23.25" thickBot="1" x14ac:dyDescent="0.3">
      <c r="A19" s="32" t="s">
        <v>115</v>
      </c>
      <c r="B19" s="69">
        <v>0.27700000000000002</v>
      </c>
      <c r="C19" s="31" t="s">
        <v>116</v>
      </c>
      <c r="D19" s="31" t="s">
        <v>116</v>
      </c>
      <c r="E19" s="31" t="s">
        <v>116</v>
      </c>
    </row>
    <row r="20" spans="1:5" ht="34.5" thickBot="1" x14ac:dyDescent="0.3">
      <c r="A20" s="32" t="s">
        <v>117</v>
      </c>
      <c r="B20" s="69" t="s">
        <v>118</v>
      </c>
      <c r="C20" s="31" t="s">
        <v>119</v>
      </c>
      <c r="D20" s="31" t="s">
        <v>120</v>
      </c>
      <c r="E20" s="31" t="s">
        <v>121</v>
      </c>
    </row>
    <row r="21" spans="1:5" ht="45.75" thickBot="1" x14ac:dyDescent="0.3">
      <c r="A21" s="32" t="s">
        <v>122</v>
      </c>
      <c r="B21" s="69">
        <v>0.52</v>
      </c>
      <c r="C21" s="31">
        <v>0.54</v>
      </c>
      <c r="D21" s="31">
        <v>0.56000000000000005</v>
      </c>
      <c r="E21" s="31">
        <v>0.57999999999999996</v>
      </c>
    </row>
    <row r="22" spans="1:5" ht="57" thickBot="1" x14ac:dyDescent="0.3">
      <c r="A22" s="32" t="s">
        <v>123</v>
      </c>
      <c r="B22" s="69">
        <v>5.6000000000000001E-2</v>
      </c>
      <c r="C22" s="31" t="s">
        <v>51</v>
      </c>
      <c r="D22" s="31" t="s">
        <v>51</v>
      </c>
      <c r="E22" s="31" t="s">
        <v>51</v>
      </c>
    </row>
    <row r="23" spans="1:5" ht="23.25" thickBot="1" x14ac:dyDescent="0.3">
      <c r="A23" s="32" t="s">
        <v>124</v>
      </c>
      <c r="B23" s="69">
        <v>-6.0000000000000001E-3</v>
      </c>
      <c r="C23" s="31" t="s">
        <v>119</v>
      </c>
      <c r="D23" s="31" t="s">
        <v>119</v>
      </c>
      <c r="E23" s="31" t="s">
        <v>119</v>
      </c>
    </row>
    <row r="24" spans="1:5" ht="23.25" thickBot="1" x14ac:dyDescent="0.3">
      <c r="A24" s="32" t="s">
        <v>125</v>
      </c>
      <c r="B24" s="69" t="s">
        <v>31</v>
      </c>
      <c r="C24" s="31" t="s">
        <v>28</v>
      </c>
      <c r="D24" s="31" t="s">
        <v>28</v>
      </c>
      <c r="E24" s="31" t="s">
        <v>28</v>
      </c>
    </row>
    <row r="25" spans="1:5" ht="23.25" thickBot="1" x14ac:dyDescent="0.3">
      <c r="A25" s="32" t="s">
        <v>126</v>
      </c>
      <c r="B25" s="69">
        <v>4.4999999999999998E-2</v>
      </c>
      <c r="C25" s="31" t="s">
        <v>116</v>
      </c>
      <c r="D25" s="31" t="s">
        <v>116</v>
      </c>
      <c r="E25" s="31" t="s">
        <v>116</v>
      </c>
    </row>
    <row r="26" spans="1:5" ht="23.25" thickBot="1" x14ac:dyDescent="0.3">
      <c r="A26" s="32" t="s">
        <v>127</v>
      </c>
      <c r="B26" s="69">
        <v>0</v>
      </c>
      <c r="C26" s="31" t="s">
        <v>128</v>
      </c>
      <c r="D26" s="31" t="s">
        <v>128</v>
      </c>
      <c r="E26" s="31" t="s">
        <v>128</v>
      </c>
    </row>
    <row r="27" spans="1:5" ht="23.25" thickBot="1" x14ac:dyDescent="0.3">
      <c r="A27" s="32" t="s">
        <v>129</v>
      </c>
      <c r="B27" s="69" t="s">
        <v>130</v>
      </c>
      <c r="C27" s="31" t="s">
        <v>116</v>
      </c>
      <c r="D27" s="31" t="s">
        <v>116</v>
      </c>
      <c r="E27" s="31" t="s">
        <v>116</v>
      </c>
    </row>
    <row r="28" spans="1:5" ht="34.5" thickBot="1" x14ac:dyDescent="0.3">
      <c r="A28" s="32" t="s">
        <v>131</v>
      </c>
      <c r="B28" s="69">
        <v>28</v>
      </c>
      <c r="C28" s="31" t="s">
        <v>116</v>
      </c>
      <c r="D28" s="31" t="s">
        <v>116</v>
      </c>
      <c r="E28" s="31" t="s">
        <v>116</v>
      </c>
    </row>
    <row r="29" spans="1:5" ht="15.75" thickBot="1" x14ac:dyDescent="0.3">
      <c r="A29" s="374" t="s">
        <v>33</v>
      </c>
      <c r="B29" s="375"/>
      <c r="C29" s="375"/>
      <c r="D29" s="375"/>
      <c r="E29" s="376"/>
    </row>
    <row r="30" spans="1:5" ht="15.75" thickBot="1" x14ac:dyDescent="0.3">
      <c r="A30" s="399" t="s">
        <v>46</v>
      </c>
      <c r="B30" s="400"/>
      <c r="C30" s="400"/>
      <c r="D30" s="400"/>
      <c r="E30" s="401"/>
    </row>
    <row r="31" spans="1:5" ht="18.75" customHeight="1" thickBot="1" x14ac:dyDescent="0.3">
      <c r="A31" s="19" t="s">
        <v>29</v>
      </c>
      <c r="B31" s="414" t="s">
        <v>132</v>
      </c>
      <c r="C31" s="409"/>
      <c r="D31" s="409"/>
      <c r="E31" s="410"/>
    </row>
    <row r="32" spans="1:5" ht="31.5" customHeight="1" thickBot="1" x14ac:dyDescent="0.3">
      <c r="A32" s="4" t="s">
        <v>10</v>
      </c>
      <c r="B32" s="349" t="s">
        <v>133</v>
      </c>
      <c r="C32" s="350"/>
      <c r="D32" s="350"/>
      <c r="E32" s="415"/>
    </row>
    <row r="33" spans="1:5" ht="15.75" thickBot="1" x14ac:dyDescent="0.3">
      <c r="A33" s="4" t="s">
        <v>15</v>
      </c>
      <c r="B33" s="352" t="s">
        <v>134</v>
      </c>
      <c r="C33" s="353"/>
      <c r="D33" s="353"/>
      <c r="E33" s="381"/>
    </row>
    <row r="34" spans="1:5" ht="12.75" customHeight="1" x14ac:dyDescent="0.25">
      <c r="A34" s="366"/>
      <c r="B34" s="17">
        <v>2018</v>
      </c>
      <c r="C34" s="17">
        <v>2019</v>
      </c>
      <c r="D34" s="17">
        <v>2020</v>
      </c>
      <c r="E34" s="17">
        <v>2021</v>
      </c>
    </row>
    <row r="35" spans="1:5" ht="9" customHeight="1" thickBot="1" x14ac:dyDescent="0.3">
      <c r="A35" s="367"/>
      <c r="B35" s="18" t="s">
        <v>6</v>
      </c>
      <c r="C35" s="18" t="s">
        <v>7</v>
      </c>
      <c r="D35" s="18" t="s">
        <v>7</v>
      </c>
      <c r="E35" s="18" t="s">
        <v>7</v>
      </c>
    </row>
    <row r="36" spans="1:5" ht="15.75" thickBot="1" x14ac:dyDescent="0.3">
      <c r="A36" s="4" t="s">
        <v>9</v>
      </c>
      <c r="B36" s="6">
        <v>11</v>
      </c>
      <c r="C36" s="6">
        <v>11</v>
      </c>
      <c r="D36" s="6">
        <v>11</v>
      </c>
      <c r="E36" s="6">
        <v>11</v>
      </c>
    </row>
    <row r="37" spans="1:5" ht="15.75" thickBot="1" x14ac:dyDescent="0.3">
      <c r="A37" s="4" t="s">
        <v>16</v>
      </c>
      <c r="B37" s="6">
        <f>B66</f>
        <v>102500</v>
      </c>
      <c r="C37" s="6">
        <f t="shared" ref="C37:E37" si="0">C66</f>
        <v>78500</v>
      </c>
      <c r="D37" s="6">
        <f t="shared" si="0"/>
        <v>78500</v>
      </c>
      <c r="E37" s="6">
        <f t="shared" si="0"/>
        <v>103499.667</v>
      </c>
    </row>
    <row r="38" spans="1:5" ht="15.75" thickBot="1" x14ac:dyDescent="0.3">
      <c r="A38" s="4" t="s">
        <v>24</v>
      </c>
      <c r="B38" s="6">
        <f>B37/B36</f>
        <v>9318.181818181818</v>
      </c>
      <c r="C38" s="6">
        <f t="shared" ref="C38:E38" si="1">C37/C36</f>
        <v>7136.363636363636</v>
      </c>
      <c r="D38" s="6">
        <f t="shared" si="1"/>
        <v>7136.363636363636</v>
      </c>
      <c r="E38" s="6">
        <f t="shared" si="1"/>
        <v>9409.0606363636361</v>
      </c>
    </row>
    <row r="39" spans="1:5" ht="15.75" thickBot="1" x14ac:dyDescent="0.3">
      <c r="A39" s="4" t="s">
        <v>17</v>
      </c>
      <c r="B39" s="45" t="s">
        <v>23</v>
      </c>
      <c r="C39" s="7">
        <f>C36/B36-1</f>
        <v>0</v>
      </c>
      <c r="D39" s="7">
        <f t="shared" ref="D39:E41" si="2">D36/C36-1</f>
        <v>0</v>
      </c>
      <c r="E39" s="7">
        <f t="shared" si="2"/>
        <v>0</v>
      </c>
    </row>
    <row r="40" spans="1:5" ht="15.75" thickBot="1" x14ac:dyDescent="0.3">
      <c r="A40" s="4" t="s">
        <v>18</v>
      </c>
      <c r="B40" s="45" t="s">
        <v>23</v>
      </c>
      <c r="C40" s="7">
        <f>C37/B37-1</f>
        <v>-0.23414634146341462</v>
      </c>
      <c r="D40" s="7">
        <f t="shared" si="2"/>
        <v>0</v>
      </c>
      <c r="E40" s="7">
        <f t="shared" si="2"/>
        <v>0.31846709554140129</v>
      </c>
    </row>
    <row r="41" spans="1:5" ht="15.75" thickBot="1" x14ac:dyDescent="0.3">
      <c r="A41" s="4" t="s">
        <v>19</v>
      </c>
      <c r="B41" s="45" t="s">
        <v>23</v>
      </c>
      <c r="C41" s="7">
        <f>C38/B38-1</f>
        <v>-0.23414634146341462</v>
      </c>
      <c r="D41" s="7">
        <f t="shared" si="2"/>
        <v>0</v>
      </c>
      <c r="E41" s="7">
        <f t="shared" si="2"/>
        <v>0.31846709554140129</v>
      </c>
    </row>
    <row r="42" spans="1:5" ht="15.75" thickBot="1" x14ac:dyDescent="0.3">
      <c r="A42" s="405" t="s">
        <v>35</v>
      </c>
      <c r="B42" s="406"/>
      <c r="C42" s="406"/>
      <c r="D42" s="406"/>
      <c r="E42" s="407"/>
    </row>
    <row r="43" spans="1:5" ht="12.75" customHeight="1" x14ac:dyDescent="0.25">
      <c r="A43" s="366"/>
      <c r="B43" s="17">
        <v>2018</v>
      </c>
      <c r="C43" s="17">
        <v>2019</v>
      </c>
      <c r="D43" s="17">
        <v>2020</v>
      </c>
      <c r="E43" s="17">
        <v>2021</v>
      </c>
    </row>
    <row r="44" spans="1:5" ht="9" customHeight="1" thickBot="1" x14ac:dyDescent="0.3">
      <c r="A44" s="367"/>
      <c r="B44" s="18" t="s">
        <v>6</v>
      </c>
      <c r="C44" s="18" t="s">
        <v>7</v>
      </c>
      <c r="D44" s="18" t="s">
        <v>7</v>
      </c>
      <c r="E44" s="18" t="s">
        <v>7</v>
      </c>
    </row>
    <row r="45" spans="1:5" ht="15.75" thickBot="1" x14ac:dyDescent="0.3">
      <c r="A45" s="1" t="s">
        <v>0</v>
      </c>
      <c r="B45" s="8">
        <f>B46+B47</f>
        <v>19400</v>
      </c>
      <c r="C45" s="8">
        <f t="shared" ref="C45:E45" si="3">C46+C47</f>
        <v>19400</v>
      </c>
      <c r="D45" s="8">
        <f t="shared" si="3"/>
        <v>19400</v>
      </c>
      <c r="E45" s="8">
        <f t="shared" si="3"/>
        <v>19400</v>
      </c>
    </row>
    <row r="46" spans="1:5" ht="15.75" thickBot="1" x14ac:dyDescent="0.3">
      <c r="A46" s="10" t="s">
        <v>52</v>
      </c>
      <c r="B46" s="11">
        <v>19400</v>
      </c>
      <c r="C46" s="11">
        <v>19400</v>
      </c>
      <c r="D46" s="11">
        <v>19400</v>
      </c>
      <c r="E46" s="11">
        <v>19400</v>
      </c>
    </row>
    <row r="47" spans="1:5" ht="15.75" thickBot="1" x14ac:dyDescent="0.3">
      <c r="A47" s="10" t="s">
        <v>53</v>
      </c>
      <c r="B47" s="11">
        <v>0</v>
      </c>
      <c r="C47" s="11">
        <v>0</v>
      </c>
      <c r="D47" s="11">
        <v>0</v>
      </c>
      <c r="E47" s="11">
        <v>0</v>
      </c>
    </row>
    <row r="48" spans="1:5" ht="24.75" thickBot="1" x14ac:dyDescent="0.3">
      <c r="A48" s="1" t="s">
        <v>32</v>
      </c>
      <c r="B48" s="8">
        <f>B49+B50</f>
        <v>9100</v>
      </c>
      <c r="C48" s="8">
        <f t="shared" ref="C48:E48" si="4">C49+C50</f>
        <v>9100</v>
      </c>
      <c r="D48" s="8">
        <f t="shared" si="4"/>
        <v>9100</v>
      </c>
      <c r="E48" s="8">
        <f t="shared" si="4"/>
        <v>9100</v>
      </c>
    </row>
    <row r="49" spans="1:5" ht="15.75" thickBot="1" x14ac:dyDescent="0.3">
      <c r="A49" s="10" t="s">
        <v>52</v>
      </c>
      <c r="B49" s="11">
        <v>9100</v>
      </c>
      <c r="C49" s="11">
        <v>9100</v>
      </c>
      <c r="D49" s="11">
        <v>9100</v>
      </c>
      <c r="E49" s="11">
        <v>9100</v>
      </c>
    </row>
    <row r="50" spans="1:5" ht="15.75" thickBot="1" x14ac:dyDescent="0.3">
      <c r="A50" s="10" t="s">
        <v>53</v>
      </c>
      <c r="B50" s="11">
        <v>0</v>
      </c>
      <c r="C50" s="11">
        <v>0</v>
      </c>
      <c r="D50" s="11">
        <v>0</v>
      </c>
      <c r="E50" s="190">
        <v>0</v>
      </c>
    </row>
    <row r="51" spans="1:5" ht="15.75" thickBot="1" x14ac:dyDescent="0.3">
      <c r="A51" s="1" t="s">
        <v>1</v>
      </c>
      <c r="B51" s="11">
        <f>B52+B53</f>
        <v>74000</v>
      </c>
      <c r="C51" s="11">
        <f t="shared" ref="C51:E51" si="5">C52+C53</f>
        <v>50000</v>
      </c>
      <c r="D51" s="11">
        <f t="shared" si="5"/>
        <v>50000</v>
      </c>
      <c r="E51" s="190">
        <f t="shared" si="5"/>
        <v>74999.667000000001</v>
      </c>
    </row>
    <row r="52" spans="1:5" ht="15.75" thickBot="1" x14ac:dyDescent="0.3">
      <c r="A52" s="10" t="s">
        <v>52</v>
      </c>
      <c r="B52" s="11">
        <v>74000</v>
      </c>
      <c r="C52" s="8">
        <v>50000</v>
      </c>
      <c r="D52" s="8">
        <v>50000</v>
      </c>
      <c r="E52" s="89">
        <f>-0.333+75000</f>
        <v>74999.667000000001</v>
      </c>
    </row>
    <row r="53" spans="1:5" ht="15.75" thickBot="1" x14ac:dyDescent="0.3">
      <c r="A53" s="10" t="s">
        <v>53</v>
      </c>
      <c r="B53" s="11">
        <v>0</v>
      </c>
      <c r="C53" s="11">
        <v>0</v>
      </c>
      <c r="D53" s="11">
        <v>0</v>
      </c>
      <c r="E53" s="190">
        <v>0</v>
      </c>
    </row>
    <row r="54" spans="1:5" ht="15.75" thickBot="1" x14ac:dyDescent="0.3">
      <c r="A54" s="1" t="s">
        <v>2</v>
      </c>
      <c r="B54" s="11"/>
      <c r="C54" s="8"/>
      <c r="D54" s="8"/>
      <c r="E54" s="8"/>
    </row>
    <row r="55" spans="1:5" ht="15.75" thickBot="1" x14ac:dyDescent="0.3">
      <c r="A55" s="10" t="s">
        <v>52</v>
      </c>
      <c r="B55" s="11"/>
      <c r="C55" s="8"/>
      <c r="D55" s="8"/>
      <c r="E55" s="8"/>
    </row>
    <row r="56" spans="1:5" ht="15.75" thickBot="1" x14ac:dyDescent="0.3">
      <c r="A56" s="10" t="s">
        <v>53</v>
      </c>
      <c r="B56" s="11"/>
      <c r="C56" s="8"/>
      <c r="D56" s="8"/>
      <c r="E56" s="8"/>
    </row>
    <row r="57" spans="1:5" ht="15.75" thickBot="1" x14ac:dyDescent="0.3">
      <c r="A57" s="1" t="s">
        <v>25</v>
      </c>
      <c r="B57" s="11"/>
      <c r="C57" s="8"/>
      <c r="D57" s="8"/>
      <c r="E57" s="8"/>
    </row>
    <row r="58" spans="1:5" ht="15.75" thickBot="1" x14ac:dyDescent="0.3">
      <c r="A58" s="10" t="s">
        <v>52</v>
      </c>
      <c r="B58" s="11"/>
      <c r="C58" s="8"/>
      <c r="D58" s="8"/>
      <c r="E58" s="8"/>
    </row>
    <row r="59" spans="1:5" ht="15.75" thickBot="1" x14ac:dyDescent="0.3">
      <c r="A59" s="10" t="s">
        <v>53</v>
      </c>
      <c r="B59" s="11"/>
      <c r="C59" s="8"/>
      <c r="D59" s="8"/>
      <c r="E59" s="8"/>
    </row>
    <row r="60" spans="1:5" ht="15.75" thickBot="1" x14ac:dyDescent="0.3">
      <c r="A60" s="1" t="s">
        <v>26</v>
      </c>
      <c r="B60" s="11"/>
      <c r="C60" s="8"/>
      <c r="D60" s="8"/>
      <c r="E60" s="8"/>
    </row>
    <row r="61" spans="1:5" ht="15.75" thickBot="1" x14ac:dyDescent="0.3">
      <c r="A61" s="10" t="s">
        <v>52</v>
      </c>
      <c r="B61" s="11"/>
      <c r="C61" s="8"/>
      <c r="D61" s="8"/>
      <c r="E61" s="8"/>
    </row>
    <row r="62" spans="1:5" ht="15.75" thickBot="1" x14ac:dyDescent="0.3">
      <c r="A62" s="10" t="s">
        <v>53</v>
      </c>
      <c r="B62" s="11"/>
      <c r="C62" s="8"/>
      <c r="D62" s="8"/>
      <c r="E62" s="8"/>
    </row>
    <row r="63" spans="1:5" ht="24.75" thickBot="1" x14ac:dyDescent="0.3">
      <c r="A63" s="1" t="s">
        <v>3</v>
      </c>
      <c r="B63" s="11">
        <v>0</v>
      </c>
      <c r="C63" s="8">
        <v>0</v>
      </c>
      <c r="D63" s="8">
        <f>C63*1.03*0.99</f>
        <v>0</v>
      </c>
      <c r="E63" s="8">
        <f>D63*1.03*0.99</f>
        <v>0</v>
      </c>
    </row>
    <row r="64" spans="1:5" ht="15.75" thickBot="1" x14ac:dyDescent="0.3">
      <c r="A64" s="10" t="s">
        <v>52</v>
      </c>
      <c r="B64" s="11"/>
      <c r="C64" s="70"/>
      <c r="D64" s="70"/>
      <c r="E64" s="70"/>
    </row>
    <row r="65" spans="1:5" ht="15.75" thickBot="1" x14ac:dyDescent="0.3">
      <c r="A65" s="10" t="s">
        <v>53</v>
      </c>
      <c r="B65" s="11"/>
      <c r="C65" s="71"/>
      <c r="D65" s="70"/>
      <c r="E65" s="70"/>
    </row>
    <row r="66" spans="1:5" ht="15.75" thickBot="1" x14ac:dyDescent="0.3">
      <c r="A66" s="20" t="s">
        <v>34</v>
      </c>
      <c r="B66" s="11">
        <f>B63+B60+B57+B54+B51+B48+B45</f>
        <v>102500</v>
      </c>
      <c r="C66" s="11">
        <f t="shared" ref="C66:E66" si="6">C63+C60+C57+C54+C51+C48+C45</f>
        <v>78500</v>
      </c>
      <c r="D66" s="11">
        <f t="shared" si="6"/>
        <v>78500</v>
      </c>
      <c r="E66" s="11">
        <f t="shared" si="6"/>
        <v>103499.667</v>
      </c>
    </row>
    <row r="67" spans="1:5" ht="15.75" thickBot="1" x14ac:dyDescent="0.3">
      <c r="A67" s="23" t="s">
        <v>36</v>
      </c>
      <c r="B67" s="24">
        <f>IF(B66-B37=0,0,"Error")</f>
        <v>0</v>
      </c>
      <c r="C67" s="24">
        <f>IF(C66-C37=0,0,"Error")</f>
        <v>0</v>
      </c>
      <c r="D67" s="24">
        <f>IF(D66-D37=0,0,"Error")</f>
        <v>0</v>
      </c>
      <c r="E67" s="24">
        <f>IF(E66-E37=0,0,"Error")</f>
        <v>0</v>
      </c>
    </row>
    <row r="68" spans="1:5" ht="15.75" thickBot="1" x14ac:dyDescent="0.3">
      <c r="A68" s="72" t="s">
        <v>75</v>
      </c>
      <c r="B68" s="408" t="s">
        <v>135</v>
      </c>
      <c r="C68" s="409"/>
      <c r="D68" s="409"/>
      <c r="E68" s="410"/>
    </row>
    <row r="69" spans="1:5" ht="26.25" customHeight="1" thickBot="1" x14ac:dyDescent="0.3">
      <c r="A69" s="4" t="s">
        <v>10</v>
      </c>
      <c r="B69" s="371" t="s">
        <v>136</v>
      </c>
      <c r="C69" s="372"/>
      <c r="D69" s="372"/>
      <c r="E69" s="373"/>
    </row>
    <row r="70" spans="1:5" ht="15.75" thickBot="1" x14ac:dyDescent="0.3">
      <c r="A70" s="4" t="s">
        <v>15</v>
      </c>
      <c r="B70" s="352" t="s">
        <v>137</v>
      </c>
      <c r="C70" s="353"/>
      <c r="D70" s="353"/>
      <c r="E70" s="381"/>
    </row>
    <row r="71" spans="1:5" ht="12.75" customHeight="1" x14ac:dyDescent="0.25">
      <c r="A71" s="366"/>
      <c r="B71" s="17">
        <v>2018</v>
      </c>
      <c r="C71" s="17">
        <v>2019</v>
      </c>
      <c r="D71" s="17">
        <v>2020</v>
      </c>
      <c r="E71" s="17">
        <v>2021</v>
      </c>
    </row>
    <row r="72" spans="1:5" ht="9" customHeight="1" thickBot="1" x14ac:dyDescent="0.3">
      <c r="A72" s="367"/>
      <c r="B72" s="18" t="s">
        <v>6</v>
      </c>
      <c r="C72" s="18" t="s">
        <v>7</v>
      </c>
      <c r="D72" s="18" t="s">
        <v>7</v>
      </c>
      <c r="E72" s="18" t="s">
        <v>7</v>
      </c>
    </row>
    <row r="73" spans="1:5" ht="15.75" thickBot="1" x14ac:dyDescent="0.3">
      <c r="A73" s="4" t="s">
        <v>9</v>
      </c>
      <c r="B73" s="45">
        <v>1</v>
      </c>
      <c r="C73" s="45">
        <v>1</v>
      </c>
      <c r="D73" s="45">
        <v>1</v>
      </c>
      <c r="E73" s="45">
        <v>1</v>
      </c>
    </row>
    <row r="74" spans="1:5" ht="15.75" thickBot="1" x14ac:dyDescent="0.3">
      <c r="A74" s="4" t="s">
        <v>16</v>
      </c>
      <c r="B74" s="6">
        <f>B103</f>
        <v>80000</v>
      </c>
      <c r="C74" s="6">
        <f t="shared" ref="C74:E74" si="7">C103</f>
        <v>75000</v>
      </c>
      <c r="D74" s="6">
        <f t="shared" si="7"/>
        <v>75000</v>
      </c>
      <c r="E74" s="6">
        <f t="shared" si="7"/>
        <v>85000</v>
      </c>
    </row>
    <row r="75" spans="1:5" ht="15.75" thickBot="1" x14ac:dyDescent="0.3">
      <c r="A75" s="4" t="s">
        <v>24</v>
      </c>
      <c r="B75" s="6">
        <f>B74/B73</f>
        <v>80000</v>
      </c>
      <c r="C75" s="6">
        <f>C74/C73</f>
        <v>75000</v>
      </c>
      <c r="D75" s="6">
        <f>D74/D73</f>
        <v>75000</v>
      </c>
      <c r="E75" s="6">
        <f>E74/E73</f>
        <v>85000</v>
      </c>
    </row>
    <row r="76" spans="1:5" ht="15.75" thickBot="1" x14ac:dyDescent="0.3">
      <c r="A76" s="4" t="s">
        <v>17</v>
      </c>
      <c r="B76" s="45"/>
      <c r="C76" s="7">
        <f>C73/B73-1</f>
        <v>0</v>
      </c>
      <c r="D76" s="7">
        <f>D73/C73-1</f>
        <v>0</v>
      </c>
      <c r="E76" s="7">
        <f>E73/D73-1</f>
        <v>0</v>
      </c>
    </row>
    <row r="77" spans="1:5" ht="15.75" thickBot="1" x14ac:dyDescent="0.3">
      <c r="A77" s="4" t="s">
        <v>18</v>
      </c>
      <c r="B77" s="45"/>
      <c r="C77" s="7">
        <f>C74/B74-1</f>
        <v>-6.25E-2</v>
      </c>
      <c r="D77" s="7">
        <f t="shared" ref="D77:E78" si="8">D74/C74-1</f>
        <v>0</v>
      </c>
      <c r="E77" s="7">
        <f t="shared" si="8"/>
        <v>0.1333333333333333</v>
      </c>
    </row>
    <row r="78" spans="1:5" ht="15.75" thickBot="1" x14ac:dyDescent="0.3">
      <c r="A78" s="4" t="s">
        <v>19</v>
      </c>
      <c r="B78" s="45"/>
      <c r="C78" s="7">
        <f>C75/B75-1</f>
        <v>-6.25E-2</v>
      </c>
      <c r="D78" s="7">
        <f t="shared" si="8"/>
        <v>0</v>
      </c>
      <c r="E78" s="7">
        <f t="shared" si="8"/>
        <v>0.1333333333333333</v>
      </c>
    </row>
    <row r="79" spans="1:5" ht="24.75" customHeight="1" thickBot="1" x14ac:dyDescent="0.3">
      <c r="A79" s="405" t="s">
        <v>38</v>
      </c>
      <c r="B79" s="406"/>
      <c r="C79" s="406"/>
      <c r="D79" s="406"/>
      <c r="E79" s="407"/>
    </row>
    <row r="80" spans="1:5" ht="12.75" customHeight="1" x14ac:dyDescent="0.25">
      <c r="A80" s="366"/>
      <c r="B80" s="17">
        <v>2018</v>
      </c>
      <c r="C80" s="17">
        <v>2019</v>
      </c>
      <c r="D80" s="17">
        <v>2020</v>
      </c>
      <c r="E80" s="17">
        <v>2021</v>
      </c>
    </row>
    <row r="81" spans="1:5" ht="9" customHeight="1" thickBot="1" x14ac:dyDescent="0.3">
      <c r="A81" s="367"/>
      <c r="B81" s="18" t="s">
        <v>6</v>
      </c>
      <c r="C81" s="18" t="s">
        <v>7</v>
      </c>
      <c r="D81" s="18" t="s">
        <v>7</v>
      </c>
      <c r="E81" s="18" t="s">
        <v>7</v>
      </c>
    </row>
    <row r="82" spans="1:5" ht="24.75" customHeight="1" thickBot="1" x14ac:dyDescent="0.3">
      <c r="A82" s="1" t="s">
        <v>0</v>
      </c>
      <c r="B82" s="8">
        <f>B83+B84</f>
        <v>40000</v>
      </c>
      <c r="C82" s="8">
        <f t="shared" ref="C82:E82" si="9">C83+C84</f>
        <v>40000</v>
      </c>
      <c r="D82" s="8">
        <f t="shared" si="9"/>
        <v>40000</v>
      </c>
      <c r="E82" s="8">
        <f t="shared" si="9"/>
        <v>40000</v>
      </c>
    </row>
    <row r="83" spans="1:5" ht="38.25" customHeight="1" thickBot="1" x14ac:dyDescent="0.3">
      <c r="A83" s="10" t="s">
        <v>52</v>
      </c>
      <c r="B83" s="11">
        <v>40000</v>
      </c>
      <c r="C83" s="11">
        <v>40000</v>
      </c>
      <c r="D83" s="11">
        <v>40000</v>
      </c>
      <c r="E83" s="11">
        <v>40000</v>
      </c>
    </row>
    <row r="84" spans="1:5" ht="24.75" customHeight="1" thickBot="1" x14ac:dyDescent="0.3">
      <c r="A84" s="10" t="s">
        <v>53</v>
      </c>
      <c r="B84" s="11">
        <v>0</v>
      </c>
      <c r="C84" s="11">
        <v>0</v>
      </c>
      <c r="D84" s="11">
        <v>0</v>
      </c>
      <c r="E84" s="11">
        <v>0</v>
      </c>
    </row>
    <row r="85" spans="1:5" ht="24.75" customHeight="1" thickBot="1" x14ac:dyDescent="0.3">
      <c r="A85" s="1" t="s">
        <v>32</v>
      </c>
      <c r="B85" s="8">
        <f>B86+B87</f>
        <v>15000</v>
      </c>
      <c r="C85" s="8">
        <f t="shared" ref="C85:E85" si="10">C86+C87</f>
        <v>15000</v>
      </c>
      <c r="D85" s="8">
        <f t="shared" si="10"/>
        <v>15000</v>
      </c>
      <c r="E85" s="8">
        <f t="shared" si="10"/>
        <v>15000</v>
      </c>
    </row>
    <row r="86" spans="1:5" ht="15.75" thickBot="1" x14ac:dyDescent="0.3">
      <c r="A86" s="10" t="s">
        <v>52</v>
      </c>
      <c r="B86" s="11">
        <v>15000</v>
      </c>
      <c r="C86" s="11">
        <v>15000</v>
      </c>
      <c r="D86" s="11">
        <v>15000</v>
      </c>
      <c r="E86" s="11">
        <v>15000</v>
      </c>
    </row>
    <row r="87" spans="1:5" ht="15.75" thickBot="1" x14ac:dyDescent="0.3">
      <c r="A87" s="10" t="s">
        <v>53</v>
      </c>
      <c r="B87" s="11">
        <v>0</v>
      </c>
      <c r="C87" s="11">
        <v>0</v>
      </c>
      <c r="D87" s="11">
        <v>0</v>
      </c>
      <c r="E87" s="11">
        <v>0</v>
      </c>
    </row>
    <row r="88" spans="1:5" ht="24.75" customHeight="1" thickBot="1" x14ac:dyDescent="0.3">
      <c r="A88" s="1" t="s">
        <v>1</v>
      </c>
      <c r="B88" s="11">
        <f>B89+B90</f>
        <v>25000</v>
      </c>
      <c r="C88" s="11">
        <f t="shared" ref="C88:E88" si="11">C89+C90</f>
        <v>20000</v>
      </c>
      <c r="D88" s="11">
        <f t="shared" si="11"/>
        <v>20000</v>
      </c>
      <c r="E88" s="11">
        <f t="shared" si="11"/>
        <v>30000</v>
      </c>
    </row>
    <row r="89" spans="1:5" ht="15.75" thickBot="1" x14ac:dyDescent="0.3">
      <c r="A89" s="10" t="s">
        <v>52</v>
      </c>
      <c r="B89" s="11">
        <v>25000</v>
      </c>
      <c r="C89" s="11">
        <v>20000</v>
      </c>
      <c r="D89" s="11">
        <v>20000</v>
      </c>
      <c r="E89" s="11">
        <v>30000</v>
      </c>
    </row>
    <row r="90" spans="1:5" ht="15.75" thickBot="1" x14ac:dyDescent="0.3">
      <c r="A90" s="10" t="s">
        <v>53</v>
      </c>
      <c r="B90" s="11"/>
      <c r="C90" s="8"/>
      <c r="D90" s="8"/>
      <c r="E90" s="8"/>
    </row>
    <row r="91" spans="1:5" ht="15.75" thickBot="1" x14ac:dyDescent="0.3">
      <c r="A91" s="1" t="s">
        <v>2</v>
      </c>
      <c r="B91" s="11"/>
      <c r="C91" s="8"/>
      <c r="D91" s="8"/>
      <c r="E91" s="8"/>
    </row>
    <row r="92" spans="1:5" ht="15.75" thickBot="1" x14ac:dyDescent="0.3">
      <c r="A92" s="10" t="s">
        <v>52</v>
      </c>
      <c r="B92" s="11"/>
      <c r="C92" s="8"/>
      <c r="D92" s="8"/>
      <c r="E92" s="8"/>
    </row>
    <row r="93" spans="1:5" ht="15.75" thickBot="1" x14ac:dyDescent="0.3">
      <c r="A93" s="10" t="s">
        <v>53</v>
      </c>
      <c r="B93" s="11"/>
      <c r="C93" s="8"/>
      <c r="D93" s="8"/>
      <c r="E93" s="8"/>
    </row>
    <row r="94" spans="1:5" ht="15.75" thickBot="1" x14ac:dyDescent="0.3">
      <c r="A94" s="1" t="s">
        <v>25</v>
      </c>
      <c r="B94" s="11"/>
      <c r="C94" s="8"/>
      <c r="D94" s="8"/>
      <c r="E94" s="8"/>
    </row>
    <row r="95" spans="1:5" ht="15.75" thickBot="1" x14ac:dyDescent="0.3">
      <c r="A95" s="10" t="s">
        <v>52</v>
      </c>
      <c r="B95" s="11"/>
      <c r="C95" s="8"/>
      <c r="D95" s="8"/>
      <c r="E95" s="8"/>
    </row>
    <row r="96" spans="1:5" ht="15.75" thickBot="1" x14ac:dyDescent="0.3">
      <c r="A96" s="10" t="s">
        <v>53</v>
      </c>
      <c r="B96" s="11"/>
      <c r="C96" s="8"/>
      <c r="D96" s="8"/>
      <c r="E96" s="8"/>
    </row>
    <row r="97" spans="1:5" ht="15.75" thickBot="1" x14ac:dyDescent="0.3">
      <c r="A97" s="1" t="s">
        <v>26</v>
      </c>
      <c r="B97" s="11"/>
      <c r="C97" s="8"/>
      <c r="D97" s="8"/>
      <c r="E97" s="8"/>
    </row>
    <row r="98" spans="1:5" ht="15.75" thickBot="1" x14ac:dyDescent="0.3">
      <c r="A98" s="10" t="s">
        <v>52</v>
      </c>
      <c r="B98" s="11"/>
      <c r="C98" s="8"/>
      <c r="D98" s="8"/>
      <c r="E98" s="8"/>
    </row>
    <row r="99" spans="1:5" ht="15.75" thickBot="1" x14ac:dyDescent="0.3">
      <c r="A99" s="10" t="s">
        <v>53</v>
      </c>
      <c r="B99" s="11"/>
      <c r="C99" s="8"/>
      <c r="D99" s="8"/>
      <c r="E99" s="8"/>
    </row>
    <row r="100" spans="1:5" ht="24.75" thickBot="1" x14ac:dyDescent="0.3">
      <c r="A100" s="1" t="s">
        <v>3</v>
      </c>
      <c r="B100" s="11"/>
      <c r="C100" s="8"/>
      <c r="D100" s="8"/>
      <c r="E100" s="8"/>
    </row>
    <row r="101" spans="1:5" ht="15.75" thickBot="1" x14ac:dyDescent="0.3">
      <c r="A101" s="10" t="s">
        <v>52</v>
      </c>
      <c r="B101" s="11"/>
      <c r="C101" s="8"/>
      <c r="D101" s="8"/>
      <c r="E101" s="8"/>
    </row>
    <row r="102" spans="1:5" ht="15.75" thickBot="1" x14ac:dyDescent="0.3">
      <c r="A102" s="10" t="s">
        <v>53</v>
      </c>
      <c r="B102" s="11"/>
      <c r="C102" s="8"/>
      <c r="D102" s="8"/>
      <c r="E102" s="8"/>
    </row>
    <row r="103" spans="1:5" ht="15.75" thickBot="1" x14ac:dyDescent="0.3">
      <c r="A103" s="22" t="s">
        <v>37</v>
      </c>
      <c r="B103" s="11">
        <f>B100+B97+B94+B91+B88+B85+B82</f>
        <v>80000</v>
      </c>
      <c r="C103" s="11">
        <f t="shared" ref="C103:E103" si="12">C100+C97+C94+C91+C88+C85+C82</f>
        <v>75000</v>
      </c>
      <c r="D103" s="11">
        <f t="shared" si="12"/>
        <v>75000</v>
      </c>
      <c r="E103" s="11">
        <f t="shared" si="12"/>
        <v>85000</v>
      </c>
    </row>
    <row r="104" spans="1:5" ht="17.25" customHeight="1" thickBot="1" x14ac:dyDescent="0.3">
      <c r="A104" s="23" t="s">
        <v>36</v>
      </c>
      <c r="B104" s="24">
        <f>IF(B103-B74=0,0,"Error")</f>
        <v>0</v>
      </c>
      <c r="C104" s="24">
        <f>IF(C103-C74=0,0,"Error")</f>
        <v>0</v>
      </c>
      <c r="D104" s="24">
        <f>IF(D103-D74=0,0,"Error")</f>
        <v>0</v>
      </c>
      <c r="E104" s="24">
        <f>IF(E103-E74=0,0,"Error")</f>
        <v>0</v>
      </c>
    </row>
    <row r="105" spans="1:5" ht="15.75" thickBot="1" x14ac:dyDescent="0.3">
      <c r="A105" s="72" t="s">
        <v>78</v>
      </c>
      <c r="B105" s="408" t="s">
        <v>138</v>
      </c>
      <c r="C105" s="409"/>
      <c r="D105" s="409"/>
      <c r="E105" s="410"/>
    </row>
    <row r="106" spans="1:5" ht="26.25" customHeight="1" thickBot="1" x14ac:dyDescent="0.3">
      <c r="A106" s="4" t="s">
        <v>10</v>
      </c>
      <c r="B106" s="371" t="s">
        <v>139</v>
      </c>
      <c r="C106" s="372"/>
      <c r="D106" s="372"/>
      <c r="E106" s="373"/>
    </row>
    <row r="107" spans="1:5" ht="15.75" thickBot="1" x14ac:dyDescent="0.3">
      <c r="A107" s="4" t="s">
        <v>15</v>
      </c>
      <c r="B107" s="352" t="s">
        <v>140</v>
      </c>
      <c r="C107" s="353"/>
      <c r="D107" s="353"/>
      <c r="E107" s="381"/>
    </row>
    <row r="108" spans="1:5" ht="12.75" customHeight="1" x14ac:dyDescent="0.25">
      <c r="A108" s="366"/>
      <c r="B108" s="17">
        <v>2018</v>
      </c>
      <c r="C108" s="17">
        <v>2019</v>
      </c>
      <c r="D108" s="17">
        <v>2020</v>
      </c>
      <c r="E108" s="17">
        <v>2021</v>
      </c>
    </row>
    <row r="109" spans="1:5" ht="9" customHeight="1" thickBot="1" x14ac:dyDescent="0.3">
      <c r="A109" s="367"/>
      <c r="B109" s="18" t="s">
        <v>6</v>
      </c>
      <c r="C109" s="18" t="s">
        <v>7</v>
      </c>
      <c r="D109" s="18" t="s">
        <v>7</v>
      </c>
      <c r="E109" s="18" t="s">
        <v>7</v>
      </c>
    </row>
    <row r="110" spans="1:5" ht="15.75" thickBot="1" x14ac:dyDescent="0.3">
      <c r="A110" s="4" t="s">
        <v>9</v>
      </c>
      <c r="B110" s="73">
        <v>2</v>
      </c>
      <c r="C110" s="73">
        <v>2</v>
      </c>
      <c r="D110" s="73">
        <v>2</v>
      </c>
      <c r="E110" s="73">
        <v>2</v>
      </c>
    </row>
    <row r="111" spans="1:5" ht="15.75" thickBot="1" x14ac:dyDescent="0.3">
      <c r="A111" s="4" t="s">
        <v>16</v>
      </c>
      <c r="B111" s="6">
        <f>B140</f>
        <v>80000</v>
      </c>
      <c r="C111" s="6">
        <f t="shared" ref="C111:E111" si="13">C140</f>
        <v>62000</v>
      </c>
      <c r="D111" s="6">
        <f t="shared" si="13"/>
        <v>77000</v>
      </c>
      <c r="E111" s="6">
        <f t="shared" si="13"/>
        <v>77000</v>
      </c>
    </row>
    <row r="112" spans="1:5" ht="15.75" thickBot="1" x14ac:dyDescent="0.3">
      <c r="A112" s="4" t="s">
        <v>24</v>
      </c>
      <c r="B112" s="6">
        <f>B111/B110</f>
        <v>40000</v>
      </c>
      <c r="C112" s="6">
        <f>C111/C110</f>
        <v>31000</v>
      </c>
      <c r="D112" s="6">
        <f>D111/D110</f>
        <v>38500</v>
      </c>
      <c r="E112" s="6">
        <f>E111/E110</f>
        <v>38500</v>
      </c>
    </row>
    <row r="113" spans="1:5" ht="15.75" thickBot="1" x14ac:dyDescent="0.3">
      <c r="A113" s="4" t="s">
        <v>17</v>
      </c>
      <c r="B113" s="45"/>
      <c r="C113" s="7">
        <f>C110/B110-1</f>
        <v>0</v>
      </c>
      <c r="D113" s="7">
        <f>D110/C110-1</f>
        <v>0</v>
      </c>
      <c r="E113" s="7">
        <f>E110/D110-1</f>
        <v>0</v>
      </c>
    </row>
    <row r="114" spans="1:5" ht="15.75" thickBot="1" x14ac:dyDescent="0.3">
      <c r="A114" s="4" t="s">
        <v>18</v>
      </c>
      <c r="B114" s="45"/>
      <c r="C114" s="7">
        <f>C111/B111-1</f>
        <v>-0.22499999999999998</v>
      </c>
      <c r="D114" s="7">
        <f t="shared" ref="D114:E115" si="14">D111/C111-1</f>
        <v>0.24193548387096775</v>
      </c>
      <c r="E114" s="7">
        <f t="shared" si="14"/>
        <v>0</v>
      </c>
    </row>
    <row r="115" spans="1:5" ht="15.75" thickBot="1" x14ac:dyDescent="0.3">
      <c r="A115" s="4" t="s">
        <v>19</v>
      </c>
      <c r="B115" s="45"/>
      <c r="C115" s="7">
        <f>C112/B112-1</f>
        <v>-0.22499999999999998</v>
      </c>
      <c r="D115" s="7">
        <f t="shared" si="14"/>
        <v>0.24193548387096775</v>
      </c>
      <c r="E115" s="7">
        <f t="shared" si="14"/>
        <v>0</v>
      </c>
    </row>
    <row r="116" spans="1:5" ht="24.75" customHeight="1" thickBot="1" x14ac:dyDescent="0.3">
      <c r="A116" s="405" t="s">
        <v>107</v>
      </c>
      <c r="B116" s="406"/>
      <c r="C116" s="406"/>
      <c r="D116" s="406"/>
      <c r="E116" s="407"/>
    </row>
    <row r="117" spans="1:5" ht="12.75" customHeight="1" x14ac:dyDescent="0.25">
      <c r="A117" s="366"/>
      <c r="B117" s="17">
        <v>2018</v>
      </c>
      <c r="C117" s="17">
        <v>2019</v>
      </c>
      <c r="D117" s="17">
        <v>2020</v>
      </c>
      <c r="E117" s="17">
        <v>2021</v>
      </c>
    </row>
    <row r="118" spans="1:5" ht="9" customHeight="1" thickBot="1" x14ac:dyDescent="0.3">
      <c r="A118" s="367"/>
      <c r="B118" s="18" t="s">
        <v>6</v>
      </c>
      <c r="C118" s="18" t="s">
        <v>7</v>
      </c>
      <c r="D118" s="18" t="s">
        <v>7</v>
      </c>
      <c r="E118" s="18" t="s">
        <v>7</v>
      </c>
    </row>
    <row r="119" spans="1:5" ht="24.75" customHeight="1" thickBot="1" x14ac:dyDescent="0.3">
      <c r="A119" s="1" t="s">
        <v>0</v>
      </c>
      <c r="B119" s="8">
        <f>B120+B121</f>
        <v>30000</v>
      </c>
      <c r="C119" s="8">
        <f t="shared" ref="C119:E119" si="15">C120+C121</f>
        <v>30000</v>
      </c>
      <c r="D119" s="8">
        <f t="shared" si="15"/>
        <v>30000</v>
      </c>
      <c r="E119" s="8">
        <f t="shared" si="15"/>
        <v>30000</v>
      </c>
    </row>
    <row r="120" spans="1:5" ht="15.75" thickBot="1" x14ac:dyDescent="0.3">
      <c r="A120" s="10" t="s">
        <v>52</v>
      </c>
      <c r="B120" s="11">
        <v>30000</v>
      </c>
      <c r="C120" s="11">
        <v>30000</v>
      </c>
      <c r="D120" s="11">
        <v>30000</v>
      </c>
      <c r="E120" s="11">
        <v>30000</v>
      </c>
    </row>
    <row r="121" spans="1:5" ht="15.75" thickBot="1" x14ac:dyDescent="0.3">
      <c r="A121" s="10" t="s">
        <v>53</v>
      </c>
      <c r="B121" s="11">
        <v>0</v>
      </c>
      <c r="C121" s="11">
        <v>0</v>
      </c>
      <c r="D121" s="11">
        <v>0</v>
      </c>
      <c r="E121" s="11">
        <v>0</v>
      </c>
    </row>
    <row r="122" spans="1:5" ht="24.75" customHeight="1" thickBot="1" x14ac:dyDescent="0.3">
      <c r="A122" s="1" t="s">
        <v>32</v>
      </c>
      <c r="B122" s="8">
        <f>B123+B124</f>
        <v>12000</v>
      </c>
      <c r="C122" s="8">
        <f t="shared" ref="C122:E122" si="16">C123+C124</f>
        <v>12000</v>
      </c>
      <c r="D122" s="8">
        <f t="shared" si="16"/>
        <v>12000</v>
      </c>
      <c r="E122" s="8">
        <f t="shared" si="16"/>
        <v>12000</v>
      </c>
    </row>
    <row r="123" spans="1:5" ht="15.75" thickBot="1" x14ac:dyDescent="0.3">
      <c r="A123" s="10" t="s">
        <v>52</v>
      </c>
      <c r="B123" s="11">
        <v>12000</v>
      </c>
      <c r="C123" s="11">
        <v>12000</v>
      </c>
      <c r="D123" s="11">
        <v>12000</v>
      </c>
      <c r="E123" s="11">
        <v>12000</v>
      </c>
    </row>
    <row r="124" spans="1:5" ht="15.75" thickBot="1" x14ac:dyDescent="0.3">
      <c r="A124" s="10" t="s">
        <v>53</v>
      </c>
      <c r="B124" s="11">
        <v>0</v>
      </c>
      <c r="C124" s="11">
        <v>0</v>
      </c>
      <c r="D124" s="11">
        <v>0</v>
      </c>
      <c r="E124" s="11">
        <v>0</v>
      </c>
    </row>
    <row r="125" spans="1:5" ht="24.75" customHeight="1" thickBot="1" x14ac:dyDescent="0.3">
      <c r="A125" s="1" t="s">
        <v>1</v>
      </c>
      <c r="B125" s="74">
        <f>B126+B127</f>
        <v>38000</v>
      </c>
      <c r="C125" s="74">
        <f t="shared" ref="C125:E125" si="17">C126+C127</f>
        <v>20000</v>
      </c>
      <c r="D125" s="74">
        <f t="shared" si="17"/>
        <v>35000</v>
      </c>
      <c r="E125" s="74">
        <f t="shared" si="17"/>
        <v>35000</v>
      </c>
    </row>
    <row r="126" spans="1:5" ht="15.75" thickBot="1" x14ac:dyDescent="0.3">
      <c r="A126" s="10" t="s">
        <v>52</v>
      </c>
      <c r="B126" s="11">
        <v>38000</v>
      </c>
      <c r="C126" s="11">
        <v>20000</v>
      </c>
      <c r="D126" s="8">
        <v>35000</v>
      </c>
      <c r="E126" s="8">
        <v>35000</v>
      </c>
    </row>
    <row r="127" spans="1:5" ht="15.75" thickBot="1" x14ac:dyDescent="0.3">
      <c r="A127" s="10" t="s">
        <v>53</v>
      </c>
      <c r="B127" s="11">
        <v>0</v>
      </c>
      <c r="C127" s="11">
        <v>0</v>
      </c>
      <c r="D127" s="11">
        <v>0</v>
      </c>
      <c r="E127" s="11">
        <v>0</v>
      </c>
    </row>
    <row r="128" spans="1:5" ht="15.75" thickBot="1" x14ac:dyDescent="0.3">
      <c r="A128" s="1" t="s">
        <v>2</v>
      </c>
      <c r="B128" s="11"/>
      <c r="C128" s="8"/>
      <c r="D128" s="8"/>
      <c r="E128" s="8"/>
    </row>
    <row r="129" spans="1:5" ht="15.75" thickBot="1" x14ac:dyDescent="0.3">
      <c r="A129" s="10" t="s">
        <v>52</v>
      </c>
      <c r="B129" s="11"/>
      <c r="C129" s="8"/>
      <c r="D129" s="8"/>
      <c r="E129" s="8"/>
    </row>
    <row r="130" spans="1:5" ht="15.75" thickBot="1" x14ac:dyDescent="0.3">
      <c r="A130" s="10" t="s">
        <v>53</v>
      </c>
      <c r="B130" s="11"/>
      <c r="C130" s="8"/>
      <c r="D130" s="8"/>
      <c r="E130" s="8"/>
    </row>
    <row r="131" spans="1:5" ht="15.75" thickBot="1" x14ac:dyDescent="0.3">
      <c r="A131" s="1" t="s">
        <v>25</v>
      </c>
      <c r="B131" s="11"/>
      <c r="C131" s="8"/>
      <c r="D131" s="8"/>
      <c r="E131" s="8"/>
    </row>
    <row r="132" spans="1:5" ht="15.75" thickBot="1" x14ac:dyDescent="0.3">
      <c r="A132" s="10" t="s">
        <v>52</v>
      </c>
      <c r="B132" s="11"/>
      <c r="C132" s="8"/>
      <c r="D132" s="8"/>
      <c r="E132" s="8"/>
    </row>
    <row r="133" spans="1:5" ht="15" customHeight="1" thickBot="1" x14ac:dyDescent="0.3">
      <c r="A133" s="10" t="s">
        <v>53</v>
      </c>
      <c r="B133" s="11"/>
      <c r="C133" s="8"/>
      <c r="D133" s="8"/>
      <c r="E133" s="8"/>
    </row>
    <row r="134" spans="1:5" ht="15.75" thickBot="1" x14ac:dyDescent="0.3">
      <c r="A134" s="1" t="s">
        <v>26</v>
      </c>
      <c r="B134" s="11">
        <v>0</v>
      </c>
      <c r="C134" s="8">
        <v>0</v>
      </c>
      <c r="D134" s="8">
        <v>0</v>
      </c>
      <c r="E134" s="8">
        <v>0</v>
      </c>
    </row>
    <row r="135" spans="1:5" ht="15.75" thickBot="1" x14ac:dyDescent="0.3">
      <c r="A135" s="10" t="s">
        <v>52</v>
      </c>
      <c r="B135" s="11"/>
      <c r="C135" s="8"/>
      <c r="D135" s="8"/>
      <c r="E135" s="8"/>
    </row>
    <row r="136" spans="1:5" ht="15.75" thickBot="1" x14ac:dyDescent="0.3">
      <c r="A136" s="10" t="s">
        <v>53</v>
      </c>
      <c r="B136" s="11"/>
      <c r="C136" s="8"/>
      <c r="D136" s="8"/>
      <c r="E136" s="8"/>
    </row>
    <row r="137" spans="1:5" ht="24.75" thickBot="1" x14ac:dyDescent="0.3">
      <c r="A137" s="1" t="s">
        <v>3</v>
      </c>
      <c r="B137" s="11"/>
      <c r="C137" s="8"/>
      <c r="D137" s="8"/>
      <c r="E137" s="8"/>
    </row>
    <row r="138" spans="1:5" ht="15.75" thickBot="1" x14ac:dyDescent="0.3">
      <c r="A138" s="10" t="s">
        <v>52</v>
      </c>
      <c r="B138" s="11"/>
      <c r="C138" s="8"/>
      <c r="D138" s="8"/>
      <c r="E138" s="8"/>
    </row>
    <row r="139" spans="1:5" ht="15.75" thickBot="1" x14ac:dyDescent="0.3">
      <c r="A139" s="10" t="s">
        <v>53</v>
      </c>
      <c r="B139" s="11"/>
      <c r="C139" s="8"/>
      <c r="D139" s="8"/>
      <c r="E139" s="8"/>
    </row>
    <row r="140" spans="1:5" ht="15.75" thickBot="1" x14ac:dyDescent="0.3">
      <c r="A140" s="22" t="s">
        <v>85</v>
      </c>
      <c r="B140" s="11">
        <f>B137+B134+B131+B128+B125+B122+B119</f>
        <v>80000</v>
      </c>
      <c r="C140" s="11">
        <f t="shared" ref="C140:E140" si="18">C137+C134+C131+C128+C125+C122+C119</f>
        <v>62000</v>
      </c>
      <c r="D140" s="11">
        <f t="shared" si="18"/>
        <v>77000</v>
      </c>
      <c r="E140" s="11">
        <f t="shared" si="18"/>
        <v>77000</v>
      </c>
    </row>
    <row r="141" spans="1:5" ht="17.25" customHeight="1" thickBot="1" x14ac:dyDescent="0.3">
      <c r="A141" s="23" t="s">
        <v>36</v>
      </c>
      <c r="B141" s="24">
        <f>IF(B140-B111=0,0,"Error")</f>
        <v>0</v>
      </c>
      <c r="C141" s="24">
        <f>IF(C140-C111=0,0,"Error")</f>
        <v>0</v>
      </c>
      <c r="D141" s="24">
        <f>IF(D140-D111=0,0,"Error")</f>
        <v>0</v>
      </c>
      <c r="E141" s="24">
        <f>IF(E140-E111=0,0,"Error")</f>
        <v>0</v>
      </c>
    </row>
    <row r="142" spans="1:5" ht="17.25" customHeight="1" thickBot="1" x14ac:dyDescent="0.3">
      <c r="A142" s="72" t="s">
        <v>87</v>
      </c>
      <c r="B142" s="408" t="s">
        <v>141</v>
      </c>
      <c r="C142" s="409"/>
      <c r="D142" s="409"/>
      <c r="E142" s="410"/>
    </row>
    <row r="143" spans="1:5" ht="27" customHeight="1" thickBot="1" x14ac:dyDescent="0.3">
      <c r="A143" s="4" t="s">
        <v>10</v>
      </c>
      <c r="B143" s="371" t="s">
        <v>142</v>
      </c>
      <c r="C143" s="372"/>
      <c r="D143" s="372"/>
      <c r="E143" s="373"/>
    </row>
    <row r="144" spans="1:5" ht="17.25" customHeight="1" thickBot="1" x14ac:dyDescent="0.3">
      <c r="A144" s="4" t="s">
        <v>15</v>
      </c>
      <c r="B144" s="352" t="s">
        <v>143</v>
      </c>
      <c r="C144" s="353"/>
      <c r="D144" s="353"/>
      <c r="E144" s="381"/>
    </row>
    <row r="145" spans="1:5" ht="17.25" customHeight="1" x14ac:dyDescent="0.25">
      <c r="A145" s="366"/>
      <c r="B145" s="17">
        <v>2018</v>
      </c>
      <c r="C145" s="17">
        <v>2019</v>
      </c>
      <c r="D145" s="17">
        <v>2020</v>
      </c>
      <c r="E145" s="17">
        <v>2021</v>
      </c>
    </row>
    <row r="146" spans="1:5" ht="17.25" customHeight="1" thickBot="1" x14ac:dyDescent="0.3">
      <c r="A146" s="367"/>
      <c r="B146" s="18" t="s">
        <v>6</v>
      </c>
      <c r="C146" s="18" t="s">
        <v>7</v>
      </c>
      <c r="D146" s="18" t="s">
        <v>7</v>
      </c>
      <c r="E146" s="18" t="s">
        <v>7</v>
      </c>
    </row>
    <row r="147" spans="1:5" ht="17.25" customHeight="1" thickBot="1" x14ac:dyDescent="0.3">
      <c r="A147" s="4" t="s">
        <v>9</v>
      </c>
      <c r="B147" s="73">
        <v>12</v>
      </c>
      <c r="C147" s="73">
        <v>12</v>
      </c>
      <c r="D147" s="73">
        <v>12</v>
      </c>
      <c r="E147" s="73">
        <v>12</v>
      </c>
    </row>
    <row r="148" spans="1:5" ht="17.25" customHeight="1" thickBot="1" x14ac:dyDescent="0.3">
      <c r="A148" s="4" t="s">
        <v>16</v>
      </c>
      <c r="B148" s="6">
        <f>B177</f>
        <v>270000</v>
      </c>
      <c r="C148" s="6">
        <f t="shared" ref="C148:E148" si="19">C177</f>
        <v>242423</v>
      </c>
      <c r="D148" s="6">
        <f t="shared" si="19"/>
        <v>256500</v>
      </c>
      <c r="E148" s="6">
        <f t="shared" si="19"/>
        <v>268500</v>
      </c>
    </row>
    <row r="149" spans="1:5" ht="17.25" customHeight="1" thickBot="1" x14ac:dyDescent="0.3">
      <c r="A149" s="4" t="s">
        <v>24</v>
      </c>
      <c r="B149" s="6">
        <f>B148/B147</f>
        <v>22500</v>
      </c>
      <c r="C149" s="6">
        <f>C148/C147</f>
        <v>20201.916666666668</v>
      </c>
      <c r="D149" s="6">
        <f>D148/D147</f>
        <v>21375</v>
      </c>
      <c r="E149" s="6">
        <f>E148/E147</f>
        <v>22375</v>
      </c>
    </row>
    <row r="150" spans="1:5" ht="17.25" customHeight="1" thickBot="1" x14ac:dyDescent="0.3">
      <c r="A150" s="4" t="s">
        <v>17</v>
      </c>
      <c r="B150" s="45"/>
      <c r="C150" s="7">
        <f>C147/B147-1</f>
        <v>0</v>
      </c>
      <c r="D150" s="7">
        <f>D147/C147-1</f>
        <v>0</v>
      </c>
      <c r="E150" s="7">
        <f>E147/D147-1</f>
        <v>0</v>
      </c>
    </row>
    <row r="151" spans="1:5" ht="17.25" customHeight="1" thickBot="1" x14ac:dyDescent="0.3">
      <c r="A151" s="4" t="s">
        <v>18</v>
      </c>
      <c r="B151" s="45"/>
      <c r="C151" s="7">
        <f>C148/B148-1</f>
        <v>-0.10213703703703703</v>
      </c>
      <c r="D151" s="7">
        <f t="shared" ref="D151:E152" si="20">D148/C148-1</f>
        <v>5.8067922598103339E-2</v>
      </c>
      <c r="E151" s="7">
        <f t="shared" si="20"/>
        <v>4.6783625730994149E-2</v>
      </c>
    </row>
    <row r="152" spans="1:5" ht="17.25" customHeight="1" thickBot="1" x14ac:dyDescent="0.3">
      <c r="A152" s="4" t="s">
        <v>19</v>
      </c>
      <c r="B152" s="45"/>
      <c r="C152" s="7">
        <f>C149/B149-1</f>
        <v>-0.10213703703703703</v>
      </c>
      <c r="D152" s="7">
        <f t="shared" si="20"/>
        <v>5.8067922598103339E-2</v>
      </c>
      <c r="E152" s="7">
        <f t="shared" si="20"/>
        <v>4.6783625730994149E-2</v>
      </c>
    </row>
    <row r="153" spans="1:5" ht="17.25" customHeight="1" thickBot="1" x14ac:dyDescent="0.3">
      <c r="A153" s="405" t="s">
        <v>144</v>
      </c>
      <c r="B153" s="406"/>
      <c r="C153" s="406"/>
      <c r="D153" s="406"/>
      <c r="E153" s="407"/>
    </row>
    <row r="154" spans="1:5" ht="17.25" customHeight="1" x14ac:dyDescent="0.25">
      <c r="A154" s="366"/>
      <c r="B154" s="17">
        <v>2018</v>
      </c>
      <c r="C154" s="17">
        <v>2019</v>
      </c>
      <c r="D154" s="17">
        <v>2020</v>
      </c>
      <c r="E154" s="17">
        <v>2021</v>
      </c>
    </row>
    <row r="155" spans="1:5" ht="17.25" customHeight="1" thickBot="1" x14ac:dyDescent="0.3">
      <c r="A155" s="367"/>
      <c r="B155" s="18" t="s">
        <v>6</v>
      </c>
      <c r="C155" s="18" t="s">
        <v>7</v>
      </c>
      <c r="D155" s="18" t="s">
        <v>7</v>
      </c>
      <c r="E155" s="18" t="s">
        <v>7</v>
      </c>
    </row>
    <row r="156" spans="1:5" ht="17.25" customHeight="1" thickBot="1" x14ac:dyDescent="0.3">
      <c r="A156" s="1" t="s">
        <v>0</v>
      </c>
      <c r="B156" s="8">
        <f>B157+B158</f>
        <v>182000</v>
      </c>
      <c r="C156" s="8">
        <f t="shared" ref="C156:E156" si="21">C157+C158</f>
        <v>182000</v>
      </c>
      <c r="D156" s="8">
        <f t="shared" si="21"/>
        <v>182000</v>
      </c>
      <c r="E156" s="8">
        <f t="shared" si="21"/>
        <v>182000</v>
      </c>
    </row>
    <row r="157" spans="1:5" ht="17.25" customHeight="1" thickBot="1" x14ac:dyDescent="0.3">
      <c r="A157" s="10" t="s">
        <v>52</v>
      </c>
      <c r="B157" s="11">
        <v>182000</v>
      </c>
      <c r="C157" s="11">
        <v>182000</v>
      </c>
      <c r="D157" s="11">
        <v>182000</v>
      </c>
      <c r="E157" s="11">
        <v>182000</v>
      </c>
    </row>
    <row r="158" spans="1:5" ht="17.25" customHeight="1" thickBot="1" x14ac:dyDescent="0.3">
      <c r="A158" s="10" t="s">
        <v>53</v>
      </c>
      <c r="B158" s="11">
        <v>0</v>
      </c>
      <c r="C158" s="11">
        <v>0</v>
      </c>
      <c r="D158" s="11">
        <v>0</v>
      </c>
      <c r="E158" s="11">
        <v>0</v>
      </c>
    </row>
    <row r="159" spans="1:5" ht="26.25" customHeight="1" thickBot="1" x14ac:dyDescent="0.3">
      <c r="A159" s="1" t="s">
        <v>32</v>
      </c>
      <c r="B159" s="8">
        <f>B160+B161</f>
        <v>30000</v>
      </c>
      <c r="C159" s="8">
        <f t="shared" ref="C159:E159" si="22">C160+C161</f>
        <v>30000</v>
      </c>
      <c r="D159" s="8">
        <f t="shared" si="22"/>
        <v>30000</v>
      </c>
      <c r="E159" s="8">
        <f t="shared" si="22"/>
        <v>30000</v>
      </c>
    </row>
    <row r="160" spans="1:5" ht="17.25" customHeight="1" thickBot="1" x14ac:dyDescent="0.3">
      <c r="A160" s="10" t="s">
        <v>52</v>
      </c>
      <c r="B160" s="11">
        <v>30000</v>
      </c>
      <c r="C160" s="11">
        <v>30000</v>
      </c>
      <c r="D160" s="11">
        <v>30000</v>
      </c>
      <c r="E160" s="11">
        <v>30000</v>
      </c>
    </row>
    <row r="161" spans="1:5" ht="17.25" customHeight="1" thickBot="1" x14ac:dyDescent="0.3">
      <c r="A161" s="10" t="s">
        <v>53</v>
      </c>
      <c r="B161" s="11">
        <v>0</v>
      </c>
      <c r="C161" s="11">
        <v>0</v>
      </c>
      <c r="D161" s="11">
        <v>0</v>
      </c>
      <c r="E161" s="11">
        <v>0</v>
      </c>
    </row>
    <row r="162" spans="1:5" ht="17.25" customHeight="1" thickBot="1" x14ac:dyDescent="0.3">
      <c r="A162" s="1" t="s">
        <v>1</v>
      </c>
      <c r="B162" s="74">
        <f>B163+B164</f>
        <v>58000</v>
      </c>
      <c r="C162" s="74">
        <f t="shared" ref="C162:E162" si="23">C163+C164</f>
        <v>30423</v>
      </c>
      <c r="D162" s="74">
        <f t="shared" si="23"/>
        <v>44500</v>
      </c>
      <c r="E162" s="74">
        <f t="shared" si="23"/>
        <v>56500</v>
      </c>
    </row>
    <row r="163" spans="1:5" ht="17.25" customHeight="1" thickBot="1" x14ac:dyDescent="0.3">
      <c r="A163" s="10" t="s">
        <v>52</v>
      </c>
      <c r="B163" s="11">
        <v>58000</v>
      </c>
      <c r="C163" s="8">
        <v>30423</v>
      </c>
      <c r="D163" s="8">
        <v>44500</v>
      </c>
      <c r="E163" s="8">
        <f>44500+12000</f>
        <v>56500</v>
      </c>
    </row>
    <row r="164" spans="1:5" ht="17.25" customHeight="1" thickBot="1" x14ac:dyDescent="0.3">
      <c r="A164" s="10" t="s">
        <v>53</v>
      </c>
      <c r="B164" s="11">
        <v>0</v>
      </c>
      <c r="C164" s="11">
        <v>0</v>
      </c>
      <c r="D164" s="8">
        <v>0</v>
      </c>
      <c r="E164" s="8">
        <v>0</v>
      </c>
    </row>
    <row r="165" spans="1:5" ht="17.25" customHeight="1" thickBot="1" x14ac:dyDescent="0.3">
      <c r="A165" s="1" t="s">
        <v>2</v>
      </c>
      <c r="B165" s="11"/>
      <c r="C165" s="8"/>
      <c r="D165" s="8"/>
      <c r="E165" s="8"/>
    </row>
    <row r="166" spans="1:5" ht="17.25" customHeight="1" thickBot="1" x14ac:dyDescent="0.3">
      <c r="A166" s="10" t="s">
        <v>52</v>
      </c>
      <c r="B166" s="11"/>
      <c r="C166" s="8"/>
      <c r="D166" s="8"/>
      <c r="E166" s="8"/>
    </row>
    <row r="167" spans="1:5" ht="17.25" customHeight="1" thickBot="1" x14ac:dyDescent="0.3">
      <c r="A167" s="10" t="s">
        <v>53</v>
      </c>
      <c r="B167" s="11"/>
      <c r="C167" s="8"/>
      <c r="D167" s="8"/>
      <c r="E167" s="8"/>
    </row>
    <row r="168" spans="1:5" ht="17.25" customHeight="1" thickBot="1" x14ac:dyDescent="0.3">
      <c r="A168" s="1" t="s">
        <v>25</v>
      </c>
      <c r="B168" s="11"/>
      <c r="C168" s="8"/>
      <c r="D168" s="8"/>
      <c r="E168" s="8"/>
    </row>
    <row r="169" spans="1:5" ht="17.25" customHeight="1" thickBot="1" x14ac:dyDescent="0.3">
      <c r="A169" s="10" t="s">
        <v>52</v>
      </c>
      <c r="B169" s="11"/>
      <c r="C169" s="8"/>
      <c r="D169" s="8"/>
      <c r="E169" s="8"/>
    </row>
    <row r="170" spans="1:5" ht="17.25" customHeight="1" thickBot="1" x14ac:dyDescent="0.3">
      <c r="A170" s="10" t="s">
        <v>53</v>
      </c>
      <c r="B170" s="11"/>
      <c r="C170" s="8"/>
      <c r="D170" s="8"/>
      <c r="E170" s="8"/>
    </row>
    <row r="171" spans="1:5" ht="17.25" customHeight="1" thickBot="1" x14ac:dyDescent="0.3">
      <c r="A171" s="1" t="s">
        <v>26</v>
      </c>
      <c r="B171" s="11">
        <v>0</v>
      </c>
      <c r="C171" s="8">
        <v>0</v>
      </c>
      <c r="D171" s="8">
        <v>0</v>
      </c>
      <c r="E171" s="8">
        <v>0</v>
      </c>
    </row>
    <row r="172" spans="1:5" ht="17.25" customHeight="1" thickBot="1" x14ac:dyDescent="0.3">
      <c r="A172" s="10" t="s">
        <v>52</v>
      </c>
      <c r="B172" s="11"/>
      <c r="C172" s="8"/>
      <c r="D172" s="8"/>
      <c r="E172" s="8"/>
    </row>
    <row r="173" spans="1:5" ht="17.25" customHeight="1" thickBot="1" x14ac:dyDescent="0.3">
      <c r="A173" s="10" t="s">
        <v>53</v>
      </c>
      <c r="B173" s="11"/>
      <c r="C173" s="8"/>
      <c r="D173" s="8"/>
      <c r="E173" s="8"/>
    </row>
    <row r="174" spans="1:5" ht="17.25" customHeight="1" thickBot="1" x14ac:dyDescent="0.3">
      <c r="A174" s="1" t="s">
        <v>3</v>
      </c>
      <c r="B174" s="11"/>
      <c r="C174" s="8"/>
      <c r="D174" s="8"/>
      <c r="E174" s="8"/>
    </row>
    <row r="175" spans="1:5" ht="17.25" customHeight="1" thickBot="1" x14ac:dyDescent="0.3">
      <c r="A175" s="10" t="s">
        <v>52</v>
      </c>
      <c r="B175" s="11"/>
      <c r="C175" s="8"/>
      <c r="D175" s="8"/>
      <c r="E175" s="8"/>
    </row>
    <row r="176" spans="1:5" ht="17.25" customHeight="1" thickBot="1" x14ac:dyDescent="0.3">
      <c r="A176" s="10" t="s">
        <v>53</v>
      </c>
      <c r="B176" s="11"/>
      <c r="C176" s="8"/>
      <c r="D176" s="8"/>
      <c r="E176" s="8"/>
    </row>
    <row r="177" spans="1:5" ht="17.25" customHeight="1" thickBot="1" x14ac:dyDescent="0.3">
      <c r="A177" s="22" t="s">
        <v>145</v>
      </c>
      <c r="B177" s="75">
        <f>B174+B171+B168+B165+B162+B159+B156</f>
        <v>270000</v>
      </c>
      <c r="C177" s="75">
        <f t="shared" ref="C177:E177" si="24">C174+C171+C168+C165+C162+C159+C156</f>
        <v>242423</v>
      </c>
      <c r="D177" s="75">
        <f t="shared" si="24"/>
        <v>256500</v>
      </c>
      <c r="E177" s="75">
        <f t="shared" si="24"/>
        <v>268500</v>
      </c>
    </row>
    <row r="178" spans="1:5" ht="17.25" customHeight="1" thickBot="1" x14ac:dyDescent="0.3">
      <c r="A178" s="23" t="s">
        <v>36</v>
      </c>
      <c r="B178" s="24">
        <f>IF(B177-B148=0,0,"Error")</f>
        <v>0</v>
      </c>
      <c r="C178" s="24">
        <f>IF(C177-C148=0,0,"Error")</f>
        <v>0</v>
      </c>
      <c r="D178" s="24">
        <f>IF(D177-D148=0,0,"Error")</f>
        <v>0</v>
      </c>
      <c r="E178" s="24">
        <f>IF(E177-E148=0,0,"Error")</f>
        <v>0</v>
      </c>
    </row>
    <row r="179" spans="1:5" ht="15.75" thickBot="1" x14ac:dyDescent="0.3">
      <c r="A179" s="399" t="s">
        <v>47</v>
      </c>
      <c r="B179" s="400"/>
      <c r="C179" s="400"/>
      <c r="D179" s="400"/>
      <c r="E179" s="401"/>
    </row>
    <row r="180" spans="1:5" ht="15.75" thickBot="1" x14ac:dyDescent="0.3">
      <c r="A180" s="399" t="s">
        <v>41</v>
      </c>
      <c r="B180" s="400"/>
      <c r="C180" s="400"/>
      <c r="D180" s="400"/>
      <c r="E180" s="401"/>
    </row>
    <row r="181" spans="1:5" ht="15.75" thickBot="1" x14ac:dyDescent="0.3">
      <c r="A181" s="19" t="s">
        <v>48</v>
      </c>
      <c r="B181" s="402" t="s">
        <v>146</v>
      </c>
      <c r="C181" s="403"/>
      <c r="D181" s="403"/>
      <c r="E181" s="404"/>
    </row>
    <row r="182" spans="1:5" ht="60.75" customHeight="1" thickBot="1" x14ac:dyDescent="0.3">
      <c r="A182" s="19" t="s">
        <v>54</v>
      </c>
      <c r="B182" s="42" t="s">
        <v>147</v>
      </c>
      <c r="C182" s="37" t="s">
        <v>55</v>
      </c>
      <c r="D182" s="402"/>
      <c r="E182" s="404"/>
    </row>
    <row r="183" spans="1:5" ht="17.25" customHeight="1" thickBot="1" x14ac:dyDescent="0.3">
      <c r="A183" s="4" t="s">
        <v>10</v>
      </c>
      <c r="B183" s="371" t="s">
        <v>148</v>
      </c>
      <c r="C183" s="372"/>
      <c r="D183" s="372"/>
      <c r="E183" s="373"/>
    </row>
    <row r="184" spans="1:5" ht="15.75" thickBot="1" x14ac:dyDescent="0.3">
      <c r="A184" s="4" t="s">
        <v>15</v>
      </c>
      <c r="B184" s="352" t="s">
        <v>83</v>
      </c>
      <c r="C184" s="353"/>
      <c r="D184" s="353"/>
      <c r="E184" s="381"/>
    </row>
    <row r="185" spans="1:5" ht="12.75" customHeight="1" x14ac:dyDescent="0.25">
      <c r="A185" s="366"/>
      <c r="B185" s="17">
        <v>2018</v>
      </c>
      <c r="C185" s="17">
        <v>2019</v>
      </c>
      <c r="D185" s="17">
        <v>2020</v>
      </c>
      <c r="E185" s="17">
        <v>2021</v>
      </c>
    </row>
    <row r="186" spans="1:5" ht="9" customHeight="1" thickBot="1" x14ac:dyDescent="0.3">
      <c r="A186" s="367"/>
      <c r="B186" s="18" t="s">
        <v>6</v>
      </c>
      <c r="C186" s="18" t="s">
        <v>7</v>
      </c>
      <c r="D186" s="18" t="s">
        <v>7</v>
      </c>
      <c r="E186" s="18" t="s">
        <v>7</v>
      </c>
    </row>
    <row r="187" spans="1:5" ht="15.75" thickBot="1" x14ac:dyDescent="0.3">
      <c r="A187" s="4" t="s">
        <v>9</v>
      </c>
      <c r="B187" s="6">
        <v>120</v>
      </c>
      <c r="C187" s="6">
        <v>120</v>
      </c>
      <c r="D187" s="6">
        <v>120</v>
      </c>
      <c r="E187" s="6">
        <v>120</v>
      </c>
    </row>
    <row r="188" spans="1:5" ht="15.75" thickBot="1" x14ac:dyDescent="0.3">
      <c r="A188" s="4" t="s">
        <v>16</v>
      </c>
      <c r="B188" s="6">
        <f>B206</f>
        <v>10000</v>
      </c>
      <c r="C188" s="6">
        <f t="shared" ref="C188:E188" si="25">C206</f>
        <v>5000</v>
      </c>
      <c r="D188" s="6">
        <f t="shared" si="25"/>
        <v>5000</v>
      </c>
      <c r="E188" s="6">
        <f t="shared" si="25"/>
        <v>5000</v>
      </c>
    </row>
    <row r="189" spans="1:5" ht="15.75" thickBot="1" x14ac:dyDescent="0.3">
      <c r="A189" s="4" t="s">
        <v>24</v>
      </c>
      <c r="B189" s="6">
        <f>B188/B187</f>
        <v>83.333333333333329</v>
      </c>
      <c r="C189" s="6">
        <f t="shared" ref="C189:E189" si="26">C188/C187</f>
        <v>41.666666666666664</v>
      </c>
      <c r="D189" s="6">
        <f t="shared" si="26"/>
        <v>41.666666666666664</v>
      </c>
      <c r="E189" s="6">
        <f t="shared" si="26"/>
        <v>41.666666666666664</v>
      </c>
    </row>
    <row r="190" spans="1:5" ht="15.75" thickBot="1" x14ac:dyDescent="0.3">
      <c r="A190" s="4" t="s">
        <v>17</v>
      </c>
      <c r="B190" s="45" t="s">
        <v>23</v>
      </c>
      <c r="C190" s="7">
        <f>C187/B187-1</f>
        <v>0</v>
      </c>
      <c r="D190" s="7">
        <f t="shared" ref="D190:E192" si="27">D187/C187-1</f>
        <v>0</v>
      </c>
      <c r="E190" s="7">
        <f t="shared" si="27"/>
        <v>0</v>
      </c>
    </row>
    <row r="191" spans="1:5" ht="15.75" thickBot="1" x14ac:dyDescent="0.3">
      <c r="A191" s="4" t="s">
        <v>18</v>
      </c>
      <c r="B191" s="45" t="s">
        <v>23</v>
      </c>
      <c r="C191" s="7">
        <f>C188/B188-1</f>
        <v>-0.5</v>
      </c>
      <c r="D191" s="7">
        <f t="shared" si="27"/>
        <v>0</v>
      </c>
      <c r="E191" s="7">
        <f t="shared" si="27"/>
        <v>0</v>
      </c>
    </row>
    <row r="192" spans="1:5" ht="15.75" thickBot="1" x14ac:dyDescent="0.3">
      <c r="A192" s="4" t="s">
        <v>19</v>
      </c>
      <c r="B192" s="45" t="s">
        <v>23</v>
      </c>
      <c r="C192" s="7">
        <f>C189/B189-1</f>
        <v>-0.5</v>
      </c>
      <c r="D192" s="7">
        <f t="shared" si="27"/>
        <v>0</v>
      </c>
      <c r="E192" s="7">
        <f t="shared" si="27"/>
        <v>0</v>
      </c>
    </row>
    <row r="193" spans="1:5" ht="15.75" thickBot="1" x14ac:dyDescent="0.3">
      <c r="A193" s="405" t="s">
        <v>35</v>
      </c>
      <c r="B193" s="406"/>
      <c r="C193" s="406"/>
      <c r="D193" s="406"/>
      <c r="E193" s="407"/>
    </row>
    <row r="194" spans="1:5" ht="12.75" customHeight="1" x14ac:dyDescent="0.25">
      <c r="A194" s="366"/>
      <c r="B194" s="17">
        <v>2018</v>
      </c>
      <c r="C194" s="17">
        <v>2019</v>
      </c>
      <c r="D194" s="17">
        <v>2020</v>
      </c>
      <c r="E194" s="17">
        <v>2021</v>
      </c>
    </row>
    <row r="195" spans="1:5" ht="9" customHeight="1" thickBot="1" x14ac:dyDescent="0.3">
      <c r="A195" s="367"/>
      <c r="B195" s="18" t="s">
        <v>6</v>
      </c>
      <c r="C195" s="18" t="s">
        <v>7</v>
      </c>
      <c r="D195" s="18" t="s">
        <v>7</v>
      </c>
      <c r="E195" s="18" t="s">
        <v>7</v>
      </c>
    </row>
    <row r="196" spans="1:5" ht="15.75" thickBot="1" x14ac:dyDescent="0.3">
      <c r="A196" s="1" t="s">
        <v>43</v>
      </c>
      <c r="B196" s="8">
        <f>SUM(B197:B200)</f>
        <v>0</v>
      </c>
      <c r="C196" s="8">
        <f t="shared" ref="C196:E196" si="28">SUM(C197:C200)</f>
        <v>0</v>
      </c>
      <c r="D196" s="8">
        <f t="shared" si="28"/>
        <v>0</v>
      </c>
      <c r="E196" s="8">
        <f t="shared" si="28"/>
        <v>0</v>
      </c>
    </row>
    <row r="197" spans="1:5" ht="15.75" thickBot="1" x14ac:dyDescent="0.3">
      <c r="A197" s="10" t="s">
        <v>52</v>
      </c>
      <c r="B197" s="8"/>
      <c r="C197" s="8"/>
      <c r="D197" s="8"/>
      <c r="E197" s="8"/>
    </row>
    <row r="198" spans="1:5" ht="15.75" thickBot="1" x14ac:dyDescent="0.3">
      <c r="A198" s="10" t="s">
        <v>149</v>
      </c>
      <c r="B198" s="8"/>
      <c r="C198" s="8"/>
      <c r="D198" s="8"/>
      <c r="E198" s="8"/>
    </row>
    <row r="199" spans="1:5" ht="15.75" thickBot="1" x14ac:dyDescent="0.3">
      <c r="A199" s="10" t="s">
        <v>150</v>
      </c>
      <c r="B199" s="8"/>
      <c r="C199" s="8"/>
      <c r="D199" s="8"/>
      <c r="E199" s="8"/>
    </row>
    <row r="200" spans="1:5" ht="15.75" thickBot="1" x14ac:dyDescent="0.3">
      <c r="A200" s="10" t="s">
        <v>151</v>
      </c>
      <c r="B200" s="8"/>
      <c r="C200" s="8"/>
      <c r="D200" s="8"/>
      <c r="E200" s="8"/>
    </row>
    <row r="201" spans="1:5" ht="15.75" thickBot="1" x14ac:dyDescent="0.3">
      <c r="A201" s="1" t="s">
        <v>44</v>
      </c>
      <c r="B201" s="11">
        <f>SUM(B202:B205)</f>
        <v>10000</v>
      </c>
      <c r="C201" s="11">
        <f t="shared" ref="C201:E201" si="29">SUM(C202:C205)</f>
        <v>5000</v>
      </c>
      <c r="D201" s="11">
        <f t="shared" si="29"/>
        <v>5000</v>
      </c>
      <c r="E201" s="11">
        <f t="shared" si="29"/>
        <v>5000</v>
      </c>
    </row>
    <row r="202" spans="1:5" ht="15.75" thickBot="1" x14ac:dyDescent="0.3">
      <c r="A202" s="10" t="s">
        <v>52</v>
      </c>
      <c r="B202" s="11">
        <v>10000</v>
      </c>
      <c r="C202" s="11">
        <v>5000</v>
      </c>
      <c r="D202" s="11">
        <v>5000</v>
      </c>
      <c r="E202" s="11">
        <v>5000</v>
      </c>
    </row>
    <row r="203" spans="1:5" ht="15.75" thickBot="1" x14ac:dyDescent="0.3">
      <c r="A203" s="10" t="s">
        <v>149</v>
      </c>
      <c r="B203" s="11"/>
      <c r="C203" s="11"/>
      <c r="D203" s="11"/>
      <c r="E203" s="11"/>
    </row>
    <row r="204" spans="1:5" ht="15.75" thickBot="1" x14ac:dyDescent="0.3">
      <c r="A204" s="10" t="s">
        <v>150</v>
      </c>
      <c r="B204" s="11"/>
      <c r="C204" s="11"/>
      <c r="D204" s="11"/>
      <c r="E204" s="11"/>
    </row>
    <row r="205" spans="1:5" ht="15.75" thickBot="1" x14ac:dyDescent="0.3">
      <c r="A205" s="10" t="s">
        <v>151</v>
      </c>
      <c r="B205" s="11"/>
      <c r="C205" s="11"/>
      <c r="D205" s="11"/>
      <c r="E205" s="11"/>
    </row>
    <row r="206" spans="1:5" ht="15.75" thickBot="1" x14ac:dyDescent="0.3">
      <c r="A206" s="20" t="s">
        <v>34</v>
      </c>
      <c r="B206" s="11">
        <f>B201+B196</f>
        <v>10000</v>
      </c>
      <c r="C206" s="11">
        <f t="shared" ref="C206:E206" si="30">C201+C196</f>
        <v>5000</v>
      </c>
      <c r="D206" s="11">
        <f t="shared" si="30"/>
        <v>5000</v>
      </c>
      <c r="E206" s="11">
        <f t="shared" si="30"/>
        <v>5000</v>
      </c>
    </row>
    <row r="207" spans="1:5" ht="15.75" thickBot="1" x14ac:dyDescent="0.3">
      <c r="A207" s="25"/>
      <c r="B207" s="26"/>
      <c r="C207" s="26"/>
      <c r="D207" s="26"/>
      <c r="E207" s="26"/>
    </row>
    <row r="208" spans="1:5" ht="27" customHeight="1" thickBot="1" x14ac:dyDescent="0.3">
      <c r="A208" s="12" t="s">
        <v>49</v>
      </c>
      <c r="B208" s="13">
        <f>B37+B74+B111+B148+B188</f>
        <v>542500</v>
      </c>
      <c r="C208" s="13">
        <f t="shared" ref="C208:E208" si="31">C37+C74+C111+C148+C188</f>
        <v>462923</v>
      </c>
      <c r="D208" s="13">
        <f t="shared" si="31"/>
        <v>492000</v>
      </c>
      <c r="E208" s="13">
        <f t="shared" si="31"/>
        <v>538999.66700000002</v>
      </c>
    </row>
    <row r="209" spans="1:5" ht="24.75" thickBot="1" x14ac:dyDescent="0.3">
      <c r="A209" s="12" t="s">
        <v>50</v>
      </c>
      <c r="B209" s="13">
        <f>B210+B213+B216+B219+B222+B225+B228+B231+B236</f>
        <v>542500</v>
      </c>
      <c r="C209" s="13">
        <f t="shared" ref="C209:E209" si="32">C210+C213+C216+C219+C222+C225+C228+C231+C236</f>
        <v>462923</v>
      </c>
      <c r="D209" s="13">
        <f t="shared" si="32"/>
        <v>492000</v>
      </c>
      <c r="E209" s="13">
        <f t="shared" si="32"/>
        <v>538999.66700000002</v>
      </c>
    </row>
    <row r="210" spans="1:5" ht="15.75" thickBot="1" x14ac:dyDescent="0.3">
      <c r="A210" s="1" t="s">
        <v>0</v>
      </c>
      <c r="B210" s="21">
        <f>B211+B212</f>
        <v>271400</v>
      </c>
      <c r="C210" s="21">
        <f t="shared" ref="C210:E210" si="33">C211+C212</f>
        <v>271400</v>
      </c>
      <c r="D210" s="21">
        <f t="shared" si="33"/>
        <v>271400</v>
      </c>
      <c r="E210" s="21">
        <f t="shared" si="33"/>
        <v>271400</v>
      </c>
    </row>
    <row r="211" spans="1:5" ht="15.75" thickBot="1" x14ac:dyDescent="0.3">
      <c r="A211" s="10" t="s">
        <v>52</v>
      </c>
      <c r="B211" s="11">
        <f>B46+B83+B120+B157</f>
        <v>271400</v>
      </c>
      <c r="C211" s="11">
        <f t="shared" ref="C211:E212" si="34">C46+C83+C120+C157</f>
        <v>271400</v>
      </c>
      <c r="D211" s="11">
        <f t="shared" si="34"/>
        <v>271400</v>
      </c>
      <c r="E211" s="11">
        <f t="shared" si="34"/>
        <v>271400</v>
      </c>
    </row>
    <row r="212" spans="1:5" ht="15.75" thickBot="1" x14ac:dyDescent="0.3">
      <c r="A212" s="10" t="s">
        <v>56</v>
      </c>
      <c r="B212" s="11">
        <f>B47+B84+B121+B158</f>
        <v>0</v>
      </c>
      <c r="C212" s="11">
        <f t="shared" si="34"/>
        <v>0</v>
      </c>
      <c r="D212" s="11">
        <f t="shared" si="34"/>
        <v>0</v>
      </c>
      <c r="E212" s="11">
        <f t="shared" si="34"/>
        <v>0</v>
      </c>
    </row>
    <row r="213" spans="1:5" ht="24.75" thickBot="1" x14ac:dyDescent="0.3">
      <c r="A213" s="1" t="s">
        <v>32</v>
      </c>
      <c r="B213" s="21">
        <f>B214+B215</f>
        <v>66100</v>
      </c>
      <c r="C213" s="21">
        <f t="shared" ref="C213:E213" si="35">C214+C215</f>
        <v>66100</v>
      </c>
      <c r="D213" s="21">
        <f t="shared" si="35"/>
        <v>66100</v>
      </c>
      <c r="E213" s="21">
        <f t="shared" si="35"/>
        <v>66100</v>
      </c>
    </row>
    <row r="214" spans="1:5" ht="15.75" thickBot="1" x14ac:dyDescent="0.3">
      <c r="A214" s="10" t="s">
        <v>52</v>
      </c>
      <c r="B214" s="8">
        <f>B49+B86+B123+B160</f>
        <v>66100</v>
      </c>
      <c r="C214" s="8">
        <f t="shared" ref="C214:E214" si="36">C49+C86+C123+C160</f>
        <v>66100</v>
      </c>
      <c r="D214" s="8">
        <f t="shared" si="36"/>
        <v>66100</v>
      </c>
      <c r="E214" s="8">
        <f t="shared" si="36"/>
        <v>66100</v>
      </c>
    </row>
    <row r="215" spans="1:5" ht="15.75" thickBot="1" x14ac:dyDescent="0.3">
      <c r="A215" s="10" t="s">
        <v>56</v>
      </c>
      <c r="B215" s="11">
        <f>B50+B87+B121+B158</f>
        <v>0</v>
      </c>
      <c r="C215" s="11">
        <f t="shared" ref="C215:E215" si="37">C50+C87+C121+C158</f>
        <v>0</v>
      </c>
      <c r="D215" s="11">
        <f t="shared" si="37"/>
        <v>0</v>
      </c>
      <c r="E215" s="11">
        <f t="shared" si="37"/>
        <v>0</v>
      </c>
    </row>
    <row r="216" spans="1:5" ht="15.75" thickBot="1" x14ac:dyDescent="0.3">
      <c r="A216" s="1" t="s">
        <v>1</v>
      </c>
      <c r="B216" s="21">
        <f>B217+B218</f>
        <v>195000</v>
      </c>
      <c r="C216" s="21">
        <f t="shared" ref="C216:E216" si="38">C217+C218</f>
        <v>120423</v>
      </c>
      <c r="D216" s="21">
        <f t="shared" si="38"/>
        <v>149500</v>
      </c>
      <c r="E216" s="21">
        <f t="shared" si="38"/>
        <v>196499.66700000002</v>
      </c>
    </row>
    <row r="217" spans="1:5" ht="15.75" thickBot="1" x14ac:dyDescent="0.3">
      <c r="A217" s="10" t="s">
        <v>52</v>
      </c>
      <c r="B217" s="11">
        <f>B52+B89+B126+B163</f>
        <v>195000</v>
      </c>
      <c r="C217" s="11">
        <f t="shared" ref="C217:E218" si="39">C52+C89+C126+C163</f>
        <v>120423</v>
      </c>
      <c r="D217" s="11">
        <f t="shared" si="39"/>
        <v>149500</v>
      </c>
      <c r="E217" s="11">
        <f t="shared" si="39"/>
        <v>196499.66700000002</v>
      </c>
    </row>
    <row r="218" spans="1:5" ht="15.75" thickBot="1" x14ac:dyDescent="0.3">
      <c r="A218" s="10" t="s">
        <v>56</v>
      </c>
      <c r="B218" s="11">
        <f>B53+B90+B127+B164</f>
        <v>0</v>
      </c>
      <c r="C218" s="11">
        <f t="shared" si="39"/>
        <v>0</v>
      </c>
      <c r="D218" s="11">
        <f t="shared" si="39"/>
        <v>0</v>
      </c>
      <c r="E218" s="11">
        <f t="shared" si="39"/>
        <v>0</v>
      </c>
    </row>
    <row r="219" spans="1:5" ht="15.75" thickBot="1" x14ac:dyDescent="0.3">
      <c r="A219" s="1" t="s">
        <v>2</v>
      </c>
      <c r="B219" s="21">
        <f>B220+B221</f>
        <v>0</v>
      </c>
      <c r="C219" s="21">
        <f t="shared" ref="C219:E219" si="40">C220+C221</f>
        <v>0</v>
      </c>
      <c r="D219" s="21">
        <f t="shared" si="40"/>
        <v>0</v>
      </c>
      <c r="E219" s="21">
        <f t="shared" si="40"/>
        <v>0</v>
      </c>
    </row>
    <row r="220" spans="1:5" ht="15.75" thickBot="1" x14ac:dyDescent="0.3">
      <c r="A220" s="10" t="s">
        <v>52</v>
      </c>
      <c r="B220" s="8">
        <f t="shared" ref="B220:E221" si="41">B55+B92+B129</f>
        <v>0</v>
      </c>
      <c r="C220" s="8">
        <f t="shared" si="41"/>
        <v>0</v>
      </c>
      <c r="D220" s="8">
        <f t="shared" si="41"/>
        <v>0</v>
      </c>
      <c r="E220" s="8">
        <f t="shared" si="41"/>
        <v>0</v>
      </c>
    </row>
    <row r="221" spans="1:5" ht="15.75" thickBot="1" x14ac:dyDescent="0.3">
      <c r="A221" s="10" t="s">
        <v>56</v>
      </c>
      <c r="B221" s="11">
        <f t="shared" si="41"/>
        <v>0</v>
      </c>
      <c r="C221" s="11">
        <f t="shared" si="41"/>
        <v>0</v>
      </c>
      <c r="D221" s="11">
        <f t="shared" si="41"/>
        <v>0</v>
      </c>
      <c r="E221" s="11">
        <f t="shared" si="41"/>
        <v>0</v>
      </c>
    </row>
    <row r="222" spans="1:5" ht="15.75" thickBot="1" x14ac:dyDescent="0.3">
      <c r="A222" s="1" t="s">
        <v>25</v>
      </c>
      <c r="B222" s="21">
        <f>B223+B224</f>
        <v>0</v>
      </c>
      <c r="C222" s="21">
        <f t="shared" ref="C222:E222" si="42">C223+C224</f>
        <v>0</v>
      </c>
      <c r="D222" s="21">
        <f t="shared" si="42"/>
        <v>0</v>
      </c>
      <c r="E222" s="21">
        <f t="shared" si="42"/>
        <v>0</v>
      </c>
    </row>
    <row r="223" spans="1:5" ht="15.75" thickBot="1" x14ac:dyDescent="0.3">
      <c r="A223" s="10" t="s">
        <v>52</v>
      </c>
      <c r="B223" s="8">
        <f t="shared" ref="B223:E224" si="43">B58+B95+B132</f>
        <v>0</v>
      </c>
      <c r="C223" s="8">
        <f t="shared" si="43"/>
        <v>0</v>
      </c>
      <c r="D223" s="8">
        <f t="shared" si="43"/>
        <v>0</v>
      </c>
      <c r="E223" s="8">
        <f t="shared" si="43"/>
        <v>0</v>
      </c>
    </row>
    <row r="224" spans="1:5" ht="15.75" thickBot="1" x14ac:dyDescent="0.3">
      <c r="A224" s="10" t="s">
        <v>56</v>
      </c>
      <c r="B224" s="11">
        <f t="shared" si="43"/>
        <v>0</v>
      </c>
      <c r="C224" s="11">
        <f t="shared" si="43"/>
        <v>0</v>
      </c>
      <c r="D224" s="11">
        <f t="shared" si="43"/>
        <v>0</v>
      </c>
      <c r="E224" s="11">
        <f t="shared" si="43"/>
        <v>0</v>
      </c>
    </row>
    <row r="225" spans="1:5" ht="15.75" thickBot="1" x14ac:dyDescent="0.3">
      <c r="A225" s="1" t="s">
        <v>26</v>
      </c>
      <c r="B225" s="21">
        <f>B226+B227</f>
        <v>0</v>
      </c>
      <c r="C225" s="21">
        <f t="shared" ref="C225:E225" si="44">C226+C227</f>
        <v>0</v>
      </c>
      <c r="D225" s="21">
        <f t="shared" si="44"/>
        <v>0</v>
      </c>
      <c r="E225" s="21">
        <f t="shared" si="44"/>
        <v>0</v>
      </c>
    </row>
    <row r="226" spans="1:5" ht="15.75" thickBot="1" x14ac:dyDescent="0.3">
      <c r="A226" s="10" t="s">
        <v>52</v>
      </c>
      <c r="B226" s="8">
        <f t="shared" ref="B226:E227" si="45">B61+B98+B135</f>
        <v>0</v>
      </c>
      <c r="C226" s="8">
        <f t="shared" si="45"/>
        <v>0</v>
      </c>
      <c r="D226" s="8">
        <f t="shared" si="45"/>
        <v>0</v>
      </c>
      <c r="E226" s="8">
        <f t="shared" si="45"/>
        <v>0</v>
      </c>
    </row>
    <row r="227" spans="1:5" ht="15.75" thickBot="1" x14ac:dyDescent="0.3">
      <c r="A227" s="10" t="s">
        <v>56</v>
      </c>
      <c r="B227" s="11">
        <f t="shared" si="45"/>
        <v>0</v>
      </c>
      <c r="C227" s="11">
        <f t="shared" si="45"/>
        <v>0</v>
      </c>
      <c r="D227" s="11">
        <f t="shared" si="45"/>
        <v>0</v>
      </c>
      <c r="E227" s="11">
        <f t="shared" si="45"/>
        <v>0</v>
      </c>
    </row>
    <row r="228" spans="1:5" ht="24.75" thickBot="1" x14ac:dyDescent="0.3">
      <c r="A228" s="1" t="s">
        <v>3</v>
      </c>
      <c r="B228" s="21">
        <f>B100+B63</f>
        <v>0</v>
      </c>
      <c r="C228" s="21">
        <f>C100+C63</f>
        <v>0</v>
      </c>
      <c r="D228" s="21">
        <f>D100+D63</f>
        <v>0</v>
      </c>
      <c r="E228" s="21">
        <f>E100+E63</f>
        <v>0</v>
      </c>
    </row>
    <row r="229" spans="1:5" ht="15.75" thickBot="1" x14ac:dyDescent="0.3">
      <c r="A229" s="10" t="s">
        <v>52</v>
      </c>
      <c r="B229" s="8">
        <f t="shared" ref="B229:E230" si="46">B64+B101+B138</f>
        <v>0</v>
      </c>
      <c r="C229" s="8">
        <f t="shared" si="46"/>
        <v>0</v>
      </c>
      <c r="D229" s="8">
        <f t="shared" si="46"/>
        <v>0</v>
      </c>
      <c r="E229" s="8">
        <f t="shared" si="46"/>
        <v>0</v>
      </c>
    </row>
    <row r="230" spans="1:5" ht="15.75" thickBot="1" x14ac:dyDescent="0.3">
      <c r="A230" s="10" t="s">
        <v>56</v>
      </c>
      <c r="B230" s="11">
        <f t="shared" si="46"/>
        <v>0</v>
      </c>
      <c r="C230" s="11">
        <f t="shared" si="46"/>
        <v>0</v>
      </c>
      <c r="D230" s="11">
        <f t="shared" si="46"/>
        <v>0</v>
      </c>
      <c r="E230" s="11">
        <f t="shared" si="46"/>
        <v>0</v>
      </c>
    </row>
    <row r="231" spans="1:5" ht="15.75" thickBot="1" x14ac:dyDescent="0.3">
      <c r="A231" s="1" t="s">
        <v>20</v>
      </c>
      <c r="B231" s="8">
        <f>SUM(B232:B235)</f>
        <v>0</v>
      </c>
      <c r="C231" s="8">
        <f t="shared" ref="C231:E231" si="47">SUM(C232:C235)</f>
        <v>0</v>
      </c>
      <c r="D231" s="8">
        <f t="shared" si="47"/>
        <v>0</v>
      </c>
      <c r="E231" s="8">
        <f t="shared" si="47"/>
        <v>0</v>
      </c>
    </row>
    <row r="232" spans="1:5" ht="15.75" thickBot="1" x14ac:dyDescent="0.3">
      <c r="A232" s="10" t="s">
        <v>52</v>
      </c>
      <c r="B232" s="8">
        <f>B197</f>
        <v>0</v>
      </c>
      <c r="C232" s="8">
        <f t="shared" ref="C232:E232" si="48">C197</f>
        <v>0</v>
      </c>
      <c r="D232" s="8">
        <f t="shared" si="48"/>
        <v>0</v>
      </c>
      <c r="E232" s="8">
        <f t="shared" si="48"/>
        <v>0</v>
      </c>
    </row>
    <row r="233" spans="1:5" ht="15.75" thickBot="1" x14ac:dyDescent="0.3">
      <c r="A233" s="10" t="s">
        <v>152</v>
      </c>
      <c r="B233" s="8">
        <f t="shared" ref="B233:E235" si="49">B198</f>
        <v>0</v>
      </c>
      <c r="C233" s="8">
        <f t="shared" si="49"/>
        <v>0</v>
      </c>
      <c r="D233" s="8">
        <f t="shared" si="49"/>
        <v>0</v>
      </c>
      <c r="E233" s="8">
        <f t="shared" si="49"/>
        <v>0</v>
      </c>
    </row>
    <row r="234" spans="1:5" ht="15.75" thickBot="1" x14ac:dyDescent="0.3">
      <c r="A234" s="10" t="s">
        <v>150</v>
      </c>
      <c r="B234" s="8">
        <f t="shared" si="49"/>
        <v>0</v>
      </c>
      <c r="C234" s="8">
        <f t="shared" si="49"/>
        <v>0</v>
      </c>
      <c r="D234" s="8">
        <f t="shared" si="49"/>
        <v>0</v>
      </c>
      <c r="E234" s="8">
        <f t="shared" si="49"/>
        <v>0</v>
      </c>
    </row>
    <row r="235" spans="1:5" ht="15.75" thickBot="1" x14ac:dyDescent="0.3">
      <c r="A235" s="10" t="s">
        <v>151</v>
      </c>
      <c r="B235" s="8">
        <f t="shared" si="49"/>
        <v>0</v>
      </c>
      <c r="C235" s="8">
        <f t="shared" si="49"/>
        <v>0</v>
      </c>
      <c r="D235" s="8">
        <f t="shared" si="49"/>
        <v>0</v>
      </c>
      <c r="E235" s="8">
        <f t="shared" si="49"/>
        <v>0</v>
      </c>
    </row>
    <row r="236" spans="1:5" ht="15.75" thickBot="1" x14ac:dyDescent="0.3">
      <c r="A236" s="1" t="s">
        <v>21</v>
      </c>
      <c r="B236" s="8">
        <f>SUM(B237:B240)</f>
        <v>10000</v>
      </c>
      <c r="C236" s="8">
        <f t="shared" ref="C236:E236" si="50">SUM(C237:C240)</f>
        <v>5000</v>
      </c>
      <c r="D236" s="8">
        <f t="shared" si="50"/>
        <v>5000</v>
      </c>
      <c r="E236" s="8">
        <f t="shared" si="50"/>
        <v>5000</v>
      </c>
    </row>
    <row r="237" spans="1:5" ht="15.75" thickBot="1" x14ac:dyDescent="0.3">
      <c r="A237" s="10" t="s">
        <v>52</v>
      </c>
      <c r="B237" s="8">
        <f>B202</f>
        <v>10000</v>
      </c>
      <c r="C237" s="8">
        <f t="shared" ref="C237:E237" si="51">C202</f>
        <v>5000</v>
      </c>
      <c r="D237" s="8">
        <f t="shared" si="51"/>
        <v>5000</v>
      </c>
      <c r="E237" s="8">
        <f t="shared" si="51"/>
        <v>5000</v>
      </c>
    </row>
    <row r="238" spans="1:5" ht="15.75" thickBot="1" x14ac:dyDescent="0.3">
      <c r="A238" s="10" t="s">
        <v>152</v>
      </c>
      <c r="B238" s="8">
        <f t="shared" ref="B238:E240" si="52">B203</f>
        <v>0</v>
      </c>
      <c r="C238" s="8">
        <f t="shared" si="52"/>
        <v>0</v>
      </c>
      <c r="D238" s="8">
        <f t="shared" si="52"/>
        <v>0</v>
      </c>
      <c r="E238" s="8">
        <f t="shared" si="52"/>
        <v>0</v>
      </c>
    </row>
    <row r="239" spans="1:5" ht="15.75" thickBot="1" x14ac:dyDescent="0.3">
      <c r="A239" s="10" t="s">
        <v>150</v>
      </c>
      <c r="B239" s="8">
        <f t="shared" si="52"/>
        <v>0</v>
      </c>
      <c r="C239" s="8">
        <f t="shared" si="52"/>
        <v>0</v>
      </c>
      <c r="D239" s="8">
        <f t="shared" si="52"/>
        <v>0</v>
      </c>
      <c r="E239" s="8">
        <f t="shared" si="52"/>
        <v>0</v>
      </c>
    </row>
    <row r="240" spans="1:5" ht="15.75" thickBot="1" x14ac:dyDescent="0.3">
      <c r="A240" s="10" t="s">
        <v>151</v>
      </c>
      <c r="B240" s="8">
        <f t="shared" si="52"/>
        <v>0</v>
      </c>
      <c r="C240" s="8">
        <f t="shared" si="52"/>
        <v>0</v>
      </c>
      <c r="D240" s="8">
        <f t="shared" si="52"/>
        <v>0</v>
      </c>
      <c r="E240" s="8">
        <f t="shared" si="52"/>
        <v>0</v>
      </c>
    </row>
    <row r="241" spans="1:5" ht="15.75" thickBot="1" x14ac:dyDescent="0.3">
      <c r="A241" s="23" t="s">
        <v>36</v>
      </c>
      <c r="B241" s="24">
        <f>IF(B209-B208=0,0,"Error")</f>
        <v>0</v>
      </c>
      <c r="C241" s="24">
        <f>IF(C209-C208=0,0,"Error")</f>
        <v>0</v>
      </c>
      <c r="D241" s="24">
        <f>IF(D209-D208=0,0,"Error")</f>
        <v>0</v>
      </c>
      <c r="E241" s="24">
        <f>IF(E209-E208=0,0,"Error")</f>
        <v>0</v>
      </c>
    </row>
    <row r="242" spans="1:5" x14ac:dyDescent="0.25">
      <c r="A242" s="27"/>
      <c r="B242" s="28"/>
      <c r="C242" s="28"/>
      <c r="D242" s="28"/>
      <c r="E242" s="28"/>
    </row>
  </sheetData>
  <mergeCells count="46">
    <mergeCell ref="A8:E8"/>
    <mergeCell ref="A2:E2"/>
    <mergeCell ref="A3:E3"/>
    <mergeCell ref="B5:E5"/>
    <mergeCell ref="B6:E6"/>
    <mergeCell ref="B7:E7"/>
    <mergeCell ref="A117:A118"/>
    <mergeCell ref="B142:E142"/>
    <mergeCell ref="B143:E143"/>
    <mergeCell ref="A42:E42"/>
    <mergeCell ref="A9:E11"/>
    <mergeCell ref="B12:E12"/>
    <mergeCell ref="A13:A14"/>
    <mergeCell ref="B17:E17"/>
    <mergeCell ref="A18:E18"/>
    <mergeCell ref="A29:E29"/>
    <mergeCell ref="A30:E30"/>
    <mergeCell ref="B31:E31"/>
    <mergeCell ref="B32:E32"/>
    <mergeCell ref="B33:E33"/>
    <mergeCell ref="A34:A35"/>
    <mergeCell ref="A116:E116"/>
    <mergeCell ref="A43:A44"/>
    <mergeCell ref="B68:E68"/>
    <mergeCell ref="B69:E69"/>
    <mergeCell ref="B70:E70"/>
    <mergeCell ref="A71:A72"/>
    <mergeCell ref="A79:E79"/>
    <mergeCell ref="A80:A81"/>
    <mergeCell ref="B105:E105"/>
    <mergeCell ref="B106:E106"/>
    <mergeCell ref="B107:E107"/>
    <mergeCell ref="A108:A109"/>
    <mergeCell ref="B144:E144"/>
    <mergeCell ref="A145:A146"/>
    <mergeCell ref="B184:E184"/>
    <mergeCell ref="A185:A186"/>
    <mergeCell ref="A193:E193"/>
    <mergeCell ref="A153:E153"/>
    <mergeCell ref="A194:A195"/>
    <mergeCell ref="A154:A155"/>
    <mergeCell ref="A179:E179"/>
    <mergeCell ref="A180:E180"/>
    <mergeCell ref="B181:E181"/>
    <mergeCell ref="D182:E182"/>
    <mergeCell ref="B183:E18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96"/>
  <sheetViews>
    <sheetView view="pageBreakPreview" topLeftCell="A364" zoomScale="60" zoomScaleNormal="130" workbookViewId="0">
      <selection activeCell="H365" sqref="H365"/>
    </sheetView>
  </sheetViews>
  <sheetFormatPr defaultRowHeight="15" x14ac:dyDescent="0.25"/>
  <cols>
    <col min="1" max="1" width="28.5703125" customWidth="1"/>
    <col min="2" max="5" width="11.7109375" customWidth="1"/>
  </cols>
  <sheetData>
    <row r="2" spans="1:5" ht="18" customHeight="1" x14ac:dyDescent="0.25">
      <c r="A2" s="331"/>
      <c r="B2" s="331"/>
      <c r="C2" s="331"/>
      <c r="D2" s="331"/>
      <c r="E2" s="331"/>
    </row>
    <row r="3" spans="1:5" ht="18" customHeight="1" x14ac:dyDescent="0.25">
      <c r="A3" s="332" t="s">
        <v>57</v>
      </c>
      <c r="B3" s="332"/>
      <c r="C3" s="332"/>
      <c r="D3" s="332"/>
      <c r="E3" s="332"/>
    </row>
    <row r="4" spans="1:5" ht="15.75" thickBot="1" x14ac:dyDescent="0.3"/>
    <row r="5" spans="1:5" ht="15.75" thickBot="1" x14ac:dyDescent="0.3">
      <c r="A5" s="16" t="s">
        <v>22</v>
      </c>
      <c r="B5" s="333" t="s">
        <v>153</v>
      </c>
      <c r="C5" s="333"/>
      <c r="D5" s="333"/>
      <c r="E5" s="333"/>
    </row>
    <row r="6" spans="1:5" ht="15.75" thickBot="1" x14ac:dyDescent="0.3">
      <c r="A6" s="16" t="s">
        <v>4</v>
      </c>
      <c r="B6" s="334" t="s">
        <v>154</v>
      </c>
      <c r="C6" s="335"/>
      <c r="D6" s="335"/>
      <c r="E6" s="336"/>
    </row>
    <row r="7" spans="1:5" ht="15.75" thickBot="1" x14ac:dyDescent="0.3">
      <c r="A7" s="16" t="s">
        <v>27</v>
      </c>
      <c r="B7" s="337" t="s">
        <v>5</v>
      </c>
      <c r="C7" s="338"/>
      <c r="D7" s="338"/>
      <c r="E7" s="339"/>
    </row>
    <row r="8" spans="1:5" ht="15.75" thickBot="1" x14ac:dyDescent="0.3">
      <c r="A8" s="340" t="s">
        <v>8</v>
      </c>
      <c r="B8" s="341"/>
      <c r="C8" s="341"/>
      <c r="D8" s="341"/>
      <c r="E8" s="342"/>
    </row>
    <row r="9" spans="1:5" ht="15.75" thickBot="1" x14ac:dyDescent="0.3">
      <c r="A9" s="360" t="s">
        <v>155</v>
      </c>
      <c r="B9" s="361"/>
      <c r="C9" s="361"/>
      <c r="D9" s="361"/>
      <c r="E9" s="362"/>
    </row>
    <row r="10" spans="1:5" ht="36.75" customHeight="1" thickBot="1" x14ac:dyDescent="0.3">
      <c r="A10" s="360"/>
      <c r="B10" s="361"/>
      <c r="C10" s="361"/>
      <c r="D10" s="361"/>
      <c r="E10" s="362"/>
    </row>
    <row r="11" spans="1:5" ht="23.25" customHeight="1" thickBot="1" x14ac:dyDescent="0.3">
      <c r="A11" s="360"/>
      <c r="B11" s="361"/>
      <c r="C11" s="361"/>
      <c r="D11" s="361"/>
      <c r="E11" s="362"/>
    </row>
    <row r="12" spans="1:5" ht="69.75" customHeight="1" thickBot="1" x14ac:dyDescent="0.3">
      <c r="A12" s="15" t="s">
        <v>11</v>
      </c>
      <c r="B12" s="363" t="s">
        <v>156</v>
      </c>
      <c r="C12" s="364"/>
      <c r="D12" s="364"/>
      <c r="E12" s="365"/>
    </row>
    <row r="13" spans="1:5" ht="23.25" customHeight="1" x14ac:dyDescent="0.25">
      <c r="A13" s="366" t="s">
        <v>12</v>
      </c>
      <c r="B13" s="2">
        <v>2018</v>
      </c>
      <c r="C13" s="2">
        <v>2019</v>
      </c>
      <c r="D13" s="2">
        <v>2020</v>
      </c>
      <c r="E13" s="2">
        <v>2021</v>
      </c>
    </row>
    <row r="14" spans="1:5" ht="15.75" thickBot="1" x14ac:dyDescent="0.3">
      <c r="A14" s="367"/>
      <c r="B14" s="3" t="s">
        <v>6</v>
      </c>
      <c r="C14" s="3" t="s">
        <v>7</v>
      </c>
      <c r="D14" s="3" t="s">
        <v>7</v>
      </c>
      <c r="E14" s="3" t="s">
        <v>7</v>
      </c>
    </row>
    <row r="15" spans="1:5" ht="88.5" customHeight="1" thickBot="1" x14ac:dyDescent="0.3">
      <c r="A15" s="12" t="s">
        <v>13</v>
      </c>
      <c r="B15" s="411" t="s">
        <v>156</v>
      </c>
      <c r="C15" s="412"/>
      <c r="D15" s="412"/>
      <c r="E15" s="413"/>
    </row>
    <row r="16" spans="1:5" ht="23.25" customHeight="1" thickBot="1" x14ac:dyDescent="0.3">
      <c r="A16" s="371" t="s">
        <v>14</v>
      </c>
      <c r="B16" s="372"/>
      <c r="C16" s="372"/>
      <c r="D16" s="372"/>
      <c r="E16" s="373"/>
    </row>
    <row r="17" spans="1:5" ht="23.25" thickBot="1" x14ac:dyDescent="0.3">
      <c r="A17" s="32" t="s">
        <v>157</v>
      </c>
      <c r="B17" s="69">
        <v>0.27700000000000002</v>
      </c>
      <c r="C17" s="31" t="s">
        <v>116</v>
      </c>
      <c r="D17" s="31" t="s">
        <v>116</v>
      </c>
      <c r="E17" s="31" t="s">
        <v>116</v>
      </c>
    </row>
    <row r="18" spans="1:5" ht="34.5" thickBot="1" x14ac:dyDescent="0.3">
      <c r="A18" s="32" t="s">
        <v>158</v>
      </c>
      <c r="B18" s="69"/>
      <c r="C18" s="31" t="s">
        <v>119</v>
      </c>
      <c r="D18" s="31" t="s">
        <v>120</v>
      </c>
      <c r="E18" s="31" t="s">
        <v>121</v>
      </c>
    </row>
    <row r="19" spans="1:5" ht="15.75" thickBot="1" x14ac:dyDescent="0.3">
      <c r="A19" s="374" t="s">
        <v>33</v>
      </c>
      <c r="B19" s="375"/>
      <c r="C19" s="375"/>
      <c r="D19" s="375"/>
      <c r="E19" s="376"/>
    </row>
    <row r="20" spans="1:5" ht="15.75" thickBot="1" x14ac:dyDescent="0.3">
      <c r="A20" s="399" t="s">
        <v>46</v>
      </c>
      <c r="B20" s="400"/>
      <c r="C20" s="400"/>
      <c r="D20" s="400"/>
      <c r="E20" s="401"/>
    </row>
    <row r="21" spans="1:5" ht="18.75" customHeight="1" thickBot="1" x14ac:dyDescent="0.3">
      <c r="A21" s="19" t="s">
        <v>29</v>
      </c>
      <c r="B21" s="414" t="s">
        <v>159</v>
      </c>
      <c r="C21" s="409"/>
      <c r="D21" s="409"/>
      <c r="E21" s="410"/>
    </row>
    <row r="22" spans="1:5" ht="31.5" customHeight="1" thickBot="1" x14ac:dyDescent="0.3">
      <c r="A22" s="4" t="s">
        <v>10</v>
      </c>
      <c r="B22" s="349" t="s">
        <v>160</v>
      </c>
      <c r="C22" s="350"/>
      <c r="D22" s="350"/>
      <c r="E22" s="415"/>
    </row>
    <row r="23" spans="1:5" ht="15.75" thickBot="1" x14ac:dyDescent="0.3">
      <c r="A23" s="4" t="s">
        <v>15</v>
      </c>
      <c r="B23" s="352" t="s">
        <v>161</v>
      </c>
      <c r="C23" s="353"/>
      <c r="D23" s="353"/>
      <c r="E23" s="381"/>
    </row>
    <row r="24" spans="1:5" ht="12.75" customHeight="1" x14ac:dyDescent="0.25">
      <c r="A24" s="366"/>
      <c r="B24" s="17">
        <v>2018</v>
      </c>
      <c r="C24" s="17">
        <v>2019</v>
      </c>
      <c r="D24" s="17">
        <v>2020</v>
      </c>
      <c r="E24" s="17">
        <v>2021</v>
      </c>
    </row>
    <row r="25" spans="1:5" ht="9" customHeight="1" thickBot="1" x14ac:dyDescent="0.3">
      <c r="A25" s="367"/>
      <c r="B25" s="18" t="s">
        <v>6</v>
      </c>
      <c r="C25" s="18" t="s">
        <v>7</v>
      </c>
      <c r="D25" s="18" t="s">
        <v>7</v>
      </c>
      <c r="E25" s="18" t="s">
        <v>7</v>
      </c>
    </row>
    <row r="26" spans="1:5" ht="15.75" thickBot="1" x14ac:dyDescent="0.3">
      <c r="A26" s="4" t="s">
        <v>9</v>
      </c>
      <c r="B26" s="6">
        <v>10</v>
      </c>
      <c r="C26" s="6">
        <v>11</v>
      </c>
      <c r="D26" s="6">
        <v>11</v>
      </c>
      <c r="E26" s="6">
        <v>10</v>
      </c>
    </row>
    <row r="27" spans="1:5" ht="15.75" thickBot="1" x14ac:dyDescent="0.3">
      <c r="A27" s="4" t="s">
        <v>16</v>
      </c>
      <c r="B27" s="6">
        <f>B56</f>
        <v>60000</v>
      </c>
      <c r="C27" s="6">
        <f>C56</f>
        <v>60000</v>
      </c>
      <c r="D27" s="6">
        <f>D56</f>
        <v>60000</v>
      </c>
      <c r="E27" s="6">
        <f>E56</f>
        <v>60000</v>
      </c>
    </row>
    <row r="28" spans="1:5" ht="15.75" thickBot="1" x14ac:dyDescent="0.3">
      <c r="A28" s="4" t="s">
        <v>24</v>
      </c>
      <c r="B28" s="6">
        <f>B27/B26</f>
        <v>6000</v>
      </c>
      <c r="C28" s="6">
        <f>C27/C26</f>
        <v>5454.545454545455</v>
      </c>
      <c r="D28" s="6">
        <f>D27/D26</f>
        <v>5454.545454545455</v>
      </c>
      <c r="E28" s="6">
        <f>E27/E26</f>
        <v>6000</v>
      </c>
    </row>
    <row r="29" spans="1:5" ht="15.75" thickBot="1" x14ac:dyDescent="0.3">
      <c r="A29" s="4" t="s">
        <v>17</v>
      </c>
      <c r="B29" s="277" t="s">
        <v>23</v>
      </c>
      <c r="C29" s="7">
        <f>C26/B26-1</f>
        <v>0.10000000000000009</v>
      </c>
      <c r="D29" s="7">
        <f t="shared" ref="D29:E31" si="0">D26/C26-1</f>
        <v>0</v>
      </c>
      <c r="E29" s="7">
        <f t="shared" si="0"/>
        <v>-9.0909090909090939E-2</v>
      </c>
    </row>
    <row r="30" spans="1:5" ht="15.75" thickBot="1" x14ac:dyDescent="0.3">
      <c r="A30" s="4" t="s">
        <v>18</v>
      </c>
      <c r="B30" s="277" t="s">
        <v>23</v>
      </c>
      <c r="C30" s="7">
        <f>C27/B27-1</f>
        <v>0</v>
      </c>
      <c r="D30" s="7">
        <f t="shared" si="0"/>
        <v>0</v>
      </c>
      <c r="E30" s="7">
        <f t="shared" si="0"/>
        <v>0</v>
      </c>
    </row>
    <row r="31" spans="1:5" ht="15.75" thickBot="1" x14ac:dyDescent="0.3">
      <c r="A31" s="4" t="s">
        <v>19</v>
      </c>
      <c r="B31" s="277" t="s">
        <v>23</v>
      </c>
      <c r="C31" s="7">
        <f>C28/B28-1</f>
        <v>-9.0909090909090828E-2</v>
      </c>
      <c r="D31" s="7">
        <f t="shared" si="0"/>
        <v>0</v>
      </c>
      <c r="E31" s="7">
        <f t="shared" si="0"/>
        <v>9.9999999999999867E-2</v>
      </c>
    </row>
    <row r="32" spans="1:5" ht="15.75" thickBot="1" x14ac:dyDescent="0.3">
      <c r="A32" s="405" t="s">
        <v>35</v>
      </c>
      <c r="B32" s="406"/>
      <c r="C32" s="406"/>
      <c r="D32" s="406"/>
      <c r="E32" s="407"/>
    </row>
    <row r="33" spans="1:5" ht="12.75" customHeight="1" x14ac:dyDescent="0.25">
      <c r="A33" s="366"/>
      <c r="B33" s="17">
        <v>2018</v>
      </c>
      <c r="C33" s="17">
        <v>2019</v>
      </c>
      <c r="D33" s="17">
        <v>2020</v>
      </c>
      <c r="E33" s="17">
        <v>2021</v>
      </c>
    </row>
    <row r="34" spans="1:5" ht="9" customHeight="1" thickBot="1" x14ac:dyDescent="0.3">
      <c r="A34" s="367"/>
      <c r="B34" s="18" t="s">
        <v>6</v>
      </c>
      <c r="C34" s="18" t="s">
        <v>7</v>
      </c>
      <c r="D34" s="18" t="s">
        <v>7</v>
      </c>
      <c r="E34" s="18" t="s">
        <v>7</v>
      </c>
    </row>
    <row r="35" spans="1:5" ht="15.75" thickBot="1" x14ac:dyDescent="0.3">
      <c r="A35" s="1" t="s">
        <v>0</v>
      </c>
      <c r="B35" s="8">
        <f>B36+B37</f>
        <v>0</v>
      </c>
      <c r="C35" s="8">
        <f>C36+C37</f>
        <v>0</v>
      </c>
      <c r="D35" s="8">
        <f>D36+D37</f>
        <v>0</v>
      </c>
      <c r="E35" s="8">
        <f>E36+E37</f>
        <v>0</v>
      </c>
    </row>
    <row r="36" spans="1:5" ht="15.75" thickBot="1" x14ac:dyDescent="0.3">
      <c r="A36" s="10" t="s">
        <v>52</v>
      </c>
      <c r="B36" s="11"/>
      <c r="C36" s="11"/>
      <c r="D36" s="11"/>
      <c r="E36" s="11"/>
    </row>
    <row r="37" spans="1:5" ht="15.75" thickBot="1" x14ac:dyDescent="0.3">
      <c r="A37" s="10" t="s">
        <v>53</v>
      </c>
      <c r="B37" s="11">
        <v>0</v>
      </c>
      <c r="C37" s="11">
        <v>0</v>
      </c>
      <c r="D37" s="11">
        <v>0</v>
      </c>
      <c r="E37" s="11">
        <v>0</v>
      </c>
    </row>
    <row r="38" spans="1:5" ht="24.75" thickBot="1" x14ac:dyDescent="0.3">
      <c r="A38" s="1" t="s">
        <v>32</v>
      </c>
      <c r="B38" s="8">
        <f>B39+B40</f>
        <v>0</v>
      </c>
      <c r="C38" s="8">
        <f>C39+C40</f>
        <v>0</v>
      </c>
      <c r="D38" s="8">
        <f>D39+D40</f>
        <v>0</v>
      </c>
      <c r="E38" s="8">
        <f>E39+E40</f>
        <v>0</v>
      </c>
    </row>
    <row r="39" spans="1:5" ht="15.75" thickBot="1" x14ac:dyDescent="0.3">
      <c r="A39" s="10" t="s">
        <v>52</v>
      </c>
      <c r="B39" s="11"/>
      <c r="C39" s="11"/>
      <c r="D39" s="11"/>
      <c r="E39" s="11"/>
    </row>
    <row r="40" spans="1:5" ht="15.75" thickBot="1" x14ac:dyDescent="0.3">
      <c r="A40" s="10" t="s">
        <v>53</v>
      </c>
      <c r="B40" s="11">
        <v>0</v>
      </c>
      <c r="C40" s="11">
        <v>0</v>
      </c>
      <c r="D40" s="11">
        <v>0</v>
      </c>
      <c r="E40" s="11">
        <v>0</v>
      </c>
    </row>
    <row r="41" spans="1:5" ht="15.75" thickBot="1" x14ac:dyDescent="0.3">
      <c r="A41" s="1" t="s">
        <v>1</v>
      </c>
      <c r="B41" s="11">
        <f>B42+B43</f>
        <v>0</v>
      </c>
      <c r="C41" s="11">
        <f>C42+C43</f>
        <v>0</v>
      </c>
      <c r="D41" s="11">
        <f>D42+D43</f>
        <v>0</v>
      </c>
      <c r="E41" s="11">
        <f>E42+E43</f>
        <v>0</v>
      </c>
    </row>
    <row r="42" spans="1:5" ht="15.75" thickBot="1" x14ac:dyDescent="0.3">
      <c r="A42" s="10" t="s">
        <v>52</v>
      </c>
      <c r="B42" s="11"/>
      <c r="C42" s="8"/>
      <c r="D42" s="8"/>
      <c r="E42" s="8"/>
    </row>
    <row r="43" spans="1:5" ht="15.75" thickBot="1" x14ac:dyDescent="0.3">
      <c r="A43" s="10" t="s">
        <v>53</v>
      </c>
      <c r="B43" s="11">
        <v>0</v>
      </c>
      <c r="C43" s="11">
        <v>0</v>
      </c>
      <c r="D43" s="11">
        <v>0</v>
      </c>
      <c r="E43" s="11">
        <v>0</v>
      </c>
    </row>
    <row r="44" spans="1:5" ht="15.75" thickBot="1" x14ac:dyDescent="0.3">
      <c r="A44" s="1" t="s">
        <v>2</v>
      </c>
      <c r="B44" s="11"/>
      <c r="C44" s="8"/>
      <c r="D44" s="8"/>
      <c r="E44" s="8"/>
    </row>
    <row r="45" spans="1:5" ht="15.75" thickBot="1" x14ac:dyDescent="0.3">
      <c r="A45" s="10" t="s">
        <v>52</v>
      </c>
      <c r="B45" s="11"/>
      <c r="C45" s="8"/>
      <c r="D45" s="8"/>
      <c r="E45" s="8"/>
    </row>
    <row r="46" spans="1:5" ht="15.75" thickBot="1" x14ac:dyDescent="0.3">
      <c r="A46" s="10" t="s">
        <v>53</v>
      </c>
      <c r="B46" s="11"/>
      <c r="C46" s="8"/>
      <c r="D46" s="8"/>
      <c r="E46" s="8"/>
    </row>
    <row r="47" spans="1:5" ht="15.75" thickBot="1" x14ac:dyDescent="0.3">
      <c r="A47" s="1" t="s">
        <v>25</v>
      </c>
      <c r="B47" s="11">
        <f>B48</f>
        <v>60000</v>
      </c>
      <c r="C47" s="11">
        <f>C48</f>
        <v>60000</v>
      </c>
      <c r="D47" s="11">
        <f>D48</f>
        <v>60000</v>
      </c>
      <c r="E47" s="11">
        <f>E48</f>
        <v>60000</v>
      </c>
    </row>
    <row r="48" spans="1:5" ht="15.75" thickBot="1" x14ac:dyDescent="0.3">
      <c r="A48" s="10" t="s">
        <v>52</v>
      </c>
      <c r="B48" s="8">
        <v>60000</v>
      </c>
      <c r="C48" s="8">
        <v>60000</v>
      </c>
      <c r="D48" s="8">
        <v>60000</v>
      </c>
      <c r="E48" s="8">
        <v>60000</v>
      </c>
    </row>
    <row r="49" spans="1:5" ht="15.75" thickBot="1" x14ac:dyDescent="0.3">
      <c r="A49" s="10" t="s">
        <v>53</v>
      </c>
      <c r="B49" s="11"/>
      <c r="C49" s="8"/>
      <c r="D49" s="8"/>
      <c r="E49" s="8"/>
    </row>
    <row r="50" spans="1:5" ht="15.75" thickBot="1" x14ac:dyDescent="0.3">
      <c r="A50" s="1" t="s">
        <v>26</v>
      </c>
      <c r="B50" s="11"/>
      <c r="C50" s="8"/>
      <c r="D50" s="8"/>
      <c r="E50" s="8"/>
    </row>
    <row r="51" spans="1:5" ht="15.75" thickBot="1" x14ac:dyDescent="0.3">
      <c r="A51" s="10" t="s">
        <v>52</v>
      </c>
      <c r="B51" s="11"/>
      <c r="C51" s="8"/>
      <c r="D51" s="8"/>
      <c r="E51" s="8"/>
    </row>
    <row r="52" spans="1:5" ht="15.75" thickBot="1" x14ac:dyDescent="0.3">
      <c r="A52" s="10" t="s">
        <v>53</v>
      </c>
      <c r="B52" s="11"/>
      <c r="C52" s="8"/>
      <c r="D52" s="8"/>
      <c r="E52" s="8"/>
    </row>
    <row r="53" spans="1:5" ht="24.75" thickBot="1" x14ac:dyDescent="0.3">
      <c r="A53" s="1" t="s">
        <v>3</v>
      </c>
      <c r="B53" s="11">
        <v>0</v>
      </c>
      <c r="C53" s="8">
        <v>0</v>
      </c>
      <c r="D53" s="8">
        <f>C53*1.03*0.99</f>
        <v>0</v>
      </c>
      <c r="E53" s="8">
        <f>D53*1.03*0.99</f>
        <v>0</v>
      </c>
    </row>
    <row r="54" spans="1:5" ht="15.75" thickBot="1" x14ac:dyDescent="0.3">
      <c r="A54" s="10" t="s">
        <v>52</v>
      </c>
      <c r="B54" s="11"/>
      <c r="C54" s="70"/>
      <c r="D54" s="70"/>
      <c r="E54" s="70"/>
    </row>
    <row r="55" spans="1:5" ht="15.75" thickBot="1" x14ac:dyDescent="0.3">
      <c r="A55" s="10" t="s">
        <v>53</v>
      </c>
      <c r="B55" s="11"/>
      <c r="C55" s="71"/>
      <c r="D55" s="70"/>
      <c r="E55" s="70"/>
    </row>
    <row r="56" spans="1:5" ht="15.75" thickBot="1" x14ac:dyDescent="0.3">
      <c r="A56" s="20" t="s">
        <v>34</v>
      </c>
      <c r="B56" s="11">
        <f>B53+B50+B47+B44+B41+B38+B35</f>
        <v>60000</v>
      </c>
      <c r="C56" s="11">
        <f>C53+C50+C47+C44+C41+C38+C35</f>
        <v>60000</v>
      </c>
      <c r="D56" s="11">
        <f>D53+D50+D47+D44+D41+D38+D35</f>
        <v>60000</v>
      </c>
      <c r="E56" s="11">
        <f>E53+E50+E47+E44+E41+E38+E35</f>
        <v>60000</v>
      </c>
    </row>
    <row r="57" spans="1:5" ht="15.75" thickBot="1" x14ac:dyDescent="0.3">
      <c r="A57" s="191" t="s">
        <v>36</v>
      </c>
      <c r="B57" s="192">
        <f>IF(B56-B27=0,0,"Error")</f>
        <v>0</v>
      </c>
      <c r="C57" s="192">
        <f>IF(C56-C27=0,0,"Error")</f>
        <v>0</v>
      </c>
      <c r="D57" s="192">
        <f>IF(D56-D27=0,0,"Error")</f>
        <v>0</v>
      </c>
      <c r="E57" s="192">
        <f>IF(E56-E27=0,0,"Error")</f>
        <v>0</v>
      </c>
    </row>
    <row r="58" spans="1:5" ht="15.75" thickBot="1" x14ac:dyDescent="0.3">
      <c r="A58" s="315" t="s">
        <v>75</v>
      </c>
      <c r="B58" s="352" t="s">
        <v>162</v>
      </c>
      <c r="C58" s="353"/>
      <c r="D58" s="353"/>
      <c r="E58" s="381"/>
    </row>
    <row r="59" spans="1:5" ht="26.25" customHeight="1" thickBot="1" x14ac:dyDescent="0.3">
      <c r="A59" s="4" t="s">
        <v>10</v>
      </c>
      <c r="B59" s="371" t="s">
        <v>163</v>
      </c>
      <c r="C59" s="372"/>
      <c r="D59" s="372"/>
      <c r="E59" s="373"/>
    </row>
    <row r="60" spans="1:5" ht="15.75" thickBot="1" x14ac:dyDescent="0.3">
      <c r="A60" s="4" t="s">
        <v>15</v>
      </c>
      <c r="B60" s="352" t="s">
        <v>164</v>
      </c>
      <c r="C60" s="353"/>
      <c r="D60" s="353"/>
      <c r="E60" s="381"/>
    </row>
    <row r="61" spans="1:5" ht="12.75" customHeight="1" x14ac:dyDescent="0.25">
      <c r="A61" s="366"/>
      <c r="B61" s="17">
        <v>2018</v>
      </c>
      <c r="C61" s="17">
        <v>2019</v>
      </c>
      <c r="D61" s="17">
        <v>2020</v>
      </c>
      <c r="E61" s="17">
        <v>2021</v>
      </c>
    </row>
    <row r="62" spans="1:5" ht="9" customHeight="1" thickBot="1" x14ac:dyDescent="0.3">
      <c r="A62" s="367"/>
      <c r="B62" s="18" t="s">
        <v>6</v>
      </c>
      <c r="C62" s="18" t="s">
        <v>7</v>
      </c>
      <c r="D62" s="18" t="s">
        <v>7</v>
      </c>
      <c r="E62" s="18" t="s">
        <v>7</v>
      </c>
    </row>
    <row r="63" spans="1:5" ht="15.75" thickBot="1" x14ac:dyDescent="0.3">
      <c r="A63" s="4" t="s">
        <v>9</v>
      </c>
      <c r="B63" s="277">
        <v>5</v>
      </c>
      <c r="C63" s="277">
        <v>5</v>
      </c>
      <c r="D63" s="277">
        <v>5</v>
      </c>
      <c r="E63" s="277">
        <v>5</v>
      </c>
    </row>
    <row r="64" spans="1:5" ht="15.75" thickBot="1" x14ac:dyDescent="0.3">
      <c r="A64" s="4" t="s">
        <v>16</v>
      </c>
      <c r="B64" s="6">
        <f>B93</f>
        <v>180000</v>
      </c>
      <c r="C64" s="6">
        <f>C93</f>
        <v>170000</v>
      </c>
      <c r="D64" s="6">
        <f>D93</f>
        <v>180000</v>
      </c>
      <c r="E64" s="6">
        <f>E93</f>
        <v>180000</v>
      </c>
    </row>
    <row r="65" spans="1:5" ht="15.75" thickBot="1" x14ac:dyDescent="0.3">
      <c r="A65" s="4" t="s">
        <v>24</v>
      </c>
      <c r="B65" s="6">
        <f>B64/B63</f>
        <v>36000</v>
      </c>
      <c r="C65" s="6">
        <f>C64/C63</f>
        <v>34000</v>
      </c>
      <c r="D65" s="6">
        <f>D64/D63</f>
        <v>36000</v>
      </c>
      <c r="E65" s="6">
        <f>E64/E63</f>
        <v>36000</v>
      </c>
    </row>
    <row r="66" spans="1:5" ht="15.75" thickBot="1" x14ac:dyDescent="0.3">
      <c r="A66" s="4" t="s">
        <v>17</v>
      </c>
      <c r="B66" s="277"/>
      <c r="C66" s="7">
        <f t="shared" ref="C66:E68" si="1">C63/B63-1</f>
        <v>0</v>
      </c>
      <c r="D66" s="7">
        <f t="shared" si="1"/>
        <v>0</v>
      </c>
      <c r="E66" s="7">
        <f t="shared" si="1"/>
        <v>0</v>
      </c>
    </row>
    <row r="67" spans="1:5" ht="15.75" thickBot="1" x14ac:dyDescent="0.3">
      <c r="A67" s="4" t="s">
        <v>18</v>
      </c>
      <c r="B67" s="277"/>
      <c r="C67" s="7">
        <f t="shared" si="1"/>
        <v>-5.555555555555558E-2</v>
      </c>
      <c r="D67" s="7">
        <f t="shared" si="1"/>
        <v>5.8823529411764719E-2</v>
      </c>
      <c r="E67" s="7">
        <f t="shared" si="1"/>
        <v>0</v>
      </c>
    </row>
    <row r="68" spans="1:5" ht="15.75" thickBot="1" x14ac:dyDescent="0.3">
      <c r="A68" s="4" t="s">
        <v>19</v>
      </c>
      <c r="B68" s="277"/>
      <c r="C68" s="7">
        <f t="shared" si="1"/>
        <v>-5.555555555555558E-2</v>
      </c>
      <c r="D68" s="7">
        <f t="shared" si="1"/>
        <v>5.8823529411764719E-2</v>
      </c>
      <c r="E68" s="7">
        <f t="shared" si="1"/>
        <v>0</v>
      </c>
    </row>
    <row r="69" spans="1:5" ht="24.75" customHeight="1" thickBot="1" x14ac:dyDescent="0.3">
      <c r="A69" s="382" t="s">
        <v>38</v>
      </c>
      <c r="B69" s="358"/>
      <c r="C69" s="358"/>
      <c r="D69" s="358"/>
      <c r="E69" s="383"/>
    </row>
    <row r="70" spans="1:5" ht="12.75" customHeight="1" x14ac:dyDescent="0.25">
      <c r="A70" s="366"/>
      <c r="B70" s="17">
        <v>2018</v>
      </c>
      <c r="C70" s="17">
        <v>2019</v>
      </c>
      <c r="D70" s="17">
        <v>2020</v>
      </c>
      <c r="E70" s="17">
        <v>2021</v>
      </c>
    </row>
    <row r="71" spans="1:5" ht="9" customHeight="1" thickBot="1" x14ac:dyDescent="0.3">
      <c r="A71" s="367"/>
      <c r="B71" s="18" t="s">
        <v>6</v>
      </c>
      <c r="C71" s="18" t="s">
        <v>7</v>
      </c>
      <c r="D71" s="18" t="s">
        <v>7</v>
      </c>
      <c r="E71" s="18" t="s">
        <v>7</v>
      </c>
    </row>
    <row r="72" spans="1:5" ht="24.75" customHeight="1" thickBot="1" x14ac:dyDescent="0.3">
      <c r="A72" s="201" t="s">
        <v>0</v>
      </c>
      <c r="B72" s="89">
        <f>B73+B74</f>
        <v>0</v>
      </c>
      <c r="C72" s="89">
        <f>C73+C74</f>
        <v>0</v>
      </c>
      <c r="D72" s="89">
        <f>D73+D74</f>
        <v>0</v>
      </c>
      <c r="E72" s="89">
        <f>E73+E74</f>
        <v>0</v>
      </c>
    </row>
    <row r="73" spans="1:5" ht="38.25" customHeight="1" thickBot="1" x14ac:dyDescent="0.3">
      <c r="A73" s="195" t="s">
        <v>52</v>
      </c>
      <c r="B73" s="190">
        <v>0</v>
      </c>
      <c r="C73" s="190">
        <v>0</v>
      </c>
      <c r="D73" s="190">
        <v>0</v>
      </c>
      <c r="E73" s="190">
        <v>0</v>
      </c>
    </row>
    <row r="74" spans="1:5" ht="24.75" customHeight="1" thickBot="1" x14ac:dyDescent="0.3">
      <c r="A74" s="195" t="s">
        <v>53</v>
      </c>
      <c r="B74" s="190">
        <v>0</v>
      </c>
      <c r="C74" s="190">
        <v>0</v>
      </c>
      <c r="D74" s="190">
        <v>0</v>
      </c>
      <c r="E74" s="190">
        <v>0</v>
      </c>
    </row>
    <row r="75" spans="1:5" ht="24.75" customHeight="1" thickBot="1" x14ac:dyDescent="0.3">
      <c r="A75" s="201" t="s">
        <v>32</v>
      </c>
      <c r="B75" s="89">
        <f>B76+B77</f>
        <v>0</v>
      </c>
      <c r="C75" s="89">
        <f>C76+C77</f>
        <v>0</v>
      </c>
      <c r="D75" s="89">
        <f>D76+D77</f>
        <v>0</v>
      </c>
      <c r="E75" s="89">
        <f>E76+E77</f>
        <v>0</v>
      </c>
    </row>
    <row r="76" spans="1:5" ht="15.75" thickBot="1" x14ac:dyDescent="0.3">
      <c r="A76" s="195" t="s">
        <v>52</v>
      </c>
      <c r="B76" s="190">
        <v>0</v>
      </c>
      <c r="C76" s="190">
        <v>0</v>
      </c>
      <c r="D76" s="190">
        <v>0</v>
      </c>
      <c r="E76" s="190">
        <v>0</v>
      </c>
    </row>
    <row r="77" spans="1:5" ht="15.75" thickBot="1" x14ac:dyDescent="0.3">
      <c r="A77" s="195" t="s">
        <v>53</v>
      </c>
      <c r="B77" s="190">
        <v>0</v>
      </c>
      <c r="C77" s="190">
        <v>0</v>
      </c>
      <c r="D77" s="190">
        <v>0</v>
      </c>
      <c r="E77" s="190">
        <v>0</v>
      </c>
    </row>
    <row r="78" spans="1:5" ht="24.75" customHeight="1" thickBot="1" x14ac:dyDescent="0.3">
      <c r="A78" s="201" t="s">
        <v>1</v>
      </c>
      <c r="B78" s="190">
        <f>B79+B80</f>
        <v>0</v>
      </c>
      <c r="C78" s="190">
        <f>C79+C80</f>
        <v>0</v>
      </c>
      <c r="D78" s="190">
        <f>D79+D80</f>
        <v>0</v>
      </c>
      <c r="E78" s="190">
        <f>E79+E80</f>
        <v>0</v>
      </c>
    </row>
    <row r="79" spans="1:5" ht="15.75" thickBot="1" x14ac:dyDescent="0.3">
      <c r="A79" s="195" t="s">
        <v>52</v>
      </c>
      <c r="B79" s="190">
        <v>0</v>
      </c>
      <c r="C79" s="89">
        <v>0</v>
      </c>
      <c r="D79" s="89">
        <v>0</v>
      </c>
      <c r="E79" s="89">
        <v>0</v>
      </c>
    </row>
    <row r="80" spans="1:5" ht="15.75" thickBot="1" x14ac:dyDescent="0.3">
      <c r="A80" s="195" t="s">
        <v>53</v>
      </c>
      <c r="B80" s="190">
        <v>0</v>
      </c>
      <c r="C80" s="89">
        <v>0</v>
      </c>
      <c r="D80" s="89">
        <v>0</v>
      </c>
      <c r="E80" s="89">
        <v>0</v>
      </c>
    </row>
    <row r="81" spans="1:5" ht="15.75" thickBot="1" x14ac:dyDescent="0.3">
      <c r="A81" s="201" t="s">
        <v>2</v>
      </c>
      <c r="B81" s="190"/>
      <c r="C81" s="89"/>
      <c r="D81" s="89"/>
      <c r="E81" s="89"/>
    </row>
    <row r="82" spans="1:5" ht="15.75" thickBot="1" x14ac:dyDescent="0.3">
      <c r="A82" s="195" t="s">
        <v>52</v>
      </c>
      <c r="B82" s="190"/>
      <c r="C82" s="89"/>
      <c r="D82" s="89"/>
      <c r="E82" s="89"/>
    </row>
    <row r="83" spans="1:5" ht="15.75" thickBot="1" x14ac:dyDescent="0.3">
      <c r="A83" s="195" t="s">
        <v>53</v>
      </c>
      <c r="B83" s="190"/>
      <c r="C83" s="89"/>
      <c r="D83" s="89"/>
      <c r="E83" s="89"/>
    </row>
    <row r="84" spans="1:5" ht="15.75" thickBot="1" x14ac:dyDescent="0.3">
      <c r="A84" s="201" t="s">
        <v>25</v>
      </c>
      <c r="B84" s="190"/>
      <c r="C84" s="89"/>
      <c r="D84" s="89"/>
      <c r="E84" s="89"/>
    </row>
    <row r="85" spans="1:5" ht="15.75" thickBot="1" x14ac:dyDescent="0.3">
      <c r="A85" s="195" t="s">
        <v>52</v>
      </c>
      <c r="B85" s="190"/>
      <c r="C85" s="89"/>
      <c r="D85" s="89"/>
      <c r="E85" s="89"/>
    </row>
    <row r="86" spans="1:5" ht="15.75" thickBot="1" x14ac:dyDescent="0.3">
      <c r="A86" s="195" t="s">
        <v>53</v>
      </c>
      <c r="B86" s="190"/>
      <c r="C86" s="89"/>
      <c r="D86" s="89"/>
      <c r="E86" s="89"/>
    </row>
    <row r="87" spans="1:5" ht="15.75" thickBot="1" x14ac:dyDescent="0.3">
      <c r="A87" s="201" t="s">
        <v>26</v>
      </c>
      <c r="B87" s="190">
        <f>B88</f>
        <v>180000</v>
      </c>
      <c r="C87" s="190">
        <f>C88</f>
        <v>170000</v>
      </c>
      <c r="D87" s="190">
        <f>D88</f>
        <v>180000</v>
      </c>
      <c r="E87" s="190">
        <f>E88</f>
        <v>180000</v>
      </c>
    </row>
    <row r="88" spans="1:5" ht="15.75" thickBot="1" x14ac:dyDescent="0.3">
      <c r="A88" s="195" t="s">
        <v>52</v>
      </c>
      <c r="B88" s="190">
        <v>180000</v>
      </c>
      <c r="C88" s="190">
        <v>170000</v>
      </c>
      <c r="D88" s="190">
        <v>180000</v>
      </c>
      <c r="E88" s="190">
        <v>180000</v>
      </c>
    </row>
    <row r="89" spans="1:5" ht="15.75" thickBot="1" x14ac:dyDescent="0.3">
      <c r="A89" s="195" t="s">
        <v>53</v>
      </c>
      <c r="B89" s="190"/>
      <c r="C89" s="89"/>
      <c r="D89" s="89"/>
      <c r="E89" s="89"/>
    </row>
    <row r="90" spans="1:5" ht="24.75" thickBot="1" x14ac:dyDescent="0.3">
      <c r="A90" s="201" t="s">
        <v>3</v>
      </c>
      <c r="B90" s="190"/>
      <c r="C90" s="89"/>
      <c r="D90" s="89"/>
      <c r="E90" s="89"/>
    </row>
    <row r="91" spans="1:5" ht="15.75" thickBot="1" x14ac:dyDescent="0.3">
      <c r="A91" s="195" t="s">
        <v>52</v>
      </c>
      <c r="B91" s="190"/>
      <c r="C91" s="89"/>
      <c r="D91" s="89"/>
      <c r="E91" s="89"/>
    </row>
    <row r="92" spans="1:5" ht="15.75" thickBot="1" x14ac:dyDescent="0.3">
      <c r="A92" s="195" t="s">
        <v>53</v>
      </c>
      <c r="B92" s="190"/>
      <c r="C92" s="89"/>
      <c r="D92" s="89"/>
      <c r="E92" s="89"/>
    </row>
    <row r="93" spans="1:5" ht="15.75" thickBot="1" x14ac:dyDescent="0.3">
      <c r="A93" s="189" t="s">
        <v>37</v>
      </c>
      <c r="B93" s="190">
        <f>B90+B87+B84+B81+B78+B75+B72</f>
        <v>180000</v>
      </c>
      <c r="C93" s="190">
        <f>C90+C87+C84+C81+C78+C75+C72</f>
        <v>170000</v>
      </c>
      <c r="D93" s="190">
        <f>D90+D87+D84+D81+D78+D75+D72</f>
        <v>180000</v>
      </c>
      <c r="E93" s="190">
        <f>E90+E87+E84+E81+E78+E75+E72</f>
        <v>180000</v>
      </c>
    </row>
    <row r="94" spans="1:5" ht="17.25" customHeight="1" thickBot="1" x14ac:dyDescent="0.3">
      <c r="A94" s="191" t="s">
        <v>36</v>
      </c>
      <c r="B94" s="192">
        <f>IF(B93-B64=0,0,"Error")</f>
        <v>0</v>
      </c>
      <c r="C94" s="192">
        <f>IF(C93-C64=0,0,"Error")</f>
        <v>0</v>
      </c>
      <c r="D94" s="192">
        <f>IF(D93-D64=0,0,"Error")</f>
        <v>0</v>
      </c>
      <c r="E94" s="192">
        <f>IF(E93-E64=0,0,"Error")</f>
        <v>0</v>
      </c>
    </row>
    <row r="95" spans="1:5" ht="15.75" thickBot="1" x14ac:dyDescent="0.3">
      <c r="A95" s="315" t="s">
        <v>78</v>
      </c>
      <c r="B95" s="352" t="s">
        <v>165</v>
      </c>
      <c r="C95" s="353"/>
      <c r="D95" s="353"/>
      <c r="E95" s="381"/>
    </row>
    <row r="96" spans="1:5" ht="26.25" customHeight="1" thickBot="1" x14ac:dyDescent="0.3">
      <c r="A96" s="4" t="s">
        <v>10</v>
      </c>
      <c r="B96" s="371" t="s">
        <v>166</v>
      </c>
      <c r="C96" s="372"/>
      <c r="D96" s="372"/>
      <c r="E96" s="373"/>
    </row>
    <row r="97" spans="1:5" ht="15.75" thickBot="1" x14ac:dyDescent="0.3">
      <c r="A97" s="4" t="s">
        <v>15</v>
      </c>
      <c r="B97" s="352" t="s">
        <v>167</v>
      </c>
      <c r="C97" s="353"/>
      <c r="D97" s="353"/>
      <c r="E97" s="381"/>
    </row>
    <row r="98" spans="1:5" ht="12.75" customHeight="1" x14ac:dyDescent="0.25">
      <c r="A98" s="366"/>
      <c r="B98" s="17">
        <v>2018</v>
      </c>
      <c r="C98" s="17">
        <v>2019</v>
      </c>
      <c r="D98" s="17">
        <v>2020</v>
      </c>
      <c r="E98" s="17">
        <v>2021</v>
      </c>
    </row>
    <row r="99" spans="1:5" ht="9" customHeight="1" thickBot="1" x14ac:dyDescent="0.3">
      <c r="A99" s="367"/>
      <c r="B99" s="18" t="s">
        <v>6</v>
      </c>
      <c r="C99" s="18" t="s">
        <v>7</v>
      </c>
      <c r="D99" s="18" t="s">
        <v>7</v>
      </c>
      <c r="E99" s="18" t="s">
        <v>7</v>
      </c>
    </row>
    <row r="100" spans="1:5" ht="15.75" thickBot="1" x14ac:dyDescent="0.3">
      <c r="A100" s="4" t="s">
        <v>9</v>
      </c>
      <c r="B100" s="6">
        <v>20</v>
      </c>
      <c r="C100" s="6">
        <v>21</v>
      </c>
      <c r="D100" s="6">
        <v>22</v>
      </c>
      <c r="E100" s="6">
        <v>23</v>
      </c>
    </row>
    <row r="101" spans="1:5" ht="15.75" thickBot="1" x14ac:dyDescent="0.3">
      <c r="A101" s="4" t="s">
        <v>16</v>
      </c>
      <c r="B101" s="6">
        <f>B130</f>
        <v>90000</v>
      </c>
      <c r="C101" s="6">
        <f>C130</f>
        <v>90000</v>
      </c>
      <c r="D101" s="6">
        <f>D130</f>
        <v>90000</v>
      </c>
      <c r="E101" s="6">
        <f>E130</f>
        <v>90000</v>
      </c>
    </row>
    <row r="102" spans="1:5" ht="15.75" thickBot="1" x14ac:dyDescent="0.3">
      <c r="A102" s="4" t="s">
        <v>24</v>
      </c>
      <c r="B102" s="6">
        <f>B101/B100</f>
        <v>4500</v>
      </c>
      <c r="C102" s="6">
        <f>C101/C100</f>
        <v>4285.7142857142853</v>
      </c>
      <c r="D102" s="6">
        <f>D101/D100</f>
        <v>4090.909090909091</v>
      </c>
      <c r="E102" s="6">
        <f>E101/E100</f>
        <v>3913.0434782608695</v>
      </c>
    </row>
    <row r="103" spans="1:5" ht="15.75" thickBot="1" x14ac:dyDescent="0.3">
      <c r="A103" s="4" t="s">
        <v>17</v>
      </c>
      <c r="B103" s="277"/>
      <c r="C103" s="7">
        <f t="shared" ref="C103:E105" si="2">C100/B100-1</f>
        <v>5.0000000000000044E-2</v>
      </c>
      <c r="D103" s="7">
        <f t="shared" si="2"/>
        <v>4.7619047619047672E-2</v>
      </c>
      <c r="E103" s="7">
        <f t="shared" si="2"/>
        <v>4.5454545454545414E-2</v>
      </c>
    </row>
    <row r="104" spans="1:5" ht="15.75" thickBot="1" x14ac:dyDescent="0.3">
      <c r="A104" s="4" t="s">
        <v>18</v>
      </c>
      <c r="B104" s="277"/>
      <c r="C104" s="7">
        <f t="shared" si="2"/>
        <v>0</v>
      </c>
      <c r="D104" s="7">
        <f t="shared" si="2"/>
        <v>0</v>
      </c>
      <c r="E104" s="7">
        <f t="shared" si="2"/>
        <v>0</v>
      </c>
    </row>
    <row r="105" spans="1:5" ht="15.75" thickBot="1" x14ac:dyDescent="0.3">
      <c r="A105" s="4" t="s">
        <v>19</v>
      </c>
      <c r="B105" s="277"/>
      <c r="C105" s="7">
        <f t="shared" si="2"/>
        <v>-4.7619047619047672E-2</v>
      </c>
      <c r="D105" s="7">
        <f t="shared" si="2"/>
        <v>-4.5454545454545303E-2</v>
      </c>
      <c r="E105" s="7">
        <f t="shared" si="2"/>
        <v>-4.3478260869565299E-2</v>
      </c>
    </row>
    <row r="106" spans="1:5" ht="24.75" customHeight="1" thickBot="1" x14ac:dyDescent="0.3">
      <c r="A106" s="382" t="s">
        <v>107</v>
      </c>
      <c r="B106" s="358"/>
      <c r="C106" s="358"/>
      <c r="D106" s="358"/>
      <c r="E106" s="383"/>
    </row>
    <row r="107" spans="1:5" ht="12.75" customHeight="1" x14ac:dyDescent="0.25">
      <c r="A107" s="366"/>
      <c r="B107" s="17">
        <v>2018</v>
      </c>
      <c r="C107" s="17">
        <v>2019</v>
      </c>
      <c r="D107" s="17">
        <v>2020</v>
      </c>
      <c r="E107" s="17">
        <v>2021</v>
      </c>
    </row>
    <row r="108" spans="1:5" ht="9" customHeight="1" thickBot="1" x14ac:dyDescent="0.3">
      <c r="A108" s="367"/>
      <c r="B108" s="18" t="s">
        <v>6</v>
      </c>
      <c r="C108" s="18" t="s">
        <v>7</v>
      </c>
      <c r="D108" s="18" t="s">
        <v>7</v>
      </c>
      <c r="E108" s="18" t="s">
        <v>7</v>
      </c>
    </row>
    <row r="109" spans="1:5" ht="24.75" customHeight="1" thickBot="1" x14ac:dyDescent="0.3">
      <c r="A109" s="201" t="s">
        <v>0</v>
      </c>
      <c r="B109" s="89">
        <f>B110+B111</f>
        <v>0</v>
      </c>
      <c r="C109" s="89">
        <f>C110+C111</f>
        <v>0</v>
      </c>
      <c r="D109" s="89">
        <f>D110+D111</f>
        <v>0</v>
      </c>
      <c r="E109" s="89">
        <f>E110+E111</f>
        <v>0</v>
      </c>
    </row>
    <row r="110" spans="1:5" ht="15.75" thickBot="1" x14ac:dyDescent="0.3">
      <c r="A110" s="195" t="s">
        <v>52</v>
      </c>
      <c r="B110" s="190">
        <v>0</v>
      </c>
      <c r="C110" s="190">
        <v>0</v>
      </c>
      <c r="D110" s="190">
        <v>0</v>
      </c>
      <c r="E110" s="190">
        <v>0</v>
      </c>
    </row>
    <row r="111" spans="1:5" ht="15.75" thickBot="1" x14ac:dyDescent="0.3">
      <c r="A111" s="195" t="s">
        <v>53</v>
      </c>
      <c r="B111" s="190">
        <v>0</v>
      </c>
      <c r="C111" s="190">
        <v>0</v>
      </c>
      <c r="D111" s="190">
        <v>0</v>
      </c>
      <c r="E111" s="190">
        <v>0</v>
      </c>
    </row>
    <row r="112" spans="1:5" ht="24.75" customHeight="1" thickBot="1" x14ac:dyDescent="0.3">
      <c r="A112" s="201" t="s">
        <v>32</v>
      </c>
      <c r="B112" s="89">
        <f>B113+B114</f>
        <v>0</v>
      </c>
      <c r="C112" s="89">
        <f>C113+C114</f>
        <v>0</v>
      </c>
      <c r="D112" s="89">
        <f>D113+D114</f>
        <v>0</v>
      </c>
      <c r="E112" s="89">
        <f>E113+E114</f>
        <v>0</v>
      </c>
    </row>
    <row r="113" spans="1:5" ht="15.75" thickBot="1" x14ac:dyDescent="0.3">
      <c r="A113" s="195" t="s">
        <v>52</v>
      </c>
      <c r="B113" s="190">
        <v>0</v>
      </c>
      <c r="C113" s="190">
        <v>0</v>
      </c>
      <c r="D113" s="190">
        <v>0</v>
      </c>
      <c r="E113" s="190">
        <v>0</v>
      </c>
    </row>
    <row r="114" spans="1:5" ht="15.75" thickBot="1" x14ac:dyDescent="0.3">
      <c r="A114" s="195" t="s">
        <v>53</v>
      </c>
      <c r="B114" s="190">
        <v>0</v>
      </c>
      <c r="C114" s="190">
        <v>0</v>
      </c>
      <c r="D114" s="190">
        <v>0</v>
      </c>
      <c r="E114" s="190">
        <v>0</v>
      </c>
    </row>
    <row r="115" spans="1:5" ht="24.75" customHeight="1" thickBot="1" x14ac:dyDescent="0.3">
      <c r="A115" s="201" t="s">
        <v>1</v>
      </c>
      <c r="B115" s="190">
        <f>B116+B117</f>
        <v>0</v>
      </c>
      <c r="C115" s="190">
        <f>C116+C117</f>
        <v>0</v>
      </c>
      <c r="D115" s="190">
        <f>D116+D117</f>
        <v>0</v>
      </c>
      <c r="E115" s="190">
        <f>E116+E117</f>
        <v>0</v>
      </c>
    </row>
    <row r="116" spans="1:5" ht="15.75" thickBot="1" x14ac:dyDescent="0.3">
      <c r="A116" s="195" t="s">
        <v>52</v>
      </c>
      <c r="B116" s="190">
        <v>0</v>
      </c>
      <c r="C116" s="190">
        <v>0</v>
      </c>
      <c r="D116" s="190">
        <v>0</v>
      </c>
      <c r="E116" s="190">
        <v>0</v>
      </c>
    </row>
    <row r="117" spans="1:5" ht="15.75" thickBot="1" x14ac:dyDescent="0.3">
      <c r="A117" s="195" t="s">
        <v>53</v>
      </c>
      <c r="B117" s="190">
        <v>0</v>
      </c>
      <c r="C117" s="190">
        <v>0</v>
      </c>
      <c r="D117" s="190">
        <v>0</v>
      </c>
      <c r="E117" s="190">
        <v>0</v>
      </c>
    </row>
    <row r="118" spans="1:5" ht="15.75" thickBot="1" x14ac:dyDescent="0.3">
      <c r="A118" s="201" t="s">
        <v>2</v>
      </c>
      <c r="B118" s="190"/>
      <c r="C118" s="89"/>
      <c r="D118" s="89"/>
      <c r="E118" s="89"/>
    </row>
    <row r="119" spans="1:5" ht="15.75" thickBot="1" x14ac:dyDescent="0.3">
      <c r="A119" s="195" t="s">
        <v>52</v>
      </c>
      <c r="B119" s="190"/>
      <c r="C119" s="89"/>
      <c r="D119" s="89"/>
      <c r="E119" s="89"/>
    </row>
    <row r="120" spans="1:5" ht="15.75" thickBot="1" x14ac:dyDescent="0.3">
      <c r="A120" s="195" t="s">
        <v>53</v>
      </c>
      <c r="B120" s="190"/>
      <c r="C120" s="89"/>
      <c r="D120" s="89"/>
      <c r="E120" s="89"/>
    </row>
    <row r="121" spans="1:5" ht="15.75" thickBot="1" x14ac:dyDescent="0.3">
      <c r="A121" s="201" t="s">
        <v>25</v>
      </c>
      <c r="B121" s="190"/>
      <c r="C121" s="89"/>
      <c r="D121" s="89"/>
      <c r="E121" s="89"/>
    </row>
    <row r="122" spans="1:5" ht="15.75" thickBot="1" x14ac:dyDescent="0.3">
      <c r="A122" s="195" t="s">
        <v>52</v>
      </c>
      <c r="B122" s="190"/>
      <c r="C122" s="89"/>
      <c r="D122" s="89"/>
      <c r="E122" s="89"/>
    </row>
    <row r="123" spans="1:5" ht="15" customHeight="1" thickBot="1" x14ac:dyDescent="0.3">
      <c r="A123" s="195" t="s">
        <v>53</v>
      </c>
      <c r="B123" s="190"/>
      <c r="C123" s="89"/>
      <c r="D123" s="89"/>
      <c r="E123" s="89"/>
    </row>
    <row r="124" spans="1:5" ht="15.75" thickBot="1" x14ac:dyDescent="0.3">
      <c r="A124" s="201" t="s">
        <v>26</v>
      </c>
      <c r="B124" s="190">
        <v>0</v>
      </c>
      <c r="C124" s="89">
        <v>0</v>
      </c>
      <c r="D124" s="89">
        <v>0</v>
      </c>
      <c r="E124" s="89">
        <v>0</v>
      </c>
    </row>
    <row r="125" spans="1:5" ht="15.75" thickBot="1" x14ac:dyDescent="0.3">
      <c r="A125" s="195" t="s">
        <v>52</v>
      </c>
      <c r="B125" s="190"/>
      <c r="C125" s="89"/>
      <c r="D125" s="89"/>
      <c r="E125" s="89"/>
    </row>
    <row r="126" spans="1:5" ht="15.75" thickBot="1" x14ac:dyDescent="0.3">
      <c r="A126" s="195" t="s">
        <v>53</v>
      </c>
      <c r="B126" s="190"/>
      <c r="C126" s="89"/>
      <c r="D126" s="89"/>
      <c r="E126" s="89"/>
    </row>
    <row r="127" spans="1:5" ht="24.75" thickBot="1" x14ac:dyDescent="0.3">
      <c r="A127" s="201" t="s">
        <v>3</v>
      </c>
      <c r="B127" s="190">
        <f>B128</f>
        <v>90000</v>
      </c>
      <c r="C127" s="190">
        <f>C128</f>
        <v>90000</v>
      </c>
      <c r="D127" s="190">
        <f>D128</f>
        <v>90000</v>
      </c>
      <c r="E127" s="190">
        <f>E128</f>
        <v>90000</v>
      </c>
    </row>
    <row r="128" spans="1:5" ht="15.75" thickBot="1" x14ac:dyDescent="0.3">
      <c r="A128" s="195" t="s">
        <v>52</v>
      </c>
      <c r="B128" s="190">
        <v>90000</v>
      </c>
      <c r="C128" s="190">
        <v>90000</v>
      </c>
      <c r="D128" s="190">
        <v>90000</v>
      </c>
      <c r="E128" s="190">
        <v>90000</v>
      </c>
    </row>
    <row r="129" spans="1:5" ht="15.75" thickBot="1" x14ac:dyDescent="0.3">
      <c r="A129" s="195" t="s">
        <v>53</v>
      </c>
      <c r="B129" s="190"/>
      <c r="C129" s="89"/>
      <c r="D129" s="89"/>
      <c r="E129" s="89"/>
    </row>
    <row r="130" spans="1:5" ht="15.75" thickBot="1" x14ac:dyDescent="0.3">
      <c r="A130" s="189" t="s">
        <v>85</v>
      </c>
      <c r="B130" s="190">
        <f>B127+B124+B121+B118+B115+B112+B109</f>
        <v>90000</v>
      </c>
      <c r="C130" s="190">
        <f>C127+C124+C121+C118+C115+C112+C109</f>
        <v>90000</v>
      </c>
      <c r="D130" s="190">
        <f>D127+D124+D121+D118+D115+D112+D109</f>
        <v>90000</v>
      </c>
      <c r="E130" s="190">
        <f>E127+E124+E121+E118+E115+E112+E109</f>
        <v>90000</v>
      </c>
    </row>
    <row r="131" spans="1:5" ht="17.25" customHeight="1" thickBot="1" x14ac:dyDescent="0.3">
      <c r="A131" s="191" t="s">
        <v>36</v>
      </c>
      <c r="B131" s="192">
        <f>IF(B130-B101=0,0,"Error")</f>
        <v>0</v>
      </c>
      <c r="C131" s="192">
        <f>IF(C130-C101=0,0,"Error")</f>
        <v>0</v>
      </c>
      <c r="D131" s="192">
        <f>IF(D130-D101=0,0,"Error")</f>
        <v>0</v>
      </c>
      <c r="E131" s="192">
        <f>IF(E130-E101=0,0,"Error")</f>
        <v>0</v>
      </c>
    </row>
    <row r="132" spans="1:5" ht="15.75" thickBot="1" x14ac:dyDescent="0.3">
      <c r="A132" s="389" t="s">
        <v>47</v>
      </c>
      <c r="B132" s="390"/>
      <c r="C132" s="390"/>
      <c r="D132" s="390"/>
      <c r="E132" s="391"/>
    </row>
    <row r="133" spans="1:5" ht="15.75" thickBot="1" x14ac:dyDescent="0.3">
      <c r="A133" s="389" t="s">
        <v>41</v>
      </c>
      <c r="B133" s="390"/>
      <c r="C133" s="390"/>
      <c r="D133" s="390"/>
      <c r="E133" s="391"/>
    </row>
    <row r="134" spans="1:5" ht="15.75" thickBot="1" x14ac:dyDescent="0.3">
      <c r="A134" s="289" t="s">
        <v>48</v>
      </c>
      <c r="B134" s="416" t="s">
        <v>168</v>
      </c>
      <c r="C134" s="417"/>
      <c r="D134" s="417"/>
      <c r="E134" s="418"/>
    </row>
    <row r="135" spans="1:5" ht="73.5" customHeight="1" thickBot="1" x14ac:dyDescent="0.3">
      <c r="A135" s="289" t="s">
        <v>54</v>
      </c>
      <c r="B135" s="42" t="s">
        <v>742</v>
      </c>
      <c r="C135" s="287" t="s">
        <v>55</v>
      </c>
      <c r="D135" s="384" t="s">
        <v>743</v>
      </c>
      <c r="E135" s="387"/>
    </row>
    <row r="136" spans="1:5" ht="40.5" customHeight="1" thickBot="1" x14ac:dyDescent="0.3">
      <c r="A136" s="4" t="s">
        <v>10</v>
      </c>
      <c r="B136" s="371" t="s">
        <v>744</v>
      </c>
      <c r="C136" s="372"/>
      <c r="D136" s="372"/>
      <c r="E136" s="373"/>
    </row>
    <row r="137" spans="1:5" ht="15.75" thickBot="1" x14ac:dyDescent="0.3">
      <c r="A137" s="4" t="s">
        <v>15</v>
      </c>
      <c r="B137" s="352" t="s">
        <v>164</v>
      </c>
      <c r="C137" s="353"/>
      <c r="D137" s="353"/>
      <c r="E137" s="381"/>
    </row>
    <row r="138" spans="1:5" ht="12.75" customHeight="1" x14ac:dyDescent="0.25">
      <c r="A138" s="366"/>
      <c r="B138" s="17">
        <v>2018</v>
      </c>
      <c r="C138" s="17">
        <v>2019</v>
      </c>
      <c r="D138" s="17">
        <v>2020</v>
      </c>
      <c r="E138" s="17">
        <v>2021</v>
      </c>
    </row>
    <row r="139" spans="1:5" ht="9" customHeight="1" thickBot="1" x14ac:dyDescent="0.3">
      <c r="A139" s="367"/>
      <c r="B139" s="18" t="s">
        <v>6</v>
      </c>
      <c r="C139" s="18" t="s">
        <v>7</v>
      </c>
      <c r="D139" s="18" t="s">
        <v>7</v>
      </c>
      <c r="E139" s="18" t="s">
        <v>7</v>
      </c>
    </row>
    <row r="140" spans="1:5" ht="15.75" thickBot="1" x14ac:dyDescent="0.3">
      <c r="A140" s="4" t="s">
        <v>9</v>
      </c>
      <c r="B140" s="6">
        <v>0</v>
      </c>
      <c r="C140" s="6">
        <v>1</v>
      </c>
      <c r="D140" s="6">
        <v>0</v>
      </c>
      <c r="E140" s="6">
        <v>0</v>
      </c>
    </row>
    <row r="141" spans="1:5" ht="15.75" thickBot="1" x14ac:dyDescent="0.3">
      <c r="A141" s="4" t="s">
        <v>16</v>
      </c>
      <c r="B141" s="6">
        <f>B159</f>
        <v>0</v>
      </c>
      <c r="C141" s="6">
        <f>C159</f>
        <v>36000</v>
      </c>
      <c r="D141" s="6">
        <f>D159</f>
        <v>0</v>
      </c>
      <c r="E141" s="6">
        <f>E159</f>
        <v>0</v>
      </c>
    </row>
    <row r="142" spans="1:5" ht="15.75" thickBot="1" x14ac:dyDescent="0.3">
      <c r="A142" s="4" t="s">
        <v>24</v>
      </c>
      <c r="B142" s="6" t="e">
        <f>B141/B140</f>
        <v>#DIV/0!</v>
      </c>
      <c r="C142" s="6">
        <f>C141/C140</f>
        <v>36000</v>
      </c>
      <c r="D142" s="6" t="e">
        <f>D141/D140</f>
        <v>#DIV/0!</v>
      </c>
      <c r="E142" s="6" t="e">
        <f>E141/E140</f>
        <v>#DIV/0!</v>
      </c>
    </row>
    <row r="143" spans="1:5" ht="15.75" thickBot="1" x14ac:dyDescent="0.3">
      <c r="A143" s="4" t="s">
        <v>17</v>
      </c>
      <c r="B143" s="277" t="s">
        <v>23</v>
      </c>
      <c r="C143" s="7" t="e">
        <f>C140/B140-1</f>
        <v>#DIV/0!</v>
      </c>
      <c r="D143" s="7">
        <f t="shared" ref="D143:E145" si="3">D140/C140-1</f>
        <v>-1</v>
      </c>
      <c r="E143" s="7" t="e">
        <f t="shared" si="3"/>
        <v>#DIV/0!</v>
      </c>
    </row>
    <row r="144" spans="1:5" ht="15.75" thickBot="1" x14ac:dyDescent="0.3">
      <c r="A144" s="4" t="s">
        <v>18</v>
      </c>
      <c r="B144" s="277" t="s">
        <v>23</v>
      </c>
      <c r="C144" s="7" t="e">
        <f>C141/B141-1</f>
        <v>#DIV/0!</v>
      </c>
      <c r="D144" s="7">
        <f t="shared" si="3"/>
        <v>-1</v>
      </c>
      <c r="E144" s="7" t="e">
        <f t="shared" si="3"/>
        <v>#DIV/0!</v>
      </c>
    </row>
    <row r="145" spans="1:5" ht="15.75" thickBot="1" x14ac:dyDescent="0.3">
      <c r="A145" s="4" t="s">
        <v>19</v>
      </c>
      <c r="B145" s="277" t="s">
        <v>23</v>
      </c>
      <c r="C145" s="7" t="e">
        <f>C142/B142-1</f>
        <v>#DIV/0!</v>
      </c>
      <c r="D145" s="7" t="e">
        <f t="shared" si="3"/>
        <v>#DIV/0!</v>
      </c>
      <c r="E145" s="7" t="e">
        <f t="shared" si="3"/>
        <v>#DIV/0!</v>
      </c>
    </row>
    <row r="146" spans="1:5" ht="15.75" thickBot="1" x14ac:dyDescent="0.3">
      <c r="A146" s="382" t="s">
        <v>35</v>
      </c>
      <c r="B146" s="358"/>
      <c r="C146" s="358"/>
      <c r="D146" s="358"/>
      <c r="E146" s="383"/>
    </row>
    <row r="147" spans="1:5" ht="12.75" customHeight="1" x14ac:dyDescent="0.25">
      <c r="A147" s="366"/>
      <c r="B147" s="17">
        <v>2018</v>
      </c>
      <c r="C147" s="17">
        <v>2019</v>
      </c>
      <c r="D147" s="17">
        <v>2020</v>
      </c>
      <c r="E147" s="17">
        <v>2021</v>
      </c>
    </row>
    <row r="148" spans="1:5" ht="9" customHeight="1" thickBot="1" x14ac:dyDescent="0.3">
      <c r="A148" s="367"/>
      <c r="B148" s="18" t="s">
        <v>6</v>
      </c>
      <c r="C148" s="18" t="s">
        <v>7</v>
      </c>
      <c r="D148" s="18" t="s">
        <v>7</v>
      </c>
      <c r="E148" s="18" t="s">
        <v>7</v>
      </c>
    </row>
    <row r="149" spans="1:5" ht="15.75" thickBot="1" x14ac:dyDescent="0.3">
      <c r="A149" s="201" t="s">
        <v>43</v>
      </c>
      <c r="B149" s="89">
        <f>SUM(B150:B153)</f>
        <v>0</v>
      </c>
      <c r="C149" s="89">
        <f>SUM(C150:C153)</f>
        <v>0</v>
      </c>
      <c r="D149" s="89">
        <f>SUM(D150:D153)</f>
        <v>0</v>
      </c>
      <c r="E149" s="89">
        <f>SUM(E150:E153)</f>
        <v>0</v>
      </c>
    </row>
    <row r="150" spans="1:5" ht="15.75" thickBot="1" x14ac:dyDescent="0.3">
      <c r="A150" s="195" t="s">
        <v>52</v>
      </c>
      <c r="B150" s="89"/>
      <c r="C150" s="89"/>
      <c r="D150" s="89"/>
      <c r="E150" s="89"/>
    </row>
    <row r="151" spans="1:5" ht="15.75" thickBot="1" x14ac:dyDescent="0.3">
      <c r="A151" s="195" t="s">
        <v>149</v>
      </c>
      <c r="B151" s="89"/>
      <c r="C151" s="89"/>
      <c r="D151" s="89"/>
      <c r="E151" s="89"/>
    </row>
    <row r="152" spans="1:5" ht="15.75" thickBot="1" x14ac:dyDescent="0.3">
      <c r="A152" s="195" t="s">
        <v>150</v>
      </c>
      <c r="B152" s="89"/>
      <c r="C152" s="89"/>
      <c r="D152" s="89"/>
      <c r="E152" s="89"/>
    </row>
    <row r="153" spans="1:5" ht="15.75" thickBot="1" x14ac:dyDescent="0.3">
      <c r="A153" s="195" t="s">
        <v>151</v>
      </c>
      <c r="B153" s="89"/>
      <c r="C153" s="89"/>
      <c r="D153" s="89"/>
      <c r="E153" s="89"/>
    </row>
    <row r="154" spans="1:5" ht="15.75" thickBot="1" x14ac:dyDescent="0.3">
      <c r="A154" s="201" t="s">
        <v>44</v>
      </c>
      <c r="B154" s="190">
        <f>SUM(B155:B158)</f>
        <v>0</v>
      </c>
      <c r="C154" s="190">
        <f>SUM(C155:C158)</f>
        <v>36000</v>
      </c>
      <c r="D154" s="190">
        <f>SUM(D155:D158)</f>
        <v>0</v>
      </c>
      <c r="E154" s="190">
        <f>SUM(E155:E158)</f>
        <v>0</v>
      </c>
    </row>
    <row r="155" spans="1:5" ht="15.75" thickBot="1" x14ac:dyDescent="0.3">
      <c r="A155" s="195" t="s">
        <v>52</v>
      </c>
      <c r="B155" s="190">
        <v>0</v>
      </c>
      <c r="C155" s="190">
        <v>36000</v>
      </c>
      <c r="D155" s="190">
        <v>0</v>
      </c>
      <c r="E155" s="190">
        <v>0</v>
      </c>
    </row>
    <row r="156" spans="1:5" ht="15.75" thickBot="1" x14ac:dyDescent="0.3">
      <c r="A156" s="195" t="s">
        <v>149</v>
      </c>
      <c r="B156" s="190"/>
      <c r="C156" s="190"/>
      <c r="D156" s="190"/>
      <c r="E156" s="190"/>
    </row>
    <row r="157" spans="1:5" ht="15.75" thickBot="1" x14ac:dyDescent="0.3">
      <c r="A157" s="195" t="s">
        <v>150</v>
      </c>
      <c r="B157" s="190"/>
      <c r="C157" s="190"/>
      <c r="D157" s="190"/>
      <c r="E157" s="190"/>
    </row>
    <row r="158" spans="1:5" ht="15.75" thickBot="1" x14ac:dyDescent="0.3">
      <c r="A158" s="195" t="s">
        <v>151</v>
      </c>
      <c r="B158" s="190"/>
      <c r="C158" s="190"/>
      <c r="D158" s="190"/>
      <c r="E158" s="190"/>
    </row>
    <row r="159" spans="1:5" ht="15.75" thickBot="1" x14ac:dyDescent="0.3">
      <c r="A159" s="299" t="s">
        <v>34</v>
      </c>
      <c r="B159" s="190">
        <f>B154+B149</f>
        <v>0</v>
      </c>
      <c r="C159" s="190">
        <f>C154+C149</f>
        <v>36000</v>
      </c>
      <c r="D159" s="190">
        <f>D154+D149</f>
        <v>0</v>
      </c>
      <c r="E159" s="190">
        <f>E154+E149</f>
        <v>0</v>
      </c>
    </row>
    <row r="160" spans="1:5" ht="84" customHeight="1" thickBot="1" x14ac:dyDescent="0.3">
      <c r="A160" s="289" t="s">
        <v>75</v>
      </c>
      <c r="B160" s="42" t="s">
        <v>745</v>
      </c>
      <c r="C160" s="287" t="s">
        <v>55</v>
      </c>
      <c r="D160" s="384" t="s">
        <v>746</v>
      </c>
      <c r="E160" s="387"/>
    </row>
    <row r="161" spans="1:5" ht="28.5" customHeight="1" thickBot="1" x14ac:dyDescent="0.3">
      <c r="A161" s="4" t="s">
        <v>10</v>
      </c>
      <c r="B161" s="371" t="s">
        <v>747</v>
      </c>
      <c r="C161" s="372"/>
      <c r="D161" s="372"/>
      <c r="E161" s="373"/>
    </row>
    <row r="162" spans="1:5" ht="15.75" thickBot="1" x14ac:dyDescent="0.3">
      <c r="A162" s="4" t="s">
        <v>15</v>
      </c>
      <c r="B162" s="352" t="s">
        <v>164</v>
      </c>
      <c r="C162" s="353"/>
      <c r="D162" s="353"/>
      <c r="E162" s="381"/>
    </row>
    <row r="163" spans="1:5" x14ac:dyDescent="0.25">
      <c r="A163" s="366"/>
      <c r="B163" s="17">
        <v>2018</v>
      </c>
      <c r="C163" s="17">
        <v>2019</v>
      </c>
      <c r="D163" s="17">
        <v>2020</v>
      </c>
      <c r="E163" s="17">
        <v>2021</v>
      </c>
    </row>
    <row r="164" spans="1:5" ht="15.75" thickBot="1" x14ac:dyDescent="0.3">
      <c r="A164" s="367"/>
      <c r="B164" s="18" t="s">
        <v>6</v>
      </c>
      <c r="C164" s="18" t="s">
        <v>7</v>
      </c>
      <c r="D164" s="18" t="s">
        <v>7</v>
      </c>
      <c r="E164" s="18" t="s">
        <v>7</v>
      </c>
    </row>
    <row r="165" spans="1:5" ht="15.75" thickBot="1" x14ac:dyDescent="0.3">
      <c r="A165" s="4" t="s">
        <v>9</v>
      </c>
      <c r="B165" s="6">
        <v>0</v>
      </c>
      <c r="C165" s="6">
        <v>1</v>
      </c>
      <c r="D165" s="6">
        <v>0</v>
      </c>
      <c r="E165" s="6">
        <v>0</v>
      </c>
    </row>
    <row r="166" spans="1:5" ht="15.75" thickBot="1" x14ac:dyDescent="0.3">
      <c r="A166" s="4" t="s">
        <v>16</v>
      </c>
      <c r="B166" s="6">
        <f>B184</f>
        <v>0</v>
      </c>
      <c r="C166" s="6">
        <f>C184</f>
        <v>1850</v>
      </c>
      <c r="D166" s="6">
        <f>D184</f>
        <v>0</v>
      </c>
      <c r="E166" s="6">
        <f>E184</f>
        <v>0</v>
      </c>
    </row>
    <row r="167" spans="1:5" ht="15.75" thickBot="1" x14ac:dyDescent="0.3">
      <c r="A167" s="4" t="s">
        <v>24</v>
      </c>
      <c r="B167" s="6" t="e">
        <f>B166/B165</f>
        <v>#DIV/0!</v>
      </c>
      <c r="C167" s="6">
        <f>C166/C165</f>
        <v>1850</v>
      </c>
      <c r="D167" s="6" t="e">
        <f>D166/D165</f>
        <v>#DIV/0!</v>
      </c>
      <c r="E167" s="6" t="e">
        <f>E166/E165</f>
        <v>#DIV/0!</v>
      </c>
    </row>
    <row r="168" spans="1:5" ht="15.75" thickBot="1" x14ac:dyDescent="0.3">
      <c r="A168" s="4" t="s">
        <v>17</v>
      </c>
      <c r="B168" s="277" t="s">
        <v>23</v>
      </c>
      <c r="C168" s="7" t="e">
        <f t="shared" ref="C168:E170" si="4">C165/B165-1</f>
        <v>#DIV/0!</v>
      </c>
      <c r="D168" s="7">
        <f t="shared" si="4"/>
        <v>-1</v>
      </c>
      <c r="E168" s="7" t="e">
        <f t="shared" si="4"/>
        <v>#DIV/0!</v>
      </c>
    </row>
    <row r="169" spans="1:5" ht="15.75" thickBot="1" x14ac:dyDescent="0.3">
      <c r="A169" s="4" t="s">
        <v>18</v>
      </c>
      <c r="B169" s="277" t="s">
        <v>23</v>
      </c>
      <c r="C169" s="7" t="e">
        <f t="shared" si="4"/>
        <v>#DIV/0!</v>
      </c>
      <c r="D169" s="7">
        <f t="shared" si="4"/>
        <v>-1</v>
      </c>
      <c r="E169" s="7" t="e">
        <f t="shared" si="4"/>
        <v>#DIV/0!</v>
      </c>
    </row>
    <row r="170" spans="1:5" ht="15.75" thickBot="1" x14ac:dyDescent="0.3">
      <c r="A170" s="4" t="s">
        <v>19</v>
      </c>
      <c r="B170" s="277" t="s">
        <v>23</v>
      </c>
      <c r="C170" s="7" t="e">
        <f t="shared" si="4"/>
        <v>#DIV/0!</v>
      </c>
      <c r="D170" s="7" t="e">
        <f t="shared" si="4"/>
        <v>#DIV/0!</v>
      </c>
      <c r="E170" s="7" t="e">
        <f t="shared" si="4"/>
        <v>#DIV/0!</v>
      </c>
    </row>
    <row r="171" spans="1:5" ht="15.75" thickBot="1" x14ac:dyDescent="0.3">
      <c r="A171" s="382" t="s">
        <v>86</v>
      </c>
      <c r="B171" s="358"/>
      <c r="C171" s="358"/>
      <c r="D171" s="358"/>
      <c r="E171" s="383"/>
    </row>
    <row r="172" spans="1:5" x14ac:dyDescent="0.25">
      <c r="A172" s="366"/>
      <c r="B172" s="17">
        <v>2018</v>
      </c>
      <c r="C172" s="17">
        <v>2019</v>
      </c>
      <c r="D172" s="17">
        <v>2020</v>
      </c>
      <c r="E172" s="17">
        <v>2021</v>
      </c>
    </row>
    <row r="173" spans="1:5" ht="15.75" thickBot="1" x14ac:dyDescent="0.3">
      <c r="A173" s="367"/>
      <c r="B173" s="18" t="s">
        <v>6</v>
      </c>
      <c r="C173" s="18" t="s">
        <v>7</v>
      </c>
      <c r="D173" s="18" t="s">
        <v>7</v>
      </c>
      <c r="E173" s="18" t="s">
        <v>7</v>
      </c>
    </row>
    <row r="174" spans="1:5" ht="15.75" thickBot="1" x14ac:dyDescent="0.3">
      <c r="A174" s="201" t="s">
        <v>43</v>
      </c>
      <c r="B174" s="89">
        <f>SUM(B175:B178)</f>
        <v>0</v>
      </c>
      <c r="C174" s="89">
        <f>SUM(C175:C178)</f>
        <v>0</v>
      </c>
      <c r="D174" s="89">
        <f>SUM(D175:D178)</f>
        <v>0</v>
      </c>
      <c r="E174" s="89">
        <f>SUM(E175:E178)</f>
        <v>0</v>
      </c>
    </row>
    <row r="175" spans="1:5" ht="15.75" thickBot="1" x14ac:dyDescent="0.3">
      <c r="A175" s="195" t="s">
        <v>52</v>
      </c>
      <c r="B175" s="89"/>
      <c r="C175" s="89"/>
      <c r="D175" s="89"/>
      <c r="E175" s="89"/>
    </row>
    <row r="176" spans="1:5" ht="15.75" thickBot="1" x14ac:dyDescent="0.3">
      <c r="A176" s="195" t="s">
        <v>149</v>
      </c>
      <c r="B176" s="89"/>
      <c r="C176" s="89"/>
      <c r="D176" s="89"/>
      <c r="E176" s="89"/>
    </row>
    <row r="177" spans="1:5" ht="15.75" thickBot="1" x14ac:dyDescent="0.3">
      <c r="A177" s="195" t="s">
        <v>150</v>
      </c>
      <c r="B177" s="89"/>
      <c r="C177" s="89"/>
      <c r="D177" s="89"/>
      <c r="E177" s="89"/>
    </row>
    <row r="178" spans="1:5" ht="15.75" thickBot="1" x14ac:dyDescent="0.3">
      <c r="A178" s="195" t="s">
        <v>151</v>
      </c>
      <c r="B178" s="89"/>
      <c r="C178" s="89"/>
      <c r="D178" s="89"/>
      <c r="E178" s="89"/>
    </row>
    <row r="179" spans="1:5" ht="15.75" thickBot="1" x14ac:dyDescent="0.3">
      <c r="A179" s="201" t="s">
        <v>44</v>
      </c>
      <c r="B179" s="190">
        <f>SUM(B180:B183)</f>
        <v>0</v>
      </c>
      <c r="C179" s="190">
        <f>SUM(C180:C183)</f>
        <v>1850</v>
      </c>
      <c r="D179" s="190">
        <f>SUM(D180:D183)</f>
        <v>0</v>
      </c>
      <c r="E179" s="190">
        <f>SUM(E180:E183)</f>
        <v>0</v>
      </c>
    </row>
    <row r="180" spans="1:5" ht="15.75" thickBot="1" x14ac:dyDescent="0.3">
      <c r="A180" s="195" t="s">
        <v>52</v>
      </c>
      <c r="B180" s="190">
        <v>0</v>
      </c>
      <c r="C180" s="190">
        <v>1850</v>
      </c>
      <c r="D180" s="190">
        <v>0</v>
      </c>
      <c r="E180" s="190">
        <v>0</v>
      </c>
    </row>
    <row r="181" spans="1:5" ht="15.75" thickBot="1" x14ac:dyDescent="0.3">
      <c r="A181" s="195" t="s">
        <v>149</v>
      </c>
      <c r="B181" s="190"/>
      <c r="C181" s="190"/>
      <c r="D181" s="190"/>
      <c r="E181" s="190"/>
    </row>
    <row r="182" spans="1:5" ht="15.75" thickBot="1" x14ac:dyDescent="0.3">
      <c r="A182" s="195" t="s">
        <v>150</v>
      </c>
      <c r="B182" s="190"/>
      <c r="C182" s="190"/>
      <c r="D182" s="190"/>
      <c r="E182" s="190"/>
    </row>
    <row r="183" spans="1:5" ht="15.75" thickBot="1" x14ac:dyDescent="0.3">
      <c r="A183" s="195" t="s">
        <v>151</v>
      </c>
      <c r="B183" s="190"/>
      <c r="C183" s="190"/>
      <c r="D183" s="190"/>
      <c r="E183" s="190"/>
    </row>
    <row r="184" spans="1:5" ht="15.75" thickBot="1" x14ac:dyDescent="0.3">
      <c r="A184" s="299" t="s">
        <v>82</v>
      </c>
      <c r="B184" s="190">
        <f>B179+B174</f>
        <v>0</v>
      </c>
      <c r="C184" s="190">
        <f>C179+C174</f>
        <v>1850</v>
      </c>
      <c r="D184" s="190">
        <f>D179+D174</f>
        <v>0</v>
      </c>
      <c r="E184" s="190">
        <f>E179+E174</f>
        <v>0</v>
      </c>
    </row>
    <row r="185" spans="1:5" ht="57" thickBot="1" x14ac:dyDescent="0.3">
      <c r="A185" s="289" t="s">
        <v>78</v>
      </c>
      <c r="B185" s="42" t="s">
        <v>748</v>
      </c>
      <c r="C185" s="287" t="s">
        <v>55</v>
      </c>
      <c r="D185" s="384" t="s">
        <v>527</v>
      </c>
      <c r="E185" s="387"/>
    </row>
    <row r="186" spans="1:5" ht="24" customHeight="1" thickBot="1" x14ac:dyDescent="0.3">
      <c r="A186" s="4" t="s">
        <v>10</v>
      </c>
      <c r="B186" s="371" t="s">
        <v>749</v>
      </c>
      <c r="C186" s="372"/>
      <c r="D186" s="372"/>
      <c r="E186" s="373"/>
    </row>
    <row r="187" spans="1:5" ht="15.75" thickBot="1" x14ac:dyDescent="0.3">
      <c r="A187" s="4" t="s">
        <v>15</v>
      </c>
      <c r="B187" s="352" t="s">
        <v>164</v>
      </c>
      <c r="C187" s="353"/>
      <c r="D187" s="353"/>
      <c r="E187" s="381"/>
    </row>
    <row r="188" spans="1:5" x14ac:dyDescent="0.25">
      <c r="A188" s="366"/>
      <c r="B188" s="17">
        <v>2018</v>
      </c>
      <c r="C188" s="17">
        <v>2019</v>
      </c>
      <c r="D188" s="17">
        <v>2020</v>
      </c>
      <c r="E188" s="17">
        <v>2021</v>
      </c>
    </row>
    <row r="189" spans="1:5" ht="15.75" thickBot="1" x14ac:dyDescent="0.3">
      <c r="A189" s="367"/>
      <c r="B189" s="18" t="s">
        <v>6</v>
      </c>
      <c r="C189" s="18" t="s">
        <v>7</v>
      </c>
      <c r="D189" s="18" t="s">
        <v>7</v>
      </c>
      <c r="E189" s="18" t="s">
        <v>7</v>
      </c>
    </row>
    <row r="190" spans="1:5" ht="15.75" thickBot="1" x14ac:dyDescent="0.3">
      <c r="A190" s="4" t="s">
        <v>9</v>
      </c>
      <c r="B190" s="6">
        <v>0</v>
      </c>
      <c r="C190" s="6">
        <v>1</v>
      </c>
      <c r="D190" s="6">
        <v>0</v>
      </c>
      <c r="E190" s="6">
        <v>0</v>
      </c>
    </row>
    <row r="191" spans="1:5" ht="15.75" thickBot="1" x14ac:dyDescent="0.3">
      <c r="A191" s="4" t="s">
        <v>16</v>
      </c>
      <c r="B191" s="6">
        <f>B209</f>
        <v>0</v>
      </c>
      <c r="C191" s="6">
        <f>C209</f>
        <v>474776.34399999998</v>
      </c>
      <c r="D191" s="6">
        <f>D209</f>
        <v>0</v>
      </c>
      <c r="E191" s="6">
        <f>E209</f>
        <v>0</v>
      </c>
    </row>
    <row r="192" spans="1:5" ht="15.75" thickBot="1" x14ac:dyDescent="0.3">
      <c r="A192" s="4" t="s">
        <v>24</v>
      </c>
      <c r="B192" s="6" t="e">
        <f>B191/B190</f>
        <v>#DIV/0!</v>
      </c>
      <c r="C192" s="6">
        <f>C191/C190</f>
        <v>474776.34399999998</v>
      </c>
      <c r="D192" s="6" t="e">
        <f>D191/D190</f>
        <v>#DIV/0!</v>
      </c>
      <c r="E192" s="6" t="e">
        <f>E191/E190</f>
        <v>#DIV/0!</v>
      </c>
    </row>
    <row r="193" spans="1:5" ht="15.75" thickBot="1" x14ac:dyDescent="0.3">
      <c r="A193" s="4" t="s">
        <v>17</v>
      </c>
      <c r="B193" s="277" t="s">
        <v>23</v>
      </c>
      <c r="C193" s="7" t="e">
        <f t="shared" ref="C193:E195" si="5">C190/B190-1</f>
        <v>#DIV/0!</v>
      </c>
      <c r="D193" s="7">
        <f t="shared" si="5"/>
        <v>-1</v>
      </c>
      <c r="E193" s="7" t="e">
        <f t="shared" si="5"/>
        <v>#DIV/0!</v>
      </c>
    </row>
    <row r="194" spans="1:5" ht="15.75" thickBot="1" x14ac:dyDescent="0.3">
      <c r="A194" s="4" t="s">
        <v>18</v>
      </c>
      <c r="B194" s="277" t="s">
        <v>23</v>
      </c>
      <c r="C194" s="7" t="e">
        <f t="shared" si="5"/>
        <v>#DIV/0!</v>
      </c>
      <c r="D194" s="7">
        <f t="shared" si="5"/>
        <v>-1</v>
      </c>
      <c r="E194" s="7" t="e">
        <f t="shared" si="5"/>
        <v>#DIV/0!</v>
      </c>
    </row>
    <row r="195" spans="1:5" ht="15.75" thickBot="1" x14ac:dyDescent="0.3">
      <c r="A195" s="4" t="s">
        <v>19</v>
      </c>
      <c r="B195" s="277" t="s">
        <v>23</v>
      </c>
      <c r="C195" s="7" t="e">
        <f t="shared" si="5"/>
        <v>#DIV/0!</v>
      </c>
      <c r="D195" s="7" t="e">
        <f t="shared" si="5"/>
        <v>#DIV/0!</v>
      </c>
      <c r="E195" s="7" t="e">
        <f t="shared" si="5"/>
        <v>#DIV/0!</v>
      </c>
    </row>
    <row r="196" spans="1:5" ht="15.75" thickBot="1" x14ac:dyDescent="0.3">
      <c r="A196" s="382" t="s">
        <v>84</v>
      </c>
      <c r="B196" s="358"/>
      <c r="C196" s="358"/>
      <c r="D196" s="358"/>
      <c r="E196" s="383"/>
    </row>
    <row r="197" spans="1:5" x14ac:dyDescent="0.25">
      <c r="A197" s="366"/>
      <c r="B197" s="17">
        <v>2018</v>
      </c>
      <c r="C197" s="17">
        <v>2019</v>
      </c>
      <c r="D197" s="17">
        <v>2020</v>
      </c>
      <c r="E197" s="17">
        <v>2021</v>
      </c>
    </row>
    <row r="198" spans="1:5" ht="15.75" thickBot="1" x14ac:dyDescent="0.3">
      <c r="A198" s="367"/>
      <c r="B198" s="18" t="s">
        <v>6</v>
      </c>
      <c r="C198" s="18" t="s">
        <v>7</v>
      </c>
      <c r="D198" s="18" t="s">
        <v>7</v>
      </c>
      <c r="E198" s="18" t="s">
        <v>7</v>
      </c>
    </row>
    <row r="199" spans="1:5" ht="15.75" thickBot="1" x14ac:dyDescent="0.3">
      <c r="A199" s="201" t="s">
        <v>43</v>
      </c>
      <c r="B199" s="89">
        <f>SUM(B200:B203)</f>
        <v>0</v>
      </c>
      <c r="C199" s="89">
        <f>SUM(C200:C203)</f>
        <v>0</v>
      </c>
      <c r="D199" s="89">
        <f>SUM(D200:D203)</f>
        <v>0</v>
      </c>
      <c r="E199" s="89">
        <f>SUM(E200:E203)</f>
        <v>0</v>
      </c>
    </row>
    <row r="200" spans="1:5" ht="15.75" thickBot="1" x14ac:dyDescent="0.3">
      <c r="A200" s="195" t="s">
        <v>52</v>
      </c>
      <c r="B200" s="89"/>
      <c r="C200" s="89"/>
      <c r="D200" s="89"/>
      <c r="E200" s="89"/>
    </row>
    <row r="201" spans="1:5" ht="15.75" thickBot="1" x14ac:dyDescent="0.3">
      <c r="A201" s="195" t="s">
        <v>149</v>
      </c>
      <c r="B201" s="89"/>
      <c r="C201" s="89"/>
      <c r="D201" s="89"/>
      <c r="E201" s="89"/>
    </row>
    <row r="202" spans="1:5" ht="15.75" thickBot="1" x14ac:dyDescent="0.3">
      <c r="A202" s="195" t="s">
        <v>150</v>
      </c>
      <c r="B202" s="89"/>
      <c r="C202" s="89"/>
      <c r="D202" s="89"/>
      <c r="E202" s="89"/>
    </row>
    <row r="203" spans="1:5" ht="15.75" thickBot="1" x14ac:dyDescent="0.3">
      <c r="A203" s="195" t="s">
        <v>151</v>
      </c>
      <c r="B203" s="89"/>
      <c r="C203" s="89"/>
      <c r="D203" s="89"/>
      <c r="E203" s="89"/>
    </row>
    <row r="204" spans="1:5" ht="15.75" thickBot="1" x14ac:dyDescent="0.3">
      <c r="A204" s="201" t="s">
        <v>44</v>
      </c>
      <c r="B204" s="190">
        <f>SUM(B205:B208)</f>
        <v>0</v>
      </c>
      <c r="C204" s="190">
        <f>SUM(C205:C208)</f>
        <v>474776.34399999998</v>
      </c>
      <c r="D204" s="190">
        <f>SUM(D205:D208)</f>
        <v>0</v>
      </c>
      <c r="E204" s="190">
        <f>SUM(E205:E208)</f>
        <v>0</v>
      </c>
    </row>
    <row r="205" spans="1:5" ht="15.75" thickBot="1" x14ac:dyDescent="0.3">
      <c r="A205" s="195" t="s">
        <v>52</v>
      </c>
      <c r="B205" s="190">
        <v>0</v>
      </c>
      <c r="C205" s="190">
        <v>474776.34399999998</v>
      </c>
      <c r="D205" s="190">
        <v>0</v>
      </c>
      <c r="E205" s="190">
        <v>0</v>
      </c>
    </row>
    <row r="206" spans="1:5" ht="15.75" thickBot="1" x14ac:dyDescent="0.3">
      <c r="A206" s="195" t="s">
        <v>149</v>
      </c>
      <c r="B206" s="190"/>
      <c r="C206" s="190"/>
      <c r="D206" s="190"/>
      <c r="E206" s="190"/>
    </row>
    <row r="207" spans="1:5" ht="15.75" thickBot="1" x14ac:dyDescent="0.3">
      <c r="A207" s="195" t="s">
        <v>150</v>
      </c>
      <c r="B207" s="190"/>
      <c r="C207" s="190"/>
      <c r="D207" s="190"/>
      <c r="E207" s="190"/>
    </row>
    <row r="208" spans="1:5" ht="15.75" thickBot="1" x14ac:dyDescent="0.3">
      <c r="A208" s="195" t="s">
        <v>151</v>
      </c>
      <c r="B208" s="190"/>
      <c r="C208" s="190"/>
      <c r="D208" s="190"/>
      <c r="E208" s="190"/>
    </row>
    <row r="209" spans="1:5" ht="15.75" thickBot="1" x14ac:dyDescent="0.3">
      <c r="A209" s="299" t="s">
        <v>85</v>
      </c>
      <c r="B209" s="190">
        <f>B204+B199</f>
        <v>0</v>
      </c>
      <c r="C209" s="190">
        <f>C204+C199</f>
        <v>474776.34399999998</v>
      </c>
      <c r="D209" s="190">
        <f>D204+D199</f>
        <v>0</v>
      </c>
      <c r="E209" s="190">
        <f>E204+E199</f>
        <v>0</v>
      </c>
    </row>
    <row r="210" spans="1:5" ht="24.75" customHeight="1" thickBot="1" x14ac:dyDescent="0.3">
      <c r="A210" s="289" t="s">
        <v>48</v>
      </c>
      <c r="B210" s="419" t="s">
        <v>750</v>
      </c>
      <c r="C210" s="420"/>
      <c r="D210" s="420"/>
      <c r="E210" s="421"/>
    </row>
    <row r="211" spans="1:5" ht="79.5" thickBot="1" x14ac:dyDescent="0.3">
      <c r="A211" s="289" t="s">
        <v>54</v>
      </c>
      <c r="B211" s="42" t="s">
        <v>751</v>
      </c>
      <c r="C211" s="287" t="s">
        <v>55</v>
      </c>
      <c r="D211" s="384" t="s">
        <v>752</v>
      </c>
      <c r="E211" s="387"/>
    </row>
    <row r="212" spans="1:5" ht="25.5" customHeight="1" thickBot="1" x14ac:dyDescent="0.3">
      <c r="A212" s="4" t="s">
        <v>10</v>
      </c>
      <c r="B212" s="371" t="s">
        <v>751</v>
      </c>
      <c r="C212" s="372"/>
      <c r="D212" s="372"/>
      <c r="E212" s="373"/>
    </row>
    <row r="213" spans="1:5" ht="15.75" thickBot="1" x14ac:dyDescent="0.3">
      <c r="A213" s="4" t="s">
        <v>15</v>
      </c>
      <c r="B213" s="352" t="s">
        <v>734</v>
      </c>
      <c r="C213" s="353"/>
      <c r="D213" s="353"/>
      <c r="E213" s="381"/>
    </row>
    <row r="214" spans="1:5" x14ac:dyDescent="0.25">
      <c r="A214" s="366"/>
      <c r="B214" s="17">
        <v>2018</v>
      </c>
      <c r="C214" s="17">
        <v>2019</v>
      </c>
      <c r="D214" s="17">
        <v>2020</v>
      </c>
      <c r="E214" s="17">
        <v>2021</v>
      </c>
    </row>
    <row r="215" spans="1:5" ht="15.75" thickBot="1" x14ac:dyDescent="0.3">
      <c r="A215" s="367"/>
      <c r="B215" s="18" t="s">
        <v>6</v>
      </c>
      <c r="C215" s="18" t="s">
        <v>7</v>
      </c>
      <c r="D215" s="18" t="s">
        <v>7</v>
      </c>
      <c r="E215" s="18" t="s">
        <v>7</v>
      </c>
    </row>
    <row r="216" spans="1:5" ht="15.75" thickBot="1" x14ac:dyDescent="0.3">
      <c r="A216" s="4" t="s">
        <v>9</v>
      </c>
      <c r="B216" s="6">
        <v>0</v>
      </c>
      <c r="C216" s="6">
        <v>1</v>
      </c>
      <c r="D216" s="6">
        <v>0</v>
      </c>
      <c r="E216" s="6">
        <v>0</v>
      </c>
    </row>
    <row r="217" spans="1:5" ht="15.75" thickBot="1" x14ac:dyDescent="0.3">
      <c r="A217" s="4" t="s">
        <v>16</v>
      </c>
      <c r="B217" s="6">
        <f>B235</f>
        <v>0</v>
      </c>
      <c r="C217" s="6">
        <f>C235</f>
        <v>2735.54</v>
      </c>
      <c r="D217" s="6">
        <f>D235</f>
        <v>0</v>
      </c>
      <c r="E217" s="6">
        <f>E235</f>
        <v>0</v>
      </c>
    </row>
    <row r="218" spans="1:5" ht="15.75" thickBot="1" x14ac:dyDescent="0.3">
      <c r="A218" s="4" t="s">
        <v>24</v>
      </c>
      <c r="B218" s="6" t="e">
        <f>B217/B216</f>
        <v>#DIV/0!</v>
      </c>
      <c r="C218" s="6">
        <f>C217/C216</f>
        <v>2735.54</v>
      </c>
      <c r="D218" s="6" t="e">
        <f>D217/D216</f>
        <v>#DIV/0!</v>
      </c>
      <c r="E218" s="6" t="e">
        <f>E217/E216</f>
        <v>#DIV/0!</v>
      </c>
    </row>
    <row r="219" spans="1:5" ht="15.75" thickBot="1" x14ac:dyDescent="0.3">
      <c r="A219" s="4" t="s">
        <v>17</v>
      </c>
      <c r="B219" s="277" t="s">
        <v>23</v>
      </c>
      <c r="C219" s="7" t="e">
        <f t="shared" ref="C219:E221" si="6">C216/B216-1</f>
        <v>#DIV/0!</v>
      </c>
      <c r="D219" s="7">
        <f t="shared" si="6"/>
        <v>-1</v>
      </c>
      <c r="E219" s="7" t="e">
        <f t="shared" si="6"/>
        <v>#DIV/0!</v>
      </c>
    </row>
    <row r="220" spans="1:5" ht="15.75" thickBot="1" x14ac:dyDescent="0.3">
      <c r="A220" s="4" t="s">
        <v>18</v>
      </c>
      <c r="B220" s="277" t="s">
        <v>23</v>
      </c>
      <c r="C220" s="7" t="e">
        <f t="shared" si="6"/>
        <v>#DIV/0!</v>
      </c>
      <c r="D220" s="7">
        <f t="shared" si="6"/>
        <v>-1</v>
      </c>
      <c r="E220" s="7" t="e">
        <f t="shared" si="6"/>
        <v>#DIV/0!</v>
      </c>
    </row>
    <row r="221" spans="1:5" ht="15.75" thickBot="1" x14ac:dyDescent="0.3">
      <c r="A221" s="4" t="s">
        <v>19</v>
      </c>
      <c r="B221" s="277" t="s">
        <v>23</v>
      </c>
      <c r="C221" s="7" t="e">
        <f t="shared" si="6"/>
        <v>#DIV/0!</v>
      </c>
      <c r="D221" s="7" t="e">
        <f t="shared" si="6"/>
        <v>#DIV/0!</v>
      </c>
      <c r="E221" s="7" t="e">
        <f t="shared" si="6"/>
        <v>#DIV/0!</v>
      </c>
    </row>
    <row r="222" spans="1:5" ht="15.75" thickBot="1" x14ac:dyDescent="0.3">
      <c r="A222" s="382" t="s">
        <v>35</v>
      </c>
      <c r="B222" s="358"/>
      <c r="C222" s="358"/>
      <c r="D222" s="358"/>
      <c r="E222" s="383"/>
    </row>
    <row r="223" spans="1:5" x14ac:dyDescent="0.25">
      <c r="A223" s="366"/>
      <c r="B223" s="17">
        <v>2018</v>
      </c>
      <c r="C223" s="17">
        <v>2019</v>
      </c>
      <c r="D223" s="17">
        <v>2020</v>
      </c>
      <c r="E223" s="17">
        <v>2021</v>
      </c>
    </row>
    <row r="224" spans="1:5" ht="15.75" thickBot="1" x14ac:dyDescent="0.3">
      <c r="A224" s="367"/>
      <c r="B224" s="18" t="s">
        <v>6</v>
      </c>
      <c r="C224" s="18" t="s">
        <v>7</v>
      </c>
      <c r="D224" s="18" t="s">
        <v>7</v>
      </c>
      <c r="E224" s="18" t="s">
        <v>7</v>
      </c>
    </row>
    <row r="225" spans="1:5" ht="15.75" thickBot="1" x14ac:dyDescent="0.3">
      <c r="A225" s="201" t="s">
        <v>43</v>
      </c>
      <c r="B225" s="89">
        <f>SUM(B226:B229)</f>
        <v>0</v>
      </c>
      <c r="C225" s="89">
        <f>SUM(C226:C229)</f>
        <v>0</v>
      </c>
      <c r="D225" s="89">
        <f>SUM(D226:D229)</f>
        <v>0</v>
      </c>
      <c r="E225" s="89">
        <f>SUM(E226:E229)</f>
        <v>0</v>
      </c>
    </row>
    <row r="226" spans="1:5" ht="15.75" thickBot="1" x14ac:dyDescent="0.3">
      <c r="A226" s="195" t="s">
        <v>52</v>
      </c>
      <c r="B226" s="89"/>
      <c r="C226" s="89"/>
      <c r="D226" s="89"/>
      <c r="E226" s="89"/>
    </row>
    <row r="227" spans="1:5" ht="15.75" thickBot="1" x14ac:dyDescent="0.3">
      <c r="A227" s="195" t="s">
        <v>149</v>
      </c>
      <c r="B227" s="89"/>
      <c r="C227" s="89"/>
      <c r="D227" s="89"/>
      <c r="E227" s="89"/>
    </row>
    <row r="228" spans="1:5" ht="15.75" thickBot="1" x14ac:dyDescent="0.3">
      <c r="A228" s="195" t="s">
        <v>150</v>
      </c>
      <c r="B228" s="89"/>
      <c r="C228" s="89"/>
      <c r="D228" s="89"/>
      <c r="E228" s="89"/>
    </row>
    <row r="229" spans="1:5" ht="15.75" thickBot="1" x14ac:dyDescent="0.3">
      <c r="A229" s="195" t="s">
        <v>151</v>
      </c>
      <c r="B229" s="89"/>
      <c r="C229" s="89"/>
      <c r="D229" s="89"/>
      <c r="E229" s="89"/>
    </row>
    <row r="230" spans="1:5" ht="15.75" thickBot="1" x14ac:dyDescent="0.3">
      <c r="A230" s="201" t="s">
        <v>44</v>
      </c>
      <c r="B230" s="190">
        <f>SUM(B231:B234)</f>
        <v>0</v>
      </c>
      <c r="C230" s="190">
        <f>SUM(C231:C234)</f>
        <v>2735.54</v>
      </c>
      <c r="D230" s="190">
        <f>SUM(D231:D234)</f>
        <v>0</v>
      </c>
      <c r="E230" s="190">
        <f>SUM(E231:E234)</f>
        <v>0</v>
      </c>
    </row>
    <row r="231" spans="1:5" ht="15.75" thickBot="1" x14ac:dyDescent="0.3">
      <c r="A231" s="195" t="s">
        <v>52</v>
      </c>
      <c r="B231" s="190">
        <v>0</v>
      </c>
      <c r="C231" s="190">
        <v>2735.54</v>
      </c>
      <c r="D231" s="190">
        <v>0</v>
      </c>
      <c r="E231" s="190">
        <v>0</v>
      </c>
    </row>
    <row r="232" spans="1:5" ht="15.75" thickBot="1" x14ac:dyDescent="0.3">
      <c r="A232" s="195" t="s">
        <v>149</v>
      </c>
      <c r="B232" s="190"/>
      <c r="C232" s="190"/>
      <c r="D232" s="190"/>
      <c r="E232" s="190"/>
    </row>
    <row r="233" spans="1:5" ht="15.75" thickBot="1" x14ac:dyDescent="0.3">
      <c r="A233" s="195" t="s">
        <v>150</v>
      </c>
      <c r="B233" s="190"/>
      <c r="C233" s="190"/>
      <c r="D233" s="190"/>
      <c r="E233" s="190"/>
    </row>
    <row r="234" spans="1:5" ht="15.75" thickBot="1" x14ac:dyDescent="0.3">
      <c r="A234" s="195" t="s">
        <v>151</v>
      </c>
      <c r="B234" s="190"/>
      <c r="C234" s="190"/>
      <c r="D234" s="190"/>
      <c r="E234" s="190"/>
    </row>
    <row r="235" spans="1:5" ht="15.75" thickBot="1" x14ac:dyDescent="0.3">
      <c r="A235" s="299" t="s">
        <v>34</v>
      </c>
      <c r="B235" s="190">
        <f>B230+B225</f>
        <v>0</v>
      </c>
      <c r="C235" s="190">
        <f>C230+C225</f>
        <v>2735.54</v>
      </c>
      <c r="D235" s="190">
        <f>D230+D225</f>
        <v>0</v>
      </c>
      <c r="E235" s="190">
        <f>E230+E225</f>
        <v>0</v>
      </c>
    </row>
    <row r="236" spans="1:5" ht="57" thickBot="1" x14ac:dyDescent="0.3">
      <c r="A236" s="289" t="s">
        <v>75</v>
      </c>
      <c r="B236" s="42" t="s">
        <v>753</v>
      </c>
      <c r="C236" s="287" t="s">
        <v>55</v>
      </c>
      <c r="D236" s="384" t="s">
        <v>754</v>
      </c>
      <c r="E236" s="387"/>
    </row>
    <row r="237" spans="1:5" ht="25.5" customHeight="1" thickBot="1" x14ac:dyDescent="0.3">
      <c r="A237" s="4" t="s">
        <v>10</v>
      </c>
      <c r="B237" s="371" t="s">
        <v>753</v>
      </c>
      <c r="C237" s="372"/>
      <c r="D237" s="372"/>
      <c r="E237" s="373"/>
    </row>
    <row r="238" spans="1:5" ht="15.75" thickBot="1" x14ac:dyDescent="0.3">
      <c r="A238" s="4" t="s">
        <v>15</v>
      </c>
      <c r="B238" s="352" t="s">
        <v>734</v>
      </c>
      <c r="C238" s="353"/>
      <c r="D238" s="353"/>
      <c r="E238" s="381"/>
    </row>
    <row r="239" spans="1:5" x14ac:dyDescent="0.25">
      <c r="A239" s="366"/>
      <c r="B239" s="17">
        <v>2018</v>
      </c>
      <c r="C239" s="17">
        <v>2019</v>
      </c>
      <c r="D239" s="17">
        <v>2020</v>
      </c>
      <c r="E239" s="17">
        <v>2021</v>
      </c>
    </row>
    <row r="240" spans="1:5" ht="15.75" thickBot="1" x14ac:dyDescent="0.3">
      <c r="A240" s="367"/>
      <c r="B240" s="18" t="s">
        <v>6</v>
      </c>
      <c r="C240" s="18" t="s">
        <v>7</v>
      </c>
      <c r="D240" s="18" t="s">
        <v>7</v>
      </c>
      <c r="E240" s="18" t="s">
        <v>7</v>
      </c>
    </row>
    <row r="241" spans="1:5" ht="15.75" thickBot="1" x14ac:dyDescent="0.3">
      <c r="A241" s="4" t="s">
        <v>9</v>
      </c>
      <c r="B241" s="6">
        <v>0</v>
      </c>
      <c r="C241" s="6">
        <v>1</v>
      </c>
      <c r="D241" s="6">
        <v>0</v>
      </c>
      <c r="E241" s="6">
        <v>0</v>
      </c>
    </row>
    <row r="242" spans="1:5" ht="15.75" thickBot="1" x14ac:dyDescent="0.3">
      <c r="A242" s="4" t="s">
        <v>16</v>
      </c>
      <c r="B242" s="6">
        <f>B260</f>
        <v>0</v>
      </c>
      <c r="C242" s="6">
        <f>C260</f>
        <v>2097.3380000000002</v>
      </c>
      <c r="D242" s="6">
        <f>D260</f>
        <v>0</v>
      </c>
      <c r="E242" s="6">
        <f>E260</f>
        <v>0</v>
      </c>
    </row>
    <row r="243" spans="1:5" ht="15.75" thickBot="1" x14ac:dyDescent="0.3">
      <c r="A243" s="4" t="s">
        <v>24</v>
      </c>
      <c r="B243" s="6" t="e">
        <f>B242/B241</f>
        <v>#DIV/0!</v>
      </c>
      <c r="C243" s="6">
        <f>C242/C241</f>
        <v>2097.3380000000002</v>
      </c>
      <c r="D243" s="6" t="e">
        <f>D242/D241</f>
        <v>#DIV/0!</v>
      </c>
      <c r="E243" s="6" t="e">
        <f>E242/E241</f>
        <v>#DIV/0!</v>
      </c>
    </row>
    <row r="244" spans="1:5" ht="15.75" thickBot="1" x14ac:dyDescent="0.3">
      <c r="A244" s="4" t="s">
        <v>17</v>
      </c>
      <c r="B244" s="277" t="s">
        <v>23</v>
      </c>
      <c r="C244" s="7" t="e">
        <f t="shared" ref="C244:E246" si="7">C241/B241-1</f>
        <v>#DIV/0!</v>
      </c>
      <c r="D244" s="7">
        <f t="shared" si="7"/>
        <v>-1</v>
      </c>
      <c r="E244" s="7" t="e">
        <f t="shared" si="7"/>
        <v>#DIV/0!</v>
      </c>
    </row>
    <row r="245" spans="1:5" ht="15.75" thickBot="1" x14ac:dyDescent="0.3">
      <c r="A245" s="4" t="s">
        <v>18</v>
      </c>
      <c r="B245" s="277" t="s">
        <v>23</v>
      </c>
      <c r="C245" s="7" t="e">
        <f t="shared" si="7"/>
        <v>#DIV/0!</v>
      </c>
      <c r="D245" s="7">
        <f t="shared" si="7"/>
        <v>-1</v>
      </c>
      <c r="E245" s="7" t="e">
        <f t="shared" si="7"/>
        <v>#DIV/0!</v>
      </c>
    </row>
    <row r="246" spans="1:5" ht="15.75" thickBot="1" x14ac:dyDescent="0.3">
      <c r="A246" s="4" t="s">
        <v>19</v>
      </c>
      <c r="B246" s="277" t="s">
        <v>23</v>
      </c>
      <c r="C246" s="7" t="e">
        <f t="shared" si="7"/>
        <v>#DIV/0!</v>
      </c>
      <c r="D246" s="7" t="e">
        <f t="shared" si="7"/>
        <v>#DIV/0!</v>
      </c>
      <c r="E246" s="7" t="e">
        <f t="shared" si="7"/>
        <v>#DIV/0!</v>
      </c>
    </row>
    <row r="247" spans="1:5" ht="15.75" thickBot="1" x14ac:dyDescent="0.3">
      <c r="A247" s="382" t="s">
        <v>86</v>
      </c>
      <c r="B247" s="358"/>
      <c r="C247" s="358"/>
      <c r="D247" s="358"/>
      <c r="E247" s="383"/>
    </row>
    <row r="248" spans="1:5" x14ac:dyDescent="0.25">
      <c r="A248" s="366"/>
      <c r="B248" s="17">
        <v>2018</v>
      </c>
      <c r="C248" s="17">
        <v>2019</v>
      </c>
      <c r="D248" s="17">
        <v>2020</v>
      </c>
      <c r="E248" s="17">
        <v>2021</v>
      </c>
    </row>
    <row r="249" spans="1:5" ht="15.75" thickBot="1" x14ac:dyDescent="0.3">
      <c r="A249" s="367"/>
      <c r="B249" s="18" t="s">
        <v>6</v>
      </c>
      <c r="C249" s="18" t="s">
        <v>7</v>
      </c>
      <c r="D249" s="18" t="s">
        <v>7</v>
      </c>
      <c r="E249" s="18" t="s">
        <v>7</v>
      </c>
    </row>
    <row r="250" spans="1:5" ht="15.75" thickBot="1" x14ac:dyDescent="0.3">
      <c r="A250" s="201" t="s">
        <v>43</v>
      </c>
      <c r="B250" s="89">
        <f>SUM(B251:B254)</f>
        <v>0</v>
      </c>
      <c r="C250" s="89">
        <f>SUM(C251:C254)</f>
        <v>0</v>
      </c>
      <c r="D250" s="89">
        <f>SUM(D251:D254)</f>
        <v>0</v>
      </c>
      <c r="E250" s="89">
        <f>SUM(E251:E254)</f>
        <v>0</v>
      </c>
    </row>
    <row r="251" spans="1:5" ht="15.75" thickBot="1" x14ac:dyDescent="0.3">
      <c r="A251" s="195" t="s">
        <v>52</v>
      </c>
      <c r="B251" s="89"/>
      <c r="C251" s="89"/>
      <c r="D251" s="89"/>
      <c r="E251" s="89"/>
    </row>
    <row r="252" spans="1:5" ht="15.75" thickBot="1" x14ac:dyDescent="0.3">
      <c r="A252" s="195" t="s">
        <v>149</v>
      </c>
      <c r="B252" s="89"/>
      <c r="C252" s="89"/>
      <c r="D252" s="89"/>
      <c r="E252" s="89"/>
    </row>
    <row r="253" spans="1:5" ht="15.75" thickBot="1" x14ac:dyDescent="0.3">
      <c r="A253" s="195" t="s">
        <v>150</v>
      </c>
      <c r="B253" s="89"/>
      <c r="C253" s="89"/>
      <c r="D253" s="89"/>
      <c r="E253" s="89"/>
    </row>
    <row r="254" spans="1:5" ht="15.75" thickBot="1" x14ac:dyDescent="0.3">
      <c r="A254" s="195" t="s">
        <v>151</v>
      </c>
      <c r="B254" s="89"/>
      <c r="C254" s="89"/>
      <c r="D254" s="89"/>
      <c r="E254" s="89"/>
    </row>
    <row r="255" spans="1:5" ht="15.75" thickBot="1" x14ac:dyDescent="0.3">
      <c r="A255" s="201" t="s">
        <v>44</v>
      </c>
      <c r="B255" s="190">
        <f>SUM(B256:B259)</f>
        <v>0</v>
      </c>
      <c r="C255" s="190">
        <f>SUM(C256:C259)</f>
        <v>2097.3380000000002</v>
      </c>
      <c r="D255" s="190">
        <f>SUM(D256:D259)</f>
        <v>0</v>
      </c>
      <c r="E255" s="190">
        <f>SUM(E256:E259)</f>
        <v>0</v>
      </c>
    </row>
    <row r="256" spans="1:5" ht="15.75" thickBot="1" x14ac:dyDescent="0.3">
      <c r="A256" s="195" t="s">
        <v>52</v>
      </c>
      <c r="B256" s="190">
        <v>0</v>
      </c>
      <c r="C256" s="190">
        <v>2097.3380000000002</v>
      </c>
      <c r="D256" s="190">
        <v>0</v>
      </c>
      <c r="E256" s="190">
        <v>0</v>
      </c>
    </row>
    <row r="257" spans="1:5" ht="15.75" thickBot="1" x14ac:dyDescent="0.3">
      <c r="A257" s="195" t="s">
        <v>149</v>
      </c>
      <c r="B257" s="190"/>
      <c r="C257" s="190"/>
      <c r="D257" s="190"/>
      <c r="E257" s="190"/>
    </row>
    <row r="258" spans="1:5" ht="15.75" thickBot="1" x14ac:dyDescent="0.3">
      <c r="A258" s="195" t="s">
        <v>150</v>
      </c>
      <c r="B258" s="190"/>
      <c r="C258" s="190"/>
      <c r="D258" s="190"/>
      <c r="E258" s="190"/>
    </row>
    <row r="259" spans="1:5" ht="15.75" thickBot="1" x14ac:dyDescent="0.3">
      <c r="A259" s="195" t="s">
        <v>151</v>
      </c>
      <c r="B259" s="190"/>
      <c r="C259" s="190"/>
      <c r="D259" s="190"/>
      <c r="E259" s="190"/>
    </row>
    <row r="260" spans="1:5" ht="15.75" thickBot="1" x14ac:dyDescent="0.3">
      <c r="A260" s="299" t="s">
        <v>82</v>
      </c>
      <c r="B260" s="190">
        <f>B255+B250</f>
        <v>0</v>
      </c>
      <c r="C260" s="190">
        <f>C255+C250</f>
        <v>2097.3380000000002</v>
      </c>
      <c r="D260" s="190">
        <f>D255+D250</f>
        <v>0</v>
      </c>
      <c r="E260" s="190">
        <f>E255+E250</f>
        <v>0</v>
      </c>
    </row>
    <row r="261" spans="1:5" ht="34.5" thickBot="1" x14ac:dyDescent="0.3">
      <c r="A261" s="289" t="s">
        <v>78</v>
      </c>
      <c r="B261" s="42" t="s">
        <v>755</v>
      </c>
      <c r="C261" s="287" t="s">
        <v>55</v>
      </c>
      <c r="D261" s="384" t="s">
        <v>527</v>
      </c>
      <c r="E261" s="387"/>
    </row>
    <row r="262" spans="1:5" ht="15.75" thickBot="1" x14ac:dyDescent="0.3">
      <c r="A262" s="4" t="s">
        <v>10</v>
      </c>
      <c r="B262" s="371" t="s">
        <v>755</v>
      </c>
      <c r="C262" s="372"/>
      <c r="D262" s="372"/>
      <c r="E262" s="373"/>
    </row>
    <row r="263" spans="1:5" ht="15.75" thickBot="1" x14ac:dyDescent="0.3">
      <c r="A263" s="4" t="s">
        <v>15</v>
      </c>
      <c r="B263" s="352" t="s">
        <v>734</v>
      </c>
      <c r="C263" s="353"/>
      <c r="D263" s="353"/>
      <c r="E263" s="381"/>
    </row>
    <row r="264" spans="1:5" x14ac:dyDescent="0.25">
      <c r="A264" s="366"/>
      <c r="B264" s="17">
        <v>2018</v>
      </c>
      <c r="C264" s="17">
        <v>2019</v>
      </c>
      <c r="D264" s="17">
        <v>2020</v>
      </c>
      <c r="E264" s="17">
        <v>2021</v>
      </c>
    </row>
    <row r="265" spans="1:5" ht="15.75" thickBot="1" x14ac:dyDescent="0.3">
      <c r="A265" s="367"/>
      <c r="B265" s="18" t="s">
        <v>6</v>
      </c>
      <c r="C265" s="18" t="s">
        <v>7</v>
      </c>
      <c r="D265" s="18" t="s">
        <v>7</v>
      </c>
      <c r="E265" s="18" t="s">
        <v>7</v>
      </c>
    </row>
    <row r="266" spans="1:5" ht="15.75" thickBot="1" x14ac:dyDescent="0.3">
      <c r="A266" s="4" t="s">
        <v>9</v>
      </c>
      <c r="B266" s="6">
        <v>0</v>
      </c>
      <c r="C266" s="6">
        <v>1</v>
      </c>
      <c r="D266" s="6">
        <v>0</v>
      </c>
      <c r="E266" s="6">
        <v>0</v>
      </c>
    </row>
    <row r="267" spans="1:5" ht="15.75" thickBot="1" x14ac:dyDescent="0.3">
      <c r="A267" s="4" t="s">
        <v>16</v>
      </c>
      <c r="B267" s="6">
        <f>B285</f>
        <v>0</v>
      </c>
      <c r="C267" s="6">
        <f>C285</f>
        <v>21973.912</v>
      </c>
      <c r="D267" s="6">
        <f>D285</f>
        <v>0</v>
      </c>
      <c r="E267" s="6">
        <f>E285</f>
        <v>0</v>
      </c>
    </row>
    <row r="268" spans="1:5" ht="15.75" thickBot="1" x14ac:dyDescent="0.3">
      <c r="A268" s="4" t="s">
        <v>24</v>
      </c>
      <c r="B268" s="6" t="e">
        <f>B267/B266</f>
        <v>#DIV/0!</v>
      </c>
      <c r="C268" s="6">
        <f>C267/C266</f>
        <v>21973.912</v>
      </c>
      <c r="D268" s="6" t="e">
        <f>D267/D266</f>
        <v>#DIV/0!</v>
      </c>
      <c r="E268" s="6" t="e">
        <f>E267/E266</f>
        <v>#DIV/0!</v>
      </c>
    </row>
    <row r="269" spans="1:5" ht="15.75" thickBot="1" x14ac:dyDescent="0.3">
      <c r="A269" s="4" t="s">
        <v>17</v>
      </c>
      <c r="B269" s="277" t="s">
        <v>23</v>
      </c>
      <c r="C269" s="7" t="e">
        <f t="shared" ref="C269:E271" si="8">C266/B266-1</f>
        <v>#DIV/0!</v>
      </c>
      <c r="D269" s="7">
        <f t="shared" si="8"/>
        <v>-1</v>
      </c>
      <c r="E269" s="7" t="e">
        <f t="shared" si="8"/>
        <v>#DIV/0!</v>
      </c>
    </row>
    <row r="270" spans="1:5" ht="15.75" thickBot="1" x14ac:dyDescent="0.3">
      <c r="A270" s="4" t="s">
        <v>18</v>
      </c>
      <c r="B270" s="277" t="s">
        <v>23</v>
      </c>
      <c r="C270" s="7" t="e">
        <f t="shared" si="8"/>
        <v>#DIV/0!</v>
      </c>
      <c r="D270" s="7">
        <f t="shared" si="8"/>
        <v>-1</v>
      </c>
      <c r="E270" s="7" t="e">
        <f t="shared" si="8"/>
        <v>#DIV/0!</v>
      </c>
    </row>
    <row r="271" spans="1:5" ht="15.75" thickBot="1" x14ac:dyDescent="0.3">
      <c r="A271" s="4" t="s">
        <v>19</v>
      </c>
      <c r="B271" s="277" t="s">
        <v>23</v>
      </c>
      <c r="C271" s="7" t="e">
        <f t="shared" si="8"/>
        <v>#DIV/0!</v>
      </c>
      <c r="D271" s="7" t="e">
        <f t="shared" si="8"/>
        <v>#DIV/0!</v>
      </c>
      <c r="E271" s="7" t="e">
        <f t="shared" si="8"/>
        <v>#DIV/0!</v>
      </c>
    </row>
    <row r="272" spans="1:5" ht="15.75" thickBot="1" x14ac:dyDescent="0.3">
      <c r="A272" s="382" t="s">
        <v>84</v>
      </c>
      <c r="B272" s="358"/>
      <c r="C272" s="358"/>
      <c r="D272" s="358"/>
      <c r="E272" s="383"/>
    </row>
    <row r="273" spans="1:5" x14ac:dyDescent="0.25">
      <c r="A273" s="366"/>
      <c r="B273" s="17">
        <v>2018</v>
      </c>
      <c r="C273" s="17">
        <v>2019</v>
      </c>
      <c r="D273" s="17">
        <v>2020</v>
      </c>
      <c r="E273" s="17">
        <v>2021</v>
      </c>
    </row>
    <row r="274" spans="1:5" ht="15.75" thickBot="1" x14ac:dyDescent="0.3">
      <c r="A274" s="367"/>
      <c r="B274" s="18" t="s">
        <v>6</v>
      </c>
      <c r="C274" s="18" t="s">
        <v>7</v>
      </c>
      <c r="D274" s="18" t="s">
        <v>7</v>
      </c>
      <c r="E274" s="18" t="s">
        <v>7</v>
      </c>
    </row>
    <row r="275" spans="1:5" ht="15.75" thickBot="1" x14ac:dyDescent="0.3">
      <c r="A275" s="201" t="s">
        <v>43</v>
      </c>
      <c r="B275" s="89">
        <f>SUM(B276:B279)</f>
        <v>0</v>
      </c>
      <c r="C275" s="89">
        <f>SUM(C276:C279)</f>
        <v>0</v>
      </c>
      <c r="D275" s="89">
        <f>SUM(D276:D279)</f>
        <v>0</v>
      </c>
      <c r="E275" s="89">
        <f>SUM(E276:E279)</f>
        <v>0</v>
      </c>
    </row>
    <row r="276" spans="1:5" ht="15.75" thickBot="1" x14ac:dyDescent="0.3">
      <c r="A276" s="195" t="s">
        <v>52</v>
      </c>
      <c r="B276" s="89"/>
      <c r="C276" s="89"/>
      <c r="D276" s="89"/>
      <c r="E276" s="89"/>
    </row>
    <row r="277" spans="1:5" ht="15.75" thickBot="1" x14ac:dyDescent="0.3">
      <c r="A277" s="195" t="s">
        <v>149</v>
      </c>
      <c r="B277" s="89"/>
      <c r="C277" s="89"/>
      <c r="D277" s="89"/>
      <c r="E277" s="89"/>
    </row>
    <row r="278" spans="1:5" ht="15.75" thickBot="1" x14ac:dyDescent="0.3">
      <c r="A278" s="195" t="s">
        <v>150</v>
      </c>
      <c r="B278" s="89"/>
      <c r="C278" s="89"/>
      <c r="D278" s="89"/>
      <c r="E278" s="89"/>
    </row>
    <row r="279" spans="1:5" ht="15.75" thickBot="1" x14ac:dyDescent="0.3">
      <c r="A279" s="195" t="s">
        <v>151</v>
      </c>
      <c r="B279" s="89"/>
      <c r="C279" s="89"/>
      <c r="D279" s="89"/>
      <c r="E279" s="89"/>
    </row>
    <row r="280" spans="1:5" ht="15.75" thickBot="1" x14ac:dyDescent="0.3">
      <c r="A280" s="201" t="s">
        <v>44</v>
      </c>
      <c r="B280" s="190">
        <f>SUM(B281:B284)</f>
        <v>0</v>
      </c>
      <c r="C280" s="190">
        <f>SUM(C281:C284)</f>
        <v>21973.912</v>
      </c>
      <c r="D280" s="190">
        <f>SUM(D281:D284)</f>
        <v>0</v>
      </c>
      <c r="E280" s="190">
        <f>SUM(E281:E284)</f>
        <v>0</v>
      </c>
    </row>
    <row r="281" spans="1:5" ht="15.75" thickBot="1" x14ac:dyDescent="0.3">
      <c r="A281" s="195" t="s">
        <v>52</v>
      </c>
      <c r="B281" s="190">
        <v>0</v>
      </c>
      <c r="C281" s="190">
        <v>21973.912</v>
      </c>
      <c r="D281" s="190">
        <v>0</v>
      </c>
      <c r="E281" s="190">
        <v>0</v>
      </c>
    </row>
    <row r="282" spans="1:5" ht="15.75" thickBot="1" x14ac:dyDescent="0.3">
      <c r="A282" s="195" t="s">
        <v>149</v>
      </c>
      <c r="B282" s="190"/>
      <c r="C282" s="190"/>
      <c r="D282" s="190"/>
      <c r="E282" s="190"/>
    </row>
    <row r="283" spans="1:5" ht="15.75" thickBot="1" x14ac:dyDescent="0.3">
      <c r="A283" s="195" t="s">
        <v>150</v>
      </c>
      <c r="B283" s="190"/>
      <c r="C283" s="190"/>
      <c r="D283" s="190"/>
      <c r="E283" s="190"/>
    </row>
    <row r="284" spans="1:5" ht="15.75" thickBot="1" x14ac:dyDescent="0.3">
      <c r="A284" s="195" t="s">
        <v>151</v>
      </c>
      <c r="B284" s="190"/>
      <c r="C284" s="190"/>
      <c r="D284" s="190"/>
      <c r="E284" s="190"/>
    </row>
    <row r="285" spans="1:5" ht="15.75" thickBot="1" x14ac:dyDescent="0.3">
      <c r="A285" s="299" t="s">
        <v>756</v>
      </c>
      <c r="B285" s="190">
        <f>B280+B275</f>
        <v>0</v>
      </c>
      <c r="C285" s="190">
        <f>C280+C275</f>
        <v>21973.912</v>
      </c>
      <c r="D285" s="190">
        <f>D280+D275</f>
        <v>0</v>
      </c>
      <c r="E285" s="190">
        <f>E280+E275</f>
        <v>0</v>
      </c>
    </row>
    <row r="286" spans="1:5" ht="34.5" thickBot="1" x14ac:dyDescent="0.3">
      <c r="A286" s="289" t="s">
        <v>87</v>
      </c>
      <c r="B286" s="42" t="s">
        <v>757</v>
      </c>
      <c r="C286" s="287" t="s">
        <v>55</v>
      </c>
      <c r="D286" s="384" t="s">
        <v>527</v>
      </c>
      <c r="E286" s="387"/>
    </row>
    <row r="287" spans="1:5" ht="27" customHeight="1" thickBot="1" x14ac:dyDescent="0.3">
      <c r="A287" s="4" t="s">
        <v>10</v>
      </c>
      <c r="B287" s="371" t="s">
        <v>757</v>
      </c>
      <c r="C287" s="372"/>
      <c r="D287" s="372"/>
      <c r="E287" s="373"/>
    </row>
    <row r="288" spans="1:5" ht="15.75" thickBot="1" x14ac:dyDescent="0.3">
      <c r="A288" s="4" t="s">
        <v>15</v>
      </c>
      <c r="B288" s="352" t="s">
        <v>734</v>
      </c>
      <c r="C288" s="353"/>
      <c r="D288" s="353"/>
      <c r="E288" s="381"/>
    </row>
    <row r="289" spans="1:5" x14ac:dyDescent="0.25">
      <c r="A289" s="366"/>
      <c r="B289" s="17">
        <v>2018</v>
      </c>
      <c r="C289" s="17">
        <v>2019</v>
      </c>
      <c r="D289" s="17">
        <v>2020</v>
      </c>
      <c r="E289" s="17">
        <v>2021</v>
      </c>
    </row>
    <row r="290" spans="1:5" ht="15.75" thickBot="1" x14ac:dyDescent="0.3">
      <c r="A290" s="367"/>
      <c r="B290" s="18" t="s">
        <v>6</v>
      </c>
      <c r="C290" s="18" t="s">
        <v>7</v>
      </c>
      <c r="D290" s="18" t="s">
        <v>7</v>
      </c>
      <c r="E290" s="18" t="s">
        <v>7</v>
      </c>
    </row>
    <row r="291" spans="1:5" ht="15.75" thickBot="1" x14ac:dyDescent="0.3">
      <c r="A291" s="4" t="s">
        <v>9</v>
      </c>
      <c r="B291" s="6">
        <v>0</v>
      </c>
      <c r="C291" s="6">
        <v>1</v>
      </c>
      <c r="D291" s="6">
        <v>0</v>
      </c>
      <c r="E291" s="6">
        <v>0</v>
      </c>
    </row>
    <row r="292" spans="1:5" ht="15.75" thickBot="1" x14ac:dyDescent="0.3">
      <c r="A292" s="4" t="s">
        <v>16</v>
      </c>
      <c r="B292" s="6">
        <f>B310</f>
        <v>0</v>
      </c>
      <c r="C292" s="6">
        <f>C310</f>
        <v>2266.866</v>
      </c>
      <c r="D292" s="6">
        <f>D310</f>
        <v>0</v>
      </c>
      <c r="E292" s="6">
        <f>E310</f>
        <v>0</v>
      </c>
    </row>
    <row r="293" spans="1:5" ht="15.75" thickBot="1" x14ac:dyDescent="0.3">
      <c r="A293" s="4" t="s">
        <v>24</v>
      </c>
      <c r="B293" s="6" t="e">
        <f>B292/B291</f>
        <v>#DIV/0!</v>
      </c>
      <c r="C293" s="6">
        <f>C292/C291</f>
        <v>2266.866</v>
      </c>
      <c r="D293" s="6" t="e">
        <f>D292/D291</f>
        <v>#DIV/0!</v>
      </c>
      <c r="E293" s="6" t="e">
        <f>E292/E291</f>
        <v>#DIV/0!</v>
      </c>
    </row>
    <row r="294" spans="1:5" ht="15.75" thickBot="1" x14ac:dyDescent="0.3">
      <c r="A294" s="4" t="s">
        <v>17</v>
      </c>
      <c r="B294" s="277" t="s">
        <v>23</v>
      </c>
      <c r="C294" s="7" t="e">
        <f t="shared" ref="C294:E296" si="9">C291/B291-1</f>
        <v>#DIV/0!</v>
      </c>
      <c r="D294" s="7">
        <f t="shared" si="9"/>
        <v>-1</v>
      </c>
      <c r="E294" s="7" t="e">
        <f t="shared" si="9"/>
        <v>#DIV/0!</v>
      </c>
    </row>
    <row r="295" spans="1:5" ht="15.75" thickBot="1" x14ac:dyDescent="0.3">
      <c r="A295" s="4" t="s">
        <v>18</v>
      </c>
      <c r="B295" s="277" t="s">
        <v>23</v>
      </c>
      <c r="C295" s="7" t="e">
        <f t="shared" si="9"/>
        <v>#DIV/0!</v>
      </c>
      <c r="D295" s="7">
        <f t="shared" si="9"/>
        <v>-1</v>
      </c>
      <c r="E295" s="7" t="e">
        <f t="shared" si="9"/>
        <v>#DIV/0!</v>
      </c>
    </row>
    <row r="296" spans="1:5" ht="15.75" thickBot="1" x14ac:dyDescent="0.3">
      <c r="A296" s="4" t="s">
        <v>19</v>
      </c>
      <c r="B296" s="277" t="s">
        <v>23</v>
      </c>
      <c r="C296" s="7" t="e">
        <f t="shared" si="9"/>
        <v>#DIV/0!</v>
      </c>
      <c r="D296" s="7" t="e">
        <f t="shared" si="9"/>
        <v>#DIV/0!</v>
      </c>
      <c r="E296" s="7" t="e">
        <f t="shared" si="9"/>
        <v>#DIV/0!</v>
      </c>
    </row>
    <row r="297" spans="1:5" ht="15.75" thickBot="1" x14ac:dyDescent="0.3">
      <c r="A297" s="382" t="s">
        <v>88</v>
      </c>
      <c r="B297" s="358"/>
      <c r="C297" s="358"/>
      <c r="D297" s="358"/>
      <c r="E297" s="383"/>
    </row>
    <row r="298" spans="1:5" x14ac:dyDescent="0.25">
      <c r="A298" s="366"/>
      <c r="B298" s="17">
        <v>2018</v>
      </c>
      <c r="C298" s="17">
        <v>2019</v>
      </c>
      <c r="D298" s="17">
        <v>2020</v>
      </c>
      <c r="E298" s="17">
        <v>2021</v>
      </c>
    </row>
    <row r="299" spans="1:5" ht="15.75" thickBot="1" x14ac:dyDescent="0.3">
      <c r="A299" s="367"/>
      <c r="B299" s="18" t="s">
        <v>6</v>
      </c>
      <c r="C299" s="18" t="s">
        <v>7</v>
      </c>
      <c r="D299" s="18" t="s">
        <v>7</v>
      </c>
      <c r="E299" s="18" t="s">
        <v>7</v>
      </c>
    </row>
    <row r="300" spans="1:5" ht="15.75" thickBot="1" x14ac:dyDescent="0.3">
      <c r="A300" s="201" t="s">
        <v>43</v>
      </c>
      <c r="B300" s="89">
        <f>SUM(B301:B304)</f>
        <v>0</v>
      </c>
      <c r="C300" s="89">
        <f>SUM(C301:C304)</f>
        <v>0</v>
      </c>
      <c r="D300" s="89">
        <f>SUM(D301:D304)</f>
        <v>0</v>
      </c>
      <c r="E300" s="89">
        <f>SUM(E301:E304)</f>
        <v>0</v>
      </c>
    </row>
    <row r="301" spans="1:5" ht="15.75" thickBot="1" x14ac:dyDescent="0.3">
      <c r="A301" s="195" t="s">
        <v>52</v>
      </c>
      <c r="B301" s="89"/>
      <c r="C301" s="89"/>
      <c r="D301" s="89"/>
      <c r="E301" s="89"/>
    </row>
    <row r="302" spans="1:5" ht="15.75" thickBot="1" x14ac:dyDescent="0.3">
      <c r="A302" s="195" t="s">
        <v>149</v>
      </c>
      <c r="B302" s="89"/>
      <c r="C302" s="89"/>
      <c r="D302" s="89"/>
      <c r="E302" s="89"/>
    </row>
    <row r="303" spans="1:5" ht="15.75" thickBot="1" x14ac:dyDescent="0.3">
      <c r="A303" s="195" t="s">
        <v>150</v>
      </c>
      <c r="B303" s="89"/>
      <c r="C303" s="89"/>
      <c r="D303" s="89"/>
      <c r="E303" s="89"/>
    </row>
    <row r="304" spans="1:5" ht="15.75" thickBot="1" x14ac:dyDescent="0.3">
      <c r="A304" s="195" t="s">
        <v>151</v>
      </c>
      <c r="B304" s="89"/>
      <c r="C304" s="89"/>
      <c r="D304" s="89"/>
      <c r="E304" s="89"/>
    </row>
    <row r="305" spans="1:5" ht="15.75" thickBot="1" x14ac:dyDescent="0.3">
      <c r="A305" s="201" t="s">
        <v>44</v>
      </c>
      <c r="B305" s="190">
        <f>SUM(B306:B309)</f>
        <v>0</v>
      </c>
      <c r="C305" s="190">
        <f>SUM(C306:C309)</f>
        <v>2266.866</v>
      </c>
      <c r="D305" s="190">
        <f>SUM(D306:D309)</f>
        <v>0</v>
      </c>
      <c r="E305" s="190">
        <f>SUM(E306:E309)</f>
        <v>0</v>
      </c>
    </row>
    <row r="306" spans="1:5" ht="15.75" thickBot="1" x14ac:dyDescent="0.3">
      <c r="A306" s="195" t="s">
        <v>52</v>
      </c>
      <c r="B306" s="190">
        <v>0</v>
      </c>
      <c r="C306" s="190">
        <v>2266.866</v>
      </c>
      <c r="D306" s="190">
        <v>0</v>
      </c>
      <c r="E306" s="190">
        <v>0</v>
      </c>
    </row>
    <row r="307" spans="1:5" ht="15.75" thickBot="1" x14ac:dyDescent="0.3">
      <c r="A307" s="195" t="s">
        <v>149</v>
      </c>
      <c r="B307" s="190"/>
      <c r="C307" s="190"/>
      <c r="D307" s="190"/>
      <c r="E307" s="190"/>
    </row>
    <row r="308" spans="1:5" ht="15.75" thickBot="1" x14ac:dyDescent="0.3">
      <c r="A308" s="195" t="s">
        <v>150</v>
      </c>
      <c r="B308" s="190"/>
      <c r="C308" s="190"/>
      <c r="D308" s="190"/>
      <c r="E308" s="190"/>
    </row>
    <row r="309" spans="1:5" ht="15.75" thickBot="1" x14ac:dyDescent="0.3">
      <c r="A309" s="195" t="s">
        <v>151</v>
      </c>
      <c r="B309" s="190"/>
      <c r="C309" s="190"/>
      <c r="D309" s="190"/>
      <c r="E309" s="190"/>
    </row>
    <row r="310" spans="1:5" ht="15.75" thickBot="1" x14ac:dyDescent="0.3">
      <c r="A310" s="299" t="s">
        <v>145</v>
      </c>
      <c r="B310" s="190">
        <f>B305+B300</f>
        <v>0</v>
      </c>
      <c r="C310" s="190">
        <f>C305+C300</f>
        <v>2266.866</v>
      </c>
      <c r="D310" s="190">
        <f>D305+D300</f>
        <v>0</v>
      </c>
      <c r="E310" s="190">
        <f>E305+E300</f>
        <v>0</v>
      </c>
    </row>
    <row r="311" spans="1:5" ht="102" thickBot="1" x14ac:dyDescent="0.3">
      <c r="A311" s="289" t="s">
        <v>89</v>
      </c>
      <c r="B311" s="42" t="s">
        <v>758</v>
      </c>
      <c r="C311" s="287" t="s">
        <v>55</v>
      </c>
      <c r="D311" s="384" t="s">
        <v>527</v>
      </c>
      <c r="E311" s="387"/>
    </row>
    <row r="312" spans="1:5" ht="29.25" customHeight="1" thickBot="1" x14ac:dyDescent="0.3">
      <c r="A312" s="4" t="s">
        <v>10</v>
      </c>
      <c r="B312" s="371" t="s">
        <v>759</v>
      </c>
      <c r="C312" s="372"/>
      <c r="D312" s="372"/>
      <c r="E312" s="373"/>
    </row>
    <row r="313" spans="1:5" ht="15.75" thickBot="1" x14ac:dyDescent="0.3">
      <c r="A313" s="4" t="s">
        <v>15</v>
      </c>
      <c r="B313" s="352" t="s">
        <v>734</v>
      </c>
      <c r="C313" s="353"/>
      <c r="D313" s="353"/>
      <c r="E313" s="381"/>
    </row>
    <row r="314" spans="1:5" x14ac:dyDescent="0.25">
      <c r="A314" s="366"/>
      <c r="B314" s="17">
        <v>2018</v>
      </c>
      <c r="C314" s="17">
        <v>2019</v>
      </c>
      <c r="D314" s="17">
        <v>2020</v>
      </c>
      <c r="E314" s="17">
        <v>2021</v>
      </c>
    </row>
    <row r="315" spans="1:5" ht="15.75" thickBot="1" x14ac:dyDescent="0.3">
      <c r="A315" s="367"/>
      <c r="B315" s="18" t="s">
        <v>6</v>
      </c>
      <c r="C315" s="18" t="s">
        <v>7</v>
      </c>
      <c r="D315" s="18" t="s">
        <v>7</v>
      </c>
      <c r="E315" s="18" t="s">
        <v>7</v>
      </c>
    </row>
    <row r="316" spans="1:5" ht="15.75" thickBot="1" x14ac:dyDescent="0.3">
      <c r="A316" s="4" t="s">
        <v>9</v>
      </c>
      <c r="B316" s="6">
        <v>0</v>
      </c>
      <c r="C316" s="6">
        <v>1</v>
      </c>
      <c r="D316" s="6">
        <v>0</v>
      </c>
      <c r="E316" s="6">
        <v>0</v>
      </c>
    </row>
    <row r="317" spans="1:5" ht="15.75" thickBot="1" x14ac:dyDescent="0.3">
      <c r="A317" s="4" t="s">
        <v>16</v>
      </c>
      <c r="B317" s="6">
        <f>B335</f>
        <v>0</v>
      </c>
      <c r="C317" s="6">
        <f>C335</f>
        <v>47500</v>
      </c>
      <c r="D317" s="6">
        <f>D335</f>
        <v>0</v>
      </c>
      <c r="E317" s="6">
        <f>E335</f>
        <v>0</v>
      </c>
    </row>
    <row r="318" spans="1:5" ht="15.75" thickBot="1" x14ac:dyDescent="0.3">
      <c r="A318" s="4" t="s">
        <v>24</v>
      </c>
      <c r="B318" s="6" t="e">
        <f>B317/B316</f>
        <v>#DIV/0!</v>
      </c>
      <c r="C318" s="6">
        <f>C317/C316</f>
        <v>47500</v>
      </c>
      <c r="D318" s="6" t="e">
        <f>D317/D316</f>
        <v>#DIV/0!</v>
      </c>
      <c r="E318" s="6" t="e">
        <f>E317/E316</f>
        <v>#DIV/0!</v>
      </c>
    </row>
    <row r="319" spans="1:5" ht="15.75" thickBot="1" x14ac:dyDescent="0.3">
      <c r="A319" s="4" t="s">
        <v>17</v>
      </c>
      <c r="B319" s="277" t="s">
        <v>23</v>
      </c>
      <c r="C319" s="7" t="e">
        <f t="shared" ref="C319:E321" si="10">C316/B316-1</f>
        <v>#DIV/0!</v>
      </c>
      <c r="D319" s="7">
        <f t="shared" si="10"/>
        <v>-1</v>
      </c>
      <c r="E319" s="7" t="e">
        <f t="shared" si="10"/>
        <v>#DIV/0!</v>
      </c>
    </row>
    <row r="320" spans="1:5" ht="15.75" thickBot="1" x14ac:dyDescent="0.3">
      <c r="A320" s="4" t="s">
        <v>18</v>
      </c>
      <c r="B320" s="277" t="s">
        <v>23</v>
      </c>
      <c r="C320" s="7" t="e">
        <f t="shared" si="10"/>
        <v>#DIV/0!</v>
      </c>
      <c r="D320" s="7">
        <f t="shared" si="10"/>
        <v>-1</v>
      </c>
      <c r="E320" s="7" t="e">
        <f t="shared" si="10"/>
        <v>#DIV/0!</v>
      </c>
    </row>
    <row r="321" spans="1:5" ht="15.75" thickBot="1" x14ac:dyDescent="0.3">
      <c r="A321" s="4" t="s">
        <v>19</v>
      </c>
      <c r="B321" s="277" t="s">
        <v>23</v>
      </c>
      <c r="C321" s="7" t="e">
        <f t="shared" si="10"/>
        <v>#DIV/0!</v>
      </c>
      <c r="D321" s="7" t="e">
        <f t="shared" si="10"/>
        <v>#DIV/0!</v>
      </c>
      <c r="E321" s="7" t="e">
        <f t="shared" si="10"/>
        <v>#DIV/0!</v>
      </c>
    </row>
    <row r="322" spans="1:5" ht="15.75" thickBot="1" x14ac:dyDescent="0.3">
      <c r="A322" s="382" t="s">
        <v>90</v>
      </c>
      <c r="B322" s="358"/>
      <c r="C322" s="358"/>
      <c r="D322" s="358"/>
      <c r="E322" s="383"/>
    </row>
    <row r="323" spans="1:5" x14ac:dyDescent="0.25">
      <c r="A323" s="366"/>
      <c r="B323" s="17">
        <v>2018</v>
      </c>
      <c r="C323" s="17">
        <v>2019</v>
      </c>
      <c r="D323" s="17">
        <v>2020</v>
      </c>
      <c r="E323" s="17">
        <v>2021</v>
      </c>
    </row>
    <row r="324" spans="1:5" ht="15.75" thickBot="1" x14ac:dyDescent="0.3">
      <c r="A324" s="367"/>
      <c r="B324" s="18" t="s">
        <v>6</v>
      </c>
      <c r="C324" s="18" t="s">
        <v>7</v>
      </c>
      <c r="D324" s="18" t="s">
        <v>7</v>
      </c>
      <c r="E324" s="18" t="s">
        <v>7</v>
      </c>
    </row>
    <row r="325" spans="1:5" ht="15.75" thickBot="1" x14ac:dyDescent="0.3">
      <c r="A325" s="201" t="s">
        <v>43</v>
      </c>
      <c r="B325" s="89">
        <f>SUM(B326:B329)</f>
        <v>0</v>
      </c>
      <c r="C325" s="89">
        <f>SUM(C326:C329)</f>
        <v>0</v>
      </c>
      <c r="D325" s="89">
        <f>SUM(D326:D329)</f>
        <v>0</v>
      </c>
      <c r="E325" s="89">
        <f>SUM(E326:E329)</f>
        <v>0</v>
      </c>
    </row>
    <row r="326" spans="1:5" ht="15.75" thickBot="1" x14ac:dyDescent="0.3">
      <c r="A326" s="195" t="s">
        <v>52</v>
      </c>
      <c r="B326" s="89"/>
      <c r="C326" s="89"/>
      <c r="D326" s="89"/>
      <c r="E326" s="89"/>
    </row>
    <row r="327" spans="1:5" ht="15.75" thickBot="1" x14ac:dyDescent="0.3">
      <c r="A327" s="195" t="s">
        <v>149</v>
      </c>
      <c r="B327" s="89"/>
      <c r="C327" s="89"/>
      <c r="D327" s="89"/>
      <c r="E327" s="89"/>
    </row>
    <row r="328" spans="1:5" ht="15.75" thickBot="1" x14ac:dyDescent="0.3">
      <c r="A328" s="195" t="s">
        <v>150</v>
      </c>
      <c r="B328" s="89"/>
      <c r="C328" s="89"/>
      <c r="D328" s="89"/>
      <c r="E328" s="89"/>
    </row>
    <row r="329" spans="1:5" ht="15.75" thickBot="1" x14ac:dyDescent="0.3">
      <c r="A329" s="195" t="s">
        <v>151</v>
      </c>
      <c r="B329" s="89"/>
      <c r="C329" s="89"/>
      <c r="D329" s="89"/>
      <c r="E329" s="89"/>
    </row>
    <row r="330" spans="1:5" ht="15.75" thickBot="1" x14ac:dyDescent="0.3">
      <c r="A330" s="201" t="s">
        <v>44</v>
      </c>
      <c r="B330" s="190">
        <f>SUM(B331:B334)</f>
        <v>0</v>
      </c>
      <c r="C330" s="190">
        <f>SUM(C331:C334)</f>
        <v>47500</v>
      </c>
      <c r="D330" s="190">
        <f>SUM(D331:D334)</f>
        <v>0</v>
      </c>
      <c r="E330" s="190">
        <f>SUM(E331:E334)</f>
        <v>0</v>
      </c>
    </row>
    <row r="331" spans="1:5" ht="15.75" thickBot="1" x14ac:dyDescent="0.3">
      <c r="A331" s="195" t="s">
        <v>52</v>
      </c>
      <c r="B331" s="190">
        <v>0</v>
      </c>
      <c r="C331" s="190">
        <v>47500</v>
      </c>
      <c r="D331" s="190">
        <v>0</v>
      </c>
      <c r="E331" s="190">
        <v>0</v>
      </c>
    </row>
    <row r="332" spans="1:5" ht="15.75" thickBot="1" x14ac:dyDescent="0.3">
      <c r="A332" s="195" t="s">
        <v>149</v>
      </c>
      <c r="B332" s="190"/>
      <c r="C332" s="190"/>
      <c r="D332" s="190"/>
      <c r="E332" s="190"/>
    </row>
    <row r="333" spans="1:5" ht="15.75" thickBot="1" x14ac:dyDescent="0.3">
      <c r="A333" s="195" t="s">
        <v>150</v>
      </c>
      <c r="B333" s="190"/>
      <c r="C333" s="190"/>
      <c r="D333" s="190"/>
      <c r="E333" s="190"/>
    </row>
    <row r="334" spans="1:5" ht="15.75" thickBot="1" x14ac:dyDescent="0.3">
      <c r="A334" s="195" t="s">
        <v>151</v>
      </c>
      <c r="B334" s="190"/>
      <c r="C334" s="190"/>
      <c r="D334" s="190"/>
      <c r="E334" s="190"/>
    </row>
    <row r="335" spans="1:5" ht="15.75" thickBot="1" x14ac:dyDescent="0.3">
      <c r="A335" s="299" t="s">
        <v>91</v>
      </c>
      <c r="B335" s="190">
        <f>B330+B325</f>
        <v>0</v>
      </c>
      <c r="C335" s="190">
        <f>C330+C325</f>
        <v>47500</v>
      </c>
      <c r="D335" s="190">
        <f>D330+D325</f>
        <v>0</v>
      </c>
      <c r="E335" s="190">
        <f>E330+E325</f>
        <v>0</v>
      </c>
    </row>
    <row r="336" spans="1:5" ht="79.5" thickBot="1" x14ac:dyDescent="0.3">
      <c r="A336" s="289" t="s">
        <v>92</v>
      </c>
      <c r="B336" s="42" t="s">
        <v>760</v>
      </c>
      <c r="C336" s="287" t="s">
        <v>55</v>
      </c>
      <c r="D336" s="384" t="s">
        <v>527</v>
      </c>
      <c r="E336" s="387"/>
    </row>
    <row r="337" spans="1:5" ht="27.75" customHeight="1" thickBot="1" x14ac:dyDescent="0.3">
      <c r="A337" s="4" t="s">
        <v>10</v>
      </c>
      <c r="B337" s="371" t="s">
        <v>760</v>
      </c>
      <c r="C337" s="372"/>
      <c r="D337" s="372"/>
      <c r="E337" s="373"/>
    </row>
    <row r="338" spans="1:5" ht="15.75" thickBot="1" x14ac:dyDescent="0.3">
      <c r="A338" s="4" t="s">
        <v>15</v>
      </c>
      <c r="B338" s="352" t="s">
        <v>734</v>
      </c>
      <c r="C338" s="353"/>
      <c r="D338" s="353"/>
      <c r="E338" s="381"/>
    </row>
    <row r="339" spans="1:5" x14ac:dyDescent="0.25">
      <c r="A339" s="366"/>
      <c r="B339" s="17">
        <v>2018</v>
      </c>
      <c r="C339" s="17">
        <v>2019</v>
      </c>
      <c r="D339" s="17">
        <v>2020</v>
      </c>
      <c r="E339" s="17">
        <v>2021</v>
      </c>
    </row>
    <row r="340" spans="1:5" ht="15.75" thickBot="1" x14ac:dyDescent="0.3">
      <c r="A340" s="367"/>
      <c r="B340" s="18" t="s">
        <v>6</v>
      </c>
      <c r="C340" s="18" t="s">
        <v>7</v>
      </c>
      <c r="D340" s="18" t="s">
        <v>7</v>
      </c>
      <c r="E340" s="18" t="s">
        <v>7</v>
      </c>
    </row>
    <row r="341" spans="1:5" ht="15.75" thickBot="1" x14ac:dyDescent="0.3">
      <c r="A341" s="4" t="s">
        <v>9</v>
      </c>
      <c r="B341" s="6">
        <v>0</v>
      </c>
      <c r="C341" s="6">
        <v>1</v>
      </c>
      <c r="D341" s="6">
        <v>0</v>
      </c>
      <c r="E341" s="6">
        <v>0</v>
      </c>
    </row>
    <row r="342" spans="1:5" ht="15.75" thickBot="1" x14ac:dyDescent="0.3">
      <c r="A342" s="4" t="s">
        <v>16</v>
      </c>
      <c r="B342" s="6">
        <f>B360</f>
        <v>0</v>
      </c>
      <c r="C342" s="6">
        <f>C360</f>
        <v>60800</v>
      </c>
      <c r="D342" s="6">
        <f>D360</f>
        <v>0</v>
      </c>
      <c r="E342" s="6">
        <f>E360</f>
        <v>0</v>
      </c>
    </row>
    <row r="343" spans="1:5" ht="15.75" thickBot="1" x14ac:dyDescent="0.3">
      <c r="A343" s="4" t="s">
        <v>24</v>
      </c>
      <c r="B343" s="6" t="e">
        <f>B342/B341</f>
        <v>#DIV/0!</v>
      </c>
      <c r="C343" s="6">
        <f>C342/C341</f>
        <v>60800</v>
      </c>
      <c r="D343" s="6" t="e">
        <f>D342/D341</f>
        <v>#DIV/0!</v>
      </c>
      <c r="E343" s="6" t="e">
        <f>E342/E341</f>
        <v>#DIV/0!</v>
      </c>
    </row>
    <row r="344" spans="1:5" ht="15.75" thickBot="1" x14ac:dyDescent="0.3">
      <c r="A344" s="4" t="s">
        <v>17</v>
      </c>
      <c r="B344" s="277" t="s">
        <v>23</v>
      </c>
      <c r="C344" s="7" t="e">
        <f t="shared" ref="C344:E346" si="11">C341/B341-1</f>
        <v>#DIV/0!</v>
      </c>
      <c r="D344" s="7">
        <f t="shared" si="11"/>
        <v>-1</v>
      </c>
      <c r="E344" s="7" t="e">
        <f t="shared" si="11"/>
        <v>#DIV/0!</v>
      </c>
    </row>
    <row r="345" spans="1:5" ht="15.75" thickBot="1" x14ac:dyDescent="0.3">
      <c r="A345" s="4" t="s">
        <v>18</v>
      </c>
      <c r="B345" s="277" t="s">
        <v>23</v>
      </c>
      <c r="C345" s="7" t="e">
        <f t="shared" si="11"/>
        <v>#DIV/0!</v>
      </c>
      <c r="D345" s="7">
        <f t="shared" si="11"/>
        <v>-1</v>
      </c>
      <c r="E345" s="7" t="e">
        <f t="shared" si="11"/>
        <v>#DIV/0!</v>
      </c>
    </row>
    <row r="346" spans="1:5" ht="15.75" thickBot="1" x14ac:dyDescent="0.3">
      <c r="A346" s="4" t="s">
        <v>19</v>
      </c>
      <c r="B346" s="277" t="s">
        <v>23</v>
      </c>
      <c r="C346" s="7" t="e">
        <f t="shared" si="11"/>
        <v>#DIV/0!</v>
      </c>
      <c r="D346" s="7" t="e">
        <f t="shared" si="11"/>
        <v>#DIV/0!</v>
      </c>
      <c r="E346" s="7" t="e">
        <f t="shared" si="11"/>
        <v>#DIV/0!</v>
      </c>
    </row>
    <row r="347" spans="1:5" ht="15.75" thickBot="1" x14ac:dyDescent="0.3">
      <c r="A347" s="382" t="s">
        <v>93</v>
      </c>
      <c r="B347" s="358"/>
      <c r="C347" s="358"/>
      <c r="D347" s="358"/>
      <c r="E347" s="383"/>
    </row>
    <row r="348" spans="1:5" x14ac:dyDescent="0.25">
      <c r="A348" s="366"/>
      <c r="B348" s="17">
        <v>2018</v>
      </c>
      <c r="C348" s="17">
        <v>2019</v>
      </c>
      <c r="D348" s="17">
        <v>2020</v>
      </c>
      <c r="E348" s="17">
        <v>2021</v>
      </c>
    </row>
    <row r="349" spans="1:5" ht="15.75" thickBot="1" x14ac:dyDescent="0.3">
      <c r="A349" s="367"/>
      <c r="B349" s="18" t="s">
        <v>6</v>
      </c>
      <c r="C349" s="18" t="s">
        <v>7</v>
      </c>
      <c r="D349" s="18" t="s">
        <v>7</v>
      </c>
      <c r="E349" s="18" t="s">
        <v>7</v>
      </c>
    </row>
    <row r="350" spans="1:5" ht="15.75" thickBot="1" x14ac:dyDescent="0.3">
      <c r="A350" s="201" t="s">
        <v>43</v>
      </c>
      <c r="B350" s="89">
        <f>SUM(B351:B354)</f>
        <v>0</v>
      </c>
      <c r="C350" s="89">
        <f>SUM(C351:C354)</f>
        <v>0</v>
      </c>
      <c r="D350" s="89">
        <f>SUM(D351:D354)</f>
        <v>0</v>
      </c>
      <c r="E350" s="89">
        <f>SUM(E351:E354)</f>
        <v>0</v>
      </c>
    </row>
    <row r="351" spans="1:5" ht="15.75" thickBot="1" x14ac:dyDescent="0.3">
      <c r="A351" s="195" t="s">
        <v>52</v>
      </c>
      <c r="B351" s="89"/>
      <c r="C351" s="89"/>
      <c r="D351" s="89"/>
      <c r="E351" s="89"/>
    </row>
    <row r="352" spans="1:5" ht="15.75" thickBot="1" x14ac:dyDescent="0.3">
      <c r="A352" s="195" t="s">
        <v>149</v>
      </c>
      <c r="B352" s="89"/>
      <c r="C352" s="89"/>
      <c r="D352" s="89"/>
      <c r="E352" s="89"/>
    </row>
    <row r="353" spans="1:5" ht="15.75" thickBot="1" x14ac:dyDescent="0.3">
      <c r="A353" s="195" t="s">
        <v>150</v>
      </c>
      <c r="B353" s="89"/>
      <c r="C353" s="89"/>
      <c r="D353" s="89"/>
      <c r="E353" s="89"/>
    </row>
    <row r="354" spans="1:5" ht="15.75" thickBot="1" x14ac:dyDescent="0.3">
      <c r="A354" s="195" t="s">
        <v>151</v>
      </c>
      <c r="B354" s="89"/>
      <c r="C354" s="89"/>
      <c r="D354" s="89"/>
      <c r="E354" s="89"/>
    </row>
    <row r="355" spans="1:5" ht="15.75" thickBot="1" x14ac:dyDescent="0.3">
      <c r="A355" s="201" t="s">
        <v>44</v>
      </c>
      <c r="B355" s="190">
        <f>SUM(B356:B359)</f>
        <v>0</v>
      </c>
      <c r="C355" s="190">
        <f>SUM(C356:C359)</f>
        <v>60800</v>
      </c>
      <c r="D355" s="190">
        <f>SUM(D356:D359)</f>
        <v>0</v>
      </c>
      <c r="E355" s="190">
        <f>SUM(E356:E359)</f>
        <v>0</v>
      </c>
    </row>
    <row r="356" spans="1:5" ht="15.75" thickBot="1" x14ac:dyDescent="0.3">
      <c r="A356" s="195" t="s">
        <v>52</v>
      </c>
      <c r="B356" s="190">
        <v>0</v>
      </c>
      <c r="C356" s="190">
        <v>60800</v>
      </c>
      <c r="D356" s="190">
        <v>0</v>
      </c>
      <c r="E356" s="190">
        <v>0</v>
      </c>
    </row>
    <row r="357" spans="1:5" ht="15.75" thickBot="1" x14ac:dyDescent="0.3">
      <c r="A357" s="195" t="s">
        <v>149</v>
      </c>
      <c r="B357" s="190"/>
      <c r="C357" s="190"/>
      <c r="D357" s="190"/>
      <c r="E357" s="190"/>
    </row>
    <row r="358" spans="1:5" ht="15.75" thickBot="1" x14ac:dyDescent="0.3">
      <c r="A358" s="195" t="s">
        <v>150</v>
      </c>
      <c r="B358" s="190"/>
      <c r="C358" s="190"/>
      <c r="D358" s="190"/>
      <c r="E358" s="190"/>
    </row>
    <row r="359" spans="1:5" ht="15.75" thickBot="1" x14ac:dyDescent="0.3">
      <c r="A359" s="195" t="s">
        <v>151</v>
      </c>
      <c r="B359" s="190"/>
      <c r="C359" s="190"/>
      <c r="D359" s="190"/>
      <c r="E359" s="190"/>
    </row>
    <row r="360" spans="1:5" ht="15.75" thickBot="1" x14ac:dyDescent="0.3">
      <c r="A360" s="299" t="s">
        <v>94</v>
      </c>
      <c r="B360" s="190">
        <f>B355+B350</f>
        <v>0</v>
      </c>
      <c r="C360" s="190">
        <f>C355+C350</f>
        <v>60800</v>
      </c>
      <c r="D360" s="190">
        <f>D355+D350</f>
        <v>0</v>
      </c>
      <c r="E360" s="190">
        <f>E355+E350</f>
        <v>0</v>
      </c>
    </row>
    <row r="361" spans="1:5" ht="15.75" thickBot="1" x14ac:dyDescent="0.3">
      <c r="A361" s="25"/>
      <c r="B361" s="26"/>
      <c r="C361" s="26"/>
      <c r="D361" s="26"/>
      <c r="E361" s="26"/>
    </row>
    <row r="362" spans="1:5" ht="24.75" thickBot="1" x14ac:dyDescent="0.3">
      <c r="A362" s="12" t="s">
        <v>49</v>
      </c>
      <c r="B362" s="13">
        <f>B27+B64+B101+B141+B166+B191+B217+B242+B267+B292+B317+B342</f>
        <v>330000</v>
      </c>
      <c r="C362" s="13">
        <f>C27+C64+C101+C141+C166+C191+C217+C242+C267+C292+C317+C342</f>
        <v>970000.00000000012</v>
      </c>
      <c r="D362" s="13">
        <f>D27+D64+D101+D141+D166+D191+D217+D242+D267+D292+D317+D342</f>
        <v>330000</v>
      </c>
      <c r="E362" s="13">
        <f>E27+E64+E101+E141+E166+E191+E217+E242+E267+E292+E317+E342</f>
        <v>330000</v>
      </c>
    </row>
    <row r="363" spans="1:5" ht="24.75" thickBot="1" x14ac:dyDescent="0.3">
      <c r="A363" s="12" t="s">
        <v>50</v>
      </c>
      <c r="B363" s="13">
        <f>B364+B367+B370+B373+B376+B379+B382+B385+B390</f>
        <v>330000</v>
      </c>
      <c r="C363" s="13">
        <f>C364+C367+C370+C373+C376+C379+C382+C385+C390</f>
        <v>970000</v>
      </c>
      <c r="D363" s="13">
        <f>D364+D367+D370+D373+D376+D379+D382+D385+D390</f>
        <v>330000</v>
      </c>
      <c r="E363" s="13">
        <f>E364+E367+E370+E373+E376+E379+E382+E385+E390</f>
        <v>330000</v>
      </c>
    </row>
    <row r="364" spans="1:5" ht="15.75" thickBot="1" x14ac:dyDescent="0.3">
      <c r="A364" s="1" t="s">
        <v>0</v>
      </c>
      <c r="B364" s="21">
        <f>B365+B366</f>
        <v>0</v>
      </c>
      <c r="C364" s="21">
        <f>C365+C366</f>
        <v>0</v>
      </c>
      <c r="D364" s="21">
        <f>D365+D366</f>
        <v>0</v>
      </c>
      <c r="E364" s="21">
        <f>E365+E366</f>
        <v>0</v>
      </c>
    </row>
    <row r="365" spans="1:5" ht="15.75" thickBot="1" x14ac:dyDescent="0.3">
      <c r="A365" s="10" t="s">
        <v>52</v>
      </c>
      <c r="B365" s="11">
        <f t="shared" ref="B365:E366" si="12">B36+B73+B110</f>
        <v>0</v>
      </c>
      <c r="C365" s="11">
        <f t="shared" si="12"/>
        <v>0</v>
      </c>
      <c r="D365" s="11">
        <f t="shared" si="12"/>
        <v>0</v>
      </c>
      <c r="E365" s="11">
        <f t="shared" si="12"/>
        <v>0</v>
      </c>
    </row>
    <row r="366" spans="1:5" ht="15.75" thickBot="1" x14ac:dyDescent="0.3">
      <c r="A366" s="10" t="s">
        <v>56</v>
      </c>
      <c r="B366" s="11">
        <f t="shared" si="12"/>
        <v>0</v>
      </c>
      <c r="C366" s="11">
        <f t="shared" si="12"/>
        <v>0</v>
      </c>
      <c r="D366" s="11">
        <f t="shared" si="12"/>
        <v>0</v>
      </c>
      <c r="E366" s="11">
        <f t="shared" si="12"/>
        <v>0</v>
      </c>
    </row>
    <row r="367" spans="1:5" ht="24.75" thickBot="1" x14ac:dyDescent="0.3">
      <c r="A367" s="1" t="s">
        <v>32</v>
      </c>
      <c r="B367" s="21">
        <f>B368+B369</f>
        <v>0</v>
      </c>
      <c r="C367" s="21">
        <f>C368+C369</f>
        <v>0</v>
      </c>
      <c r="D367" s="21">
        <f>D368+D369</f>
        <v>0</v>
      </c>
      <c r="E367" s="21">
        <f>E368+E369</f>
        <v>0</v>
      </c>
    </row>
    <row r="368" spans="1:5" ht="15.75" thickBot="1" x14ac:dyDescent="0.3">
      <c r="A368" s="10" t="s">
        <v>52</v>
      </c>
      <c r="B368" s="8">
        <f>B39+B76+B113</f>
        <v>0</v>
      </c>
      <c r="C368" s="8">
        <f>C39+C76+C113</f>
        <v>0</v>
      </c>
      <c r="D368" s="8">
        <f>D39+D76+D113</f>
        <v>0</v>
      </c>
      <c r="E368" s="8">
        <f>E39+E76+E113</f>
        <v>0</v>
      </c>
    </row>
    <row r="369" spans="1:5" ht="15.75" thickBot="1" x14ac:dyDescent="0.3">
      <c r="A369" s="10" t="s">
        <v>56</v>
      </c>
      <c r="B369" s="11">
        <f>B40+B77+B111</f>
        <v>0</v>
      </c>
      <c r="C369" s="11">
        <f>C40+C77+C111</f>
        <v>0</v>
      </c>
      <c r="D369" s="11">
        <f>D40+D77+D111</f>
        <v>0</v>
      </c>
      <c r="E369" s="11">
        <f>E40+E77+E111</f>
        <v>0</v>
      </c>
    </row>
    <row r="370" spans="1:5" ht="15.75" thickBot="1" x14ac:dyDescent="0.3">
      <c r="A370" s="1" t="s">
        <v>1</v>
      </c>
      <c r="B370" s="21">
        <f>B371+B372</f>
        <v>0</v>
      </c>
      <c r="C370" s="21">
        <f>C371+C372</f>
        <v>0</v>
      </c>
      <c r="D370" s="21">
        <f>D371+D372</f>
        <v>0</v>
      </c>
      <c r="E370" s="21">
        <f>E371+E372</f>
        <v>0</v>
      </c>
    </row>
    <row r="371" spans="1:5" ht="15.75" thickBot="1" x14ac:dyDescent="0.3">
      <c r="A371" s="10" t="s">
        <v>52</v>
      </c>
      <c r="B371" s="11">
        <f t="shared" ref="B371:E372" si="13">B42+B79+B116</f>
        <v>0</v>
      </c>
      <c r="C371" s="11">
        <f t="shared" si="13"/>
        <v>0</v>
      </c>
      <c r="D371" s="11">
        <f t="shared" si="13"/>
        <v>0</v>
      </c>
      <c r="E371" s="11">
        <f t="shared" si="13"/>
        <v>0</v>
      </c>
    </row>
    <row r="372" spans="1:5" ht="15.75" thickBot="1" x14ac:dyDescent="0.3">
      <c r="A372" s="10" t="s">
        <v>56</v>
      </c>
      <c r="B372" s="11">
        <f t="shared" si="13"/>
        <v>0</v>
      </c>
      <c r="C372" s="11">
        <f t="shared" si="13"/>
        <v>0</v>
      </c>
      <c r="D372" s="11">
        <f t="shared" si="13"/>
        <v>0</v>
      </c>
      <c r="E372" s="11">
        <f t="shared" si="13"/>
        <v>0</v>
      </c>
    </row>
    <row r="373" spans="1:5" ht="15.75" thickBot="1" x14ac:dyDescent="0.3">
      <c r="A373" s="1" t="s">
        <v>2</v>
      </c>
      <c r="B373" s="21">
        <f>B374+B375</f>
        <v>0</v>
      </c>
      <c r="C373" s="21">
        <f>C374+C375</f>
        <v>0</v>
      </c>
      <c r="D373" s="21">
        <f>D374+D375</f>
        <v>0</v>
      </c>
      <c r="E373" s="21">
        <f>E374+E375</f>
        <v>0</v>
      </c>
    </row>
    <row r="374" spans="1:5" ht="15.75" thickBot="1" x14ac:dyDescent="0.3">
      <c r="A374" s="10" t="s">
        <v>52</v>
      </c>
      <c r="B374" s="8">
        <f t="shared" ref="B374:E375" si="14">B45+B82+B119</f>
        <v>0</v>
      </c>
      <c r="C374" s="8">
        <f t="shared" si="14"/>
        <v>0</v>
      </c>
      <c r="D374" s="8">
        <f t="shared" si="14"/>
        <v>0</v>
      </c>
      <c r="E374" s="8">
        <f t="shared" si="14"/>
        <v>0</v>
      </c>
    </row>
    <row r="375" spans="1:5" ht="15.75" thickBot="1" x14ac:dyDescent="0.3">
      <c r="A375" s="10" t="s">
        <v>56</v>
      </c>
      <c r="B375" s="11">
        <f t="shared" si="14"/>
        <v>0</v>
      </c>
      <c r="C375" s="11">
        <f t="shared" si="14"/>
        <v>0</v>
      </c>
      <c r="D375" s="11">
        <f t="shared" si="14"/>
        <v>0</v>
      </c>
      <c r="E375" s="11">
        <f t="shared" si="14"/>
        <v>0</v>
      </c>
    </row>
    <row r="376" spans="1:5" ht="15.75" thickBot="1" x14ac:dyDescent="0.3">
      <c r="A376" s="1" t="s">
        <v>25</v>
      </c>
      <c r="B376" s="21">
        <f>B377+B378</f>
        <v>60000</v>
      </c>
      <c r="C376" s="21">
        <f>C377+C378</f>
        <v>60000</v>
      </c>
      <c r="D376" s="21">
        <f>D377+D378</f>
        <v>60000</v>
      </c>
      <c r="E376" s="21">
        <f>E377+E378</f>
        <v>60000</v>
      </c>
    </row>
    <row r="377" spans="1:5" ht="15.75" thickBot="1" x14ac:dyDescent="0.3">
      <c r="A377" s="10" t="s">
        <v>52</v>
      </c>
      <c r="B377" s="8">
        <f t="shared" ref="B377:E378" si="15">B48+B85+B122</f>
        <v>60000</v>
      </c>
      <c r="C377" s="8">
        <f t="shared" si="15"/>
        <v>60000</v>
      </c>
      <c r="D377" s="8">
        <f t="shared" si="15"/>
        <v>60000</v>
      </c>
      <c r="E377" s="8">
        <f t="shared" si="15"/>
        <v>60000</v>
      </c>
    </row>
    <row r="378" spans="1:5" ht="15.75" thickBot="1" x14ac:dyDescent="0.3">
      <c r="A378" s="10" t="s">
        <v>56</v>
      </c>
      <c r="B378" s="11">
        <f t="shared" si="15"/>
        <v>0</v>
      </c>
      <c r="C378" s="11">
        <f t="shared" si="15"/>
        <v>0</v>
      </c>
      <c r="D378" s="11">
        <f t="shared" si="15"/>
        <v>0</v>
      </c>
      <c r="E378" s="11">
        <f t="shared" si="15"/>
        <v>0</v>
      </c>
    </row>
    <row r="379" spans="1:5" ht="15.75" thickBot="1" x14ac:dyDescent="0.3">
      <c r="A379" s="1" t="s">
        <v>26</v>
      </c>
      <c r="B379" s="21">
        <f>B380+B381</f>
        <v>180000</v>
      </c>
      <c r="C379" s="21">
        <f>C380+C381</f>
        <v>170000</v>
      </c>
      <c r="D379" s="21">
        <f>D380+D381</f>
        <v>180000</v>
      </c>
      <c r="E379" s="21">
        <f>E380+E381</f>
        <v>180000</v>
      </c>
    </row>
    <row r="380" spans="1:5" ht="15.75" thickBot="1" x14ac:dyDescent="0.3">
      <c r="A380" s="10" t="s">
        <v>52</v>
      </c>
      <c r="B380" s="8">
        <f t="shared" ref="B380:E381" si="16">B51+B88+B125</f>
        <v>180000</v>
      </c>
      <c r="C380" s="8">
        <f t="shared" si="16"/>
        <v>170000</v>
      </c>
      <c r="D380" s="8">
        <f t="shared" si="16"/>
        <v>180000</v>
      </c>
      <c r="E380" s="8">
        <f t="shared" si="16"/>
        <v>180000</v>
      </c>
    </row>
    <row r="381" spans="1:5" ht="15.75" thickBot="1" x14ac:dyDescent="0.3">
      <c r="A381" s="10" t="s">
        <v>56</v>
      </c>
      <c r="B381" s="11">
        <f t="shared" si="16"/>
        <v>0</v>
      </c>
      <c r="C381" s="11">
        <f t="shared" si="16"/>
        <v>0</v>
      </c>
      <c r="D381" s="11">
        <f t="shared" si="16"/>
        <v>0</v>
      </c>
      <c r="E381" s="11">
        <f t="shared" si="16"/>
        <v>0</v>
      </c>
    </row>
    <row r="382" spans="1:5" ht="24.75" thickBot="1" x14ac:dyDescent="0.3">
      <c r="A382" s="1" t="s">
        <v>3</v>
      </c>
      <c r="B382" s="21">
        <f>B383+B384</f>
        <v>90000</v>
      </c>
      <c r="C382" s="21">
        <f>C383+C384</f>
        <v>90000</v>
      </c>
      <c r="D382" s="21">
        <f>D383+D384</f>
        <v>90000</v>
      </c>
      <c r="E382" s="21">
        <f>E383+E384</f>
        <v>90000</v>
      </c>
    </row>
    <row r="383" spans="1:5" ht="15.75" thickBot="1" x14ac:dyDescent="0.3">
      <c r="A383" s="10" t="s">
        <v>52</v>
      </c>
      <c r="B383" s="8">
        <f t="shared" ref="B383:E384" si="17">B54+B91+B128</f>
        <v>90000</v>
      </c>
      <c r="C383" s="8">
        <f t="shared" si="17"/>
        <v>90000</v>
      </c>
      <c r="D383" s="8">
        <f t="shared" si="17"/>
        <v>90000</v>
      </c>
      <c r="E383" s="8">
        <f t="shared" si="17"/>
        <v>90000</v>
      </c>
    </row>
    <row r="384" spans="1:5" ht="15.75" thickBot="1" x14ac:dyDescent="0.3">
      <c r="A384" s="10" t="s">
        <v>56</v>
      </c>
      <c r="B384" s="11">
        <f t="shared" si="17"/>
        <v>0</v>
      </c>
      <c r="C384" s="11">
        <f t="shared" si="17"/>
        <v>0</v>
      </c>
      <c r="D384" s="11">
        <f t="shared" si="17"/>
        <v>0</v>
      </c>
      <c r="E384" s="11">
        <f t="shared" si="17"/>
        <v>0</v>
      </c>
    </row>
    <row r="385" spans="1:5" ht="15.75" thickBot="1" x14ac:dyDescent="0.3">
      <c r="A385" s="1" t="s">
        <v>20</v>
      </c>
      <c r="B385" s="8">
        <f>SUM(B386:B389)</f>
        <v>0</v>
      </c>
      <c r="C385" s="8">
        <f>SUM(C386:C389)</f>
        <v>0</v>
      </c>
      <c r="D385" s="8">
        <f>SUM(D386:D389)</f>
        <v>0</v>
      </c>
      <c r="E385" s="8">
        <f>SUM(E386:E389)</f>
        <v>0</v>
      </c>
    </row>
    <row r="386" spans="1:5" ht="15.75" thickBot="1" x14ac:dyDescent="0.3">
      <c r="A386" s="10" t="s">
        <v>52</v>
      </c>
      <c r="B386" s="8">
        <f t="shared" ref="B386:E389" si="18">B150+B175+B200+B226+B251+B276+B301+B326+B351</f>
        <v>0</v>
      </c>
      <c r="C386" s="8">
        <f t="shared" si="18"/>
        <v>0</v>
      </c>
      <c r="D386" s="8">
        <f t="shared" si="18"/>
        <v>0</v>
      </c>
      <c r="E386" s="8">
        <f t="shared" si="18"/>
        <v>0</v>
      </c>
    </row>
    <row r="387" spans="1:5" ht="15.75" thickBot="1" x14ac:dyDescent="0.3">
      <c r="A387" s="10" t="s">
        <v>152</v>
      </c>
      <c r="B387" s="8">
        <f t="shared" si="18"/>
        <v>0</v>
      </c>
      <c r="C387" s="8">
        <f t="shared" si="18"/>
        <v>0</v>
      </c>
      <c r="D387" s="8">
        <f t="shared" si="18"/>
        <v>0</v>
      </c>
      <c r="E387" s="8">
        <f t="shared" si="18"/>
        <v>0</v>
      </c>
    </row>
    <row r="388" spans="1:5" ht="15.75" thickBot="1" x14ac:dyDescent="0.3">
      <c r="A388" s="10" t="s">
        <v>150</v>
      </c>
      <c r="B388" s="8">
        <f t="shared" si="18"/>
        <v>0</v>
      </c>
      <c r="C388" s="8">
        <f t="shared" si="18"/>
        <v>0</v>
      </c>
      <c r="D388" s="8">
        <f t="shared" si="18"/>
        <v>0</v>
      </c>
      <c r="E388" s="8">
        <f t="shared" si="18"/>
        <v>0</v>
      </c>
    </row>
    <row r="389" spans="1:5" ht="15.75" thickBot="1" x14ac:dyDescent="0.3">
      <c r="A389" s="10" t="s">
        <v>151</v>
      </c>
      <c r="B389" s="8">
        <f t="shared" si="18"/>
        <v>0</v>
      </c>
      <c r="C389" s="8">
        <f t="shared" si="18"/>
        <v>0</v>
      </c>
      <c r="D389" s="8">
        <f t="shared" si="18"/>
        <v>0</v>
      </c>
      <c r="E389" s="8">
        <f t="shared" si="18"/>
        <v>0</v>
      </c>
    </row>
    <row r="390" spans="1:5" ht="15.75" thickBot="1" x14ac:dyDescent="0.3">
      <c r="A390" s="1" t="s">
        <v>21</v>
      </c>
      <c r="B390" s="8">
        <f>B391+B392+B393+B394</f>
        <v>0</v>
      </c>
      <c r="C390" s="8">
        <f>C391+C392+C393+C394</f>
        <v>650000</v>
      </c>
      <c r="D390" s="8">
        <f>D391+D392+D393+D394</f>
        <v>0</v>
      </c>
      <c r="E390" s="8">
        <f>E391+E392+E393+E394</f>
        <v>0</v>
      </c>
    </row>
    <row r="391" spans="1:5" ht="15.75" thickBot="1" x14ac:dyDescent="0.3">
      <c r="A391" s="10" t="s">
        <v>52</v>
      </c>
      <c r="B391" s="8">
        <f t="shared" ref="B391:E394" si="19">B155+B180+B205+B231+B256+B281+B306+B331+B356</f>
        <v>0</v>
      </c>
      <c r="C391" s="8">
        <f t="shared" si="19"/>
        <v>650000</v>
      </c>
      <c r="D391" s="8">
        <f t="shared" si="19"/>
        <v>0</v>
      </c>
      <c r="E391" s="8">
        <f t="shared" si="19"/>
        <v>0</v>
      </c>
    </row>
    <row r="392" spans="1:5" ht="15.75" thickBot="1" x14ac:dyDescent="0.3">
      <c r="A392" s="10" t="s">
        <v>152</v>
      </c>
      <c r="B392" s="8">
        <f t="shared" si="19"/>
        <v>0</v>
      </c>
      <c r="C392" s="8">
        <f t="shared" si="19"/>
        <v>0</v>
      </c>
      <c r="D392" s="8">
        <f t="shared" si="19"/>
        <v>0</v>
      </c>
      <c r="E392" s="8">
        <f t="shared" si="19"/>
        <v>0</v>
      </c>
    </row>
    <row r="393" spans="1:5" ht="15.75" thickBot="1" x14ac:dyDescent="0.3">
      <c r="A393" s="10" t="s">
        <v>150</v>
      </c>
      <c r="B393" s="8">
        <f t="shared" si="19"/>
        <v>0</v>
      </c>
      <c r="C393" s="8">
        <f t="shared" si="19"/>
        <v>0</v>
      </c>
      <c r="D393" s="8">
        <f t="shared" si="19"/>
        <v>0</v>
      </c>
      <c r="E393" s="8">
        <f t="shared" si="19"/>
        <v>0</v>
      </c>
    </row>
    <row r="394" spans="1:5" ht="15.75" thickBot="1" x14ac:dyDescent="0.3">
      <c r="A394" s="10" t="s">
        <v>151</v>
      </c>
      <c r="B394" s="8">
        <f t="shared" si="19"/>
        <v>0</v>
      </c>
      <c r="C394" s="8">
        <f t="shared" si="19"/>
        <v>0</v>
      </c>
      <c r="D394" s="8">
        <f t="shared" si="19"/>
        <v>0</v>
      </c>
      <c r="E394" s="8">
        <f t="shared" si="19"/>
        <v>0</v>
      </c>
    </row>
    <row r="395" spans="1:5" ht="15.75" thickBot="1" x14ac:dyDescent="0.3">
      <c r="A395" s="23" t="s">
        <v>36</v>
      </c>
      <c r="B395" s="24">
        <f>IF(B363-B362=0,0,"Error")</f>
        <v>0</v>
      </c>
      <c r="C395" s="24" t="str">
        <f>IF(C363-C362=0,0,"Error")</f>
        <v>Error</v>
      </c>
      <c r="D395" s="24">
        <f>IF(D363-D362=0,0,"Error")</f>
        <v>0</v>
      </c>
      <c r="E395" s="24">
        <f>IF(E363-E362=0,0,"Error")</f>
        <v>0</v>
      </c>
    </row>
    <row r="396" spans="1:5" x14ac:dyDescent="0.25">
      <c r="A396" s="27"/>
      <c r="B396" s="28"/>
      <c r="C396" s="28"/>
      <c r="D396" s="28"/>
      <c r="E396" s="28"/>
    </row>
  </sheetData>
  <mergeCells count="89">
    <mergeCell ref="B337:E337"/>
    <mergeCell ref="B338:E338"/>
    <mergeCell ref="A339:A340"/>
    <mergeCell ref="A347:E347"/>
    <mergeCell ref="A348:A349"/>
    <mergeCell ref="D336:E336"/>
    <mergeCell ref="B287:E287"/>
    <mergeCell ref="B288:E288"/>
    <mergeCell ref="A289:A290"/>
    <mergeCell ref="A297:E297"/>
    <mergeCell ref="A298:A299"/>
    <mergeCell ref="D311:E311"/>
    <mergeCell ref="B312:E312"/>
    <mergeCell ref="B313:E313"/>
    <mergeCell ref="A314:A315"/>
    <mergeCell ref="A322:E322"/>
    <mergeCell ref="A323:A324"/>
    <mergeCell ref="D286:E286"/>
    <mergeCell ref="B237:E237"/>
    <mergeCell ref="B238:E238"/>
    <mergeCell ref="A239:A240"/>
    <mergeCell ref="A247:E247"/>
    <mergeCell ref="A248:A249"/>
    <mergeCell ref="D261:E261"/>
    <mergeCell ref="B262:E262"/>
    <mergeCell ref="B263:E263"/>
    <mergeCell ref="A264:A265"/>
    <mergeCell ref="A272:E272"/>
    <mergeCell ref="A273:A274"/>
    <mergeCell ref="D236:E236"/>
    <mergeCell ref="B187:E187"/>
    <mergeCell ref="A188:A189"/>
    <mergeCell ref="A196:E196"/>
    <mergeCell ref="A197:A198"/>
    <mergeCell ref="B210:E210"/>
    <mergeCell ref="D211:E211"/>
    <mergeCell ref="B212:E212"/>
    <mergeCell ref="B213:E213"/>
    <mergeCell ref="A214:A215"/>
    <mergeCell ref="A222:E222"/>
    <mergeCell ref="A223:A224"/>
    <mergeCell ref="B186:E186"/>
    <mergeCell ref="B137:E137"/>
    <mergeCell ref="A138:A139"/>
    <mergeCell ref="A146:E146"/>
    <mergeCell ref="A147:A148"/>
    <mergeCell ref="D160:E160"/>
    <mergeCell ref="B161:E161"/>
    <mergeCell ref="B162:E162"/>
    <mergeCell ref="A163:A164"/>
    <mergeCell ref="A171:E171"/>
    <mergeCell ref="A172:A173"/>
    <mergeCell ref="D185:E185"/>
    <mergeCell ref="B136:E136"/>
    <mergeCell ref="A70:A71"/>
    <mergeCell ref="B95:E95"/>
    <mergeCell ref="B96:E96"/>
    <mergeCell ref="B97:E97"/>
    <mergeCell ref="A98:A99"/>
    <mergeCell ref="A106:E106"/>
    <mergeCell ref="A107:A108"/>
    <mergeCell ref="A132:E132"/>
    <mergeCell ref="A133:E133"/>
    <mergeCell ref="B134:E134"/>
    <mergeCell ref="D135:E135"/>
    <mergeCell ref="A69:E69"/>
    <mergeCell ref="A20:E20"/>
    <mergeCell ref="B21:E21"/>
    <mergeCell ref="B22:E22"/>
    <mergeCell ref="B23:E23"/>
    <mergeCell ref="A24:A25"/>
    <mergeCell ref="A32:E32"/>
    <mergeCell ref="A33:A34"/>
    <mergeCell ref="B58:E58"/>
    <mergeCell ref="B59:E59"/>
    <mergeCell ref="B60:E60"/>
    <mergeCell ref="A61:A62"/>
    <mergeCell ref="A19:E19"/>
    <mergeCell ref="A2:E2"/>
    <mergeCell ref="A3:E3"/>
    <mergeCell ref="B5:E5"/>
    <mergeCell ref="B6:E6"/>
    <mergeCell ref="B7:E7"/>
    <mergeCell ref="A8:E8"/>
    <mergeCell ref="A9:E11"/>
    <mergeCell ref="B12:E12"/>
    <mergeCell ref="A13:A14"/>
    <mergeCell ref="B15:E15"/>
    <mergeCell ref="A16:E1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05"/>
  <sheetViews>
    <sheetView view="pageBreakPreview" topLeftCell="A459" zoomScale="60" zoomScaleNormal="130" workbookViewId="0">
      <selection activeCell="B450" sqref="B450:E450"/>
    </sheetView>
  </sheetViews>
  <sheetFormatPr defaultRowHeight="15" x14ac:dyDescent="0.25"/>
  <cols>
    <col min="1" max="1" width="21.42578125" customWidth="1"/>
    <col min="2" max="2" width="16.140625" customWidth="1"/>
    <col min="3" max="3" width="14.85546875" customWidth="1"/>
    <col min="4" max="4" width="14.7109375" customWidth="1"/>
    <col min="5" max="5" width="17.28515625" customWidth="1"/>
  </cols>
  <sheetData>
    <row r="2" spans="1:5" ht="18" customHeight="1" x14ac:dyDescent="0.25">
      <c r="A2" s="331"/>
      <c r="B2" s="331"/>
      <c r="C2" s="331"/>
      <c r="D2" s="331"/>
      <c r="E2" s="331"/>
    </row>
    <row r="3" spans="1:5" ht="18" customHeight="1" x14ac:dyDescent="0.25">
      <c r="A3" s="332" t="s">
        <v>57</v>
      </c>
      <c r="B3" s="332"/>
      <c r="C3" s="332"/>
      <c r="D3" s="332"/>
      <c r="E3" s="332"/>
    </row>
    <row r="4" spans="1:5" ht="15.75" thickBot="1" x14ac:dyDescent="0.3"/>
    <row r="5" spans="1:5" ht="26.25" thickBot="1" x14ac:dyDescent="0.3">
      <c r="A5" s="16" t="s">
        <v>22</v>
      </c>
      <c r="B5" s="454" t="s">
        <v>169</v>
      </c>
      <c r="C5" s="455"/>
      <c r="D5" s="455"/>
      <c r="E5" s="456"/>
    </row>
    <row r="6" spans="1:5" ht="15.75" thickBot="1" x14ac:dyDescent="0.3">
      <c r="A6" s="16" t="s">
        <v>4</v>
      </c>
      <c r="B6" s="334" t="s">
        <v>170</v>
      </c>
      <c r="C6" s="335"/>
      <c r="D6" s="335"/>
      <c r="E6" s="336"/>
    </row>
    <row r="7" spans="1:5" ht="26.25" thickBot="1" x14ac:dyDescent="0.3">
      <c r="A7" s="16" t="s">
        <v>27</v>
      </c>
      <c r="B7" s="337" t="s">
        <v>5</v>
      </c>
      <c r="C7" s="338"/>
      <c r="D7" s="338"/>
      <c r="E7" s="339"/>
    </row>
    <row r="8" spans="1:5" ht="15.75" thickBot="1" x14ac:dyDescent="0.3">
      <c r="A8" s="340" t="s">
        <v>8</v>
      </c>
      <c r="B8" s="341"/>
      <c r="C8" s="341"/>
      <c r="D8" s="341"/>
      <c r="E8" s="342"/>
    </row>
    <row r="9" spans="1:5" ht="15" customHeight="1" x14ac:dyDescent="0.25">
      <c r="A9" s="445" t="s">
        <v>171</v>
      </c>
      <c r="B9" s="446"/>
      <c r="C9" s="446"/>
      <c r="D9" s="446"/>
      <c r="E9" s="447"/>
    </row>
    <row r="10" spans="1:5" ht="36.75" customHeight="1" x14ac:dyDescent="0.25">
      <c r="A10" s="448"/>
      <c r="B10" s="449"/>
      <c r="C10" s="449"/>
      <c r="D10" s="449"/>
      <c r="E10" s="450"/>
    </row>
    <row r="11" spans="1:5" ht="15.75" thickBot="1" x14ac:dyDescent="0.3">
      <c r="A11" s="451"/>
      <c r="B11" s="452"/>
      <c r="C11" s="452"/>
      <c r="D11" s="452"/>
      <c r="E11" s="453"/>
    </row>
    <row r="12" spans="1:5" ht="38.25" customHeight="1" thickBot="1" x14ac:dyDescent="0.3">
      <c r="A12" s="15" t="s">
        <v>11</v>
      </c>
      <c r="B12" s="414" t="s">
        <v>172</v>
      </c>
      <c r="C12" s="443"/>
      <c r="D12" s="443"/>
      <c r="E12" s="444"/>
    </row>
    <row r="13" spans="1:5" ht="23.25" customHeight="1" x14ac:dyDescent="0.25">
      <c r="A13" s="366" t="s">
        <v>173</v>
      </c>
      <c r="B13" s="2">
        <v>2018</v>
      </c>
      <c r="C13" s="2">
        <v>2019</v>
      </c>
      <c r="D13" s="2">
        <v>2020</v>
      </c>
      <c r="E13" s="2">
        <v>2021</v>
      </c>
    </row>
    <row r="14" spans="1:5" ht="15.75" thickBot="1" x14ac:dyDescent="0.3">
      <c r="A14" s="367"/>
      <c r="B14" s="3" t="s">
        <v>6</v>
      </c>
      <c r="C14" s="3" t="s">
        <v>7</v>
      </c>
      <c r="D14" s="3" t="s">
        <v>7</v>
      </c>
      <c r="E14" s="3" t="s">
        <v>7</v>
      </c>
    </row>
    <row r="15" spans="1:5" ht="90.75" thickBot="1" x14ac:dyDescent="0.3">
      <c r="A15" s="76" t="s">
        <v>174</v>
      </c>
      <c r="B15" s="77" t="s">
        <v>175</v>
      </c>
      <c r="C15" s="77" t="s">
        <v>176</v>
      </c>
      <c r="D15" s="77" t="s">
        <v>177</v>
      </c>
      <c r="E15" s="77" t="s">
        <v>178</v>
      </c>
    </row>
    <row r="16" spans="1:5" ht="79.5" thickBot="1" x14ac:dyDescent="0.3">
      <c r="A16" s="78" t="s">
        <v>179</v>
      </c>
      <c r="B16" s="79">
        <v>0.6</v>
      </c>
      <c r="C16" s="79">
        <v>0.63</v>
      </c>
      <c r="D16" s="79">
        <v>0.65</v>
      </c>
      <c r="E16" s="79">
        <v>0.7</v>
      </c>
    </row>
    <row r="17" spans="1:6" ht="23.25" thickBot="1" x14ac:dyDescent="0.3">
      <c r="A17" s="4" t="s">
        <v>180</v>
      </c>
      <c r="B17" s="79" t="s">
        <v>31</v>
      </c>
      <c r="C17" s="79" t="s">
        <v>28</v>
      </c>
      <c r="D17" s="79" t="s">
        <v>28</v>
      </c>
      <c r="E17" s="79" t="s">
        <v>28</v>
      </c>
    </row>
    <row r="18" spans="1:6" ht="83.25" customHeight="1" thickBot="1" x14ac:dyDescent="0.3">
      <c r="A18" s="12" t="s">
        <v>13</v>
      </c>
      <c r="B18" s="414" t="s">
        <v>181</v>
      </c>
      <c r="C18" s="443"/>
      <c r="D18" s="443"/>
      <c r="E18" s="444"/>
    </row>
    <row r="19" spans="1:6" ht="23.25" customHeight="1" thickBot="1" x14ac:dyDescent="0.3">
      <c r="A19" s="371" t="s">
        <v>182</v>
      </c>
      <c r="B19" s="372"/>
      <c r="C19" s="372"/>
      <c r="D19" s="372"/>
      <c r="E19" s="373"/>
    </row>
    <row r="20" spans="1:6" ht="99" customHeight="1" thickBot="1" x14ac:dyDescent="0.3">
      <c r="A20" s="53" t="s">
        <v>183</v>
      </c>
      <c r="B20" s="80" t="s">
        <v>184</v>
      </c>
      <c r="C20" s="77" t="s">
        <v>185</v>
      </c>
      <c r="D20" s="77" t="s">
        <v>186</v>
      </c>
      <c r="E20" s="77" t="s">
        <v>187</v>
      </c>
    </row>
    <row r="21" spans="1:6" ht="23.25" thickBot="1" x14ac:dyDescent="0.3">
      <c r="A21" s="78" t="s">
        <v>188</v>
      </c>
      <c r="B21" s="79" t="s">
        <v>189</v>
      </c>
      <c r="C21" s="79" t="s">
        <v>190</v>
      </c>
      <c r="D21" s="79" t="s">
        <v>191</v>
      </c>
      <c r="E21" s="79" t="s">
        <v>192</v>
      </c>
    </row>
    <row r="22" spans="1:6" ht="34.5" thickBot="1" x14ac:dyDescent="0.3">
      <c r="A22" s="78" t="s">
        <v>193</v>
      </c>
      <c r="B22" s="81">
        <v>297</v>
      </c>
      <c r="C22" s="81">
        <v>250</v>
      </c>
      <c r="D22" s="81">
        <v>200</v>
      </c>
      <c r="E22" s="81">
        <v>180</v>
      </c>
    </row>
    <row r="23" spans="1:6" ht="15.75" thickBot="1" x14ac:dyDescent="0.3">
      <c r="A23" s="374" t="s">
        <v>33</v>
      </c>
      <c r="B23" s="375"/>
      <c r="C23" s="375"/>
      <c r="D23" s="375"/>
      <c r="E23" s="376"/>
    </row>
    <row r="24" spans="1:6" ht="18.75" customHeight="1" thickBot="1" x14ac:dyDescent="0.3">
      <c r="A24" s="399" t="s">
        <v>194</v>
      </c>
      <c r="B24" s="400"/>
      <c r="C24" s="400"/>
      <c r="D24" s="400"/>
      <c r="E24" s="401"/>
    </row>
    <row r="25" spans="1:6" ht="31.5" customHeight="1" thickBot="1" x14ac:dyDescent="0.3">
      <c r="A25" s="19" t="s">
        <v>195</v>
      </c>
      <c r="B25" s="408" t="s">
        <v>196</v>
      </c>
      <c r="C25" s="409"/>
      <c r="D25" s="409"/>
      <c r="E25" s="410"/>
    </row>
    <row r="26" spans="1:6" ht="15.75" customHeight="1" thickBot="1" x14ac:dyDescent="0.3">
      <c r="A26" s="4" t="s">
        <v>10</v>
      </c>
      <c r="B26" s="371" t="s">
        <v>197</v>
      </c>
      <c r="C26" s="372"/>
      <c r="D26" s="372"/>
      <c r="E26" s="373"/>
    </row>
    <row r="27" spans="1:6" ht="12.75" customHeight="1" thickBot="1" x14ac:dyDescent="0.3">
      <c r="A27" s="4" t="s">
        <v>15</v>
      </c>
      <c r="B27" s="352" t="s">
        <v>198</v>
      </c>
      <c r="C27" s="353"/>
      <c r="D27" s="353"/>
      <c r="E27" s="381"/>
    </row>
    <row r="28" spans="1:6" ht="9" customHeight="1" x14ac:dyDescent="0.25">
      <c r="A28" s="366"/>
      <c r="B28" s="17">
        <v>2018</v>
      </c>
      <c r="C28" s="17">
        <v>2019</v>
      </c>
      <c r="D28" s="17">
        <v>2020</v>
      </c>
      <c r="E28" s="17">
        <v>2021</v>
      </c>
    </row>
    <row r="29" spans="1:6" ht="15.75" thickBot="1" x14ac:dyDescent="0.3">
      <c r="A29" s="367"/>
      <c r="B29" s="18" t="s">
        <v>6</v>
      </c>
      <c r="C29" s="18" t="s">
        <v>7</v>
      </c>
      <c r="D29" s="18" t="s">
        <v>7</v>
      </c>
      <c r="E29" s="18" t="s">
        <v>7</v>
      </c>
    </row>
    <row r="30" spans="1:6" ht="15.75" thickBot="1" x14ac:dyDescent="0.3">
      <c r="A30" s="4" t="s">
        <v>9</v>
      </c>
      <c r="B30" s="6">
        <v>323117</v>
      </c>
      <c r="C30" s="6">
        <v>323200</v>
      </c>
      <c r="D30" s="6">
        <v>323200</v>
      </c>
      <c r="E30" s="6">
        <v>323200</v>
      </c>
      <c r="F30" s="200"/>
    </row>
    <row r="31" spans="1:6" ht="15.75" thickBot="1" x14ac:dyDescent="0.3">
      <c r="A31" s="4" t="s">
        <v>16</v>
      </c>
      <c r="B31" s="6">
        <f>B59</f>
        <v>1945902</v>
      </c>
      <c r="C31" s="6">
        <f t="shared" ref="C31:E31" si="0">C59</f>
        <v>2180601</v>
      </c>
      <c r="D31" s="6">
        <f t="shared" si="0"/>
        <v>2259689</v>
      </c>
      <c r="E31" s="6">
        <f t="shared" si="0"/>
        <v>2384600</v>
      </c>
      <c r="F31" s="200"/>
    </row>
    <row r="32" spans="1:6" ht="15.75" thickBot="1" x14ac:dyDescent="0.3">
      <c r="A32" s="4" t="s">
        <v>24</v>
      </c>
      <c r="B32" s="6">
        <f>B31/B30</f>
        <v>6.0222829501388038</v>
      </c>
      <c r="C32" s="6">
        <f t="shared" ref="C32:E32" si="1">C31/C30</f>
        <v>6.7469090346534655</v>
      </c>
      <c r="D32" s="6">
        <f t="shared" si="1"/>
        <v>6.9916120049504951</v>
      </c>
      <c r="E32" s="6">
        <f t="shared" si="1"/>
        <v>7.3780940594059405</v>
      </c>
    </row>
    <row r="33" spans="1:5" ht="15.75" thickBot="1" x14ac:dyDescent="0.3">
      <c r="A33" s="4" t="s">
        <v>17</v>
      </c>
      <c r="B33" s="45" t="s">
        <v>23</v>
      </c>
      <c r="C33" s="7">
        <f>C30/B30-1</f>
        <v>2.5687289743347996E-4</v>
      </c>
      <c r="D33" s="7">
        <f t="shared" ref="D33:E35" si="2">D30/C30-1</f>
        <v>0</v>
      </c>
      <c r="E33" s="7">
        <f t="shared" si="2"/>
        <v>0</v>
      </c>
    </row>
    <row r="34" spans="1:5" ht="15.75" thickBot="1" x14ac:dyDescent="0.3">
      <c r="A34" s="4" t="s">
        <v>18</v>
      </c>
      <c r="B34" s="45" t="s">
        <v>23</v>
      </c>
      <c r="C34" s="7">
        <f>C31/B31-1</f>
        <v>0.12061193215280119</v>
      </c>
      <c r="D34" s="7">
        <f t="shared" si="2"/>
        <v>3.6268900179354135E-2</v>
      </c>
      <c r="E34" s="7">
        <f t="shared" si="2"/>
        <v>5.5277960816731753E-2</v>
      </c>
    </row>
    <row r="35" spans="1:5" ht="15.75" customHeight="1" thickBot="1" x14ac:dyDescent="0.3">
      <c r="A35" s="4" t="s">
        <v>19</v>
      </c>
      <c r="B35" s="45" t="s">
        <v>23</v>
      </c>
      <c r="C35" s="7">
        <f>C32/B32-1</f>
        <v>0.12032415124200702</v>
      </c>
      <c r="D35" s="7">
        <f t="shared" si="2"/>
        <v>3.6268900179354135E-2</v>
      </c>
      <c r="E35" s="7">
        <f t="shared" si="2"/>
        <v>5.5277960816731753E-2</v>
      </c>
    </row>
    <row r="36" spans="1:5" ht="12.75" customHeight="1" x14ac:dyDescent="0.25">
      <c r="A36" s="366"/>
      <c r="B36" s="17">
        <v>2018</v>
      </c>
      <c r="C36" s="17">
        <v>2019</v>
      </c>
      <c r="D36" s="17">
        <v>2020</v>
      </c>
      <c r="E36" s="17">
        <v>2021</v>
      </c>
    </row>
    <row r="37" spans="1:5" ht="9" customHeight="1" thickBot="1" x14ac:dyDescent="0.3">
      <c r="A37" s="367"/>
      <c r="B37" s="18" t="s">
        <v>6</v>
      </c>
      <c r="C37" s="18" t="s">
        <v>7</v>
      </c>
      <c r="D37" s="18" t="s">
        <v>7</v>
      </c>
      <c r="E37" s="18" t="s">
        <v>7</v>
      </c>
    </row>
    <row r="38" spans="1:5" ht="15.75" thickBot="1" x14ac:dyDescent="0.3">
      <c r="A38" s="1" t="s">
        <v>0</v>
      </c>
      <c r="B38" s="8">
        <f>B39+B40</f>
        <v>1329540</v>
      </c>
      <c r="C38" s="8">
        <f t="shared" ref="C38:E38" si="3">C39+C40</f>
        <v>1451000</v>
      </c>
      <c r="D38" s="8">
        <f t="shared" si="3"/>
        <v>1451000</v>
      </c>
      <c r="E38" s="8">
        <f t="shared" si="3"/>
        <v>1451000</v>
      </c>
    </row>
    <row r="39" spans="1:5" ht="15.75" thickBot="1" x14ac:dyDescent="0.3">
      <c r="A39" s="10" t="s">
        <v>52</v>
      </c>
      <c r="B39" s="11">
        <v>1329540</v>
      </c>
      <c r="C39" s="11">
        <v>1451000</v>
      </c>
      <c r="D39" s="11">
        <v>1451000</v>
      </c>
      <c r="E39" s="11">
        <v>1451000</v>
      </c>
    </row>
    <row r="40" spans="1:5" ht="15.75" thickBot="1" x14ac:dyDescent="0.3">
      <c r="A40" s="10" t="s">
        <v>53</v>
      </c>
      <c r="B40" s="11"/>
      <c r="C40" s="82"/>
      <c r="D40" s="82"/>
      <c r="E40" s="82"/>
    </row>
    <row r="41" spans="1:5" ht="24.75" thickBot="1" x14ac:dyDescent="0.3">
      <c r="A41" s="1" t="s">
        <v>32</v>
      </c>
      <c r="B41" s="8">
        <f>B42+B43</f>
        <v>223927</v>
      </c>
      <c r="C41" s="8">
        <f t="shared" ref="C41:E41" si="4">C42+C43</f>
        <v>372000</v>
      </c>
      <c r="D41" s="8">
        <f t="shared" si="4"/>
        <v>372000</v>
      </c>
      <c r="E41" s="8">
        <f t="shared" si="4"/>
        <v>372000</v>
      </c>
    </row>
    <row r="42" spans="1:5" ht="15.75" thickBot="1" x14ac:dyDescent="0.3">
      <c r="A42" s="10" t="s">
        <v>52</v>
      </c>
      <c r="B42" s="11">
        <v>223927</v>
      </c>
      <c r="C42" s="11">
        <v>372000</v>
      </c>
      <c r="D42" s="11">
        <v>372000</v>
      </c>
      <c r="E42" s="11">
        <v>372000</v>
      </c>
    </row>
    <row r="43" spans="1:5" ht="15.75" thickBot="1" x14ac:dyDescent="0.3">
      <c r="A43" s="10" t="s">
        <v>53</v>
      </c>
      <c r="B43" s="11"/>
      <c r="C43" s="8"/>
      <c r="D43" s="8"/>
      <c r="E43" s="8"/>
    </row>
    <row r="44" spans="1:5" ht="15.75" thickBot="1" x14ac:dyDescent="0.3">
      <c r="A44" s="1" t="s">
        <v>1</v>
      </c>
      <c r="B44" s="8">
        <f>B45+B46</f>
        <v>390935</v>
      </c>
      <c r="C44" s="8">
        <f t="shared" ref="C44:E44" si="5">C45+C46</f>
        <v>356341</v>
      </c>
      <c r="D44" s="8">
        <f t="shared" si="5"/>
        <v>435429</v>
      </c>
      <c r="E44" s="8">
        <f t="shared" si="5"/>
        <v>560340</v>
      </c>
    </row>
    <row r="45" spans="1:5" ht="15.75" thickBot="1" x14ac:dyDescent="0.3">
      <c r="A45" s="10" t="s">
        <v>52</v>
      </c>
      <c r="B45" s="11">
        <v>390935</v>
      </c>
      <c r="C45" s="11">
        <v>356341</v>
      </c>
      <c r="D45" s="11">
        <v>435429</v>
      </c>
      <c r="E45" s="11">
        <v>560340</v>
      </c>
    </row>
    <row r="46" spans="1:5" ht="15.75" thickBot="1" x14ac:dyDescent="0.3">
      <c r="A46" s="10" t="s">
        <v>53</v>
      </c>
      <c r="B46" s="11"/>
      <c r="C46" s="8"/>
      <c r="D46" s="8"/>
      <c r="E46" s="8"/>
    </row>
    <row r="47" spans="1:5" ht="15.75" thickBot="1" x14ac:dyDescent="0.3">
      <c r="A47" s="1" t="s">
        <v>2</v>
      </c>
      <c r="B47" s="11">
        <f>B48+B49</f>
        <v>0</v>
      </c>
      <c r="C47" s="11">
        <f t="shared" ref="C47:E47" si="6">C48+C49</f>
        <v>0</v>
      </c>
      <c r="D47" s="11">
        <f t="shared" si="6"/>
        <v>0</v>
      </c>
      <c r="E47" s="11">
        <f t="shared" si="6"/>
        <v>0</v>
      </c>
    </row>
    <row r="48" spans="1:5" ht="15.75" thickBot="1" x14ac:dyDescent="0.3">
      <c r="A48" s="10" t="s">
        <v>52</v>
      </c>
      <c r="B48" s="11"/>
      <c r="C48" s="8"/>
      <c r="D48" s="8"/>
      <c r="E48" s="8"/>
    </row>
    <row r="49" spans="1:5" ht="15.75" thickBot="1" x14ac:dyDescent="0.3">
      <c r="A49" s="10" t="s">
        <v>53</v>
      </c>
      <c r="B49" s="11"/>
      <c r="C49" s="8"/>
      <c r="D49" s="8"/>
      <c r="E49" s="8"/>
    </row>
    <row r="50" spans="1:5" ht="24.75" thickBot="1" x14ac:dyDescent="0.3">
      <c r="A50" s="1" t="s">
        <v>25</v>
      </c>
      <c r="B50" s="11">
        <f>B51+B52</f>
        <v>0</v>
      </c>
      <c r="C50" s="11">
        <f t="shared" ref="C50:E50" si="7">C51+C52</f>
        <v>0</v>
      </c>
      <c r="D50" s="11">
        <f t="shared" si="7"/>
        <v>0</v>
      </c>
      <c r="E50" s="11">
        <f t="shared" si="7"/>
        <v>0</v>
      </c>
    </row>
    <row r="51" spans="1:5" ht="15.75" thickBot="1" x14ac:dyDescent="0.3">
      <c r="A51" s="10" t="s">
        <v>52</v>
      </c>
      <c r="B51" s="11"/>
      <c r="C51" s="8"/>
      <c r="D51" s="8"/>
      <c r="E51" s="8"/>
    </row>
    <row r="52" spans="1:5" ht="15.75" thickBot="1" x14ac:dyDescent="0.3">
      <c r="A52" s="10" t="s">
        <v>53</v>
      </c>
      <c r="B52" s="11"/>
      <c r="C52" s="8"/>
      <c r="D52" s="8"/>
      <c r="E52" s="8"/>
    </row>
    <row r="53" spans="1:5" ht="15.75" thickBot="1" x14ac:dyDescent="0.3">
      <c r="A53" s="1" t="s">
        <v>26</v>
      </c>
      <c r="B53" s="11">
        <f>B54+B55</f>
        <v>1260</v>
      </c>
      <c r="C53" s="11">
        <f t="shared" ref="C53:E53" si="8">C54+C55</f>
        <v>1260</v>
      </c>
      <c r="D53" s="11">
        <f t="shared" si="8"/>
        <v>1260</v>
      </c>
      <c r="E53" s="11">
        <f t="shared" si="8"/>
        <v>1260</v>
      </c>
    </row>
    <row r="54" spans="1:5" ht="15.75" thickBot="1" x14ac:dyDescent="0.3">
      <c r="A54" s="10" t="s">
        <v>52</v>
      </c>
      <c r="B54" s="11">
        <v>1260</v>
      </c>
      <c r="C54" s="11">
        <v>1260</v>
      </c>
      <c r="D54" s="11">
        <v>1260</v>
      </c>
      <c r="E54" s="11">
        <v>1260</v>
      </c>
    </row>
    <row r="55" spans="1:5" ht="15.75" thickBot="1" x14ac:dyDescent="0.3">
      <c r="A55" s="10" t="s">
        <v>53</v>
      </c>
      <c r="B55" s="11"/>
      <c r="C55" s="8"/>
      <c r="D55" s="8"/>
      <c r="E55" s="8"/>
    </row>
    <row r="56" spans="1:5" ht="24.75" thickBot="1" x14ac:dyDescent="0.3">
      <c r="A56" s="1" t="s">
        <v>3</v>
      </c>
      <c r="B56" s="11">
        <f>B57+B58</f>
        <v>240</v>
      </c>
      <c r="C56" s="11">
        <f t="shared" ref="C56:E56" si="9">C57+C58</f>
        <v>0</v>
      </c>
      <c r="D56" s="11">
        <f t="shared" si="9"/>
        <v>0</v>
      </c>
      <c r="E56" s="11">
        <f t="shared" si="9"/>
        <v>0</v>
      </c>
    </row>
    <row r="57" spans="1:5" ht="15.75" thickBot="1" x14ac:dyDescent="0.3">
      <c r="A57" s="10" t="s">
        <v>52</v>
      </c>
      <c r="B57" s="11">
        <v>240</v>
      </c>
      <c r="C57" s="70"/>
      <c r="D57" s="70"/>
      <c r="E57" s="70"/>
    </row>
    <row r="58" spans="1:5" ht="15.75" thickBot="1" x14ac:dyDescent="0.3">
      <c r="A58" s="10" t="s">
        <v>53</v>
      </c>
      <c r="B58" s="11"/>
      <c r="C58" s="71"/>
      <c r="D58" s="70"/>
      <c r="E58" s="70"/>
    </row>
    <row r="59" spans="1:5" ht="15.75" thickBot="1" x14ac:dyDescent="0.3">
      <c r="A59" s="20" t="s">
        <v>34</v>
      </c>
      <c r="B59" s="11">
        <f>B56+B53+B50+B47+B44+B41+B38</f>
        <v>1945902</v>
      </c>
      <c r="C59" s="11">
        <f t="shared" ref="C59:E59" si="10">C56+C53+C50+C47+C44+C41+C38</f>
        <v>2180601</v>
      </c>
      <c r="D59" s="11">
        <f t="shared" si="10"/>
        <v>2259689</v>
      </c>
      <c r="E59" s="11">
        <f t="shared" si="10"/>
        <v>2384600</v>
      </c>
    </row>
    <row r="60" spans="1:5" ht="15.75" thickBot="1" x14ac:dyDescent="0.3">
      <c r="A60" s="23" t="s">
        <v>36</v>
      </c>
      <c r="B60" s="24">
        <f>IF(B59-B31=0,0,"Error")</f>
        <v>0</v>
      </c>
      <c r="C60" s="24">
        <f t="shared" ref="C60:E60" si="11">IF(C59-C31=0,0,"Error")</f>
        <v>0</v>
      </c>
      <c r="D60" s="24">
        <f t="shared" si="11"/>
        <v>0</v>
      </c>
      <c r="E60" s="24">
        <f t="shared" si="11"/>
        <v>0</v>
      </c>
    </row>
    <row r="61" spans="1:5" ht="15.75" thickBot="1" x14ac:dyDescent="0.3">
      <c r="A61" s="72" t="s">
        <v>75</v>
      </c>
      <c r="B61" s="408" t="s">
        <v>199</v>
      </c>
      <c r="C61" s="409"/>
      <c r="D61" s="409"/>
      <c r="E61" s="410"/>
    </row>
    <row r="62" spans="1:5" ht="17.25" customHeight="1" thickBot="1" x14ac:dyDescent="0.3">
      <c r="A62" s="4" t="s">
        <v>10</v>
      </c>
      <c r="B62" s="371" t="s">
        <v>200</v>
      </c>
      <c r="C62" s="372"/>
      <c r="D62" s="372"/>
      <c r="E62" s="373"/>
    </row>
    <row r="63" spans="1:5" ht="15.75" thickBot="1" x14ac:dyDescent="0.3">
      <c r="A63" s="4" t="s">
        <v>15</v>
      </c>
      <c r="B63" s="352" t="s">
        <v>201</v>
      </c>
      <c r="C63" s="353"/>
      <c r="D63" s="353"/>
      <c r="E63" s="381"/>
    </row>
    <row r="64" spans="1:5" ht="13.5" customHeight="1" x14ac:dyDescent="0.25">
      <c r="A64" s="366"/>
      <c r="B64" s="17">
        <v>2018</v>
      </c>
      <c r="C64" s="17">
        <v>2019</v>
      </c>
      <c r="D64" s="17">
        <v>2020</v>
      </c>
      <c r="E64" s="17">
        <v>2021</v>
      </c>
    </row>
    <row r="65" spans="1:5" ht="15.75" thickBot="1" x14ac:dyDescent="0.3">
      <c r="A65" s="367"/>
      <c r="B65" s="18" t="s">
        <v>6</v>
      </c>
      <c r="C65" s="18" t="s">
        <v>7</v>
      </c>
      <c r="D65" s="18" t="s">
        <v>7</v>
      </c>
      <c r="E65" s="18" t="s">
        <v>7</v>
      </c>
    </row>
    <row r="66" spans="1:5" ht="12.75" customHeight="1" thickBot="1" x14ac:dyDescent="0.3">
      <c r="A66" s="4" t="s">
        <v>9</v>
      </c>
      <c r="B66" s="6">
        <v>47000</v>
      </c>
      <c r="C66" s="6">
        <v>47000</v>
      </c>
      <c r="D66" s="6">
        <v>47000</v>
      </c>
      <c r="E66" s="6">
        <v>47000</v>
      </c>
    </row>
    <row r="67" spans="1:5" ht="15.75" thickBot="1" x14ac:dyDescent="0.3">
      <c r="A67" s="4" t="s">
        <v>16</v>
      </c>
      <c r="B67" s="6">
        <f>B96</f>
        <v>18900</v>
      </c>
      <c r="C67" s="6">
        <f t="shared" ref="C67:E67" si="12">C96</f>
        <v>15400</v>
      </c>
      <c r="D67" s="6">
        <f t="shared" si="12"/>
        <v>15400</v>
      </c>
      <c r="E67" s="6">
        <f t="shared" si="12"/>
        <v>15400</v>
      </c>
    </row>
    <row r="68" spans="1:5" ht="15.75" thickBot="1" x14ac:dyDescent="0.3">
      <c r="A68" s="4" t="s">
        <v>24</v>
      </c>
      <c r="B68" s="6">
        <f>B67/B66</f>
        <v>0.40212765957446811</v>
      </c>
      <c r="C68" s="6">
        <f>C67/C66</f>
        <v>0.32765957446808508</v>
      </c>
      <c r="D68" s="6">
        <f>D67/D66</f>
        <v>0.32765957446808508</v>
      </c>
      <c r="E68" s="6">
        <f>E67/E66</f>
        <v>0.32765957446808508</v>
      </c>
    </row>
    <row r="69" spans="1:5" ht="15.75" thickBot="1" x14ac:dyDescent="0.3">
      <c r="A69" s="4" t="s">
        <v>17</v>
      </c>
      <c r="B69" s="45"/>
      <c r="C69" s="7">
        <f>C66/B66-1</f>
        <v>0</v>
      </c>
      <c r="D69" s="7">
        <f>D66/C66-1</f>
        <v>0</v>
      </c>
      <c r="E69" s="7">
        <f>E66/D66-1</f>
        <v>0</v>
      </c>
    </row>
    <row r="70" spans="1:5" ht="15.75" thickBot="1" x14ac:dyDescent="0.3">
      <c r="A70" s="4" t="s">
        <v>18</v>
      </c>
      <c r="B70" s="45"/>
      <c r="C70" s="7">
        <f>C67/B67-1</f>
        <v>-0.18518518518518523</v>
      </c>
      <c r="D70" s="7">
        <f t="shared" ref="D70:E71" si="13">D67/C67-1</f>
        <v>0</v>
      </c>
      <c r="E70" s="7">
        <f t="shared" si="13"/>
        <v>0</v>
      </c>
    </row>
    <row r="71" spans="1:5" ht="23.25" thickBot="1" x14ac:dyDescent="0.3">
      <c r="A71" s="4" t="s">
        <v>19</v>
      </c>
      <c r="B71" s="45"/>
      <c r="C71" s="7">
        <f>C68/B68-1</f>
        <v>-0.18518518518518534</v>
      </c>
      <c r="D71" s="7">
        <f t="shared" si="13"/>
        <v>0</v>
      </c>
      <c r="E71" s="7">
        <f t="shared" si="13"/>
        <v>0</v>
      </c>
    </row>
    <row r="72" spans="1:5" ht="24.75" customHeight="1" thickBot="1" x14ac:dyDescent="0.3">
      <c r="A72" s="405" t="s">
        <v>106</v>
      </c>
      <c r="B72" s="406"/>
      <c r="C72" s="406"/>
      <c r="D72" s="406"/>
      <c r="E72" s="407"/>
    </row>
    <row r="73" spans="1:5" ht="12.75" customHeight="1" x14ac:dyDescent="0.25">
      <c r="A73" s="366"/>
      <c r="B73" s="17">
        <v>2018</v>
      </c>
      <c r="C73" s="17">
        <v>2019</v>
      </c>
      <c r="D73" s="17">
        <v>2020</v>
      </c>
      <c r="E73" s="17">
        <v>2021</v>
      </c>
    </row>
    <row r="74" spans="1:5" ht="9" customHeight="1" thickBot="1" x14ac:dyDescent="0.3">
      <c r="A74" s="367"/>
      <c r="B74" s="18" t="s">
        <v>6</v>
      </c>
      <c r="C74" s="18" t="s">
        <v>7</v>
      </c>
      <c r="D74" s="18" t="s">
        <v>7</v>
      </c>
      <c r="E74" s="18" t="s">
        <v>7</v>
      </c>
    </row>
    <row r="75" spans="1:5" ht="24.75" customHeight="1" thickBot="1" x14ac:dyDescent="0.3">
      <c r="A75" s="1" t="s">
        <v>0</v>
      </c>
      <c r="B75" s="8"/>
      <c r="C75" s="8"/>
      <c r="D75" s="8"/>
      <c r="E75" s="8"/>
    </row>
    <row r="76" spans="1:5" ht="38.25" customHeight="1" thickBot="1" x14ac:dyDescent="0.3">
      <c r="A76" s="10" t="s">
        <v>52</v>
      </c>
      <c r="B76" s="11"/>
      <c r="C76" s="82"/>
      <c r="D76" s="82"/>
      <c r="E76" s="82"/>
    </row>
    <row r="77" spans="1:5" ht="24.75" customHeight="1" thickBot="1" x14ac:dyDescent="0.3">
      <c r="A77" s="10" t="s">
        <v>53</v>
      </c>
      <c r="B77" s="11"/>
      <c r="C77" s="82"/>
      <c r="D77" s="82"/>
      <c r="E77" s="82"/>
    </row>
    <row r="78" spans="1:5" ht="24.75" customHeight="1" thickBot="1" x14ac:dyDescent="0.3">
      <c r="A78" s="1" t="s">
        <v>32</v>
      </c>
      <c r="B78" s="8"/>
      <c r="C78" s="8"/>
      <c r="D78" s="8"/>
      <c r="E78" s="8"/>
    </row>
    <row r="79" spans="1:5" ht="15.75" thickBot="1" x14ac:dyDescent="0.3">
      <c r="A79" s="10" t="s">
        <v>52</v>
      </c>
      <c r="B79" s="11"/>
      <c r="C79" s="8"/>
      <c r="D79" s="8"/>
      <c r="E79" s="8"/>
    </row>
    <row r="80" spans="1:5" ht="15.75" thickBot="1" x14ac:dyDescent="0.3">
      <c r="A80" s="10" t="s">
        <v>53</v>
      </c>
      <c r="B80" s="11"/>
      <c r="C80" s="8"/>
      <c r="D80" s="8"/>
      <c r="E80" s="8"/>
    </row>
    <row r="81" spans="1:5" ht="24.75" customHeight="1" thickBot="1" x14ac:dyDescent="0.3">
      <c r="A81" s="1" t="s">
        <v>1</v>
      </c>
      <c r="B81" s="11">
        <f>B82+B83</f>
        <v>18900</v>
      </c>
      <c r="C81" s="11">
        <f t="shared" ref="C81:E81" si="14">C82+C83</f>
        <v>15400</v>
      </c>
      <c r="D81" s="11">
        <f t="shared" si="14"/>
        <v>15400</v>
      </c>
      <c r="E81" s="11">
        <f t="shared" si="14"/>
        <v>15400</v>
      </c>
    </row>
    <row r="82" spans="1:5" ht="15.75" thickBot="1" x14ac:dyDescent="0.3">
      <c r="A82" s="10" t="s">
        <v>52</v>
      </c>
      <c r="B82" s="11">
        <v>18900</v>
      </c>
      <c r="C82" s="11">
        <v>15400</v>
      </c>
      <c r="D82" s="11">
        <v>15400</v>
      </c>
      <c r="E82" s="11">
        <v>15400</v>
      </c>
    </row>
    <row r="83" spans="1:5" ht="15.75" thickBot="1" x14ac:dyDescent="0.3">
      <c r="A83" s="10" t="s">
        <v>53</v>
      </c>
      <c r="B83" s="11"/>
      <c r="C83" s="8"/>
      <c r="D83" s="8"/>
      <c r="E83" s="8"/>
    </row>
    <row r="84" spans="1:5" ht="15.75" thickBot="1" x14ac:dyDescent="0.3">
      <c r="A84" s="1" t="s">
        <v>2</v>
      </c>
      <c r="B84" s="11"/>
      <c r="C84" s="8"/>
      <c r="D84" s="8"/>
      <c r="E84" s="8"/>
    </row>
    <row r="85" spans="1:5" ht="15.75" thickBot="1" x14ac:dyDescent="0.3">
      <c r="A85" s="10" t="s">
        <v>52</v>
      </c>
      <c r="B85" s="11"/>
      <c r="C85" s="8"/>
      <c r="D85" s="8"/>
      <c r="E85" s="8"/>
    </row>
    <row r="86" spans="1:5" ht="15.75" thickBot="1" x14ac:dyDescent="0.3">
      <c r="A86" s="10" t="s">
        <v>53</v>
      </c>
      <c r="B86" s="11"/>
      <c r="C86" s="8"/>
      <c r="D86" s="8"/>
      <c r="E86" s="8"/>
    </row>
    <row r="87" spans="1:5" ht="24.75" thickBot="1" x14ac:dyDescent="0.3">
      <c r="A87" s="1" t="s">
        <v>25</v>
      </c>
      <c r="B87" s="11"/>
      <c r="C87" s="8"/>
      <c r="D87" s="8"/>
      <c r="E87" s="8"/>
    </row>
    <row r="88" spans="1:5" ht="15.75" thickBot="1" x14ac:dyDescent="0.3">
      <c r="A88" s="10" t="s">
        <v>52</v>
      </c>
      <c r="B88" s="11"/>
      <c r="C88" s="8"/>
      <c r="D88" s="8"/>
      <c r="E88" s="8"/>
    </row>
    <row r="89" spans="1:5" ht="15.75" thickBot="1" x14ac:dyDescent="0.3">
      <c r="A89" s="10" t="s">
        <v>53</v>
      </c>
      <c r="B89" s="11"/>
      <c r="C89" s="8"/>
      <c r="D89" s="8"/>
      <c r="E89" s="8"/>
    </row>
    <row r="90" spans="1:5" ht="15.75" thickBot="1" x14ac:dyDescent="0.3">
      <c r="A90" s="1" t="s">
        <v>26</v>
      </c>
      <c r="B90" s="11"/>
      <c r="C90" s="8"/>
      <c r="D90" s="8"/>
      <c r="E90" s="8"/>
    </row>
    <row r="91" spans="1:5" ht="15.75" thickBot="1" x14ac:dyDescent="0.3">
      <c r="A91" s="10" t="s">
        <v>52</v>
      </c>
      <c r="B91" s="11"/>
      <c r="C91" s="8"/>
      <c r="D91" s="8"/>
      <c r="E91" s="8"/>
    </row>
    <row r="92" spans="1:5" ht="15.75" thickBot="1" x14ac:dyDescent="0.3">
      <c r="A92" s="10" t="s">
        <v>53</v>
      </c>
      <c r="B92" s="11"/>
      <c r="C92" s="8"/>
      <c r="D92" s="8"/>
      <c r="E92" s="8"/>
    </row>
    <row r="93" spans="1:5" ht="24.75" thickBot="1" x14ac:dyDescent="0.3">
      <c r="A93" s="1" t="s">
        <v>3</v>
      </c>
      <c r="B93" s="11"/>
      <c r="C93" s="8"/>
      <c r="D93" s="8"/>
      <c r="E93" s="8"/>
    </row>
    <row r="94" spans="1:5" ht="15.75" thickBot="1" x14ac:dyDescent="0.3">
      <c r="A94" s="10" t="s">
        <v>52</v>
      </c>
      <c r="B94" s="11"/>
      <c r="C94" s="8"/>
      <c r="D94" s="8"/>
      <c r="E94" s="8"/>
    </row>
    <row r="95" spans="1:5" ht="15.75" thickBot="1" x14ac:dyDescent="0.3">
      <c r="A95" s="10" t="s">
        <v>53</v>
      </c>
      <c r="B95" s="11"/>
      <c r="C95" s="8"/>
      <c r="D95" s="8"/>
      <c r="E95" s="8"/>
    </row>
    <row r="96" spans="1:5" ht="24.75" thickBot="1" x14ac:dyDescent="0.3">
      <c r="A96" s="22" t="s">
        <v>82</v>
      </c>
      <c r="B96" s="11">
        <f>B93+B90+B87+B84+B81+B78+B75</f>
        <v>18900</v>
      </c>
      <c r="C96" s="11">
        <f t="shared" ref="C96:E96" si="15">C93+C90+C87+C84+C81+C78+C75</f>
        <v>15400</v>
      </c>
      <c r="D96" s="11">
        <f t="shared" si="15"/>
        <v>15400</v>
      </c>
      <c r="E96" s="11">
        <f t="shared" si="15"/>
        <v>15400</v>
      </c>
    </row>
    <row r="97" spans="1:5" ht="17.25" customHeight="1" thickBot="1" x14ac:dyDescent="0.3">
      <c r="A97" s="23" t="s">
        <v>36</v>
      </c>
      <c r="B97" s="24">
        <f>IF(B96-B67=0,0,"Error")</f>
        <v>0</v>
      </c>
      <c r="C97" s="24">
        <f>IF(C96-C67=0,0,"Error")</f>
        <v>0</v>
      </c>
      <c r="D97" s="24">
        <f>IF(D96-D67=0,0,"Error")</f>
        <v>0</v>
      </c>
      <c r="E97" s="24">
        <f>IF(E96-E67=0,0,"Error")</f>
        <v>0</v>
      </c>
    </row>
    <row r="98" spans="1:5" ht="15.75" thickBot="1" x14ac:dyDescent="0.3">
      <c r="A98" s="72" t="s">
        <v>78</v>
      </c>
      <c r="B98" s="408" t="s">
        <v>202</v>
      </c>
      <c r="C98" s="409"/>
      <c r="D98" s="409"/>
      <c r="E98" s="410"/>
    </row>
    <row r="99" spans="1:5" ht="26.25" customHeight="1" thickBot="1" x14ac:dyDescent="0.3">
      <c r="A99" s="4" t="s">
        <v>10</v>
      </c>
      <c r="B99" s="408" t="s">
        <v>202</v>
      </c>
      <c r="C99" s="409"/>
      <c r="D99" s="409"/>
      <c r="E99" s="410"/>
    </row>
    <row r="100" spans="1:5" ht="15.75" thickBot="1" x14ac:dyDescent="0.3">
      <c r="A100" s="4" t="s">
        <v>15</v>
      </c>
      <c r="B100" s="352" t="s">
        <v>203</v>
      </c>
      <c r="C100" s="353"/>
      <c r="D100" s="353"/>
      <c r="E100" s="381"/>
    </row>
    <row r="101" spans="1:5" ht="9" customHeight="1" x14ac:dyDescent="0.25">
      <c r="A101" s="366"/>
      <c r="B101" s="17">
        <v>2018</v>
      </c>
      <c r="C101" s="17">
        <v>2019</v>
      </c>
      <c r="D101" s="17">
        <v>2020</v>
      </c>
      <c r="E101" s="17">
        <v>2021</v>
      </c>
    </row>
    <row r="102" spans="1:5" ht="15.75" thickBot="1" x14ac:dyDescent="0.3">
      <c r="A102" s="367"/>
      <c r="B102" s="18" t="s">
        <v>6</v>
      </c>
      <c r="C102" s="18" t="s">
        <v>7</v>
      </c>
      <c r="D102" s="18" t="s">
        <v>7</v>
      </c>
      <c r="E102" s="18" t="s">
        <v>7</v>
      </c>
    </row>
    <row r="103" spans="1:5" ht="12.75" customHeight="1" thickBot="1" x14ac:dyDescent="0.3">
      <c r="A103" s="4" t="s">
        <v>9</v>
      </c>
      <c r="B103" s="6">
        <v>200</v>
      </c>
      <c r="C103" s="6">
        <v>120</v>
      </c>
      <c r="D103" s="6">
        <v>150</v>
      </c>
      <c r="E103" s="6">
        <v>100</v>
      </c>
    </row>
    <row r="104" spans="1:5" ht="15.75" thickBot="1" x14ac:dyDescent="0.3">
      <c r="A104" s="4" t="s">
        <v>16</v>
      </c>
      <c r="B104" s="6">
        <f>B133</f>
        <v>401465</v>
      </c>
      <c r="C104" s="6">
        <f t="shared" ref="C104:E104" si="16">C133</f>
        <v>50000</v>
      </c>
      <c r="D104" s="6">
        <f t="shared" si="16"/>
        <v>224911</v>
      </c>
      <c r="E104" s="6">
        <f t="shared" si="16"/>
        <v>200000</v>
      </c>
    </row>
    <row r="105" spans="1:5" ht="15.75" thickBot="1" x14ac:dyDescent="0.3">
      <c r="A105" s="4" t="s">
        <v>24</v>
      </c>
      <c r="B105" s="6">
        <f>B104/B103</f>
        <v>2007.325</v>
      </c>
      <c r="C105" s="6">
        <f>C104/C103</f>
        <v>416.66666666666669</v>
      </c>
      <c r="D105" s="6">
        <f>D104/D103</f>
        <v>1499.4066666666668</v>
      </c>
      <c r="E105" s="6">
        <f>E104/E103</f>
        <v>2000</v>
      </c>
    </row>
    <row r="106" spans="1:5" ht="15.75" thickBot="1" x14ac:dyDescent="0.3">
      <c r="A106" s="4" t="s">
        <v>17</v>
      </c>
      <c r="B106" s="45"/>
      <c r="C106" s="7">
        <f>C103/B103-1</f>
        <v>-0.4</v>
      </c>
      <c r="D106" s="7">
        <f>D103/C103-1</f>
        <v>0.25</v>
      </c>
      <c r="E106" s="7">
        <f>E103/D103-1</f>
        <v>-0.33333333333333337</v>
      </c>
    </row>
    <row r="107" spans="1:5" ht="15.75" thickBot="1" x14ac:dyDescent="0.3">
      <c r="A107" s="4" t="s">
        <v>18</v>
      </c>
      <c r="B107" s="45"/>
      <c r="C107" s="7">
        <f>C104/B104-1</f>
        <v>-0.87545614188036314</v>
      </c>
      <c r="D107" s="7">
        <f t="shared" ref="D107:E108" si="17">D104/C104-1</f>
        <v>3.4982199999999999</v>
      </c>
      <c r="E107" s="7">
        <f t="shared" si="17"/>
        <v>-0.11075936703851741</v>
      </c>
    </row>
    <row r="108" spans="1:5" ht="23.25" thickBot="1" x14ac:dyDescent="0.3">
      <c r="A108" s="4" t="s">
        <v>19</v>
      </c>
      <c r="B108" s="45"/>
      <c r="C108" s="7">
        <f>C105/B105-1</f>
        <v>-0.7924269031339386</v>
      </c>
      <c r="D108" s="7">
        <f t="shared" si="17"/>
        <v>2.598576</v>
      </c>
      <c r="E108" s="7">
        <f t="shared" si="17"/>
        <v>0.33386094944222378</v>
      </c>
    </row>
    <row r="109" spans="1:5" ht="24.75" customHeight="1" thickBot="1" x14ac:dyDescent="0.3">
      <c r="A109" s="405" t="s">
        <v>107</v>
      </c>
      <c r="B109" s="406"/>
      <c r="C109" s="406"/>
      <c r="D109" s="406"/>
      <c r="E109" s="407"/>
    </row>
    <row r="110" spans="1:5" ht="12.75" customHeight="1" x14ac:dyDescent="0.25">
      <c r="A110" s="366"/>
      <c r="B110" s="17">
        <v>2018</v>
      </c>
      <c r="C110" s="17">
        <v>2019</v>
      </c>
      <c r="D110" s="17">
        <v>2020</v>
      </c>
      <c r="E110" s="17">
        <v>2021</v>
      </c>
    </row>
    <row r="111" spans="1:5" ht="9" customHeight="1" thickBot="1" x14ac:dyDescent="0.3">
      <c r="A111" s="367"/>
      <c r="B111" s="18" t="s">
        <v>6</v>
      </c>
      <c r="C111" s="18" t="s">
        <v>7</v>
      </c>
      <c r="D111" s="18" t="s">
        <v>7</v>
      </c>
      <c r="E111" s="18" t="s">
        <v>7</v>
      </c>
    </row>
    <row r="112" spans="1:5" ht="24.75" customHeight="1" thickBot="1" x14ac:dyDescent="0.3">
      <c r="A112" s="1" t="s">
        <v>0</v>
      </c>
      <c r="B112" s="8"/>
      <c r="C112" s="8"/>
      <c r="D112" s="8"/>
      <c r="E112" s="8"/>
    </row>
    <row r="113" spans="1:5" ht="15.75" thickBot="1" x14ac:dyDescent="0.3">
      <c r="A113" s="10" t="s">
        <v>52</v>
      </c>
      <c r="B113" s="11"/>
      <c r="C113" s="82"/>
      <c r="D113" s="82"/>
      <c r="E113" s="82"/>
    </row>
    <row r="114" spans="1:5" ht="15.75" thickBot="1" x14ac:dyDescent="0.3">
      <c r="A114" s="10" t="s">
        <v>53</v>
      </c>
      <c r="B114" s="11"/>
      <c r="C114" s="82"/>
      <c r="D114" s="82"/>
      <c r="E114" s="82"/>
    </row>
    <row r="115" spans="1:5" ht="24.75" customHeight="1" thickBot="1" x14ac:dyDescent="0.3">
      <c r="A115" s="1" t="s">
        <v>32</v>
      </c>
      <c r="B115" s="8"/>
      <c r="C115" s="8"/>
      <c r="D115" s="8"/>
      <c r="E115" s="8"/>
    </row>
    <row r="116" spans="1:5" ht="15.75" thickBot="1" x14ac:dyDescent="0.3">
      <c r="A116" s="10" t="s">
        <v>52</v>
      </c>
      <c r="B116" s="11"/>
      <c r="C116" s="8"/>
      <c r="D116" s="8"/>
      <c r="E116" s="8"/>
    </row>
    <row r="117" spans="1:5" ht="15.75" thickBot="1" x14ac:dyDescent="0.3">
      <c r="A117" s="10" t="s">
        <v>53</v>
      </c>
      <c r="B117" s="11"/>
      <c r="C117" s="8"/>
      <c r="D117" s="8"/>
      <c r="E117" s="8"/>
    </row>
    <row r="118" spans="1:5" ht="24.75" customHeight="1" thickBot="1" x14ac:dyDescent="0.3">
      <c r="A118" s="1" t="s">
        <v>1</v>
      </c>
      <c r="B118" s="6">
        <f>B119+B120</f>
        <v>401465</v>
      </c>
      <c r="C118" s="6">
        <f t="shared" ref="C118:E118" si="18">C119+C120</f>
        <v>50000</v>
      </c>
      <c r="D118" s="6">
        <f t="shared" si="18"/>
        <v>224911</v>
      </c>
      <c r="E118" s="6">
        <f t="shared" si="18"/>
        <v>200000</v>
      </c>
    </row>
    <row r="119" spans="1:5" ht="15.75" thickBot="1" x14ac:dyDescent="0.3">
      <c r="A119" s="10" t="s">
        <v>52</v>
      </c>
      <c r="B119" s="83">
        <v>401465</v>
      </c>
      <c r="C119" s="83">
        <v>50000</v>
      </c>
      <c r="D119" s="83">
        <v>224911</v>
      </c>
      <c r="E119" s="83">
        <v>200000</v>
      </c>
    </row>
    <row r="120" spans="1:5" ht="15.75" thickBot="1" x14ac:dyDescent="0.3">
      <c r="A120" s="10" t="s">
        <v>53</v>
      </c>
      <c r="B120" s="11"/>
      <c r="C120" s="8"/>
      <c r="D120" s="8"/>
      <c r="E120" s="8"/>
    </row>
    <row r="121" spans="1:5" ht="15.75" thickBot="1" x14ac:dyDescent="0.3">
      <c r="A121" s="1" t="s">
        <v>2</v>
      </c>
      <c r="B121" s="11"/>
      <c r="C121" s="8"/>
      <c r="D121" s="8"/>
      <c r="E121" s="8"/>
    </row>
    <row r="122" spans="1:5" ht="15.75" thickBot="1" x14ac:dyDescent="0.3">
      <c r="A122" s="10" t="s">
        <v>52</v>
      </c>
      <c r="B122" s="11"/>
      <c r="C122" s="8"/>
      <c r="D122" s="8"/>
      <c r="E122" s="8"/>
    </row>
    <row r="123" spans="1:5" ht="15.75" thickBot="1" x14ac:dyDescent="0.3">
      <c r="A123" s="10" t="s">
        <v>53</v>
      </c>
      <c r="B123" s="11"/>
      <c r="C123" s="8"/>
      <c r="D123" s="8"/>
      <c r="E123" s="8"/>
    </row>
    <row r="124" spans="1:5" ht="24.75" thickBot="1" x14ac:dyDescent="0.3">
      <c r="A124" s="1" t="s">
        <v>25</v>
      </c>
      <c r="B124" s="11"/>
      <c r="C124" s="8"/>
      <c r="D124" s="8"/>
      <c r="E124" s="8"/>
    </row>
    <row r="125" spans="1:5" ht="15.75" thickBot="1" x14ac:dyDescent="0.3">
      <c r="A125" s="10" t="s">
        <v>52</v>
      </c>
      <c r="B125" s="11"/>
      <c r="C125" s="8"/>
      <c r="D125" s="8"/>
      <c r="E125" s="8"/>
    </row>
    <row r="126" spans="1:5" ht="15" customHeight="1" thickBot="1" x14ac:dyDescent="0.3">
      <c r="A126" s="10" t="s">
        <v>53</v>
      </c>
      <c r="B126" s="11"/>
      <c r="C126" s="8"/>
      <c r="D126" s="8"/>
      <c r="E126" s="8"/>
    </row>
    <row r="127" spans="1:5" ht="15.75" thickBot="1" x14ac:dyDescent="0.3">
      <c r="A127" s="1" t="s">
        <v>26</v>
      </c>
      <c r="B127" s="11">
        <v>0</v>
      </c>
      <c r="C127" s="8">
        <v>0</v>
      </c>
      <c r="D127" s="8">
        <v>0</v>
      </c>
      <c r="E127" s="8">
        <v>0</v>
      </c>
    </row>
    <row r="128" spans="1:5" ht="15.75" thickBot="1" x14ac:dyDescent="0.3">
      <c r="A128" s="10" t="s">
        <v>52</v>
      </c>
      <c r="B128" s="11"/>
      <c r="C128" s="8"/>
      <c r="D128" s="8"/>
      <c r="E128" s="8"/>
    </row>
    <row r="129" spans="1:5" ht="15.75" thickBot="1" x14ac:dyDescent="0.3">
      <c r="A129" s="10" t="s">
        <v>53</v>
      </c>
      <c r="B129" s="11"/>
      <c r="C129" s="8"/>
      <c r="D129" s="8"/>
      <c r="E129" s="8"/>
    </row>
    <row r="130" spans="1:5" ht="24.75" thickBot="1" x14ac:dyDescent="0.3">
      <c r="A130" s="1" t="s">
        <v>3</v>
      </c>
      <c r="B130" s="11"/>
      <c r="C130" s="8"/>
      <c r="D130" s="8"/>
      <c r="E130" s="8"/>
    </row>
    <row r="131" spans="1:5" ht="15.75" thickBot="1" x14ac:dyDescent="0.3">
      <c r="A131" s="10" t="s">
        <v>52</v>
      </c>
      <c r="B131" s="11"/>
      <c r="C131" s="8"/>
      <c r="D131" s="8"/>
      <c r="E131" s="8"/>
    </row>
    <row r="132" spans="1:5" ht="15.75" thickBot="1" x14ac:dyDescent="0.3">
      <c r="A132" s="10" t="s">
        <v>53</v>
      </c>
      <c r="B132" s="11"/>
      <c r="C132" s="8"/>
      <c r="D132" s="8"/>
      <c r="E132" s="8"/>
    </row>
    <row r="133" spans="1:5" ht="24.75" thickBot="1" x14ac:dyDescent="0.3">
      <c r="A133" s="22" t="s">
        <v>85</v>
      </c>
      <c r="B133" s="11">
        <f>B130+B127+B124+B121+B118+B115+B112</f>
        <v>401465</v>
      </c>
      <c r="C133" s="11">
        <f t="shared" ref="C133:E133" si="19">C130+C127+C124+C121+C118+C115+C112</f>
        <v>50000</v>
      </c>
      <c r="D133" s="11">
        <f t="shared" si="19"/>
        <v>224911</v>
      </c>
      <c r="E133" s="11">
        <f t="shared" si="19"/>
        <v>200000</v>
      </c>
    </row>
    <row r="134" spans="1:5" ht="17.25" customHeight="1" thickBot="1" x14ac:dyDescent="0.3">
      <c r="A134" s="23" t="s">
        <v>36</v>
      </c>
      <c r="B134" s="24">
        <f>IF(B133-B104=0,0,"Error")</f>
        <v>0</v>
      </c>
      <c r="C134" s="24">
        <f>IF(C133-C104=0,0,"Error")</f>
        <v>0</v>
      </c>
      <c r="D134" s="24">
        <f>IF(D133-D104=0,0,"Error")</f>
        <v>0</v>
      </c>
      <c r="E134" s="24">
        <f>IF(E133-E104=0,0,"Error")</f>
        <v>0</v>
      </c>
    </row>
    <row r="135" spans="1:5" ht="15.75" thickBot="1" x14ac:dyDescent="0.3">
      <c r="A135" s="399" t="s">
        <v>47</v>
      </c>
      <c r="B135" s="400"/>
      <c r="C135" s="400"/>
      <c r="D135" s="400"/>
      <c r="E135" s="401"/>
    </row>
    <row r="136" spans="1:5" ht="15.75" thickBot="1" x14ac:dyDescent="0.3">
      <c r="A136" s="399" t="s">
        <v>41</v>
      </c>
      <c r="B136" s="400"/>
      <c r="C136" s="400"/>
      <c r="D136" s="400"/>
      <c r="E136" s="401"/>
    </row>
    <row r="137" spans="1:5" ht="15.75" customHeight="1" thickBot="1" x14ac:dyDescent="0.3">
      <c r="A137" s="84" t="s">
        <v>204</v>
      </c>
      <c r="B137" s="437" t="s">
        <v>205</v>
      </c>
      <c r="C137" s="438"/>
      <c r="D137" s="438"/>
      <c r="E137" s="439"/>
    </row>
    <row r="138" spans="1:5" ht="30.75" customHeight="1" thickBot="1" x14ac:dyDescent="0.3">
      <c r="A138" s="19" t="s">
        <v>54</v>
      </c>
      <c r="B138" s="19" t="s">
        <v>206</v>
      </c>
      <c r="C138" s="37" t="s">
        <v>204</v>
      </c>
      <c r="D138" s="402"/>
      <c r="E138" s="404"/>
    </row>
    <row r="139" spans="1:5" ht="17.25" customHeight="1" thickBot="1" x14ac:dyDescent="0.3">
      <c r="A139" s="4" t="s">
        <v>10</v>
      </c>
      <c r="B139" s="440" t="s">
        <v>206</v>
      </c>
      <c r="C139" s="441"/>
      <c r="D139" s="441"/>
      <c r="E139" s="442"/>
    </row>
    <row r="140" spans="1:5" ht="15.75" thickBot="1" x14ac:dyDescent="0.3">
      <c r="A140" s="4" t="s">
        <v>15</v>
      </c>
      <c r="B140" s="352" t="s">
        <v>207</v>
      </c>
      <c r="C140" s="353"/>
      <c r="D140" s="353"/>
      <c r="E140" s="381"/>
    </row>
    <row r="141" spans="1:5" ht="12.75" customHeight="1" x14ac:dyDescent="0.25">
      <c r="A141" s="366"/>
      <c r="B141" s="17">
        <v>2018</v>
      </c>
      <c r="C141" s="17">
        <v>2019</v>
      </c>
      <c r="D141" s="17">
        <v>2020</v>
      </c>
      <c r="E141" s="17">
        <v>2021</v>
      </c>
    </row>
    <row r="142" spans="1:5" ht="9" customHeight="1" thickBot="1" x14ac:dyDescent="0.3">
      <c r="A142" s="367"/>
      <c r="B142" s="18" t="s">
        <v>6</v>
      </c>
      <c r="C142" s="18" t="s">
        <v>7</v>
      </c>
      <c r="D142" s="18" t="s">
        <v>7</v>
      </c>
      <c r="E142" s="18" t="s">
        <v>7</v>
      </c>
    </row>
    <row r="143" spans="1:5" ht="15.75" thickBot="1" x14ac:dyDescent="0.3">
      <c r="A143" s="4" t="s">
        <v>9</v>
      </c>
      <c r="B143" s="6">
        <v>20</v>
      </c>
      <c r="C143" s="6">
        <v>0</v>
      </c>
      <c r="D143" s="6">
        <v>15</v>
      </c>
      <c r="E143" s="6">
        <v>0</v>
      </c>
    </row>
    <row r="144" spans="1:5" ht="15.75" thickBot="1" x14ac:dyDescent="0.3">
      <c r="A144" s="4" t="s">
        <v>16</v>
      </c>
      <c r="B144" s="6">
        <f>B162</f>
        <v>17480</v>
      </c>
      <c r="C144" s="6">
        <f t="shared" ref="C144:E144" si="20">C162</f>
        <v>0</v>
      </c>
      <c r="D144" s="6">
        <f t="shared" si="20"/>
        <v>10000</v>
      </c>
      <c r="E144" s="6">
        <f t="shared" si="20"/>
        <v>0</v>
      </c>
    </row>
    <row r="145" spans="1:5" ht="15.75" thickBot="1" x14ac:dyDescent="0.3">
      <c r="A145" s="4" t="s">
        <v>24</v>
      </c>
      <c r="B145" s="6" t="e">
        <v>#DIV/0!</v>
      </c>
      <c r="C145" s="6" t="e">
        <v>#DIV/0!</v>
      </c>
      <c r="D145" s="6" t="e">
        <v>#DIV/0!</v>
      </c>
      <c r="E145" s="6" t="e">
        <v>#DIV/0!</v>
      </c>
    </row>
    <row r="146" spans="1:5" ht="15.75" thickBot="1" x14ac:dyDescent="0.3">
      <c r="A146" s="4" t="s">
        <v>17</v>
      </c>
      <c r="B146" s="45" t="s">
        <v>23</v>
      </c>
      <c r="C146" s="7" t="e">
        <v>#DIV/0!</v>
      </c>
      <c r="D146" s="7" t="e">
        <v>#DIV/0!</v>
      </c>
      <c r="E146" s="7" t="e">
        <v>#DIV/0!</v>
      </c>
    </row>
    <row r="147" spans="1:5" ht="15.75" thickBot="1" x14ac:dyDescent="0.3">
      <c r="A147" s="4" t="s">
        <v>18</v>
      </c>
      <c r="B147" s="45" t="s">
        <v>23</v>
      </c>
      <c r="C147" s="7">
        <v>-1</v>
      </c>
      <c r="D147" s="7" t="e">
        <v>#DIV/0!</v>
      </c>
      <c r="E147" s="7">
        <v>-1</v>
      </c>
    </row>
    <row r="148" spans="1:5" ht="23.25" thickBot="1" x14ac:dyDescent="0.3">
      <c r="A148" s="4" t="s">
        <v>19</v>
      </c>
      <c r="B148" s="45" t="s">
        <v>23</v>
      </c>
      <c r="C148" s="7" t="e">
        <v>#DIV/0!</v>
      </c>
      <c r="D148" s="7" t="e">
        <v>#DIV/0!</v>
      </c>
      <c r="E148" s="7" t="e">
        <v>#DIV/0!</v>
      </c>
    </row>
    <row r="149" spans="1:5" ht="15.75" customHeight="1" thickBot="1" x14ac:dyDescent="0.3">
      <c r="A149" s="405" t="s">
        <v>35</v>
      </c>
      <c r="B149" s="406"/>
      <c r="C149" s="406"/>
      <c r="D149" s="406"/>
      <c r="E149" s="407"/>
    </row>
    <row r="150" spans="1:5" ht="17.25" customHeight="1" x14ac:dyDescent="0.25">
      <c r="A150" s="366"/>
      <c r="B150" s="17">
        <v>2018</v>
      </c>
      <c r="C150" s="17">
        <v>2019</v>
      </c>
      <c r="D150" s="17">
        <v>2020</v>
      </c>
      <c r="E150" s="17">
        <v>2021</v>
      </c>
    </row>
    <row r="151" spans="1:5" ht="15.75" thickBot="1" x14ac:dyDescent="0.3">
      <c r="A151" s="367"/>
      <c r="B151" s="18" t="s">
        <v>6</v>
      </c>
      <c r="C151" s="18" t="s">
        <v>7</v>
      </c>
      <c r="D151" s="18" t="s">
        <v>7</v>
      </c>
      <c r="E151" s="18" t="s">
        <v>7</v>
      </c>
    </row>
    <row r="152" spans="1:5" ht="12.75" customHeight="1" thickBot="1" x14ac:dyDescent="0.3">
      <c r="A152" s="1" t="s">
        <v>43</v>
      </c>
      <c r="B152" s="8">
        <f>B153+B154+B155+B156</f>
        <v>0</v>
      </c>
      <c r="C152" s="8">
        <f t="shared" ref="C152:E152" si="21">C153+C154+C155+C156</f>
        <v>0</v>
      </c>
      <c r="D152" s="8">
        <f t="shared" si="21"/>
        <v>0</v>
      </c>
      <c r="E152" s="8">
        <f t="shared" si="21"/>
        <v>0</v>
      </c>
    </row>
    <row r="153" spans="1:5" ht="12.75" customHeight="1" thickBot="1" x14ac:dyDescent="0.3">
      <c r="A153" s="10" t="s">
        <v>52</v>
      </c>
      <c r="B153" s="8"/>
      <c r="C153" s="8"/>
      <c r="D153" s="8"/>
      <c r="E153" s="8"/>
    </row>
    <row r="154" spans="1:5" ht="12.75" customHeight="1" thickBot="1" x14ac:dyDescent="0.3">
      <c r="A154" s="10" t="s">
        <v>149</v>
      </c>
      <c r="B154" s="8"/>
      <c r="C154" s="8"/>
      <c r="D154" s="8"/>
      <c r="E154" s="8"/>
    </row>
    <row r="155" spans="1:5" ht="12.75" customHeight="1" thickBot="1" x14ac:dyDescent="0.3">
      <c r="A155" s="10" t="s">
        <v>150</v>
      </c>
      <c r="B155" s="8"/>
      <c r="C155" s="8"/>
      <c r="D155" s="8"/>
      <c r="E155" s="8"/>
    </row>
    <row r="156" spans="1:5" ht="12.75" customHeight="1" thickBot="1" x14ac:dyDescent="0.3">
      <c r="A156" s="10" t="s">
        <v>151</v>
      </c>
      <c r="B156" s="8"/>
      <c r="C156" s="8"/>
      <c r="D156" s="8"/>
      <c r="E156" s="8"/>
    </row>
    <row r="157" spans="1:5" ht="13.5" customHeight="1" thickBot="1" x14ac:dyDescent="0.3">
      <c r="A157" s="1" t="s">
        <v>44</v>
      </c>
      <c r="B157" s="85">
        <f>B158+B159+B160+B161</f>
        <v>17480</v>
      </c>
      <c r="C157" s="85">
        <f t="shared" ref="C157:E157" si="22">C158+C159+C160+C161</f>
        <v>0</v>
      </c>
      <c r="D157" s="85">
        <f t="shared" si="22"/>
        <v>10000</v>
      </c>
      <c r="E157" s="85">
        <f t="shared" si="22"/>
        <v>0</v>
      </c>
    </row>
    <row r="158" spans="1:5" ht="13.5" customHeight="1" thickBot="1" x14ac:dyDescent="0.3">
      <c r="A158" s="10" t="s">
        <v>52</v>
      </c>
      <c r="B158" s="86">
        <v>17480</v>
      </c>
      <c r="C158" s="87">
        <v>0</v>
      </c>
      <c r="D158" s="87">
        <v>10000</v>
      </c>
      <c r="E158" s="87">
        <v>0</v>
      </c>
    </row>
    <row r="159" spans="1:5" ht="13.5" customHeight="1" thickBot="1" x14ac:dyDescent="0.3">
      <c r="A159" s="10" t="s">
        <v>149</v>
      </c>
      <c r="B159" s="8"/>
      <c r="C159" s="8"/>
      <c r="D159" s="8"/>
      <c r="E159" s="8"/>
    </row>
    <row r="160" spans="1:5" ht="13.5" customHeight="1" thickBot="1" x14ac:dyDescent="0.3">
      <c r="A160" s="10" t="s">
        <v>150</v>
      </c>
      <c r="B160" s="8"/>
      <c r="C160" s="8"/>
      <c r="D160" s="8"/>
      <c r="E160" s="8"/>
    </row>
    <row r="161" spans="1:5" ht="13.5" customHeight="1" thickBot="1" x14ac:dyDescent="0.3">
      <c r="A161" s="10" t="s">
        <v>151</v>
      </c>
      <c r="B161" s="8"/>
      <c r="C161" s="8"/>
      <c r="D161" s="8"/>
      <c r="E161" s="8"/>
    </row>
    <row r="162" spans="1:5" ht="15.75" thickBot="1" x14ac:dyDescent="0.3">
      <c r="A162" s="20" t="s">
        <v>34</v>
      </c>
      <c r="B162" s="11">
        <f>B157+B152</f>
        <v>17480</v>
      </c>
      <c r="C162" s="11">
        <f>C157+C152</f>
        <v>0</v>
      </c>
      <c r="D162" s="11">
        <f>D157+D152</f>
        <v>10000</v>
      </c>
      <c r="E162" s="11">
        <f>E157+E152</f>
        <v>0</v>
      </c>
    </row>
    <row r="163" spans="1:5" ht="9.75" customHeight="1" x14ac:dyDescent="0.25">
      <c r="A163" s="424" t="s">
        <v>42</v>
      </c>
      <c r="B163" s="427"/>
      <c r="C163" s="428"/>
      <c r="D163" s="428"/>
      <c r="E163" s="429"/>
    </row>
    <row r="164" spans="1:5" x14ac:dyDescent="0.25">
      <c r="A164" s="425"/>
      <c r="B164" s="430"/>
      <c r="C164" s="431"/>
      <c r="D164" s="431"/>
      <c r="E164" s="432"/>
    </row>
    <row r="165" spans="1:5" ht="25.5" customHeight="1" thickBot="1" x14ac:dyDescent="0.3">
      <c r="A165" s="426"/>
      <c r="B165" s="433"/>
      <c r="C165" s="434"/>
      <c r="D165" s="434"/>
      <c r="E165" s="435"/>
    </row>
    <row r="166" spans="1:5" ht="25.5" customHeight="1" thickBot="1" x14ac:dyDescent="0.3">
      <c r="A166" s="88" t="s">
        <v>208</v>
      </c>
      <c r="B166" s="437" t="s">
        <v>205</v>
      </c>
      <c r="C166" s="438"/>
      <c r="D166" s="438"/>
      <c r="E166" s="439"/>
    </row>
    <row r="167" spans="1:5" ht="14.25" customHeight="1" thickBot="1" x14ac:dyDescent="0.3">
      <c r="A167" s="19" t="s">
        <v>75</v>
      </c>
      <c r="B167" s="19" t="s">
        <v>209</v>
      </c>
      <c r="C167" s="37"/>
      <c r="D167" s="403"/>
      <c r="E167" s="404"/>
    </row>
    <row r="168" spans="1:5" ht="17.25" customHeight="1" thickBot="1" x14ac:dyDescent="0.3">
      <c r="A168" s="4" t="s">
        <v>10</v>
      </c>
      <c r="B168" s="440" t="s">
        <v>210</v>
      </c>
      <c r="C168" s="441"/>
      <c r="D168" s="441"/>
      <c r="E168" s="442"/>
    </row>
    <row r="169" spans="1:5" ht="15.75" customHeight="1" thickBot="1" x14ac:dyDescent="0.3">
      <c r="A169" s="4" t="s">
        <v>15</v>
      </c>
      <c r="B169" s="352" t="s">
        <v>207</v>
      </c>
      <c r="C169" s="353"/>
      <c r="D169" s="353"/>
      <c r="E169" s="381"/>
    </row>
    <row r="170" spans="1:5" ht="25.5" customHeight="1" thickBot="1" x14ac:dyDescent="0.3">
      <c r="A170" s="4" t="s">
        <v>9</v>
      </c>
      <c r="B170" s="6">
        <v>0</v>
      </c>
      <c r="C170" s="89">
        <v>0</v>
      </c>
      <c r="D170" s="89">
        <v>22</v>
      </c>
      <c r="E170" s="89">
        <v>22</v>
      </c>
    </row>
    <row r="171" spans="1:5" ht="15.75" thickBot="1" x14ac:dyDescent="0.3">
      <c r="A171" s="4" t="s">
        <v>16</v>
      </c>
      <c r="B171" s="6">
        <f>B189</f>
        <v>0</v>
      </c>
      <c r="C171" s="6">
        <f t="shared" ref="C171:E171" si="23">C189</f>
        <v>0</v>
      </c>
      <c r="D171" s="6">
        <f t="shared" si="23"/>
        <v>15000</v>
      </c>
      <c r="E171" s="6">
        <f t="shared" si="23"/>
        <v>15000</v>
      </c>
    </row>
    <row r="172" spans="1:5" ht="16.5" customHeight="1" thickBot="1" x14ac:dyDescent="0.3">
      <c r="A172" s="4" t="s">
        <v>24</v>
      </c>
      <c r="B172" s="6"/>
      <c r="C172" s="89"/>
      <c r="D172" s="89"/>
      <c r="E172" s="89"/>
    </row>
    <row r="173" spans="1:5" ht="12.75" customHeight="1" thickBot="1" x14ac:dyDescent="0.3">
      <c r="A173" s="4" t="s">
        <v>17</v>
      </c>
      <c r="B173" s="45"/>
      <c r="C173" s="7" t="e">
        <f t="shared" ref="C173:E175" si="24">C170/B170-1</f>
        <v>#DIV/0!</v>
      </c>
      <c r="D173" s="7" t="e">
        <f t="shared" si="24"/>
        <v>#DIV/0!</v>
      </c>
      <c r="E173" s="7">
        <f t="shared" si="24"/>
        <v>0</v>
      </c>
    </row>
    <row r="174" spans="1:5" ht="9" customHeight="1" thickBot="1" x14ac:dyDescent="0.3">
      <c r="A174" s="4" t="s">
        <v>18</v>
      </c>
      <c r="B174" s="45"/>
      <c r="C174" s="7" t="e">
        <f t="shared" si="24"/>
        <v>#DIV/0!</v>
      </c>
      <c r="D174" s="7" t="e">
        <f t="shared" si="24"/>
        <v>#DIV/0!</v>
      </c>
      <c r="E174" s="7">
        <f t="shared" si="24"/>
        <v>0</v>
      </c>
    </row>
    <row r="175" spans="1:5" ht="23.25" thickBot="1" x14ac:dyDescent="0.3">
      <c r="A175" s="4" t="s">
        <v>19</v>
      </c>
      <c r="B175" s="45"/>
      <c r="C175" s="7" t="e">
        <f t="shared" si="24"/>
        <v>#DIV/0!</v>
      </c>
      <c r="D175" s="7" t="e">
        <f t="shared" si="24"/>
        <v>#DIV/0!</v>
      </c>
      <c r="E175" s="7" t="e">
        <f t="shared" si="24"/>
        <v>#DIV/0!</v>
      </c>
    </row>
    <row r="176" spans="1:5" ht="15.75" thickBot="1" x14ac:dyDescent="0.3">
      <c r="A176" s="414" t="s">
        <v>211</v>
      </c>
      <c r="B176" s="443"/>
      <c r="C176" s="443"/>
      <c r="D176" s="443"/>
      <c r="E176" s="444"/>
    </row>
    <row r="177" spans="1:5" x14ac:dyDescent="0.25">
      <c r="A177" s="44"/>
      <c r="B177" s="17">
        <v>2018</v>
      </c>
      <c r="C177" s="17">
        <v>2019</v>
      </c>
      <c r="D177" s="17">
        <v>2020</v>
      </c>
      <c r="E177" s="17">
        <v>2021</v>
      </c>
    </row>
    <row r="178" spans="1:5" ht="15.75" thickBot="1" x14ac:dyDescent="0.3">
      <c r="A178" s="45"/>
      <c r="B178" s="18" t="s">
        <v>6</v>
      </c>
      <c r="C178" s="18" t="s">
        <v>7</v>
      </c>
      <c r="D178" s="18" t="s">
        <v>7</v>
      </c>
      <c r="E178" s="18" t="s">
        <v>7</v>
      </c>
    </row>
    <row r="179" spans="1:5" ht="15.75" thickBot="1" x14ac:dyDescent="0.3">
      <c r="A179" s="1" t="s">
        <v>20</v>
      </c>
      <c r="B179" s="8">
        <f>B180+B181+B182+B183</f>
        <v>0</v>
      </c>
      <c r="C179" s="8">
        <f t="shared" ref="C179:E179" si="25">C180+C181+C182+C183</f>
        <v>0</v>
      </c>
      <c r="D179" s="8">
        <f t="shared" si="25"/>
        <v>0</v>
      </c>
      <c r="E179" s="8">
        <f t="shared" si="25"/>
        <v>0</v>
      </c>
    </row>
    <row r="180" spans="1:5" ht="15.75" thickBot="1" x14ac:dyDescent="0.3">
      <c r="A180" s="10" t="s">
        <v>52</v>
      </c>
      <c r="B180" s="8"/>
      <c r="C180" s="8"/>
      <c r="D180" s="8"/>
      <c r="E180" s="8"/>
    </row>
    <row r="181" spans="1:5" ht="15.75" thickBot="1" x14ac:dyDescent="0.3">
      <c r="A181" s="10" t="s">
        <v>149</v>
      </c>
      <c r="B181" s="8"/>
      <c r="C181" s="8"/>
      <c r="D181" s="8"/>
      <c r="E181" s="8"/>
    </row>
    <row r="182" spans="1:5" ht="15.75" thickBot="1" x14ac:dyDescent="0.3">
      <c r="A182" s="10" t="s">
        <v>150</v>
      </c>
      <c r="B182" s="8"/>
      <c r="C182" s="8"/>
      <c r="D182" s="8"/>
      <c r="E182" s="8"/>
    </row>
    <row r="183" spans="1:5" ht="15.75" thickBot="1" x14ac:dyDescent="0.3">
      <c r="A183" s="10" t="s">
        <v>151</v>
      </c>
      <c r="B183" s="8"/>
      <c r="C183" s="8"/>
      <c r="D183" s="8"/>
      <c r="E183" s="8"/>
    </row>
    <row r="184" spans="1:5" ht="17.25" customHeight="1" thickBot="1" x14ac:dyDescent="0.3">
      <c r="A184" s="1" t="s">
        <v>21</v>
      </c>
      <c r="B184" s="8">
        <f>B185+B186+B187+B188</f>
        <v>0</v>
      </c>
      <c r="C184" s="8">
        <f t="shared" ref="C184:E184" si="26">C185+C186+C187+C188</f>
        <v>0</v>
      </c>
      <c r="D184" s="8">
        <f>D185+D186+D187+D188</f>
        <v>15000</v>
      </c>
      <c r="E184" s="8">
        <f t="shared" si="26"/>
        <v>15000</v>
      </c>
    </row>
    <row r="185" spans="1:5" ht="17.25" customHeight="1" thickBot="1" x14ac:dyDescent="0.3">
      <c r="A185" s="10" t="s">
        <v>52</v>
      </c>
      <c r="B185" s="8"/>
      <c r="C185" s="8"/>
      <c r="D185" s="8">
        <v>15000</v>
      </c>
      <c r="E185" s="8">
        <v>15000</v>
      </c>
    </row>
    <row r="186" spans="1:5" ht="17.25" customHeight="1" thickBot="1" x14ac:dyDescent="0.3">
      <c r="A186" s="10" t="s">
        <v>149</v>
      </c>
      <c r="B186" s="8"/>
      <c r="C186" s="8"/>
      <c r="D186" s="8"/>
      <c r="E186" s="8"/>
    </row>
    <row r="187" spans="1:5" ht="17.25" customHeight="1" thickBot="1" x14ac:dyDescent="0.3">
      <c r="A187" s="10" t="s">
        <v>150</v>
      </c>
      <c r="B187" s="8"/>
      <c r="C187" s="8"/>
      <c r="D187" s="8"/>
      <c r="E187" s="8"/>
    </row>
    <row r="188" spans="1:5" ht="17.25" customHeight="1" thickBot="1" x14ac:dyDescent="0.3">
      <c r="A188" s="10" t="s">
        <v>151</v>
      </c>
      <c r="B188" s="8"/>
      <c r="C188" s="8"/>
      <c r="D188" s="8"/>
      <c r="E188" s="8"/>
    </row>
    <row r="189" spans="1:5" ht="15.75" thickBot="1" x14ac:dyDescent="0.3">
      <c r="A189" s="20" t="s">
        <v>82</v>
      </c>
      <c r="B189" s="8">
        <f>B179+B184</f>
        <v>0</v>
      </c>
      <c r="C189" s="8">
        <f t="shared" ref="C189:E189" si="27">C179+C184</f>
        <v>0</v>
      </c>
      <c r="D189" s="8">
        <f t="shared" si="27"/>
        <v>15000</v>
      </c>
      <c r="E189" s="8">
        <f t="shared" si="27"/>
        <v>15000</v>
      </c>
    </row>
    <row r="190" spans="1:5" ht="12.75" customHeight="1" x14ac:dyDescent="0.25">
      <c r="A190" s="424" t="s">
        <v>212</v>
      </c>
      <c r="B190" s="427"/>
      <c r="C190" s="428"/>
      <c r="D190" s="428"/>
      <c r="E190" s="429"/>
    </row>
    <row r="191" spans="1:5" ht="9" customHeight="1" x14ac:dyDescent="0.25">
      <c r="A191" s="425"/>
      <c r="B191" s="430"/>
      <c r="C191" s="431"/>
      <c r="D191" s="431"/>
      <c r="E191" s="432"/>
    </row>
    <row r="192" spans="1:5" ht="15.75" thickBot="1" x14ac:dyDescent="0.3">
      <c r="A192" s="426"/>
      <c r="B192" s="433"/>
      <c r="C192" s="434"/>
      <c r="D192" s="434"/>
      <c r="E192" s="435"/>
    </row>
    <row r="193" spans="1:5" ht="15.75" customHeight="1" thickBot="1" x14ac:dyDescent="0.3">
      <c r="A193" s="84" t="s">
        <v>213</v>
      </c>
      <c r="B193" s="437" t="s">
        <v>205</v>
      </c>
      <c r="C193" s="438"/>
      <c r="D193" s="438"/>
      <c r="E193" s="439"/>
    </row>
    <row r="194" spans="1:5" ht="80.25" customHeight="1" thickBot="1" x14ac:dyDescent="0.3">
      <c r="A194" s="19" t="s">
        <v>78</v>
      </c>
      <c r="B194" s="90" t="s">
        <v>214</v>
      </c>
      <c r="C194" s="37" t="s">
        <v>213</v>
      </c>
      <c r="D194" s="403"/>
      <c r="E194" s="404"/>
    </row>
    <row r="195" spans="1:5" ht="27.75" customHeight="1" thickBot="1" x14ac:dyDescent="0.3">
      <c r="A195" s="4" t="s">
        <v>10</v>
      </c>
      <c r="B195" s="440" t="s">
        <v>215</v>
      </c>
      <c r="C195" s="441"/>
      <c r="D195" s="441"/>
      <c r="E195" s="442"/>
    </row>
    <row r="196" spans="1:5" ht="15.75" thickBot="1" x14ac:dyDescent="0.3">
      <c r="A196" s="4" t="s">
        <v>15</v>
      </c>
      <c r="B196" s="352" t="s">
        <v>207</v>
      </c>
      <c r="C196" s="353"/>
      <c r="D196" s="353"/>
      <c r="E196" s="381"/>
    </row>
    <row r="197" spans="1:5" ht="15.75" thickBot="1" x14ac:dyDescent="0.3">
      <c r="A197" s="4" t="s">
        <v>9</v>
      </c>
      <c r="B197" s="6">
        <v>10</v>
      </c>
      <c r="C197" s="89">
        <v>0</v>
      </c>
      <c r="D197" s="89">
        <v>0</v>
      </c>
      <c r="E197" s="89">
        <v>0</v>
      </c>
    </row>
    <row r="198" spans="1:5" ht="15.75" thickBot="1" x14ac:dyDescent="0.3">
      <c r="A198" s="4" t="s">
        <v>16</v>
      </c>
      <c r="B198" s="6">
        <f>B216</f>
        <v>30000</v>
      </c>
      <c r="C198" s="6">
        <f t="shared" ref="C198:E198" si="28">C216</f>
        <v>0</v>
      </c>
      <c r="D198" s="6">
        <f t="shared" si="28"/>
        <v>0</v>
      </c>
      <c r="E198" s="6">
        <f t="shared" si="28"/>
        <v>0</v>
      </c>
    </row>
    <row r="199" spans="1:5" ht="15.75" thickBot="1" x14ac:dyDescent="0.3">
      <c r="A199" s="4" t="s">
        <v>24</v>
      </c>
      <c r="B199" s="6">
        <f>B198/B197</f>
        <v>3000</v>
      </c>
      <c r="C199" s="89" t="e">
        <f>C198/C197</f>
        <v>#DIV/0!</v>
      </c>
      <c r="D199" s="89" t="e">
        <f>D198/D197</f>
        <v>#DIV/0!</v>
      </c>
      <c r="E199" s="89" t="e">
        <f>E198/E197</f>
        <v>#DIV/0!</v>
      </c>
    </row>
    <row r="200" spans="1:5" ht="15.75" thickBot="1" x14ac:dyDescent="0.3">
      <c r="A200" s="4" t="s">
        <v>17</v>
      </c>
      <c r="B200" s="45"/>
      <c r="C200" s="7">
        <f t="shared" ref="C200:E202" si="29">C197/B197-1</f>
        <v>-1</v>
      </c>
      <c r="D200" s="7" t="e">
        <f t="shared" si="29"/>
        <v>#DIV/0!</v>
      </c>
      <c r="E200" s="7" t="e">
        <f t="shared" si="29"/>
        <v>#DIV/0!</v>
      </c>
    </row>
    <row r="201" spans="1:5" ht="15.75" thickBot="1" x14ac:dyDescent="0.3">
      <c r="A201" s="4" t="s">
        <v>18</v>
      </c>
      <c r="B201" s="45"/>
      <c r="C201" s="7">
        <f t="shared" si="29"/>
        <v>-1</v>
      </c>
      <c r="D201" s="7" t="e">
        <f t="shared" si="29"/>
        <v>#DIV/0!</v>
      </c>
      <c r="E201" s="7" t="e">
        <f t="shared" si="29"/>
        <v>#DIV/0!</v>
      </c>
    </row>
    <row r="202" spans="1:5" ht="23.25" thickBot="1" x14ac:dyDescent="0.3">
      <c r="A202" s="4" t="s">
        <v>19</v>
      </c>
      <c r="B202" s="45"/>
      <c r="C202" s="7" t="e">
        <f t="shared" si="29"/>
        <v>#DIV/0!</v>
      </c>
      <c r="D202" s="7" t="e">
        <f t="shared" si="29"/>
        <v>#DIV/0!</v>
      </c>
      <c r="E202" s="7" t="e">
        <f t="shared" si="29"/>
        <v>#DIV/0!</v>
      </c>
    </row>
    <row r="203" spans="1:5" ht="15.75" customHeight="1" thickBot="1" x14ac:dyDescent="0.3">
      <c r="A203" s="414" t="s">
        <v>216</v>
      </c>
      <c r="B203" s="443"/>
      <c r="C203" s="443"/>
      <c r="D203" s="443"/>
      <c r="E203" s="444"/>
    </row>
    <row r="204" spans="1:5" x14ac:dyDescent="0.25">
      <c r="A204" s="44"/>
      <c r="B204" s="17">
        <v>2018</v>
      </c>
      <c r="C204" s="17">
        <v>2019</v>
      </c>
      <c r="D204" s="17">
        <v>2020</v>
      </c>
      <c r="E204" s="17">
        <v>2021</v>
      </c>
    </row>
    <row r="205" spans="1:5" ht="15.75" thickBot="1" x14ac:dyDescent="0.3">
      <c r="A205" s="45"/>
      <c r="B205" s="18" t="s">
        <v>6</v>
      </c>
      <c r="C205" s="18" t="s">
        <v>7</v>
      </c>
      <c r="D205" s="18" t="s">
        <v>7</v>
      </c>
      <c r="E205" s="18" t="s">
        <v>7</v>
      </c>
    </row>
    <row r="206" spans="1:5" ht="15.75" thickBot="1" x14ac:dyDescent="0.3">
      <c r="A206" s="1" t="s">
        <v>20</v>
      </c>
      <c r="B206" s="8">
        <f>B207+B208+B209+B210</f>
        <v>0</v>
      </c>
      <c r="C206" s="8">
        <f t="shared" ref="C206:E206" si="30">C207+C208+C209+C210</f>
        <v>0</v>
      </c>
      <c r="D206" s="8">
        <f t="shared" si="30"/>
        <v>0</v>
      </c>
      <c r="E206" s="8">
        <f t="shared" si="30"/>
        <v>0</v>
      </c>
    </row>
    <row r="207" spans="1:5" ht="15.75" thickBot="1" x14ac:dyDescent="0.3">
      <c r="A207" s="10" t="s">
        <v>52</v>
      </c>
      <c r="B207" s="8"/>
      <c r="C207" s="8"/>
      <c r="D207" s="8"/>
      <c r="E207" s="8"/>
    </row>
    <row r="208" spans="1:5" ht="15.75" thickBot="1" x14ac:dyDescent="0.3">
      <c r="A208" s="10" t="s">
        <v>149</v>
      </c>
      <c r="B208" s="8"/>
      <c r="C208" s="8"/>
      <c r="D208" s="8"/>
      <c r="E208" s="8"/>
    </row>
    <row r="209" spans="1:5" ht="15.75" thickBot="1" x14ac:dyDescent="0.3">
      <c r="A209" s="10" t="s">
        <v>150</v>
      </c>
      <c r="B209" s="8"/>
      <c r="C209" s="8"/>
      <c r="D209" s="8"/>
      <c r="E209" s="8"/>
    </row>
    <row r="210" spans="1:5" ht="15.75" thickBot="1" x14ac:dyDescent="0.3">
      <c r="A210" s="10" t="s">
        <v>151</v>
      </c>
      <c r="B210" s="8"/>
      <c r="C210" s="8"/>
      <c r="D210" s="8"/>
      <c r="E210" s="8"/>
    </row>
    <row r="211" spans="1:5" ht="15.75" thickBot="1" x14ac:dyDescent="0.3">
      <c r="A211" s="1" t="s">
        <v>21</v>
      </c>
      <c r="B211" s="85">
        <f>B212+B213+B214+B215</f>
        <v>30000</v>
      </c>
      <c r="C211" s="85">
        <f t="shared" ref="C211:E211" si="31">C212+C213+C214+C215</f>
        <v>0</v>
      </c>
      <c r="D211" s="85">
        <f t="shared" si="31"/>
        <v>0</v>
      </c>
      <c r="E211" s="85">
        <f t="shared" si="31"/>
        <v>0</v>
      </c>
    </row>
    <row r="212" spans="1:5" ht="15.75" thickBot="1" x14ac:dyDescent="0.3">
      <c r="A212" s="10" t="s">
        <v>52</v>
      </c>
      <c r="B212" s="85">
        <v>30000</v>
      </c>
      <c r="C212" s="86">
        <v>0</v>
      </c>
      <c r="D212" s="86">
        <v>0</v>
      </c>
      <c r="E212" s="86">
        <v>0</v>
      </c>
    </row>
    <row r="213" spans="1:5" ht="15.75" thickBot="1" x14ac:dyDescent="0.3">
      <c r="A213" s="10" t="s">
        <v>149</v>
      </c>
      <c r="B213" s="8"/>
      <c r="C213" s="8"/>
      <c r="D213" s="8"/>
      <c r="E213" s="8"/>
    </row>
    <row r="214" spans="1:5" ht="15.75" thickBot="1" x14ac:dyDescent="0.3">
      <c r="A214" s="10" t="s">
        <v>150</v>
      </c>
      <c r="B214" s="8"/>
      <c r="C214" s="8"/>
      <c r="D214" s="8"/>
      <c r="E214" s="8"/>
    </row>
    <row r="215" spans="1:5" ht="15.75" thickBot="1" x14ac:dyDescent="0.3">
      <c r="A215" s="10" t="s">
        <v>151</v>
      </c>
      <c r="B215" s="8"/>
      <c r="C215" s="8"/>
      <c r="D215" s="8"/>
      <c r="E215" s="8"/>
    </row>
    <row r="216" spans="1:5" ht="15.75" thickBot="1" x14ac:dyDescent="0.3">
      <c r="A216" s="20" t="s">
        <v>85</v>
      </c>
      <c r="B216" s="8">
        <f>B206+B211</f>
        <v>30000</v>
      </c>
      <c r="C216" s="8">
        <f t="shared" ref="C216:E216" si="32">C206+C211</f>
        <v>0</v>
      </c>
      <c r="D216" s="8">
        <f t="shared" si="32"/>
        <v>0</v>
      </c>
      <c r="E216" s="8">
        <f t="shared" si="32"/>
        <v>0</v>
      </c>
    </row>
    <row r="217" spans="1:5" ht="15" customHeight="1" x14ac:dyDescent="0.25">
      <c r="A217" s="424" t="s">
        <v>217</v>
      </c>
      <c r="B217" s="427"/>
      <c r="C217" s="428"/>
      <c r="D217" s="428"/>
      <c r="E217" s="429"/>
    </row>
    <row r="218" spans="1:5" x14ac:dyDescent="0.25">
      <c r="A218" s="425"/>
      <c r="B218" s="430"/>
      <c r="C218" s="431"/>
      <c r="D218" s="431"/>
      <c r="E218" s="432"/>
    </row>
    <row r="219" spans="1:5" ht="15.75" thickBot="1" x14ac:dyDescent="0.3">
      <c r="A219" s="426"/>
      <c r="B219" s="433"/>
      <c r="C219" s="434"/>
      <c r="D219" s="434"/>
      <c r="E219" s="435"/>
    </row>
    <row r="220" spans="1:5" ht="15.75" customHeight="1" thickBot="1" x14ac:dyDescent="0.3">
      <c r="A220" s="84" t="s">
        <v>218</v>
      </c>
      <c r="B220" s="437" t="s">
        <v>205</v>
      </c>
      <c r="C220" s="438"/>
      <c r="D220" s="438"/>
      <c r="E220" s="439"/>
    </row>
    <row r="221" spans="1:5" ht="39" customHeight="1" thickBot="1" x14ac:dyDescent="0.3">
      <c r="A221" s="19" t="s">
        <v>87</v>
      </c>
      <c r="B221" s="19" t="s">
        <v>219</v>
      </c>
      <c r="C221" s="37" t="s">
        <v>218</v>
      </c>
      <c r="D221" s="403"/>
      <c r="E221" s="404"/>
    </row>
    <row r="222" spans="1:5" ht="15.75" customHeight="1" thickBot="1" x14ac:dyDescent="0.3">
      <c r="A222" s="4" t="s">
        <v>10</v>
      </c>
      <c r="B222" s="440" t="s">
        <v>219</v>
      </c>
      <c r="C222" s="441"/>
      <c r="D222" s="441"/>
      <c r="E222" s="442"/>
    </row>
    <row r="223" spans="1:5" ht="15.75" thickBot="1" x14ac:dyDescent="0.3">
      <c r="A223" s="4" t="s">
        <v>15</v>
      </c>
      <c r="B223" s="371"/>
      <c r="C223" s="372"/>
      <c r="D223" s="372"/>
      <c r="E223" s="373"/>
    </row>
    <row r="224" spans="1:5" x14ac:dyDescent="0.25">
      <c r="A224" s="366"/>
      <c r="B224" s="17">
        <v>2018</v>
      </c>
      <c r="C224" s="17">
        <v>2019</v>
      </c>
      <c r="D224" s="17">
        <v>2020</v>
      </c>
      <c r="E224" s="17">
        <v>2021</v>
      </c>
    </row>
    <row r="225" spans="1:5" ht="15.75" thickBot="1" x14ac:dyDescent="0.3">
      <c r="A225" s="367"/>
      <c r="B225" s="18" t="s">
        <v>6</v>
      </c>
      <c r="C225" s="18" t="s">
        <v>7</v>
      </c>
      <c r="D225" s="18" t="s">
        <v>7</v>
      </c>
      <c r="E225" s="18" t="s">
        <v>7</v>
      </c>
    </row>
    <row r="226" spans="1:5" ht="15.75" thickBot="1" x14ac:dyDescent="0.3">
      <c r="A226" s="4" t="s">
        <v>9</v>
      </c>
      <c r="B226" s="6">
        <v>5</v>
      </c>
      <c r="C226" s="6">
        <v>13</v>
      </c>
      <c r="D226" s="6"/>
      <c r="E226" s="6"/>
    </row>
    <row r="227" spans="1:5" ht="15.75" thickBot="1" x14ac:dyDescent="0.3">
      <c r="A227" s="4" t="s">
        <v>16</v>
      </c>
      <c r="B227" s="6">
        <f>B245</f>
        <v>259280</v>
      </c>
      <c r="C227" s="6">
        <f t="shared" ref="C227:E227" si="33">C245</f>
        <v>840790</v>
      </c>
      <c r="D227" s="6">
        <f t="shared" si="33"/>
        <v>0</v>
      </c>
      <c r="E227" s="6">
        <f t="shared" si="33"/>
        <v>0</v>
      </c>
    </row>
    <row r="228" spans="1:5" ht="15.75" thickBot="1" x14ac:dyDescent="0.3">
      <c r="A228" s="4" t="s">
        <v>24</v>
      </c>
      <c r="B228" s="6">
        <f>B227/B226</f>
        <v>51856</v>
      </c>
      <c r="C228" s="6">
        <f>C227/C226</f>
        <v>64676.153846153844</v>
      </c>
      <c r="D228" s="6" t="e">
        <f>D227/D226</f>
        <v>#DIV/0!</v>
      </c>
      <c r="E228" s="6" t="e">
        <f>E227/E226</f>
        <v>#DIV/0!</v>
      </c>
    </row>
    <row r="229" spans="1:5" ht="15.75" thickBot="1" x14ac:dyDescent="0.3">
      <c r="A229" s="4" t="s">
        <v>17</v>
      </c>
      <c r="B229" s="45" t="s">
        <v>23</v>
      </c>
      <c r="C229" s="91">
        <f t="shared" ref="C229:E231" si="34">C226/B226-1</f>
        <v>1.6</v>
      </c>
      <c r="D229" s="91">
        <f t="shared" si="34"/>
        <v>-1</v>
      </c>
      <c r="E229" s="91" t="e">
        <f t="shared" si="34"/>
        <v>#DIV/0!</v>
      </c>
    </row>
    <row r="230" spans="1:5" ht="15.75" thickBot="1" x14ac:dyDescent="0.3">
      <c r="A230" s="4" t="s">
        <v>18</v>
      </c>
      <c r="B230" s="45" t="s">
        <v>23</v>
      </c>
      <c r="C230" s="91">
        <f t="shared" si="34"/>
        <v>2.2427877198395558</v>
      </c>
      <c r="D230" s="91">
        <f t="shared" si="34"/>
        <v>-1</v>
      </c>
      <c r="E230" s="91" t="e">
        <f t="shared" si="34"/>
        <v>#DIV/0!</v>
      </c>
    </row>
    <row r="231" spans="1:5" ht="23.25" thickBot="1" x14ac:dyDescent="0.3">
      <c r="A231" s="4" t="s">
        <v>19</v>
      </c>
      <c r="B231" s="45" t="s">
        <v>23</v>
      </c>
      <c r="C231" s="91">
        <f t="shared" si="34"/>
        <v>0.24722604609213672</v>
      </c>
      <c r="D231" s="91" t="e">
        <f t="shared" si="34"/>
        <v>#DIV/0!</v>
      </c>
      <c r="E231" s="91" t="e">
        <f t="shared" si="34"/>
        <v>#DIV/0!</v>
      </c>
    </row>
    <row r="232" spans="1:5" ht="15.75" customHeight="1" thickBot="1" x14ac:dyDescent="0.3">
      <c r="A232" s="405" t="s">
        <v>88</v>
      </c>
      <c r="B232" s="406"/>
      <c r="C232" s="406"/>
      <c r="D232" s="406"/>
      <c r="E232" s="407"/>
    </row>
    <row r="233" spans="1:5" x14ac:dyDescent="0.25">
      <c r="A233" s="366"/>
      <c r="B233" s="17">
        <v>2018</v>
      </c>
      <c r="C233" s="17">
        <v>2019</v>
      </c>
      <c r="D233" s="17">
        <v>2020</v>
      </c>
      <c r="E233" s="17">
        <v>2021</v>
      </c>
    </row>
    <row r="234" spans="1:5" ht="15.75" thickBot="1" x14ac:dyDescent="0.3">
      <c r="A234" s="367"/>
      <c r="B234" s="18" t="s">
        <v>6</v>
      </c>
      <c r="C234" s="18" t="s">
        <v>7</v>
      </c>
      <c r="D234" s="18" t="s">
        <v>7</v>
      </c>
      <c r="E234" s="18" t="s">
        <v>7</v>
      </c>
    </row>
    <row r="235" spans="1:5" ht="15.75" thickBot="1" x14ac:dyDescent="0.3">
      <c r="A235" s="92" t="s">
        <v>43</v>
      </c>
      <c r="B235" s="86">
        <f>B236+B237+B238+B239</f>
        <v>0</v>
      </c>
      <c r="C235" s="86">
        <f t="shared" ref="C235:E235" si="35">C236+C237+C238+C239</f>
        <v>0</v>
      </c>
      <c r="D235" s="86">
        <f t="shared" si="35"/>
        <v>0</v>
      </c>
      <c r="E235" s="86">
        <f t="shared" si="35"/>
        <v>0</v>
      </c>
    </row>
    <row r="236" spans="1:5" ht="15.75" thickBot="1" x14ac:dyDescent="0.3">
      <c r="A236" s="10" t="s">
        <v>52</v>
      </c>
      <c r="B236" s="8"/>
      <c r="C236" s="8"/>
      <c r="D236" s="8"/>
      <c r="E236" s="8"/>
    </row>
    <row r="237" spans="1:5" ht="15.75" thickBot="1" x14ac:dyDescent="0.3">
      <c r="A237" s="10" t="s">
        <v>149</v>
      </c>
      <c r="B237" s="8"/>
      <c r="C237" s="8"/>
      <c r="D237" s="8"/>
      <c r="E237" s="8"/>
    </row>
    <row r="238" spans="1:5" ht="15.75" thickBot="1" x14ac:dyDescent="0.3">
      <c r="A238" s="10" t="s">
        <v>150</v>
      </c>
      <c r="B238" s="8"/>
      <c r="C238" s="8"/>
      <c r="D238" s="8"/>
      <c r="E238" s="8"/>
    </row>
    <row r="239" spans="1:5" ht="15.75" thickBot="1" x14ac:dyDescent="0.3">
      <c r="A239" s="10" t="s">
        <v>151</v>
      </c>
      <c r="B239" s="8"/>
      <c r="C239" s="8"/>
      <c r="D239" s="8"/>
      <c r="E239" s="8"/>
    </row>
    <row r="240" spans="1:5" ht="15.75" thickBot="1" x14ac:dyDescent="0.3">
      <c r="A240" s="93" t="s">
        <v>44</v>
      </c>
      <c r="B240" s="85">
        <f>B241+B242+B243+B244</f>
        <v>259280</v>
      </c>
      <c r="C240" s="85">
        <f t="shared" ref="C240:E240" si="36">C241+C242+C243+C244</f>
        <v>840790</v>
      </c>
      <c r="D240" s="85">
        <f t="shared" si="36"/>
        <v>0</v>
      </c>
      <c r="E240" s="85">
        <f t="shared" si="36"/>
        <v>0</v>
      </c>
    </row>
    <row r="241" spans="1:5" ht="15.75" thickBot="1" x14ac:dyDescent="0.3">
      <c r="A241" s="10" t="s">
        <v>52</v>
      </c>
      <c r="B241" s="85">
        <v>259280</v>
      </c>
      <c r="C241" s="85">
        <v>840790</v>
      </c>
      <c r="D241" s="85">
        <v>0</v>
      </c>
      <c r="E241" s="85">
        <v>0</v>
      </c>
    </row>
    <row r="242" spans="1:5" ht="15.75" thickBot="1" x14ac:dyDescent="0.3">
      <c r="A242" s="10" t="s">
        <v>149</v>
      </c>
      <c r="B242" s="8"/>
      <c r="C242" s="8"/>
      <c r="D242" s="8"/>
      <c r="E242" s="8"/>
    </row>
    <row r="243" spans="1:5" ht="15.75" thickBot="1" x14ac:dyDescent="0.3">
      <c r="A243" s="10" t="s">
        <v>150</v>
      </c>
      <c r="B243" s="8"/>
      <c r="C243" s="8"/>
      <c r="D243" s="8"/>
      <c r="E243" s="8"/>
    </row>
    <row r="244" spans="1:5" ht="15.75" thickBot="1" x14ac:dyDescent="0.3">
      <c r="A244" s="10" t="s">
        <v>151</v>
      </c>
      <c r="B244" s="8"/>
      <c r="C244" s="8"/>
      <c r="D244" s="8"/>
      <c r="E244" s="8"/>
    </row>
    <row r="245" spans="1:5" ht="15.75" thickBot="1" x14ac:dyDescent="0.3">
      <c r="A245" s="94" t="s">
        <v>145</v>
      </c>
      <c r="B245" s="85">
        <f>B240+B235</f>
        <v>259280</v>
      </c>
      <c r="C245" s="85">
        <f>C240+C235</f>
        <v>840790</v>
      </c>
      <c r="D245" s="85">
        <f>D240+D235</f>
        <v>0</v>
      </c>
      <c r="E245" s="85">
        <f>E240+E235</f>
        <v>0</v>
      </c>
    </row>
    <row r="246" spans="1:5" ht="15" customHeight="1" x14ac:dyDescent="0.25">
      <c r="A246" s="424" t="s">
        <v>220</v>
      </c>
      <c r="B246" s="427"/>
      <c r="C246" s="428"/>
      <c r="D246" s="428"/>
      <c r="E246" s="429"/>
    </row>
    <row r="247" spans="1:5" x14ac:dyDescent="0.25">
      <c r="A247" s="425"/>
      <c r="B247" s="430"/>
      <c r="C247" s="431"/>
      <c r="D247" s="431"/>
      <c r="E247" s="432"/>
    </row>
    <row r="248" spans="1:5" ht="15.75" thickBot="1" x14ac:dyDescent="0.3">
      <c r="A248" s="426"/>
      <c r="B248" s="433"/>
      <c r="C248" s="434"/>
      <c r="D248" s="434"/>
      <c r="E248" s="435"/>
    </row>
    <row r="249" spans="1:5" ht="15.75" customHeight="1" thickBot="1" x14ac:dyDescent="0.3">
      <c r="A249" s="95" t="s">
        <v>221</v>
      </c>
      <c r="B249" s="437" t="s">
        <v>205</v>
      </c>
      <c r="C249" s="438"/>
      <c r="D249" s="438"/>
      <c r="E249" s="439"/>
    </row>
    <row r="250" spans="1:5" ht="31.5" customHeight="1" thickBot="1" x14ac:dyDescent="0.3">
      <c r="A250" s="19" t="s">
        <v>89</v>
      </c>
      <c r="B250" s="19" t="s">
        <v>222</v>
      </c>
      <c r="C250" s="37" t="s">
        <v>221</v>
      </c>
      <c r="D250" s="403"/>
      <c r="E250" s="404"/>
    </row>
    <row r="251" spans="1:5" ht="15.75" customHeight="1" thickBot="1" x14ac:dyDescent="0.3">
      <c r="A251" s="4" t="s">
        <v>10</v>
      </c>
      <c r="B251" s="440" t="s">
        <v>222</v>
      </c>
      <c r="C251" s="441"/>
      <c r="D251" s="441"/>
      <c r="E251" s="442"/>
    </row>
    <row r="252" spans="1:5" ht="15.75" thickBot="1" x14ac:dyDescent="0.3">
      <c r="A252" s="4" t="s">
        <v>15</v>
      </c>
      <c r="B252" s="371" t="s">
        <v>223</v>
      </c>
      <c r="C252" s="372"/>
      <c r="D252" s="372"/>
      <c r="E252" s="373"/>
    </row>
    <row r="253" spans="1:5" x14ac:dyDescent="0.25">
      <c r="A253" s="366"/>
      <c r="B253" s="17">
        <v>2018</v>
      </c>
      <c r="C253" s="17">
        <v>2019</v>
      </c>
      <c r="D253" s="17">
        <v>2020</v>
      </c>
      <c r="E253" s="17">
        <v>2021</v>
      </c>
    </row>
    <row r="254" spans="1:5" ht="15.75" thickBot="1" x14ac:dyDescent="0.3">
      <c r="A254" s="367"/>
      <c r="B254" s="18" t="s">
        <v>6</v>
      </c>
      <c r="C254" s="18" t="s">
        <v>7</v>
      </c>
      <c r="D254" s="18" t="s">
        <v>7</v>
      </c>
      <c r="E254" s="18" t="s">
        <v>7</v>
      </c>
    </row>
    <row r="255" spans="1:5" ht="15.75" thickBot="1" x14ac:dyDescent="0.3">
      <c r="A255" s="4" t="s">
        <v>9</v>
      </c>
      <c r="B255" s="6">
        <v>1</v>
      </c>
      <c r="C255" s="6">
        <v>0</v>
      </c>
      <c r="D255" s="6">
        <v>0</v>
      </c>
      <c r="E255" s="6">
        <v>0</v>
      </c>
    </row>
    <row r="256" spans="1:5" ht="15.75" thickBot="1" x14ac:dyDescent="0.3">
      <c r="A256" s="4" t="s">
        <v>16</v>
      </c>
      <c r="B256" s="6">
        <f>B274</f>
        <v>10720</v>
      </c>
      <c r="C256" s="6">
        <f t="shared" ref="C256:E256" si="37">C274</f>
        <v>0</v>
      </c>
      <c r="D256" s="6">
        <f t="shared" si="37"/>
        <v>0</v>
      </c>
      <c r="E256" s="6">
        <f t="shared" si="37"/>
        <v>0</v>
      </c>
    </row>
    <row r="257" spans="1:5" ht="15.75" thickBot="1" x14ac:dyDescent="0.3">
      <c r="A257" s="4" t="s">
        <v>24</v>
      </c>
      <c r="B257" s="6">
        <f>B256/B255</f>
        <v>10720</v>
      </c>
      <c r="C257" s="6" t="e">
        <f>C256/C255</f>
        <v>#DIV/0!</v>
      </c>
      <c r="D257" s="6" t="e">
        <f>D256/D255</f>
        <v>#DIV/0!</v>
      </c>
      <c r="E257" s="6" t="e">
        <f>E256/E255</f>
        <v>#DIV/0!</v>
      </c>
    </row>
    <row r="258" spans="1:5" ht="15.75" thickBot="1" x14ac:dyDescent="0.3">
      <c r="A258" s="4" t="s">
        <v>17</v>
      </c>
      <c r="B258" s="45" t="s">
        <v>23</v>
      </c>
      <c r="C258" s="91">
        <f t="shared" ref="C258:E260" si="38">C255/B255-1</f>
        <v>-1</v>
      </c>
      <c r="D258" s="91" t="e">
        <f t="shared" si="38"/>
        <v>#DIV/0!</v>
      </c>
      <c r="E258" s="91" t="e">
        <f t="shared" si="38"/>
        <v>#DIV/0!</v>
      </c>
    </row>
    <row r="259" spans="1:5" ht="15.75" thickBot="1" x14ac:dyDescent="0.3">
      <c r="A259" s="4" t="s">
        <v>18</v>
      </c>
      <c r="B259" s="45" t="s">
        <v>23</v>
      </c>
      <c r="C259" s="91">
        <f t="shared" si="38"/>
        <v>-1</v>
      </c>
      <c r="D259" s="91" t="e">
        <f t="shared" si="38"/>
        <v>#DIV/0!</v>
      </c>
      <c r="E259" s="91" t="e">
        <f t="shared" si="38"/>
        <v>#DIV/0!</v>
      </c>
    </row>
    <row r="260" spans="1:5" ht="23.25" thickBot="1" x14ac:dyDescent="0.3">
      <c r="A260" s="4" t="s">
        <v>19</v>
      </c>
      <c r="B260" s="45" t="s">
        <v>23</v>
      </c>
      <c r="C260" s="91" t="e">
        <f t="shared" si="38"/>
        <v>#DIV/0!</v>
      </c>
      <c r="D260" s="91" t="e">
        <f t="shared" si="38"/>
        <v>#DIV/0!</v>
      </c>
      <c r="E260" s="91" t="e">
        <f t="shared" si="38"/>
        <v>#DIV/0!</v>
      </c>
    </row>
    <row r="261" spans="1:5" ht="15.75" customHeight="1" thickBot="1" x14ac:dyDescent="0.3">
      <c r="A261" s="405" t="s">
        <v>90</v>
      </c>
      <c r="B261" s="406"/>
      <c r="C261" s="406"/>
      <c r="D261" s="406"/>
      <c r="E261" s="407"/>
    </row>
    <row r="262" spans="1:5" x14ac:dyDescent="0.25">
      <c r="A262" s="366"/>
      <c r="B262" s="17">
        <v>2018</v>
      </c>
      <c r="C262" s="17">
        <v>2019</v>
      </c>
      <c r="D262" s="17">
        <v>2020</v>
      </c>
      <c r="E262" s="17">
        <v>2021</v>
      </c>
    </row>
    <row r="263" spans="1:5" ht="15.75" thickBot="1" x14ac:dyDescent="0.3">
      <c r="A263" s="367"/>
      <c r="B263" s="18" t="s">
        <v>6</v>
      </c>
      <c r="C263" s="18" t="s">
        <v>7</v>
      </c>
      <c r="D263" s="18" t="s">
        <v>7</v>
      </c>
      <c r="E263" s="18" t="s">
        <v>7</v>
      </c>
    </row>
    <row r="264" spans="1:5" ht="15.75" thickBot="1" x14ac:dyDescent="0.3">
      <c r="A264" s="92" t="s">
        <v>43</v>
      </c>
      <c r="B264" s="86">
        <f>B265+B266+B267+B268</f>
        <v>0</v>
      </c>
      <c r="C264" s="86">
        <f t="shared" ref="C264:E264" si="39">C265+C266+C267+C268</f>
        <v>0</v>
      </c>
      <c r="D264" s="86">
        <f t="shared" si="39"/>
        <v>0</v>
      </c>
      <c r="E264" s="86">
        <f t="shared" si="39"/>
        <v>0</v>
      </c>
    </row>
    <row r="265" spans="1:5" ht="15.75" thickBot="1" x14ac:dyDescent="0.3">
      <c r="A265" s="10" t="s">
        <v>52</v>
      </c>
      <c r="B265" s="8"/>
      <c r="C265" s="8"/>
      <c r="D265" s="8"/>
      <c r="E265" s="8"/>
    </row>
    <row r="266" spans="1:5" ht="15.75" thickBot="1" x14ac:dyDescent="0.3">
      <c r="A266" s="10" t="s">
        <v>149</v>
      </c>
      <c r="B266" s="8"/>
      <c r="C266" s="8"/>
      <c r="D266" s="8"/>
      <c r="E266" s="8"/>
    </row>
    <row r="267" spans="1:5" ht="15.75" thickBot="1" x14ac:dyDescent="0.3">
      <c r="A267" s="10" t="s">
        <v>150</v>
      </c>
      <c r="B267" s="8"/>
      <c r="C267" s="8"/>
      <c r="D267" s="8"/>
      <c r="E267" s="8"/>
    </row>
    <row r="268" spans="1:5" ht="15.75" thickBot="1" x14ac:dyDescent="0.3">
      <c r="A268" s="10" t="s">
        <v>151</v>
      </c>
      <c r="B268" s="8"/>
      <c r="C268" s="8"/>
      <c r="D268" s="8"/>
      <c r="E268" s="8"/>
    </row>
    <row r="269" spans="1:5" ht="15.75" thickBot="1" x14ac:dyDescent="0.3">
      <c r="A269" s="92" t="s">
        <v>44</v>
      </c>
      <c r="B269" s="85">
        <f>B270+B271+B272+B273</f>
        <v>10720</v>
      </c>
      <c r="C269" s="86">
        <v>0</v>
      </c>
      <c r="D269" s="86">
        <v>0</v>
      </c>
      <c r="E269" s="86">
        <v>0</v>
      </c>
    </row>
    <row r="270" spans="1:5" ht="15.75" thickBot="1" x14ac:dyDescent="0.3">
      <c r="A270" s="10" t="s">
        <v>52</v>
      </c>
      <c r="B270" s="85">
        <v>10720</v>
      </c>
      <c r="C270" s="86">
        <v>0</v>
      </c>
      <c r="D270" s="86">
        <v>0</v>
      </c>
      <c r="E270" s="86">
        <v>0</v>
      </c>
    </row>
    <row r="271" spans="1:5" ht="15.75" thickBot="1" x14ac:dyDescent="0.3">
      <c r="A271" s="10" t="s">
        <v>149</v>
      </c>
      <c r="B271" s="8"/>
      <c r="C271" s="8"/>
      <c r="D271" s="8"/>
      <c r="E271" s="8"/>
    </row>
    <row r="272" spans="1:5" ht="15.75" thickBot="1" x14ac:dyDescent="0.3">
      <c r="A272" s="10" t="s">
        <v>150</v>
      </c>
      <c r="B272" s="8"/>
      <c r="C272" s="8"/>
      <c r="D272" s="8"/>
      <c r="E272" s="8"/>
    </row>
    <row r="273" spans="1:5" ht="15.75" thickBot="1" x14ac:dyDescent="0.3">
      <c r="A273" s="10" t="s">
        <v>151</v>
      </c>
      <c r="B273" s="8"/>
      <c r="C273" s="8"/>
      <c r="D273" s="8"/>
      <c r="E273" s="8"/>
    </row>
    <row r="274" spans="1:5" ht="15.75" thickBot="1" x14ac:dyDescent="0.3">
      <c r="A274" s="96" t="s">
        <v>91</v>
      </c>
      <c r="B274" s="85">
        <f>B269+B264</f>
        <v>10720</v>
      </c>
      <c r="C274" s="85">
        <f>C269+C264</f>
        <v>0</v>
      </c>
      <c r="D274" s="85">
        <f>D269+D264</f>
        <v>0</v>
      </c>
      <c r="E274" s="85">
        <f>E269+E264</f>
        <v>0</v>
      </c>
    </row>
    <row r="275" spans="1:5" ht="15" customHeight="1" x14ac:dyDescent="0.25">
      <c r="A275" s="424" t="s">
        <v>224</v>
      </c>
      <c r="B275" s="427"/>
      <c r="C275" s="428"/>
      <c r="D275" s="428"/>
      <c r="E275" s="429"/>
    </row>
    <row r="276" spans="1:5" x14ac:dyDescent="0.25">
      <c r="A276" s="425"/>
      <c r="B276" s="430"/>
      <c r="C276" s="431"/>
      <c r="D276" s="431"/>
      <c r="E276" s="432"/>
    </row>
    <row r="277" spans="1:5" ht="15.75" thickBot="1" x14ac:dyDescent="0.3">
      <c r="A277" s="426"/>
      <c r="B277" s="433"/>
      <c r="C277" s="434"/>
      <c r="D277" s="434"/>
      <c r="E277" s="435"/>
    </row>
    <row r="278" spans="1:5" ht="15.75" customHeight="1" thickBot="1" x14ac:dyDescent="0.3">
      <c r="A278" s="88" t="s">
        <v>208</v>
      </c>
      <c r="B278" s="437" t="s">
        <v>205</v>
      </c>
      <c r="C278" s="438"/>
      <c r="D278" s="438"/>
      <c r="E278" s="439"/>
    </row>
    <row r="279" spans="1:5" ht="69.75" customHeight="1" thickBot="1" x14ac:dyDescent="0.3">
      <c r="A279" s="19" t="s">
        <v>92</v>
      </c>
      <c r="B279" s="19" t="s">
        <v>225</v>
      </c>
      <c r="C279" s="37"/>
      <c r="D279" s="403"/>
      <c r="E279" s="404"/>
    </row>
    <row r="280" spans="1:5" ht="21.75" customHeight="1" thickBot="1" x14ac:dyDescent="0.3">
      <c r="A280" s="4" t="s">
        <v>10</v>
      </c>
      <c r="B280" s="441" t="s">
        <v>225</v>
      </c>
      <c r="C280" s="441"/>
      <c r="D280" s="441"/>
      <c r="E280" s="442"/>
    </row>
    <row r="281" spans="1:5" ht="15.75" thickBot="1" x14ac:dyDescent="0.3">
      <c r="A281" s="4" t="s">
        <v>15</v>
      </c>
      <c r="B281" s="371" t="s">
        <v>226</v>
      </c>
      <c r="C281" s="372"/>
      <c r="D281" s="372"/>
      <c r="E281" s="373"/>
    </row>
    <row r="282" spans="1:5" x14ac:dyDescent="0.25">
      <c r="A282" s="366"/>
      <c r="B282" s="17">
        <v>2018</v>
      </c>
      <c r="C282" s="17">
        <v>2019</v>
      </c>
      <c r="D282" s="17">
        <v>2020</v>
      </c>
      <c r="E282" s="17">
        <v>2021</v>
      </c>
    </row>
    <row r="283" spans="1:5" ht="15.75" thickBot="1" x14ac:dyDescent="0.3">
      <c r="A283" s="367"/>
      <c r="B283" s="18" t="s">
        <v>6</v>
      </c>
      <c r="C283" s="18" t="s">
        <v>7</v>
      </c>
      <c r="D283" s="18" t="s">
        <v>7</v>
      </c>
      <c r="E283" s="18" t="s">
        <v>7</v>
      </c>
    </row>
    <row r="284" spans="1:5" ht="15.75" thickBot="1" x14ac:dyDescent="0.3">
      <c r="A284" s="4" t="s">
        <v>9</v>
      </c>
      <c r="B284" s="6">
        <v>0</v>
      </c>
      <c r="C284" s="6">
        <v>1</v>
      </c>
      <c r="D284" s="6">
        <v>1</v>
      </c>
      <c r="E284" s="6">
        <v>1</v>
      </c>
    </row>
    <row r="285" spans="1:5" ht="15.75" thickBot="1" x14ac:dyDescent="0.3">
      <c r="A285" s="4" t="s">
        <v>16</v>
      </c>
      <c r="B285" s="6">
        <f>B303</f>
        <v>0</v>
      </c>
      <c r="C285" s="6">
        <f t="shared" ref="C285:E285" si="40">C303</f>
        <v>51000</v>
      </c>
      <c r="D285" s="6">
        <f t="shared" si="40"/>
        <v>51000</v>
      </c>
      <c r="E285" s="6">
        <f t="shared" si="40"/>
        <v>68000</v>
      </c>
    </row>
    <row r="286" spans="1:5" ht="15.75" thickBot="1" x14ac:dyDescent="0.3">
      <c r="A286" s="4" t="s">
        <v>24</v>
      </c>
      <c r="B286" s="6" t="e">
        <f>B285/B284</f>
        <v>#DIV/0!</v>
      </c>
      <c r="C286" s="6">
        <f>C285/C284</f>
        <v>51000</v>
      </c>
      <c r="D286" s="6">
        <f>D285/D284</f>
        <v>51000</v>
      </c>
      <c r="E286" s="6">
        <f>E285/E284</f>
        <v>68000</v>
      </c>
    </row>
    <row r="287" spans="1:5" ht="15.75" thickBot="1" x14ac:dyDescent="0.3">
      <c r="A287" s="4" t="s">
        <v>17</v>
      </c>
      <c r="B287" s="45" t="s">
        <v>23</v>
      </c>
      <c r="C287" s="91" t="e">
        <f t="shared" ref="C287:E289" si="41">C284/B284-1</f>
        <v>#DIV/0!</v>
      </c>
      <c r="D287" s="91">
        <f t="shared" si="41"/>
        <v>0</v>
      </c>
      <c r="E287" s="91">
        <f t="shared" si="41"/>
        <v>0</v>
      </c>
    </row>
    <row r="288" spans="1:5" ht="15.75" thickBot="1" x14ac:dyDescent="0.3">
      <c r="A288" s="4" t="s">
        <v>18</v>
      </c>
      <c r="B288" s="45" t="s">
        <v>23</v>
      </c>
      <c r="C288" s="91" t="e">
        <f t="shared" si="41"/>
        <v>#DIV/0!</v>
      </c>
      <c r="D288" s="91">
        <f t="shared" si="41"/>
        <v>0</v>
      </c>
      <c r="E288" s="91">
        <f t="shared" si="41"/>
        <v>0.33333333333333326</v>
      </c>
    </row>
    <row r="289" spans="1:5" ht="23.25" thickBot="1" x14ac:dyDescent="0.3">
      <c r="A289" s="4" t="s">
        <v>19</v>
      </c>
      <c r="B289" s="45" t="s">
        <v>23</v>
      </c>
      <c r="C289" s="91" t="e">
        <f t="shared" si="41"/>
        <v>#DIV/0!</v>
      </c>
      <c r="D289" s="91">
        <f t="shared" si="41"/>
        <v>0</v>
      </c>
      <c r="E289" s="91">
        <f t="shared" si="41"/>
        <v>0.33333333333333326</v>
      </c>
    </row>
    <row r="290" spans="1:5" ht="15.75" customHeight="1" thickBot="1" x14ac:dyDescent="0.3">
      <c r="A290" s="405" t="s">
        <v>93</v>
      </c>
      <c r="B290" s="406"/>
      <c r="C290" s="406"/>
      <c r="D290" s="406"/>
      <c r="E290" s="407"/>
    </row>
    <row r="291" spans="1:5" x14ac:dyDescent="0.25">
      <c r="A291" s="366"/>
      <c r="B291" s="17">
        <v>2018</v>
      </c>
      <c r="C291" s="17">
        <v>2019</v>
      </c>
      <c r="D291" s="17">
        <v>2020</v>
      </c>
      <c r="E291" s="17">
        <v>2021</v>
      </c>
    </row>
    <row r="292" spans="1:5" ht="15.75" thickBot="1" x14ac:dyDescent="0.3">
      <c r="A292" s="367"/>
      <c r="B292" s="18" t="s">
        <v>6</v>
      </c>
      <c r="C292" s="18" t="s">
        <v>7</v>
      </c>
      <c r="D292" s="18" t="s">
        <v>7</v>
      </c>
      <c r="E292" s="18" t="s">
        <v>7</v>
      </c>
    </row>
    <row r="293" spans="1:5" ht="15.75" thickBot="1" x14ac:dyDescent="0.3">
      <c r="A293" s="92" t="s">
        <v>43</v>
      </c>
      <c r="B293" s="86">
        <f>B294+B295+B296+B297</f>
        <v>0</v>
      </c>
      <c r="C293" s="86">
        <f t="shared" ref="C293:E293" si="42">C294+C295+C296+C297</f>
        <v>0</v>
      </c>
      <c r="D293" s="86">
        <f t="shared" si="42"/>
        <v>0</v>
      </c>
      <c r="E293" s="86">
        <f t="shared" si="42"/>
        <v>0</v>
      </c>
    </row>
    <row r="294" spans="1:5" ht="15.75" thickBot="1" x14ac:dyDescent="0.3">
      <c r="A294" s="10" t="s">
        <v>52</v>
      </c>
      <c r="B294" s="8"/>
      <c r="C294" s="8"/>
      <c r="D294" s="8"/>
      <c r="E294" s="8"/>
    </row>
    <row r="295" spans="1:5" ht="15.75" thickBot="1" x14ac:dyDescent="0.3">
      <c r="A295" s="10" t="s">
        <v>149</v>
      </c>
      <c r="B295" s="8"/>
      <c r="C295" s="8"/>
      <c r="D295" s="8"/>
      <c r="E295" s="8"/>
    </row>
    <row r="296" spans="1:5" ht="15.75" thickBot="1" x14ac:dyDescent="0.3">
      <c r="A296" s="10" t="s">
        <v>150</v>
      </c>
      <c r="B296" s="8"/>
      <c r="C296" s="8"/>
      <c r="D296" s="8"/>
      <c r="E296" s="8"/>
    </row>
    <row r="297" spans="1:5" ht="15.75" thickBot="1" x14ac:dyDescent="0.3">
      <c r="A297" s="10" t="s">
        <v>151</v>
      </c>
      <c r="B297" s="8"/>
      <c r="C297" s="8"/>
      <c r="D297" s="8"/>
      <c r="E297" s="8"/>
    </row>
    <row r="298" spans="1:5" ht="15.75" thickBot="1" x14ac:dyDescent="0.3">
      <c r="A298" s="93" t="s">
        <v>44</v>
      </c>
      <c r="B298" s="85">
        <f>B299+B300+B301+B302</f>
        <v>0</v>
      </c>
      <c r="C298" s="85">
        <f t="shared" ref="C298:E298" si="43">C299+C300+C301+C302</f>
        <v>51000</v>
      </c>
      <c r="D298" s="85">
        <f t="shared" si="43"/>
        <v>51000</v>
      </c>
      <c r="E298" s="85">
        <f t="shared" si="43"/>
        <v>68000</v>
      </c>
    </row>
    <row r="299" spans="1:5" ht="15.75" thickBot="1" x14ac:dyDescent="0.3">
      <c r="A299" s="10" t="s">
        <v>52</v>
      </c>
      <c r="B299" s="8"/>
      <c r="C299" s="85">
        <v>51000</v>
      </c>
      <c r="D299" s="85">
        <v>51000</v>
      </c>
      <c r="E299" s="85">
        <v>68000</v>
      </c>
    </row>
    <row r="300" spans="1:5" ht="15.75" thickBot="1" x14ac:dyDescent="0.3">
      <c r="A300" s="10" t="s">
        <v>149</v>
      </c>
      <c r="B300" s="8"/>
      <c r="C300" s="8"/>
      <c r="D300" s="8"/>
      <c r="E300" s="8"/>
    </row>
    <row r="301" spans="1:5" ht="15.75" thickBot="1" x14ac:dyDescent="0.3">
      <c r="A301" s="10" t="s">
        <v>150</v>
      </c>
      <c r="B301" s="8"/>
      <c r="C301" s="8"/>
      <c r="D301" s="8"/>
      <c r="E301" s="8"/>
    </row>
    <row r="302" spans="1:5" ht="15.75" thickBot="1" x14ac:dyDescent="0.3">
      <c r="A302" s="10" t="s">
        <v>151</v>
      </c>
      <c r="B302" s="8"/>
      <c r="C302" s="8"/>
      <c r="D302" s="8"/>
      <c r="E302" s="8"/>
    </row>
    <row r="303" spans="1:5" ht="15.75" thickBot="1" x14ac:dyDescent="0.3">
      <c r="A303" s="96" t="s">
        <v>94</v>
      </c>
      <c r="B303" s="85">
        <f>B298+B293</f>
        <v>0</v>
      </c>
      <c r="C303" s="85">
        <f>C298+C293</f>
        <v>51000</v>
      </c>
      <c r="D303" s="85">
        <f>D298+D293</f>
        <v>51000</v>
      </c>
      <c r="E303" s="85">
        <f>E298+E293</f>
        <v>68000</v>
      </c>
    </row>
    <row r="304" spans="1:5" ht="15" customHeight="1" x14ac:dyDescent="0.25">
      <c r="A304" s="424" t="s">
        <v>227</v>
      </c>
      <c r="B304" s="427"/>
      <c r="C304" s="428"/>
      <c r="D304" s="428"/>
      <c r="E304" s="429"/>
    </row>
    <row r="305" spans="1:5" ht="15.75" customHeight="1" x14ac:dyDescent="0.25">
      <c r="A305" s="425"/>
      <c r="B305" s="430"/>
      <c r="C305" s="431"/>
      <c r="D305" s="431"/>
      <c r="E305" s="432"/>
    </row>
    <row r="306" spans="1:5" ht="15.75" customHeight="1" thickBot="1" x14ac:dyDescent="0.3">
      <c r="A306" s="426"/>
      <c r="B306" s="433"/>
      <c r="C306" s="434"/>
      <c r="D306" s="434"/>
      <c r="E306" s="435"/>
    </row>
    <row r="307" spans="1:5" ht="15.75" customHeight="1" thickBot="1" x14ac:dyDescent="0.3">
      <c r="A307" s="88" t="s">
        <v>208</v>
      </c>
      <c r="B307" s="437" t="s">
        <v>205</v>
      </c>
      <c r="C307" s="438"/>
      <c r="D307" s="438"/>
      <c r="E307" s="439"/>
    </row>
    <row r="308" spans="1:5" ht="24" customHeight="1" thickBot="1" x14ac:dyDescent="0.3">
      <c r="A308" s="19" t="s">
        <v>95</v>
      </c>
      <c r="B308" s="90" t="s">
        <v>228</v>
      </c>
      <c r="C308" s="37"/>
      <c r="D308" s="403"/>
      <c r="E308" s="404"/>
    </row>
    <row r="309" spans="1:5" ht="15.75" customHeight="1" thickBot="1" x14ac:dyDescent="0.3">
      <c r="A309" s="4" t="s">
        <v>10</v>
      </c>
      <c r="B309" s="440" t="s">
        <v>228</v>
      </c>
      <c r="C309" s="441"/>
      <c r="D309" s="441"/>
      <c r="E309" s="442"/>
    </row>
    <row r="310" spans="1:5" ht="15.75" thickBot="1" x14ac:dyDescent="0.3">
      <c r="A310" s="4" t="s">
        <v>15</v>
      </c>
      <c r="B310" s="352" t="s">
        <v>226</v>
      </c>
      <c r="C310" s="353"/>
      <c r="D310" s="353"/>
      <c r="E310" s="381"/>
    </row>
    <row r="311" spans="1:5" ht="15.75" thickBot="1" x14ac:dyDescent="0.3">
      <c r="A311" s="4" t="s">
        <v>9</v>
      </c>
      <c r="B311" s="6">
        <v>0</v>
      </c>
      <c r="C311" s="89">
        <v>1</v>
      </c>
      <c r="D311" s="89">
        <v>0</v>
      </c>
      <c r="E311" s="89">
        <v>0</v>
      </c>
    </row>
    <row r="312" spans="1:5" ht="15.75" thickBot="1" x14ac:dyDescent="0.3">
      <c r="A312" s="4" t="s">
        <v>16</v>
      </c>
      <c r="B312" s="6">
        <f>B330</f>
        <v>0</v>
      </c>
      <c r="C312" s="6">
        <f t="shared" ref="C312:E312" si="44">C330</f>
        <v>30000</v>
      </c>
      <c r="D312" s="6">
        <f t="shared" si="44"/>
        <v>0</v>
      </c>
      <c r="E312" s="6">
        <f t="shared" si="44"/>
        <v>0</v>
      </c>
    </row>
    <row r="313" spans="1:5" ht="15.75" thickBot="1" x14ac:dyDescent="0.3">
      <c r="A313" s="4" t="s">
        <v>24</v>
      </c>
      <c r="B313" s="6" t="e">
        <f>B312/B311</f>
        <v>#DIV/0!</v>
      </c>
      <c r="C313" s="6">
        <f t="shared" ref="C313:E313" si="45">C312/C311</f>
        <v>30000</v>
      </c>
      <c r="D313" s="6" t="e">
        <f t="shared" si="45"/>
        <v>#DIV/0!</v>
      </c>
      <c r="E313" s="6" t="e">
        <f t="shared" si="45"/>
        <v>#DIV/0!</v>
      </c>
    </row>
    <row r="314" spans="1:5" ht="15.75" thickBot="1" x14ac:dyDescent="0.3">
      <c r="A314" s="4" t="s">
        <v>17</v>
      </c>
      <c r="B314" s="45"/>
      <c r="C314" s="7" t="e">
        <f t="shared" ref="C314:E316" si="46">C311/B311-1</f>
        <v>#DIV/0!</v>
      </c>
      <c r="D314" s="7">
        <f t="shared" si="46"/>
        <v>-1</v>
      </c>
      <c r="E314" s="7" t="e">
        <f t="shared" si="46"/>
        <v>#DIV/0!</v>
      </c>
    </row>
    <row r="315" spans="1:5" ht="15.75" thickBot="1" x14ac:dyDescent="0.3">
      <c r="A315" s="4" t="s">
        <v>18</v>
      </c>
      <c r="B315" s="45"/>
      <c r="C315" s="7" t="e">
        <f t="shared" si="46"/>
        <v>#DIV/0!</v>
      </c>
      <c r="D315" s="7">
        <f t="shared" si="46"/>
        <v>-1</v>
      </c>
      <c r="E315" s="7" t="e">
        <f t="shared" si="46"/>
        <v>#DIV/0!</v>
      </c>
    </row>
    <row r="316" spans="1:5" ht="23.25" thickBot="1" x14ac:dyDescent="0.3">
      <c r="A316" s="4" t="s">
        <v>19</v>
      </c>
      <c r="B316" s="45"/>
      <c r="C316" s="7" t="e">
        <f t="shared" si="46"/>
        <v>#DIV/0!</v>
      </c>
      <c r="D316" s="7" t="e">
        <f t="shared" si="46"/>
        <v>#DIV/0!</v>
      </c>
      <c r="E316" s="7" t="e">
        <f t="shared" si="46"/>
        <v>#DIV/0!</v>
      </c>
    </row>
    <row r="317" spans="1:5" ht="15.75" customHeight="1" thickBot="1" x14ac:dyDescent="0.3">
      <c r="A317" s="405" t="s">
        <v>96</v>
      </c>
      <c r="B317" s="406"/>
      <c r="C317" s="406"/>
      <c r="D317" s="406"/>
      <c r="E317" s="407"/>
    </row>
    <row r="318" spans="1:5" x14ac:dyDescent="0.25">
      <c r="A318" s="366"/>
      <c r="B318" s="17">
        <v>2018</v>
      </c>
      <c r="C318" s="17">
        <v>2019</v>
      </c>
      <c r="D318" s="17">
        <v>2020</v>
      </c>
      <c r="E318" s="17">
        <v>2021</v>
      </c>
    </row>
    <row r="319" spans="1:5" ht="15.75" thickBot="1" x14ac:dyDescent="0.3">
      <c r="A319" s="367"/>
      <c r="B319" s="18" t="s">
        <v>6</v>
      </c>
      <c r="C319" s="18" t="s">
        <v>7</v>
      </c>
      <c r="D319" s="18" t="s">
        <v>7</v>
      </c>
      <c r="E319" s="18" t="s">
        <v>7</v>
      </c>
    </row>
    <row r="320" spans="1:5" ht="15.75" thickBot="1" x14ac:dyDescent="0.3">
      <c r="A320" s="92" t="s">
        <v>43</v>
      </c>
      <c r="B320" s="86">
        <f>B321+B322+B323+B324</f>
        <v>0</v>
      </c>
      <c r="C320" s="86">
        <f t="shared" ref="C320:E320" si="47">C321+C322+C323+C324</f>
        <v>0</v>
      </c>
      <c r="D320" s="86">
        <f t="shared" si="47"/>
        <v>0</v>
      </c>
      <c r="E320" s="86">
        <f t="shared" si="47"/>
        <v>0</v>
      </c>
    </row>
    <row r="321" spans="1:5" ht="15.75" thickBot="1" x14ac:dyDescent="0.3">
      <c r="A321" s="10" t="s">
        <v>52</v>
      </c>
      <c r="B321" s="8"/>
      <c r="C321" s="8"/>
      <c r="D321" s="8"/>
      <c r="E321" s="8"/>
    </row>
    <row r="322" spans="1:5" ht="15.75" thickBot="1" x14ac:dyDescent="0.3">
      <c r="A322" s="10" t="s">
        <v>149</v>
      </c>
      <c r="B322" s="8"/>
      <c r="C322" s="8"/>
      <c r="D322" s="8"/>
      <c r="E322" s="8"/>
    </row>
    <row r="323" spans="1:5" ht="15.75" thickBot="1" x14ac:dyDescent="0.3">
      <c r="A323" s="10" t="s">
        <v>150</v>
      </c>
      <c r="B323" s="8"/>
      <c r="C323" s="8"/>
      <c r="D323" s="8"/>
      <c r="E323" s="8"/>
    </row>
    <row r="324" spans="1:5" ht="15.75" thickBot="1" x14ac:dyDescent="0.3">
      <c r="A324" s="10" t="s">
        <v>151</v>
      </c>
      <c r="B324" s="8"/>
      <c r="C324" s="8"/>
      <c r="D324" s="8"/>
      <c r="E324" s="8"/>
    </row>
    <row r="325" spans="1:5" ht="15.75" thickBot="1" x14ac:dyDescent="0.3">
      <c r="A325" s="93" t="s">
        <v>44</v>
      </c>
      <c r="B325" s="86">
        <f>B326+B327+B328+B329</f>
        <v>0</v>
      </c>
      <c r="C325" s="86">
        <f t="shared" ref="C325:E325" si="48">C326+C327+C328+C329</f>
        <v>30000</v>
      </c>
      <c r="D325" s="86">
        <f t="shared" si="48"/>
        <v>0</v>
      </c>
      <c r="E325" s="86">
        <f t="shared" si="48"/>
        <v>0</v>
      </c>
    </row>
    <row r="326" spans="1:5" ht="15.75" thickBot="1" x14ac:dyDescent="0.3">
      <c r="A326" s="10" t="s">
        <v>52</v>
      </c>
      <c r="B326" s="85">
        <v>0</v>
      </c>
      <c r="C326" s="85">
        <v>30000</v>
      </c>
      <c r="D326" s="85">
        <v>0</v>
      </c>
      <c r="E326" s="85">
        <v>0</v>
      </c>
    </row>
    <row r="327" spans="1:5" ht="15.75" thickBot="1" x14ac:dyDescent="0.3">
      <c r="A327" s="10" t="s">
        <v>149</v>
      </c>
      <c r="B327" s="8"/>
      <c r="C327" s="8"/>
      <c r="D327" s="8"/>
      <c r="E327" s="8"/>
    </row>
    <row r="328" spans="1:5" ht="15.75" thickBot="1" x14ac:dyDescent="0.3">
      <c r="A328" s="10" t="s">
        <v>150</v>
      </c>
      <c r="B328" s="8"/>
      <c r="C328" s="8"/>
      <c r="D328" s="8"/>
      <c r="E328" s="8"/>
    </row>
    <row r="329" spans="1:5" ht="15.75" thickBot="1" x14ac:dyDescent="0.3">
      <c r="A329" s="10" t="s">
        <v>151</v>
      </c>
      <c r="B329" s="8"/>
      <c r="C329" s="8"/>
      <c r="D329" s="8"/>
      <c r="E329" s="8"/>
    </row>
    <row r="330" spans="1:5" ht="15.75" thickBot="1" x14ac:dyDescent="0.3">
      <c r="A330" s="94" t="s">
        <v>97</v>
      </c>
      <c r="B330" s="85">
        <f>B325+B320</f>
        <v>0</v>
      </c>
      <c r="C330" s="85">
        <f>C325+C320</f>
        <v>30000</v>
      </c>
      <c r="D330" s="85">
        <f>D325+D320</f>
        <v>0</v>
      </c>
      <c r="E330" s="85">
        <f>E325+E320</f>
        <v>0</v>
      </c>
    </row>
    <row r="331" spans="1:5" ht="15" customHeight="1" x14ac:dyDescent="0.25">
      <c r="A331" s="424" t="s">
        <v>229</v>
      </c>
      <c r="B331" s="427"/>
      <c r="C331" s="428"/>
      <c r="D331" s="428"/>
      <c r="E331" s="429"/>
    </row>
    <row r="332" spans="1:5" x14ac:dyDescent="0.25">
      <c r="A332" s="425"/>
      <c r="B332" s="430"/>
      <c r="C332" s="431"/>
      <c r="D332" s="431"/>
      <c r="E332" s="432"/>
    </row>
    <row r="333" spans="1:5" ht="15.75" customHeight="1" thickBot="1" x14ac:dyDescent="0.3">
      <c r="A333" s="426"/>
      <c r="B333" s="433"/>
      <c r="C333" s="434"/>
      <c r="D333" s="434"/>
      <c r="E333" s="435"/>
    </row>
    <row r="334" spans="1:5" ht="15.75" customHeight="1" thickBot="1" x14ac:dyDescent="0.3">
      <c r="A334" s="88" t="s">
        <v>208</v>
      </c>
      <c r="B334" s="437" t="s">
        <v>205</v>
      </c>
      <c r="C334" s="438"/>
      <c r="D334" s="438"/>
      <c r="E334" s="439"/>
    </row>
    <row r="335" spans="1:5" ht="52.5" customHeight="1" thickBot="1" x14ac:dyDescent="0.3">
      <c r="A335" s="19" t="s">
        <v>98</v>
      </c>
      <c r="B335" s="19" t="s">
        <v>230</v>
      </c>
      <c r="C335" s="37"/>
      <c r="D335" s="403"/>
      <c r="E335" s="404"/>
    </row>
    <row r="336" spans="1:5" ht="15.75" customHeight="1" thickBot="1" x14ac:dyDescent="0.3">
      <c r="A336" s="4" t="s">
        <v>10</v>
      </c>
      <c r="B336" s="440" t="s">
        <v>230</v>
      </c>
      <c r="C336" s="441"/>
      <c r="D336" s="441"/>
      <c r="E336" s="442"/>
    </row>
    <row r="337" spans="1:5" ht="15.75" thickBot="1" x14ac:dyDescent="0.3">
      <c r="A337" s="4" t="s">
        <v>15</v>
      </c>
      <c r="B337" s="352" t="s">
        <v>226</v>
      </c>
      <c r="C337" s="353"/>
      <c r="D337" s="353"/>
      <c r="E337" s="381"/>
    </row>
    <row r="338" spans="1:5" ht="15.75" thickBot="1" x14ac:dyDescent="0.3">
      <c r="A338" s="4" t="s">
        <v>9</v>
      </c>
      <c r="B338" s="6">
        <v>0</v>
      </c>
      <c r="C338" s="89">
        <v>1</v>
      </c>
      <c r="D338" s="89">
        <v>0</v>
      </c>
      <c r="E338" s="89">
        <v>0</v>
      </c>
    </row>
    <row r="339" spans="1:5" ht="15.75" thickBot="1" x14ac:dyDescent="0.3">
      <c r="A339" s="4" t="s">
        <v>16</v>
      </c>
      <c r="B339" s="6">
        <f>B357</f>
        <v>0</v>
      </c>
      <c r="C339" s="6">
        <f t="shared" ref="C339:E339" si="49">C357</f>
        <v>25000</v>
      </c>
      <c r="D339" s="6">
        <f t="shared" si="49"/>
        <v>0</v>
      </c>
      <c r="E339" s="6">
        <f t="shared" si="49"/>
        <v>0</v>
      </c>
    </row>
    <row r="340" spans="1:5" ht="15.75" thickBot="1" x14ac:dyDescent="0.3">
      <c r="A340" s="4" t="s">
        <v>24</v>
      </c>
      <c r="B340" s="6"/>
      <c r="C340" s="89">
        <f>C339/C338</f>
        <v>25000</v>
      </c>
      <c r="D340" s="89" t="e">
        <f t="shared" ref="D340:E340" si="50">D339/D338</f>
        <v>#DIV/0!</v>
      </c>
      <c r="E340" s="89" t="e">
        <f t="shared" si="50"/>
        <v>#DIV/0!</v>
      </c>
    </row>
    <row r="341" spans="1:5" ht="15.75" thickBot="1" x14ac:dyDescent="0.3">
      <c r="A341" s="4" t="s">
        <v>17</v>
      </c>
      <c r="B341" s="45"/>
      <c r="C341" s="7" t="e">
        <f t="shared" ref="C341:E343" si="51">C338/B338-1</f>
        <v>#DIV/0!</v>
      </c>
      <c r="D341" s="7">
        <f t="shared" si="51"/>
        <v>-1</v>
      </c>
      <c r="E341" s="7" t="e">
        <f t="shared" si="51"/>
        <v>#DIV/0!</v>
      </c>
    </row>
    <row r="342" spans="1:5" ht="15.75" thickBot="1" x14ac:dyDescent="0.3">
      <c r="A342" s="4" t="s">
        <v>18</v>
      </c>
      <c r="B342" s="45"/>
      <c r="C342" s="7" t="e">
        <f t="shared" si="51"/>
        <v>#DIV/0!</v>
      </c>
      <c r="D342" s="7">
        <f t="shared" si="51"/>
        <v>-1</v>
      </c>
      <c r="E342" s="7" t="e">
        <f t="shared" si="51"/>
        <v>#DIV/0!</v>
      </c>
    </row>
    <row r="343" spans="1:5" ht="15.75" customHeight="1" thickBot="1" x14ac:dyDescent="0.3">
      <c r="A343" s="4" t="s">
        <v>19</v>
      </c>
      <c r="B343" s="45"/>
      <c r="C343" s="7" t="e">
        <f t="shared" si="51"/>
        <v>#DIV/0!</v>
      </c>
      <c r="D343" s="7" t="e">
        <f t="shared" si="51"/>
        <v>#DIV/0!</v>
      </c>
      <c r="E343" s="7" t="e">
        <f t="shared" si="51"/>
        <v>#DIV/0!</v>
      </c>
    </row>
    <row r="344" spans="1:5" ht="15.75" customHeight="1" thickBot="1" x14ac:dyDescent="0.3">
      <c r="A344" s="414" t="s">
        <v>231</v>
      </c>
      <c r="B344" s="443"/>
      <c r="C344" s="443"/>
      <c r="D344" s="443"/>
      <c r="E344" s="444"/>
    </row>
    <row r="345" spans="1:5" x14ac:dyDescent="0.25">
      <c r="A345" s="44"/>
      <c r="B345" s="17">
        <v>2018</v>
      </c>
      <c r="C345" s="17">
        <v>2019</v>
      </c>
      <c r="D345" s="17">
        <v>2020</v>
      </c>
      <c r="E345" s="17">
        <v>2021</v>
      </c>
    </row>
    <row r="346" spans="1:5" ht="15.75" thickBot="1" x14ac:dyDescent="0.3">
      <c r="A346" s="45"/>
      <c r="B346" s="18" t="s">
        <v>6</v>
      </c>
      <c r="C346" s="18" t="s">
        <v>7</v>
      </c>
      <c r="D346" s="18" t="s">
        <v>7</v>
      </c>
      <c r="E346" s="18" t="s">
        <v>7</v>
      </c>
    </row>
    <row r="347" spans="1:5" ht="15.75" thickBot="1" x14ac:dyDescent="0.3">
      <c r="A347" s="1" t="s">
        <v>20</v>
      </c>
      <c r="B347" s="8">
        <f>B348+B349+B350+B351</f>
        <v>0</v>
      </c>
      <c r="C347" s="8">
        <f t="shared" ref="C347:E347" si="52">C348+C349+C350+C351</f>
        <v>0</v>
      </c>
      <c r="D347" s="8">
        <f t="shared" si="52"/>
        <v>0</v>
      </c>
      <c r="E347" s="8">
        <f t="shared" si="52"/>
        <v>0</v>
      </c>
    </row>
    <row r="348" spans="1:5" ht="15.75" thickBot="1" x14ac:dyDescent="0.3">
      <c r="A348" s="10" t="s">
        <v>52</v>
      </c>
      <c r="B348" s="8"/>
      <c r="C348" s="8"/>
      <c r="D348" s="8"/>
      <c r="E348" s="8"/>
    </row>
    <row r="349" spans="1:5" ht="15.75" thickBot="1" x14ac:dyDescent="0.3">
      <c r="A349" s="10" t="s">
        <v>149</v>
      </c>
      <c r="B349" s="8"/>
      <c r="C349" s="8"/>
      <c r="D349" s="8"/>
      <c r="E349" s="8"/>
    </row>
    <row r="350" spans="1:5" ht="15.75" thickBot="1" x14ac:dyDescent="0.3">
      <c r="A350" s="10" t="s">
        <v>150</v>
      </c>
      <c r="B350" s="8"/>
      <c r="C350" s="8"/>
      <c r="D350" s="8"/>
      <c r="E350" s="8"/>
    </row>
    <row r="351" spans="1:5" ht="15.75" thickBot="1" x14ac:dyDescent="0.3">
      <c r="A351" s="10" t="s">
        <v>151</v>
      </c>
      <c r="B351" s="8"/>
      <c r="C351" s="8"/>
      <c r="D351" s="8"/>
      <c r="E351" s="8"/>
    </row>
    <row r="352" spans="1:5" ht="15.75" thickBot="1" x14ac:dyDescent="0.3">
      <c r="A352" s="1" t="s">
        <v>21</v>
      </c>
      <c r="B352" s="8">
        <f>B353+B354+B355+B356</f>
        <v>0</v>
      </c>
      <c r="C352" s="8">
        <f t="shared" ref="C352:E352" si="53">C353+C354+C355+C356</f>
        <v>25000</v>
      </c>
      <c r="D352" s="8">
        <f t="shared" si="53"/>
        <v>0</v>
      </c>
      <c r="E352" s="8">
        <f t="shared" si="53"/>
        <v>0</v>
      </c>
    </row>
    <row r="353" spans="1:5" ht="15.75" thickBot="1" x14ac:dyDescent="0.3">
      <c r="A353" s="10" t="s">
        <v>52</v>
      </c>
      <c r="B353" s="8">
        <v>0</v>
      </c>
      <c r="C353" s="8">
        <v>25000</v>
      </c>
      <c r="D353" s="8">
        <v>0</v>
      </c>
      <c r="E353" s="8">
        <v>0</v>
      </c>
    </row>
    <row r="354" spans="1:5" ht="15.75" thickBot="1" x14ac:dyDescent="0.3">
      <c r="A354" s="10" t="s">
        <v>149</v>
      </c>
      <c r="B354" s="8"/>
      <c r="C354" s="8"/>
      <c r="D354" s="8"/>
      <c r="E354" s="8"/>
    </row>
    <row r="355" spans="1:5" ht="15.75" thickBot="1" x14ac:dyDescent="0.3">
      <c r="A355" s="10" t="s">
        <v>150</v>
      </c>
      <c r="B355" s="8"/>
      <c r="C355" s="8"/>
      <c r="D355" s="8"/>
      <c r="E355" s="8"/>
    </row>
    <row r="356" spans="1:5" ht="15.75" thickBot="1" x14ac:dyDescent="0.3">
      <c r="A356" s="10" t="s">
        <v>151</v>
      </c>
      <c r="B356" s="8"/>
      <c r="C356" s="8"/>
      <c r="D356" s="8"/>
      <c r="E356" s="8"/>
    </row>
    <row r="357" spans="1:5" ht="15" customHeight="1" thickBot="1" x14ac:dyDescent="0.3">
      <c r="A357" s="94" t="s">
        <v>99</v>
      </c>
      <c r="B357" s="8">
        <f>SUM(B347:B352)</f>
        <v>0</v>
      </c>
      <c r="C357" s="8">
        <f>SUM(C347:C352)</f>
        <v>25000</v>
      </c>
      <c r="D357" s="8">
        <f>SUM(D347:D352)</f>
        <v>0</v>
      </c>
      <c r="E357" s="8">
        <f>SUM(E347:E352)</f>
        <v>0</v>
      </c>
    </row>
    <row r="358" spans="1:5" ht="15" customHeight="1" x14ac:dyDescent="0.25">
      <c r="A358" s="424" t="s">
        <v>232</v>
      </c>
      <c r="B358" s="427"/>
      <c r="C358" s="428"/>
      <c r="D358" s="428"/>
      <c r="E358" s="429"/>
    </row>
    <row r="359" spans="1:5" x14ac:dyDescent="0.25">
      <c r="A359" s="425"/>
      <c r="B359" s="430"/>
      <c r="C359" s="431"/>
      <c r="D359" s="431"/>
      <c r="E359" s="432"/>
    </row>
    <row r="360" spans="1:5" ht="15.75" customHeight="1" thickBot="1" x14ac:dyDescent="0.3">
      <c r="A360" s="426"/>
      <c r="B360" s="433"/>
      <c r="C360" s="434"/>
      <c r="D360" s="434"/>
      <c r="E360" s="435"/>
    </row>
    <row r="361" spans="1:5" ht="15.75" customHeight="1" thickBot="1" x14ac:dyDescent="0.3">
      <c r="A361" s="88" t="s">
        <v>208</v>
      </c>
      <c r="B361" s="437" t="s">
        <v>205</v>
      </c>
      <c r="C361" s="438"/>
      <c r="D361" s="438"/>
      <c r="E361" s="439"/>
    </row>
    <row r="362" spans="1:5" ht="48.75" customHeight="1" thickBot="1" x14ac:dyDescent="0.3">
      <c r="A362" s="19" t="s">
        <v>104</v>
      </c>
      <c r="B362" s="19" t="s">
        <v>233</v>
      </c>
      <c r="C362" s="37"/>
      <c r="D362" s="403"/>
      <c r="E362" s="404"/>
    </row>
    <row r="363" spans="1:5" ht="15.75" thickBot="1" x14ac:dyDescent="0.3">
      <c r="A363" s="4" t="s">
        <v>10</v>
      </c>
      <c r="B363" s="408" t="s">
        <v>233</v>
      </c>
      <c r="C363" s="409"/>
      <c r="D363" s="409"/>
      <c r="E363" s="410"/>
    </row>
    <row r="364" spans="1:5" ht="15.75" thickBot="1" x14ac:dyDescent="0.3">
      <c r="A364" s="4" t="s">
        <v>15</v>
      </c>
      <c r="B364" s="352" t="s">
        <v>226</v>
      </c>
      <c r="C364" s="353"/>
      <c r="D364" s="353"/>
      <c r="E364" s="381"/>
    </row>
    <row r="365" spans="1:5" x14ac:dyDescent="0.25">
      <c r="A365" s="366"/>
      <c r="B365" s="17">
        <v>2018</v>
      </c>
      <c r="C365" s="17">
        <v>2019</v>
      </c>
      <c r="D365" s="17">
        <v>2020</v>
      </c>
      <c r="E365" s="17">
        <v>2021</v>
      </c>
    </row>
    <row r="366" spans="1:5" ht="15.75" thickBot="1" x14ac:dyDescent="0.3">
      <c r="A366" s="367"/>
      <c r="B366" s="18" t="s">
        <v>6</v>
      </c>
      <c r="C366" s="18" t="s">
        <v>7</v>
      </c>
      <c r="D366" s="18" t="s">
        <v>7</v>
      </c>
      <c r="E366" s="18" t="s">
        <v>7</v>
      </c>
    </row>
    <row r="367" spans="1:5" ht="15.75" thickBot="1" x14ac:dyDescent="0.3">
      <c r="A367" s="4" t="s">
        <v>9</v>
      </c>
      <c r="B367" s="6">
        <v>1</v>
      </c>
      <c r="C367" s="6">
        <v>0</v>
      </c>
      <c r="D367" s="6">
        <v>0</v>
      </c>
      <c r="E367" s="6">
        <v>0</v>
      </c>
    </row>
    <row r="368" spans="1:5" ht="15.75" thickBot="1" x14ac:dyDescent="0.3">
      <c r="A368" s="4" t="s">
        <v>16</v>
      </c>
      <c r="B368" s="6">
        <f>B386</f>
        <v>50000</v>
      </c>
      <c r="C368" s="6">
        <f t="shared" ref="C368:E368" si="54">C386</f>
        <v>0</v>
      </c>
      <c r="D368" s="6">
        <f t="shared" si="54"/>
        <v>0</v>
      </c>
      <c r="E368" s="6">
        <f t="shared" si="54"/>
        <v>0</v>
      </c>
    </row>
    <row r="369" spans="1:5" ht="15.75" thickBot="1" x14ac:dyDescent="0.3">
      <c r="A369" s="4" t="s">
        <v>24</v>
      </c>
      <c r="B369" s="6">
        <f>B368/B367</f>
        <v>50000</v>
      </c>
      <c r="C369" s="6" t="e">
        <f t="shared" ref="C369:E369" si="55">C368/C367</f>
        <v>#DIV/0!</v>
      </c>
      <c r="D369" s="6" t="e">
        <f t="shared" si="55"/>
        <v>#DIV/0!</v>
      </c>
      <c r="E369" s="6" t="e">
        <f t="shared" si="55"/>
        <v>#DIV/0!</v>
      </c>
    </row>
    <row r="370" spans="1:5" ht="15.75" thickBot="1" x14ac:dyDescent="0.3">
      <c r="A370" s="4" t="s">
        <v>17</v>
      </c>
      <c r="B370" s="45" t="s">
        <v>23</v>
      </c>
      <c r="C370" s="7">
        <f>C367/B367-1</f>
        <v>-1</v>
      </c>
      <c r="D370" s="7" t="e">
        <f t="shared" ref="D370:E372" si="56">D367/C367-1</f>
        <v>#DIV/0!</v>
      </c>
      <c r="E370" s="7" t="e">
        <f t="shared" si="56"/>
        <v>#DIV/0!</v>
      </c>
    </row>
    <row r="371" spans="1:5" ht="15.75" thickBot="1" x14ac:dyDescent="0.3">
      <c r="A371" s="4" t="s">
        <v>18</v>
      </c>
      <c r="B371" s="45" t="s">
        <v>23</v>
      </c>
      <c r="C371" s="7">
        <f>C368/B368-1</f>
        <v>-1</v>
      </c>
      <c r="D371" s="7" t="e">
        <f t="shared" si="56"/>
        <v>#DIV/0!</v>
      </c>
      <c r="E371" s="7" t="e">
        <f t="shared" si="56"/>
        <v>#DIV/0!</v>
      </c>
    </row>
    <row r="372" spans="1:5" ht="15.75" customHeight="1" thickBot="1" x14ac:dyDescent="0.3">
      <c r="A372" s="4" t="s">
        <v>19</v>
      </c>
      <c r="B372" s="45" t="s">
        <v>23</v>
      </c>
      <c r="C372" s="7" t="e">
        <f>C369/B369-1</f>
        <v>#DIV/0!</v>
      </c>
      <c r="D372" s="7" t="e">
        <f t="shared" si="56"/>
        <v>#DIV/0!</v>
      </c>
      <c r="E372" s="7" t="e">
        <f t="shared" si="56"/>
        <v>#DIV/0!</v>
      </c>
    </row>
    <row r="373" spans="1:5" ht="15.75" customHeight="1" thickBot="1" x14ac:dyDescent="0.3">
      <c r="A373" s="405" t="s">
        <v>234</v>
      </c>
      <c r="B373" s="406"/>
      <c r="C373" s="406"/>
      <c r="D373" s="406"/>
      <c r="E373" s="407"/>
    </row>
    <row r="374" spans="1:5" x14ac:dyDescent="0.25">
      <c r="A374" s="366"/>
      <c r="B374" s="17">
        <v>2018</v>
      </c>
      <c r="C374" s="17">
        <v>2019</v>
      </c>
      <c r="D374" s="17">
        <v>2020</v>
      </c>
      <c r="E374" s="17">
        <v>2021</v>
      </c>
    </row>
    <row r="375" spans="1:5" ht="15.75" thickBot="1" x14ac:dyDescent="0.3">
      <c r="A375" s="367"/>
      <c r="B375" s="18" t="s">
        <v>6</v>
      </c>
      <c r="C375" s="18" t="s">
        <v>7</v>
      </c>
      <c r="D375" s="18" t="s">
        <v>7</v>
      </c>
      <c r="E375" s="18" t="s">
        <v>7</v>
      </c>
    </row>
    <row r="376" spans="1:5" ht="15.75" thickBot="1" x14ac:dyDescent="0.3">
      <c r="A376" s="1" t="s">
        <v>43</v>
      </c>
      <c r="B376" s="8">
        <f>B377+B378+B379+B380</f>
        <v>0</v>
      </c>
      <c r="C376" s="8">
        <f t="shared" ref="C376:E376" si="57">C377+C378+C379+C380</f>
        <v>0</v>
      </c>
      <c r="D376" s="8">
        <f t="shared" si="57"/>
        <v>0</v>
      </c>
      <c r="E376" s="8">
        <f t="shared" si="57"/>
        <v>0</v>
      </c>
    </row>
    <row r="377" spans="1:5" ht="15.75" thickBot="1" x14ac:dyDescent="0.3">
      <c r="A377" s="10" t="s">
        <v>52</v>
      </c>
      <c r="B377" s="8"/>
      <c r="C377" s="8"/>
      <c r="D377" s="8"/>
      <c r="E377" s="8"/>
    </row>
    <row r="378" spans="1:5" ht="15.75" thickBot="1" x14ac:dyDescent="0.3">
      <c r="A378" s="10" t="s">
        <v>149</v>
      </c>
      <c r="B378" s="8"/>
      <c r="C378" s="8"/>
      <c r="D378" s="8"/>
      <c r="E378" s="8"/>
    </row>
    <row r="379" spans="1:5" ht="15.75" thickBot="1" x14ac:dyDescent="0.3">
      <c r="A379" s="10" t="s">
        <v>150</v>
      </c>
      <c r="B379" s="8"/>
      <c r="C379" s="8"/>
      <c r="D379" s="8"/>
      <c r="E379" s="8"/>
    </row>
    <row r="380" spans="1:5" ht="15.75" thickBot="1" x14ac:dyDescent="0.3">
      <c r="A380" s="10" t="s">
        <v>151</v>
      </c>
      <c r="B380" s="8"/>
      <c r="C380" s="8"/>
      <c r="D380" s="8"/>
      <c r="E380" s="8"/>
    </row>
    <row r="381" spans="1:5" ht="15.75" thickBot="1" x14ac:dyDescent="0.3">
      <c r="A381" s="1" t="s">
        <v>44</v>
      </c>
      <c r="B381" s="11">
        <f>B382+B383+B384+B385</f>
        <v>50000</v>
      </c>
      <c r="C381" s="11">
        <f t="shared" ref="C381:E381" si="58">C382+C383+C384+C385</f>
        <v>0</v>
      </c>
      <c r="D381" s="11">
        <f t="shared" si="58"/>
        <v>0</v>
      </c>
      <c r="E381" s="11">
        <f t="shared" si="58"/>
        <v>0</v>
      </c>
    </row>
    <row r="382" spans="1:5" ht="15.75" thickBot="1" x14ac:dyDescent="0.3">
      <c r="A382" s="10" t="s">
        <v>52</v>
      </c>
      <c r="B382" s="11">
        <v>50000</v>
      </c>
      <c r="C382" s="8">
        <v>0</v>
      </c>
      <c r="D382" s="8">
        <v>0</v>
      </c>
      <c r="E382" s="8">
        <v>0</v>
      </c>
    </row>
    <row r="383" spans="1:5" ht="15.75" thickBot="1" x14ac:dyDescent="0.3">
      <c r="A383" s="10" t="s">
        <v>149</v>
      </c>
      <c r="B383" s="11"/>
      <c r="C383" s="8"/>
      <c r="D383" s="8"/>
      <c r="E383" s="8"/>
    </row>
    <row r="384" spans="1:5" ht="15.75" thickBot="1" x14ac:dyDescent="0.3">
      <c r="A384" s="10" t="s">
        <v>150</v>
      </c>
      <c r="B384" s="11"/>
      <c r="C384" s="8"/>
      <c r="D384" s="8"/>
      <c r="E384" s="8"/>
    </row>
    <row r="385" spans="1:5" ht="15.75" thickBot="1" x14ac:dyDescent="0.3">
      <c r="A385" s="10" t="s">
        <v>151</v>
      </c>
      <c r="B385" s="11"/>
      <c r="C385" s="8"/>
      <c r="D385" s="8"/>
      <c r="E385" s="8"/>
    </row>
    <row r="386" spans="1:5" ht="15" customHeight="1" thickBot="1" x14ac:dyDescent="0.3">
      <c r="A386" s="20" t="s">
        <v>235</v>
      </c>
      <c r="B386" s="11">
        <f>B381+B376</f>
        <v>50000</v>
      </c>
      <c r="C386" s="11">
        <f>C381+C376</f>
        <v>0</v>
      </c>
      <c r="D386" s="11">
        <f t="shared" ref="D386:E386" si="59">D381+D376</f>
        <v>0</v>
      </c>
      <c r="E386" s="11">
        <f t="shared" si="59"/>
        <v>0</v>
      </c>
    </row>
    <row r="387" spans="1:5" ht="15.75" thickBot="1" x14ac:dyDescent="0.3">
      <c r="A387" s="399" t="s">
        <v>40</v>
      </c>
      <c r="B387" s="400"/>
      <c r="C387" s="400"/>
      <c r="D387" s="400"/>
      <c r="E387" s="401"/>
    </row>
    <row r="388" spans="1:5" ht="15.75" thickBot="1" x14ac:dyDescent="0.3">
      <c r="A388" s="399" t="s">
        <v>45</v>
      </c>
      <c r="B388" s="400"/>
      <c r="C388" s="400"/>
      <c r="D388" s="400"/>
      <c r="E388" s="401"/>
    </row>
    <row r="389" spans="1:5" ht="15.75" thickBot="1" x14ac:dyDescent="0.3">
      <c r="A389" s="14" t="s">
        <v>236</v>
      </c>
      <c r="B389" s="436" t="s">
        <v>237</v>
      </c>
      <c r="C389" s="422"/>
      <c r="D389" s="422"/>
      <c r="E389" s="423"/>
    </row>
    <row r="390" spans="1:5" ht="23.25" thickBot="1" x14ac:dyDescent="0.3">
      <c r="A390" s="19" t="s">
        <v>29</v>
      </c>
      <c r="B390" s="97" t="s">
        <v>238</v>
      </c>
      <c r="C390" s="98" t="s">
        <v>236</v>
      </c>
      <c r="D390" s="38"/>
      <c r="E390" s="39"/>
    </row>
    <row r="391" spans="1:5" ht="17.25" customHeight="1" thickBot="1" x14ac:dyDescent="0.3">
      <c r="A391" s="4" t="s">
        <v>10</v>
      </c>
      <c r="B391" s="371" t="s">
        <v>239</v>
      </c>
      <c r="C391" s="372"/>
      <c r="D391" s="372"/>
      <c r="E391" s="373"/>
    </row>
    <row r="392" spans="1:5" ht="15.75" thickBot="1" x14ac:dyDescent="0.3">
      <c r="A392" s="4" t="s">
        <v>15</v>
      </c>
      <c r="B392" s="352" t="s">
        <v>240</v>
      </c>
      <c r="C392" s="353"/>
      <c r="D392" s="353"/>
      <c r="E392" s="381"/>
    </row>
    <row r="393" spans="1:5" ht="12.75" customHeight="1" x14ac:dyDescent="0.25">
      <c r="A393" s="366"/>
      <c r="B393" s="17">
        <v>2018</v>
      </c>
      <c r="C393" s="17">
        <v>2019</v>
      </c>
      <c r="D393" s="17">
        <v>2020</v>
      </c>
      <c r="E393" s="17">
        <v>2021</v>
      </c>
    </row>
    <row r="394" spans="1:5" ht="9" customHeight="1" thickBot="1" x14ac:dyDescent="0.3">
      <c r="A394" s="367"/>
      <c r="B394" s="18" t="s">
        <v>6</v>
      </c>
      <c r="C394" s="18" t="s">
        <v>7</v>
      </c>
      <c r="D394" s="18" t="s">
        <v>7</v>
      </c>
      <c r="E394" s="18" t="s">
        <v>7</v>
      </c>
    </row>
    <row r="395" spans="1:5" ht="15.75" thickBot="1" x14ac:dyDescent="0.3">
      <c r="A395" s="4" t="s">
        <v>9</v>
      </c>
      <c r="B395" s="6">
        <v>1</v>
      </c>
      <c r="C395" s="6">
        <v>0</v>
      </c>
      <c r="D395" s="6">
        <v>0</v>
      </c>
      <c r="E395" s="6">
        <v>0</v>
      </c>
    </row>
    <row r="396" spans="1:5" ht="15.75" thickBot="1" x14ac:dyDescent="0.3">
      <c r="A396" s="4" t="s">
        <v>16</v>
      </c>
      <c r="B396" s="6">
        <f>B414</f>
        <v>16500</v>
      </c>
      <c r="C396" s="6">
        <f t="shared" ref="C396:E396" si="60">C414</f>
        <v>0</v>
      </c>
      <c r="D396" s="6">
        <f t="shared" si="60"/>
        <v>0</v>
      </c>
      <c r="E396" s="6">
        <f t="shared" si="60"/>
        <v>0</v>
      </c>
    </row>
    <row r="397" spans="1:5" ht="15" customHeight="1" thickBot="1" x14ac:dyDescent="0.3">
      <c r="A397" s="4" t="s">
        <v>24</v>
      </c>
      <c r="B397" s="6">
        <f>B396/B395</f>
        <v>16500</v>
      </c>
      <c r="C397" s="6" t="e">
        <f t="shared" ref="C397:E397" si="61">C396/C395</f>
        <v>#DIV/0!</v>
      </c>
      <c r="D397" s="6" t="e">
        <f t="shared" si="61"/>
        <v>#DIV/0!</v>
      </c>
      <c r="E397" s="6" t="e">
        <f t="shared" si="61"/>
        <v>#DIV/0!</v>
      </c>
    </row>
    <row r="398" spans="1:5" ht="15.75" thickBot="1" x14ac:dyDescent="0.3">
      <c r="A398" s="4" t="s">
        <v>17</v>
      </c>
      <c r="B398" s="45" t="s">
        <v>23</v>
      </c>
      <c r="C398" s="7">
        <f>C395/B395-1</f>
        <v>-1</v>
      </c>
      <c r="D398" s="7" t="e">
        <f t="shared" ref="D398:E400" si="62">D395/C395-1</f>
        <v>#DIV/0!</v>
      </c>
      <c r="E398" s="7" t="e">
        <f t="shared" si="62"/>
        <v>#DIV/0!</v>
      </c>
    </row>
    <row r="399" spans="1:5" ht="15.75" thickBot="1" x14ac:dyDescent="0.3">
      <c r="A399" s="4" t="s">
        <v>18</v>
      </c>
      <c r="B399" s="45" t="s">
        <v>23</v>
      </c>
      <c r="C399" s="7">
        <f>C396/B396-1</f>
        <v>-1</v>
      </c>
      <c r="D399" s="7" t="e">
        <f t="shared" si="62"/>
        <v>#DIV/0!</v>
      </c>
      <c r="E399" s="7" t="e">
        <f t="shared" si="62"/>
        <v>#DIV/0!</v>
      </c>
    </row>
    <row r="400" spans="1:5" ht="15.75" customHeight="1" thickBot="1" x14ac:dyDescent="0.3">
      <c r="A400" s="4" t="s">
        <v>19</v>
      </c>
      <c r="B400" s="45" t="s">
        <v>23</v>
      </c>
      <c r="C400" s="7" t="e">
        <f>C397/B397-1</f>
        <v>#DIV/0!</v>
      </c>
      <c r="D400" s="7" t="e">
        <f t="shared" si="62"/>
        <v>#DIV/0!</v>
      </c>
      <c r="E400" s="7" t="e">
        <f t="shared" si="62"/>
        <v>#DIV/0!</v>
      </c>
    </row>
    <row r="401" spans="1:5" ht="15.75" customHeight="1" thickBot="1" x14ac:dyDescent="0.3">
      <c r="A401" s="405" t="s">
        <v>35</v>
      </c>
      <c r="B401" s="406"/>
      <c r="C401" s="406"/>
      <c r="D401" s="406"/>
      <c r="E401" s="407"/>
    </row>
    <row r="402" spans="1:5" ht="12.75" customHeight="1" x14ac:dyDescent="0.25">
      <c r="A402" s="366"/>
      <c r="B402" s="17">
        <v>2018</v>
      </c>
      <c r="C402" s="17">
        <v>2019</v>
      </c>
      <c r="D402" s="17">
        <v>2020</v>
      </c>
      <c r="E402" s="17">
        <v>2021</v>
      </c>
    </row>
    <row r="403" spans="1:5" ht="9" customHeight="1" thickBot="1" x14ac:dyDescent="0.3">
      <c r="A403" s="367"/>
      <c r="B403" s="18" t="s">
        <v>6</v>
      </c>
      <c r="C403" s="18" t="s">
        <v>7</v>
      </c>
      <c r="D403" s="18" t="s">
        <v>7</v>
      </c>
      <c r="E403" s="18" t="s">
        <v>7</v>
      </c>
    </row>
    <row r="404" spans="1:5" ht="15.75" thickBot="1" x14ac:dyDescent="0.3">
      <c r="A404" s="1" t="s">
        <v>43</v>
      </c>
      <c r="B404" s="8">
        <f>B405+B406+B407+B408</f>
        <v>0</v>
      </c>
      <c r="C404" s="8">
        <f t="shared" ref="C404:E404" si="63">C405+C406+C407+C408</f>
        <v>0</v>
      </c>
      <c r="D404" s="8">
        <f t="shared" si="63"/>
        <v>0</v>
      </c>
      <c r="E404" s="8">
        <f t="shared" si="63"/>
        <v>0</v>
      </c>
    </row>
    <row r="405" spans="1:5" ht="15.75" thickBot="1" x14ac:dyDescent="0.3">
      <c r="A405" s="10" t="s">
        <v>52</v>
      </c>
      <c r="B405" s="8"/>
      <c r="C405" s="8"/>
      <c r="D405" s="8"/>
      <c r="E405" s="8"/>
    </row>
    <row r="406" spans="1:5" ht="15.75" thickBot="1" x14ac:dyDescent="0.3">
      <c r="A406" s="10" t="s">
        <v>149</v>
      </c>
      <c r="B406" s="8"/>
      <c r="C406" s="8"/>
      <c r="D406" s="8"/>
      <c r="E406" s="8"/>
    </row>
    <row r="407" spans="1:5" ht="15.75" thickBot="1" x14ac:dyDescent="0.3">
      <c r="A407" s="10" t="s">
        <v>150</v>
      </c>
      <c r="B407" s="8"/>
      <c r="C407" s="8"/>
      <c r="D407" s="8"/>
      <c r="E407" s="8"/>
    </row>
    <row r="408" spans="1:5" ht="15.75" thickBot="1" x14ac:dyDescent="0.3">
      <c r="A408" s="10" t="s">
        <v>151</v>
      </c>
      <c r="B408" s="8"/>
      <c r="C408" s="8"/>
      <c r="D408" s="8"/>
      <c r="E408" s="8"/>
    </row>
    <row r="409" spans="1:5" ht="15.75" thickBot="1" x14ac:dyDescent="0.3">
      <c r="A409" s="1" t="s">
        <v>44</v>
      </c>
      <c r="B409" s="8">
        <f>B410+B411+B412+B413</f>
        <v>16500</v>
      </c>
      <c r="C409" s="8">
        <f t="shared" ref="C409:E409" si="64">C410+C411+C412+C413</f>
        <v>0</v>
      </c>
      <c r="D409" s="8">
        <f t="shared" si="64"/>
        <v>0</v>
      </c>
      <c r="E409" s="8">
        <f t="shared" si="64"/>
        <v>0</v>
      </c>
    </row>
    <row r="410" spans="1:5" ht="15.75" thickBot="1" x14ac:dyDescent="0.3">
      <c r="A410" s="10" t="s">
        <v>52</v>
      </c>
      <c r="B410" s="11">
        <v>16500</v>
      </c>
      <c r="C410" s="8">
        <v>0</v>
      </c>
      <c r="D410" s="8">
        <v>0</v>
      </c>
      <c r="E410" s="8">
        <v>0</v>
      </c>
    </row>
    <row r="411" spans="1:5" ht="15.75" thickBot="1" x14ac:dyDescent="0.3">
      <c r="A411" s="10" t="s">
        <v>149</v>
      </c>
      <c r="B411" s="8"/>
      <c r="C411" s="8"/>
      <c r="D411" s="8"/>
      <c r="E411" s="8"/>
    </row>
    <row r="412" spans="1:5" ht="15.75" thickBot="1" x14ac:dyDescent="0.3">
      <c r="A412" s="10" t="s">
        <v>150</v>
      </c>
      <c r="B412" s="8"/>
      <c r="C412" s="8"/>
      <c r="D412" s="8"/>
      <c r="E412" s="8"/>
    </row>
    <row r="413" spans="1:5" ht="15.75" thickBot="1" x14ac:dyDescent="0.3">
      <c r="A413" s="10" t="s">
        <v>151</v>
      </c>
      <c r="B413" s="8"/>
      <c r="C413" s="8"/>
      <c r="D413" s="8"/>
      <c r="E413" s="8"/>
    </row>
    <row r="414" spans="1:5" ht="15.75" thickBot="1" x14ac:dyDescent="0.3">
      <c r="A414" s="20" t="s">
        <v>34</v>
      </c>
      <c r="B414" s="11">
        <f>B409+B404</f>
        <v>16500</v>
      </c>
      <c r="C414" s="11">
        <f t="shared" ref="C414:E414" si="65">C409+C404</f>
        <v>0</v>
      </c>
      <c r="D414" s="11">
        <f t="shared" si="65"/>
        <v>0</v>
      </c>
      <c r="E414" s="11">
        <f t="shared" si="65"/>
        <v>0</v>
      </c>
    </row>
    <row r="415" spans="1:5" ht="15" customHeight="1" x14ac:dyDescent="0.25">
      <c r="A415" s="424" t="s">
        <v>42</v>
      </c>
      <c r="B415" s="427"/>
      <c r="C415" s="428"/>
      <c r="D415" s="428"/>
      <c r="E415" s="429"/>
    </row>
    <row r="416" spans="1:5" x14ac:dyDescent="0.25">
      <c r="A416" s="425"/>
      <c r="B416" s="430"/>
      <c r="C416" s="431"/>
      <c r="D416" s="431"/>
      <c r="E416" s="432"/>
    </row>
    <row r="417" spans="1:5" ht="15.75" thickBot="1" x14ac:dyDescent="0.3">
      <c r="A417" s="426"/>
      <c r="B417" s="433"/>
      <c r="C417" s="434"/>
      <c r="D417" s="434"/>
      <c r="E417" s="435"/>
    </row>
    <row r="418" spans="1:5" ht="15.75" customHeight="1" thickBot="1" x14ac:dyDescent="0.3">
      <c r="A418" s="14" t="s">
        <v>241</v>
      </c>
      <c r="B418" s="436" t="s">
        <v>237</v>
      </c>
      <c r="C418" s="422"/>
      <c r="D418" s="422"/>
      <c r="E418" s="423"/>
    </row>
    <row r="419" spans="1:5" ht="15.75" thickBot="1" x14ac:dyDescent="0.3">
      <c r="A419" s="19" t="s">
        <v>75</v>
      </c>
      <c r="B419" s="97" t="s">
        <v>242</v>
      </c>
      <c r="C419" s="98" t="s">
        <v>241</v>
      </c>
      <c r="D419" s="38"/>
      <c r="E419" s="39"/>
    </row>
    <row r="420" spans="1:5" ht="17.25" customHeight="1" thickBot="1" x14ac:dyDescent="0.3">
      <c r="A420" s="4" t="s">
        <v>10</v>
      </c>
      <c r="B420" s="371" t="s">
        <v>242</v>
      </c>
      <c r="C420" s="372"/>
      <c r="D420" s="372"/>
      <c r="E420" s="373"/>
    </row>
    <row r="421" spans="1:5" ht="15.75" thickBot="1" x14ac:dyDescent="0.3">
      <c r="A421" s="4" t="s">
        <v>15</v>
      </c>
      <c r="B421" s="352" t="s">
        <v>240</v>
      </c>
      <c r="C421" s="353"/>
      <c r="D421" s="353"/>
      <c r="E421" s="381"/>
    </row>
    <row r="422" spans="1:5" ht="12.75" customHeight="1" x14ac:dyDescent="0.25">
      <c r="A422" s="366"/>
      <c r="B422" s="17">
        <v>2018</v>
      </c>
      <c r="C422" s="17">
        <v>2019</v>
      </c>
      <c r="D422" s="17">
        <v>2020</v>
      </c>
      <c r="E422" s="17">
        <v>2021</v>
      </c>
    </row>
    <row r="423" spans="1:5" ht="9" customHeight="1" thickBot="1" x14ac:dyDescent="0.3">
      <c r="A423" s="367"/>
      <c r="B423" s="18" t="s">
        <v>6</v>
      </c>
      <c r="C423" s="18" t="s">
        <v>7</v>
      </c>
      <c r="D423" s="18" t="s">
        <v>7</v>
      </c>
      <c r="E423" s="18" t="s">
        <v>7</v>
      </c>
    </row>
    <row r="424" spans="1:5" ht="15" customHeight="1" thickBot="1" x14ac:dyDescent="0.3">
      <c r="A424" s="4" t="s">
        <v>9</v>
      </c>
      <c r="B424" s="6">
        <v>1</v>
      </c>
      <c r="C424" s="6">
        <v>0</v>
      </c>
      <c r="D424" s="6">
        <v>0</v>
      </c>
      <c r="E424" s="6">
        <v>0</v>
      </c>
    </row>
    <row r="425" spans="1:5" ht="15.75" thickBot="1" x14ac:dyDescent="0.3">
      <c r="A425" s="4" t="s">
        <v>16</v>
      </c>
      <c r="B425" s="6">
        <f>B443</f>
        <v>43500</v>
      </c>
      <c r="C425" s="6">
        <f t="shared" ref="C425:E425" si="66">C443</f>
        <v>0</v>
      </c>
      <c r="D425" s="6">
        <f t="shared" si="66"/>
        <v>0</v>
      </c>
      <c r="E425" s="6">
        <f t="shared" si="66"/>
        <v>0</v>
      </c>
    </row>
    <row r="426" spans="1:5" ht="15.75" thickBot="1" x14ac:dyDescent="0.3">
      <c r="A426" s="4" t="s">
        <v>24</v>
      </c>
      <c r="B426" s="6">
        <f>B425/B424</f>
        <v>43500</v>
      </c>
      <c r="C426" s="6" t="e">
        <f t="shared" ref="C426:E426" si="67">C425/C424</f>
        <v>#DIV/0!</v>
      </c>
      <c r="D426" s="6" t="e">
        <f t="shared" si="67"/>
        <v>#DIV/0!</v>
      </c>
      <c r="E426" s="6" t="e">
        <f t="shared" si="67"/>
        <v>#DIV/0!</v>
      </c>
    </row>
    <row r="427" spans="1:5" ht="15.75" customHeight="1" thickBot="1" x14ac:dyDescent="0.3">
      <c r="A427" s="4" t="s">
        <v>17</v>
      </c>
      <c r="B427" s="45" t="s">
        <v>23</v>
      </c>
      <c r="C427" s="7">
        <f>C424/B424-1</f>
        <v>-1</v>
      </c>
      <c r="D427" s="7" t="e">
        <f t="shared" ref="D427:E429" si="68">D424/C424-1</f>
        <v>#DIV/0!</v>
      </c>
      <c r="E427" s="7" t="e">
        <f t="shared" si="68"/>
        <v>#DIV/0!</v>
      </c>
    </row>
    <row r="428" spans="1:5" ht="15.75" thickBot="1" x14ac:dyDescent="0.3">
      <c r="A428" s="4" t="s">
        <v>18</v>
      </c>
      <c r="B428" s="45" t="s">
        <v>23</v>
      </c>
      <c r="C428" s="7">
        <f>C425/B425-1</f>
        <v>-1</v>
      </c>
      <c r="D428" s="7" t="e">
        <f t="shared" si="68"/>
        <v>#DIV/0!</v>
      </c>
      <c r="E428" s="7" t="e">
        <f t="shared" si="68"/>
        <v>#DIV/0!</v>
      </c>
    </row>
    <row r="429" spans="1:5" ht="23.25" thickBot="1" x14ac:dyDescent="0.3">
      <c r="A429" s="4" t="s">
        <v>19</v>
      </c>
      <c r="B429" s="45" t="s">
        <v>23</v>
      </c>
      <c r="C429" s="7" t="e">
        <f>C426/B426-1</f>
        <v>#DIV/0!</v>
      </c>
      <c r="D429" s="7" t="e">
        <f t="shared" si="68"/>
        <v>#DIV/0!</v>
      </c>
      <c r="E429" s="7" t="e">
        <f t="shared" si="68"/>
        <v>#DIV/0!</v>
      </c>
    </row>
    <row r="430" spans="1:5" ht="15.75" customHeight="1" thickBot="1" x14ac:dyDescent="0.3">
      <c r="A430" s="405" t="s">
        <v>86</v>
      </c>
      <c r="B430" s="406"/>
      <c r="C430" s="406"/>
      <c r="D430" s="406"/>
      <c r="E430" s="407"/>
    </row>
    <row r="431" spans="1:5" ht="12.75" customHeight="1" x14ac:dyDescent="0.25">
      <c r="A431" s="366"/>
      <c r="B431" s="17">
        <v>2018</v>
      </c>
      <c r="C431" s="17">
        <v>2019</v>
      </c>
      <c r="D431" s="17">
        <v>2020</v>
      </c>
      <c r="E431" s="17">
        <v>2021</v>
      </c>
    </row>
    <row r="432" spans="1:5" ht="9" customHeight="1" thickBot="1" x14ac:dyDescent="0.3">
      <c r="A432" s="367"/>
      <c r="B432" s="18" t="s">
        <v>6</v>
      </c>
      <c r="C432" s="18" t="s">
        <v>7</v>
      </c>
      <c r="D432" s="18" t="s">
        <v>7</v>
      </c>
      <c r="E432" s="18" t="s">
        <v>7</v>
      </c>
    </row>
    <row r="433" spans="1:5" ht="15.75" thickBot="1" x14ac:dyDescent="0.3">
      <c r="A433" s="1" t="s">
        <v>43</v>
      </c>
      <c r="B433" s="8">
        <f>B434+B435+B436+B437</f>
        <v>0</v>
      </c>
      <c r="C433" s="8">
        <f t="shared" ref="C433:E433" si="69">C434+C435+C436+C437</f>
        <v>0</v>
      </c>
      <c r="D433" s="8">
        <f t="shared" si="69"/>
        <v>0</v>
      </c>
      <c r="E433" s="8">
        <f t="shared" si="69"/>
        <v>0</v>
      </c>
    </row>
    <row r="434" spans="1:5" ht="15.75" thickBot="1" x14ac:dyDescent="0.3">
      <c r="A434" s="10" t="s">
        <v>52</v>
      </c>
      <c r="B434" s="8"/>
      <c r="C434" s="8"/>
      <c r="D434" s="8"/>
      <c r="E434" s="8"/>
    </row>
    <row r="435" spans="1:5" ht="15.75" thickBot="1" x14ac:dyDescent="0.3">
      <c r="A435" s="10" t="s">
        <v>149</v>
      </c>
      <c r="B435" s="8"/>
      <c r="C435" s="8"/>
      <c r="D435" s="8"/>
      <c r="E435" s="8"/>
    </row>
    <row r="436" spans="1:5" ht="15.75" thickBot="1" x14ac:dyDescent="0.3">
      <c r="A436" s="10" t="s">
        <v>150</v>
      </c>
      <c r="B436" s="8"/>
      <c r="C436" s="8"/>
      <c r="D436" s="8"/>
      <c r="E436" s="8"/>
    </row>
    <row r="437" spans="1:5" ht="15.75" thickBot="1" x14ac:dyDescent="0.3">
      <c r="A437" s="10" t="s">
        <v>151</v>
      </c>
      <c r="B437" s="8"/>
      <c r="C437" s="8"/>
      <c r="D437" s="8"/>
      <c r="E437" s="8"/>
    </row>
    <row r="438" spans="1:5" ht="15.75" thickBot="1" x14ac:dyDescent="0.3">
      <c r="A438" s="1" t="s">
        <v>44</v>
      </c>
      <c r="B438" s="8">
        <f>B439+B440+B441+B442</f>
        <v>43500</v>
      </c>
      <c r="C438" s="8">
        <f t="shared" ref="C438:E438" si="70">C439+C440+C441+C442</f>
        <v>0</v>
      </c>
      <c r="D438" s="8">
        <f t="shared" si="70"/>
        <v>0</v>
      </c>
      <c r="E438" s="8">
        <f t="shared" si="70"/>
        <v>0</v>
      </c>
    </row>
    <row r="439" spans="1:5" ht="15.75" thickBot="1" x14ac:dyDescent="0.3">
      <c r="A439" s="10" t="s">
        <v>52</v>
      </c>
      <c r="B439" s="11">
        <v>43500</v>
      </c>
      <c r="C439" s="8">
        <v>0</v>
      </c>
      <c r="D439" s="8">
        <v>0</v>
      </c>
      <c r="E439" s="8">
        <v>0</v>
      </c>
    </row>
    <row r="440" spans="1:5" ht="15.75" thickBot="1" x14ac:dyDescent="0.3">
      <c r="A440" s="10" t="s">
        <v>149</v>
      </c>
      <c r="B440" s="8"/>
      <c r="C440" s="8"/>
      <c r="D440" s="8"/>
      <c r="E440" s="8"/>
    </row>
    <row r="441" spans="1:5" ht="15.75" thickBot="1" x14ac:dyDescent="0.3">
      <c r="A441" s="10" t="s">
        <v>150</v>
      </c>
      <c r="B441" s="8"/>
      <c r="C441" s="8"/>
      <c r="D441" s="8"/>
      <c r="E441" s="8"/>
    </row>
    <row r="442" spans="1:5" ht="15.75" thickBot="1" x14ac:dyDescent="0.3">
      <c r="A442" s="10" t="s">
        <v>151</v>
      </c>
      <c r="B442" s="8"/>
      <c r="C442" s="8"/>
      <c r="D442" s="8"/>
      <c r="E442" s="8"/>
    </row>
    <row r="443" spans="1:5" ht="15.75" thickBot="1" x14ac:dyDescent="0.3">
      <c r="A443" s="20" t="s">
        <v>82</v>
      </c>
      <c r="B443" s="11">
        <f>B438+B433</f>
        <v>43500</v>
      </c>
      <c r="C443" s="11">
        <f t="shared" ref="C443:E443" si="71">C438+C433</f>
        <v>0</v>
      </c>
      <c r="D443" s="11">
        <f t="shared" si="71"/>
        <v>0</v>
      </c>
      <c r="E443" s="11">
        <f t="shared" si="71"/>
        <v>0</v>
      </c>
    </row>
    <row r="444" spans="1:5" ht="15.75" thickBot="1" x14ac:dyDescent="0.3">
      <c r="A444" s="99" t="s">
        <v>243</v>
      </c>
      <c r="B444" s="422" t="s">
        <v>244</v>
      </c>
      <c r="C444" s="422"/>
      <c r="D444" s="422"/>
      <c r="E444" s="423"/>
    </row>
    <row r="445" spans="1:5" ht="23.25" thickBot="1" x14ac:dyDescent="0.3">
      <c r="A445" s="19" t="s">
        <v>29</v>
      </c>
      <c r="B445" s="97" t="s">
        <v>245</v>
      </c>
      <c r="C445" s="98" t="s">
        <v>243</v>
      </c>
      <c r="D445" s="38"/>
      <c r="E445" s="39"/>
    </row>
    <row r="446" spans="1:5" ht="15.75" customHeight="1" thickBot="1" x14ac:dyDescent="0.3">
      <c r="A446" s="4" t="s">
        <v>10</v>
      </c>
      <c r="B446" s="371" t="s">
        <v>245</v>
      </c>
      <c r="C446" s="372"/>
      <c r="D446" s="372"/>
      <c r="E446" s="373"/>
    </row>
    <row r="447" spans="1:5" ht="15.75" thickBot="1" x14ac:dyDescent="0.3">
      <c r="A447" s="4" t="s">
        <v>15</v>
      </c>
      <c r="B447" s="352" t="s">
        <v>246</v>
      </c>
      <c r="C447" s="353"/>
      <c r="D447" s="353"/>
      <c r="E447" s="381"/>
    </row>
    <row r="448" spans="1:5" x14ac:dyDescent="0.25">
      <c r="A448" s="366"/>
      <c r="B448" s="17">
        <v>2018</v>
      </c>
      <c r="C448" s="17">
        <v>2019</v>
      </c>
      <c r="D448" s="17">
        <v>2020</v>
      </c>
      <c r="E448" s="17">
        <v>2021</v>
      </c>
    </row>
    <row r="449" spans="1:5" ht="15.75" thickBot="1" x14ac:dyDescent="0.3">
      <c r="A449" s="367"/>
      <c r="B449" s="18" t="s">
        <v>6</v>
      </c>
      <c r="C449" s="18" t="s">
        <v>7</v>
      </c>
      <c r="D449" s="18" t="s">
        <v>7</v>
      </c>
      <c r="E449" s="18" t="s">
        <v>7</v>
      </c>
    </row>
    <row r="450" spans="1:5" ht="15.75" thickBot="1" x14ac:dyDescent="0.3">
      <c r="A450" s="4" t="s">
        <v>9</v>
      </c>
      <c r="B450" s="6">
        <v>1</v>
      </c>
      <c r="C450" s="6">
        <v>1</v>
      </c>
      <c r="D450" s="6">
        <v>1</v>
      </c>
      <c r="E450" s="6">
        <v>0</v>
      </c>
    </row>
    <row r="451" spans="1:5" ht="15.75" thickBot="1" x14ac:dyDescent="0.3">
      <c r="A451" s="4" t="s">
        <v>16</v>
      </c>
      <c r="B451" s="6">
        <f>B469</f>
        <v>5520</v>
      </c>
      <c r="C451" s="6">
        <f t="shared" ref="C451:E451" si="72">C469</f>
        <v>6210</v>
      </c>
      <c r="D451" s="6">
        <f t="shared" si="72"/>
        <v>7000</v>
      </c>
      <c r="E451" s="6">
        <f t="shared" si="72"/>
        <v>0</v>
      </c>
    </row>
    <row r="452" spans="1:5" ht="15.75" thickBot="1" x14ac:dyDescent="0.3">
      <c r="A452" s="4" t="s">
        <v>24</v>
      </c>
      <c r="B452" s="6">
        <f>B451/B450</f>
        <v>5520</v>
      </c>
      <c r="C452" s="6">
        <f t="shared" ref="C452:E452" si="73">C451/C450</f>
        <v>6210</v>
      </c>
      <c r="D452" s="6">
        <f t="shared" si="73"/>
        <v>7000</v>
      </c>
      <c r="E452" s="6" t="e">
        <f t="shared" si="73"/>
        <v>#DIV/0!</v>
      </c>
    </row>
    <row r="453" spans="1:5" ht="15.75" thickBot="1" x14ac:dyDescent="0.3">
      <c r="A453" s="4" t="s">
        <v>17</v>
      </c>
      <c r="B453" s="45" t="s">
        <v>23</v>
      </c>
      <c r="C453" s="7">
        <f>C450/B450-1</f>
        <v>0</v>
      </c>
      <c r="D453" s="7">
        <f t="shared" ref="D453:E455" si="74">D450/C450-1</f>
        <v>0</v>
      </c>
      <c r="E453" s="7">
        <f t="shared" si="74"/>
        <v>-1</v>
      </c>
    </row>
    <row r="454" spans="1:5" ht="15.75" thickBot="1" x14ac:dyDescent="0.3">
      <c r="A454" s="4" t="s">
        <v>18</v>
      </c>
      <c r="B454" s="45" t="s">
        <v>23</v>
      </c>
      <c r="C454" s="7">
        <f>C451/B451-1</f>
        <v>0.125</v>
      </c>
      <c r="D454" s="7">
        <f t="shared" si="74"/>
        <v>0.12721417069243146</v>
      </c>
      <c r="E454" s="7">
        <f t="shared" si="74"/>
        <v>-1</v>
      </c>
    </row>
    <row r="455" spans="1:5" ht="23.25" thickBot="1" x14ac:dyDescent="0.3">
      <c r="A455" s="4" t="s">
        <v>19</v>
      </c>
      <c r="B455" s="45" t="s">
        <v>23</v>
      </c>
      <c r="C455" s="7">
        <f>C452/B452-1</f>
        <v>0.125</v>
      </c>
      <c r="D455" s="7">
        <f t="shared" si="74"/>
        <v>0.12721417069243146</v>
      </c>
      <c r="E455" s="7" t="e">
        <f t="shared" si="74"/>
        <v>#DIV/0!</v>
      </c>
    </row>
    <row r="456" spans="1:5" ht="15.75" customHeight="1" thickBot="1" x14ac:dyDescent="0.3">
      <c r="A456" s="405" t="s">
        <v>35</v>
      </c>
      <c r="B456" s="406"/>
      <c r="C456" s="406"/>
      <c r="D456" s="406"/>
      <c r="E456" s="407"/>
    </row>
    <row r="457" spans="1:5" x14ac:dyDescent="0.25">
      <c r="A457" s="366"/>
      <c r="B457" s="17">
        <v>2018</v>
      </c>
      <c r="C457" s="17">
        <v>2019</v>
      </c>
      <c r="D457" s="17">
        <v>2020</v>
      </c>
      <c r="E457" s="17">
        <v>2021</v>
      </c>
    </row>
    <row r="458" spans="1:5" ht="15.75" customHeight="1" thickBot="1" x14ac:dyDescent="0.3">
      <c r="A458" s="367"/>
      <c r="B458" s="18" t="s">
        <v>6</v>
      </c>
      <c r="C458" s="18" t="s">
        <v>7</v>
      </c>
      <c r="D458" s="18" t="s">
        <v>7</v>
      </c>
      <c r="E458" s="18" t="s">
        <v>7</v>
      </c>
    </row>
    <row r="459" spans="1:5" ht="15.75" thickBot="1" x14ac:dyDescent="0.3">
      <c r="A459" s="1" t="s">
        <v>43</v>
      </c>
      <c r="B459" s="8">
        <f>B460+B461+B462+B463</f>
        <v>5520</v>
      </c>
      <c r="C459" s="8">
        <f t="shared" ref="C459:E459" si="75">C460+C461+C462+C463</f>
        <v>6210</v>
      </c>
      <c r="D459" s="8">
        <f t="shared" si="75"/>
        <v>7000</v>
      </c>
      <c r="E459" s="8">
        <f t="shared" si="75"/>
        <v>0</v>
      </c>
    </row>
    <row r="460" spans="1:5" ht="15.75" thickBot="1" x14ac:dyDescent="0.3">
      <c r="A460" s="10" t="s">
        <v>52</v>
      </c>
      <c r="B460" s="8">
        <v>5520</v>
      </c>
      <c r="C460" s="8">
        <v>6210</v>
      </c>
      <c r="D460" s="8">
        <v>7000</v>
      </c>
      <c r="E460" s="8">
        <v>0</v>
      </c>
    </row>
    <row r="461" spans="1:5" ht="15.75" thickBot="1" x14ac:dyDescent="0.3">
      <c r="A461" s="10" t="s">
        <v>149</v>
      </c>
      <c r="B461" s="8"/>
      <c r="C461" s="8"/>
      <c r="D461" s="8"/>
      <c r="E461" s="8"/>
    </row>
    <row r="462" spans="1:5" ht="15.75" thickBot="1" x14ac:dyDescent="0.3">
      <c r="A462" s="10" t="s">
        <v>150</v>
      </c>
      <c r="B462" s="8"/>
      <c r="C462" s="8"/>
      <c r="D462" s="8"/>
      <c r="E462" s="8"/>
    </row>
    <row r="463" spans="1:5" ht="15.75" thickBot="1" x14ac:dyDescent="0.3">
      <c r="A463" s="10" t="s">
        <v>151</v>
      </c>
      <c r="B463" s="8"/>
      <c r="C463" s="8"/>
      <c r="D463" s="8"/>
      <c r="E463" s="8"/>
    </row>
    <row r="464" spans="1:5" ht="15.75" thickBot="1" x14ac:dyDescent="0.3">
      <c r="A464" s="1" t="s">
        <v>44</v>
      </c>
      <c r="B464" s="8">
        <f>B465+B466+B467+B468</f>
        <v>0</v>
      </c>
      <c r="C464" s="8">
        <f t="shared" ref="C464:E464" si="76">C465+C466+C467+C468</f>
        <v>0</v>
      </c>
      <c r="D464" s="8">
        <f t="shared" si="76"/>
        <v>0</v>
      </c>
      <c r="E464" s="8">
        <f t="shared" si="76"/>
        <v>0</v>
      </c>
    </row>
    <row r="465" spans="1:5" ht="15.75" thickBot="1" x14ac:dyDescent="0.3">
      <c r="A465" s="10" t="s">
        <v>52</v>
      </c>
      <c r="B465" s="8"/>
      <c r="C465" s="8"/>
      <c r="D465" s="8"/>
      <c r="E465" s="8"/>
    </row>
    <row r="466" spans="1:5" ht="15.75" thickBot="1" x14ac:dyDescent="0.3">
      <c r="A466" s="10" t="s">
        <v>149</v>
      </c>
      <c r="B466" s="8"/>
      <c r="C466" s="8"/>
      <c r="D466" s="8"/>
      <c r="E466" s="8"/>
    </row>
    <row r="467" spans="1:5" ht="15.75" thickBot="1" x14ac:dyDescent="0.3">
      <c r="A467" s="10" t="s">
        <v>150</v>
      </c>
      <c r="B467" s="8"/>
      <c r="C467" s="8"/>
      <c r="D467" s="8"/>
      <c r="E467" s="8"/>
    </row>
    <row r="468" spans="1:5" ht="15.75" thickBot="1" x14ac:dyDescent="0.3">
      <c r="A468" s="10" t="s">
        <v>151</v>
      </c>
      <c r="B468" s="8"/>
      <c r="C468" s="8"/>
      <c r="D468" s="8"/>
      <c r="E468" s="8"/>
    </row>
    <row r="469" spans="1:5" ht="15.75" thickBot="1" x14ac:dyDescent="0.3">
      <c r="A469" s="100" t="s">
        <v>34</v>
      </c>
      <c r="B469" s="11">
        <f>B464+B459</f>
        <v>5520</v>
      </c>
      <c r="C469" s="11">
        <f>C464+C459</f>
        <v>6210</v>
      </c>
      <c r="D469" s="11">
        <f t="shared" ref="D469:E469" si="77">D464+D459</f>
        <v>7000</v>
      </c>
      <c r="E469" s="11">
        <f t="shared" si="77"/>
        <v>0</v>
      </c>
    </row>
    <row r="470" spans="1:5" ht="15" customHeight="1" thickBot="1" x14ac:dyDescent="0.3">
      <c r="A470" s="25"/>
      <c r="B470" s="26"/>
      <c r="C470" s="26"/>
      <c r="D470" s="26"/>
      <c r="E470" s="26"/>
    </row>
    <row r="471" spans="1:5" ht="35.25" customHeight="1" thickBot="1" x14ac:dyDescent="0.3">
      <c r="A471" s="12" t="s">
        <v>49</v>
      </c>
      <c r="B471" s="13">
        <f>B425+B396+B368+B339+B312+B285+B256+B227+B198+B171+B144+B67+B31+B163+B104+B451</f>
        <v>2799267</v>
      </c>
      <c r="C471" s="13">
        <f>C425+C396+C368+C339+C312+C285+C256+C227+C198+C171+C144+C67+C31+C163+C104+C451</f>
        <v>3199001</v>
      </c>
      <c r="D471" s="13">
        <f>D425+D396+D368+D339+D312+D285+D256+D227+D198+D171+D144+D67+D31+D163+D104+D451</f>
        <v>2583000</v>
      </c>
      <c r="E471" s="13">
        <f>E425+E396+E368+E339+E312+E285+E256+E227+E198+E171+E144+E67+E31+E163+E104+E451</f>
        <v>2683000</v>
      </c>
    </row>
    <row r="472" spans="1:5" ht="36.75" thickBot="1" x14ac:dyDescent="0.3">
      <c r="A472" s="12" t="s">
        <v>50</v>
      </c>
      <c r="B472" s="13">
        <f>B473+B476+B479+B482+B485+B488+B491+B494+B499</f>
        <v>2799267</v>
      </c>
      <c r="C472" s="13">
        <f t="shared" ref="C472:E472" si="78">C473+C476+C479+C482+C485+C488+C491+C494+C499</f>
        <v>3199001</v>
      </c>
      <c r="D472" s="13">
        <f t="shared" si="78"/>
        <v>2583000</v>
      </c>
      <c r="E472" s="13">
        <f t="shared" si="78"/>
        <v>2683000</v>
      </c>
    </row>
    <row r="473" spans="1:5" ht="15.75" customHeight="1" thickBot="1" x14ac:dyDescent="0.3">
      <c r="A473" s="1" t="s">
        <v>0</v>
      </c>
      <c r="B473" s="21">
        <f>B474+B475</f>
        <v>1329540</v>
      </c>
      <c r="C473" s="21">
        <f t="shared" ref="C473:E473" si="79">C474+C475</f>
        <v>1451000</v>
      </c>
      <c r="D473" s="21">
        <f t="shared" si="79"/>
        <v>1451000</v>
      </c>
      <c r="E473" s="21">
        <f t="shared" si="79"/>
        <v>1451000</v>
      </c>
    </row>
    <row r="474" spans="1:5" ht="15.75" thickBot="1" x14ac:dyDescent="0.3">
      <c r="A474" s="10" t="s">
        <v>52</v>
      </c>
      <c r="B474" s="11">
        <f t="shared" ref="B474:E475" si="80">B39+B76+B113</f>
        <v>1329540</v>
      </c>
      <c r="C474" s="11">
        <f t="shared" si="80"/>
        <v>1451000</v>
      </c>
      <c r="D474" s="11">
        <f t="shared" si="80"/>
        <v>1451000</v>
      </c>
      <c r="E474" s="11">
        <f t="shared" si="80"/>
        <v>1451000</v>
      </c>
    </row>
    <row r="475" spans="1:5" ht="15.75" thickBot="1" x14ac:dyDescent="0.3">
      <c r="A475" s="10" t="s">
        <v>56</v>
      </c>
      <c r="B475" s="11">
        <f t="shared" si="80"/>
        <v>0</v>
      </c>
      <c r="C475" s="11">
        <f t="shared" si="80"/>
        <v>0</v>
      </c>
      <c r="D475" s="11">
        <f t="shared" si="80"/>
        <v>0</v>
      </c>
      <c r="E475" s="11">
        <f t="shared" si="80"/>
        <v>0</v>
      </c>
    </row>
    <row r="476" spans="1:5" ht="24.75" thickBot="1" x14ac:dyDescent="0.3">
      <c r="A476" s="1" t="s">
        <v>32</v>
      </c>
      <c r="B476" s="21">
        <f>B477+B478</f>
        <v>223927</v>
      </c>
      <c r="C476" s="21">
        <f t="shared" ref="C476:E476" si="81">C477+C478</f>
        <v>372000</v>
      </c>
      <c r="D476" s="21">
        <f t="shared" si="81"/>
        <v>372000</v>
      </c>
      <c r="E476" s="21">
        <f t="shared" si="81"/>
        <v>372000</v>
      </c>
    </row>
    <row r="477" spans="1:5" ht="15.75" thickBot="1" x14ac:dyDescent="0.3">
      <c r="A477" s="10" t="s">
        <v>52</v>
      </c>
      <c r="B477" s="8">
        <f>B42+B79+B116</f>
        <v>223927</v>
      </c>
      <c r="C477" s="8">
        <f>C42+C79+C116</f>
        <v>372000</v>
      </c>
      <c r="D477" s="8">
        <f>D42+D79+D116</f>
        <v>372000</v>
      </c>
      <c r="E477" s="8">
        <f>E42+E79+E116</f>
        <v>372000</v>
      </c>
    </row>
    <row r="478" spans="1:5" ht="15.75" thickBot="1" x14ac:dyDescent="0.3">
      <c r="A478" s="10" t="s">
        <v>56</v>
      </c>
      <c r="B478" s="11">
        <f>B43+B80+B114</f>
        <v>0</v>
      </c>
      <c r="C478" s="11">
        <f>C43+C80+C114</f>
        <v>0</v>
      </c>
      <c r="D478" s="11">
        <f>D43+D80+D114</f>
        <v>0</v>
      </c>
      <c r="E478" s="11">
        <f>E43+E80+E114</f>
        <v>0</v>
      </c>
    </row>
    <row r="479" spans="1:5" ht="15.75" thickBot="1" x14ac:dyDescent="0.3">
      <c r="A479" s="1" t="s">
        <v>1</v>
      </c>
      <c r="B479" s="21">
        <f>B480+B481</f>
        <v>811300</v>
      </c>
      <c r="C479" s="21">
        <f t="shared" ref="C479:E479" si="82">C480+C481</f>
        <v>421741</v>
      </c>
      <c r="D479" s="21">
        <f t="shared" si="82"/>
        <v>675740</v>
      </c>
      <c r="E479" s="21">
        <f t="shared" si="82"/>
        <v>775740</v>
      </c>
    </row>
    <row r="480" spans="1:5" ht="15.75" thickBot="1" x14ac:dyDescent="0.3">
      <c r="A480" s="10" t="s">
        <v>52</v>
      </c>
      <c r="B480" s="11">
        <f t="shared" ref="B480:E481" si="83">B45+B82+B119</f>
        <v>811300</v>
      </c>
      <c r="C480" s="11">
        <f t="shared" si="83"/>
        <v>421741</v>
      </c>
      <c r="D480" s="11">
        <f t="shared" si="83"/>
        <v>675740</v>
      </c>
      <c r="E480" s="11">
        <f t="shared" si="83"/>
        <v>775740</v>
      </c>
    </row>
    <row r="481" spans="1:5" ht="15.75" thickBot="1" x14ac:dyDescent="0.3">
      <c r="A481" s="10" t="s">
        <v>56</v>
      </c>
      <c r="B481" s="11">
        <f t="shared" si="83"/>
        <v>0</v>
      </c>
      <c r="C481" s="11">
        <f t="shared" si="83"/>
        <v>0</v>
      </c>
      <c r="D481" s="11">
        <f t="shared" si="83"/>
        <v>0</v>
      </c>
      <c r="E481" s="11">
        <f t="shared" si="83"/>
        <v>0</v>
      </c>
    </row>
    <row r="482" spans="1:5" ht="15.75" thickBot="1" x14ac:dyDescent="0.3">
      <c r="A482" s="1" t="s">
        <v>2</v>
      </c>
      <c r="B482" s="21">
        <f>B483+B484</f>
        <v>0</v>
      </c>
      <c r="C482" s="21">
        <f t="shared" ref="C482:E482" si="84">C483+C484</f>
        <v>0</v>
      </c>
      <c r="D482" s="21">
        <f t="shared" si="84"/>
        <v>0</v>
      </c>
      <c r="E482" s="21">
        <f t="shared" si="84"/>
        <v>0</v>
      </c>
    </row>
    <row r="483" spans="1:5" ht="15.75" thickBot="1" x14ac:dyDescent="0.3">
      <c r="A483" s="10" t="s">
        <v>52</v>
      </c>
      <c r="B483" s="8">
        <f t="shared" ref="B483:E484" si="85">B48+B85+B122</f>
        <v>0</v>
      </c>
      <c r="C483" s="8">
        <f t="shared" si="85"/>
        <v>0</v>
      </c>
      <c r="D483" s="8">
        <f t="shared" si="85"/>
        <v>0</v>
      </c>
      <c r="E483" s="8">
        <f t="shared" si="85"/>
        <v>0</v>
      </c>
    </row>
    <row r="484" spans="1:5" ht="15.75" thickBot="1" x14ac:dyDescent="0.3">
      <c r="A484" s="10" t="s">
        <v>56</v>
      </c>
      <c r="B484" s="11">
        <f t="shared" si="85"/>
        <v>0</v>
      </c>
      <c r="C484" s="11">
        <f t="shared" si="85"/>
        <v>0</v>
      </c>
      <c r="D484" s="11">
        <f t="shared" si="85"/>
        <v>0</v>
      </c>
      <c r="E484" s="11">
        <f t="shared" si="85"/>
        <v>0</v>
      </c>
    </row>
    <row r="485" spans="1:5" ht="24.75" thickBot="1" x14ac:dyDescent="0.3">
      <c r="A485" s="1" t="s">
        <v>25</v>
      </c>
      <c r="B485" s="21">
        <f>B486+B487</f>
        <v>0</v>
      </c>
      <c r="C485" s="21">
        <f t="shared" ref="C485:E485" si="86">C486+C487</f>
        <v>0</v>
      </c>
      <c r="D485" s="21">
        <f t="shared" si="86"/>
        <v>0</v>
      </c>
      <c r="E485" s="21">
        <f t="shared" si="86"/>
        <v>0</v>
      </c>
    </row>
    <row r="486" spans="1:5" ht="15.75" thickBot="1" x14ac:dyDescent="0.3">
      <c r="A486" s="10" t="s">
        <v>52</v>
      </c>
      <c r="B486" s="8">
        <f t="shared" ref="B486:E487" si="87">B51+B88+B125</f>
        <v>0</v>
      </c>
      <c r="C486" s="8">
        <f t="shared" si="87"/>
        <v>0</v>
      </c>
      <c r="D486" s="8">
        <f t="shared" si="87"/>
        <v>0</v>
      </c>
      <c r="E486" s="8">
        <f t="shared" si="87"/>
        <v>0</v>
      </c>
    </row>
    <row r="487" spans="1:5" ht="15.75" thickBot="1" x14ac:dyDescent="0.3">
      <c r="A487" s="10" t="s">
        <v>56</v>
      </c>
      <c r="B487" s="11">
        <f t="shared" si="87"/>
        <v>0</v>
      </c>
      <c r="C487" s="11">
        <f t="shared" si="87"/>
        <v>0</v>
      </c>
      <c r="D487" s="11">
        <f t="shared" si="87"/>
        <v>0</v>
      </c>
      <c r="E487" s="11">
        <f t="shared" si="87"/>
        <v>0</v>
      </c>
    </row>
    <row r="488" spans="1:5" ht="15.75" thickBot="1" x14ac:dyDescent="0.3">
      <c r="A488" s="1" t="s">
        <v>26</v>
      </c>
      <c r="B488" s="21">
        <f>B489+B490</f>
        <v>1260</v>
      </c>
      <c r="C488" s="21">
        <f>C489+C490</f>
        <v>1260</v>
      </c>
      <c r="D488" s="21">
        <f t="shared" ref="D488:E488" si="88">D489+D490</f>
        <v>1260</v>
      </c>
      <c r="E488" s="21">
        <f t="shared" si="88"/>
        <v>1260</v>
      </c>
    </row>
    <row r="489" spans="1:5" ht="15.75" thickBot="1" x14ac:dyDescent="0.3">
      <c r="A489" s="10" t="s">
        <v>52</v>
      </c>
      <c r="B489" s="8">
        <f t="shared" ref="B489:E490" si="89">B54+B91+B128</f>
        <v>1260</v>
      </c>
      <c r="C489" s="8">
        <f t="shared" si="89"/>
        <v>1260</v>
      </c>
      <c r="D489" s="8">
        <f t="shared" si="89"/>
        <v>1260</v>
      </c>
      <c r="E489" s="8">
        <f t="shared" si="89"/>
        <v>1260</v>
      </c>
    </row>
    <row r="490" spans="1:5" ht="15.75" thickBot="1" x14ac:dyDescent="0.3">
      <c r="A490" s="10" t="s">
        <v>56</v>
      </c>
      <c r="B490" s="11">
        <f t="shared" si="89"/>
        <v>0</v>
      </c>
      <c r="C490" s="11">
        <f t="shared" si="89"/>
        <v>0</v>
      </c>
      <c r="D490" s="11">
        <f t="shared" si="89"/>
        <v>0</v>
      </c>
      <c r="E490" s="11">
        <f t="shared" si="89"/>
        <v>0</v>
      </c>
    </row>
    <row r="491" spans="1:5" ht="24.75" thickBot="1" x14ac:dyDescent="0.3">
      <c r="A491" s="1" t="s">
        <v>3</v>
      </c>
      <c r="B491" s="21">
        <f>B93+B56</f>
        <v>240</v>
      </c>
      <c r="C491" s="21">
        <f>C93+C56</f>
        <v>0</v>
      </c>
      <c r="D491" s="21">
        <f>D93+D56</f>
        <v>0</v>
      </c>
      <c r="E491" s="21">
        <f>E93+E56</f>
        <v>0</v>
      </c>
    </row>
    <row r="492" spans="1:5" ht="15.75" thickBot="1" x14ac:dyDescent="0.3">
      <c r="A492" s="10" t="s">
        <v>52</v>
      </c>
      <c r="B492" s="8">
        <f t="shared" ref="B492:E493" si="90">B57+B94+B131</f>
        <v>240</v>
      </c>
      <c r="C492" s="8">
        <f t="shared" si="90"/>
        <v>0</v>
      </c>
      <c r="D492" s="8">
        <f t="shared" si="90"/>
        <v>0</v>
      </c>
      <c r="E492" s="8">
        <f t="shared" si="90"/>
        <v>0</v>
      </c>
    </row>
    <row r="493" spans="1:5" ht="15.75" thickBot="1" x14ac:dyDescent="0.3">
      <c r="A493" s="10" t="s">
        <v>56</v>
      </c>
      <c r="B493" s="11">
        <f t="shared" si="90"/>
        <v>0</v>
      </c>
      <c r="C493" s="11">
        <f t="shared" si="90"/>
        <v>0</v>
      </c>
      <c r="D493" s="11">
        <f t="shared" si="90"/>
        <v>0</v>
      </c>
      <c r="E493" s="11">
        <f t="shared" si="90"/>
        <v>0</v>
      </c>
    </row>
    <row r="494" spans="1:5" ht="15.75" thickBot="1" x14ac:dyDescent="0.3">
      <c r="A494" s="1" t="s">
        <v>20</v>
      </c>
      <c r="B494" s="8">
        <f>B495+B496+B497+B498</f>
        <v>5520</v>
      </c>
      <c r="C494" s="8">
        <f t="shared" ref="C494:E494" si="91">C495+C496+C497+C498</f>
        <v>6210</v>
      </c>
      <c r="D494" s="8">
        <f t="shared" si="91"/>
        <v>7000</v>
      </c>
      <c r="E494" s="8">
        <f t="shared" si="91"/>
        <v>0</v>
      </c>
    </row>
    <row r="495" spans="1:5" ht="15.75" thickBot="1" x14ac:dyDescent="0.3">
      <c r="A495" s="10" t="s">
        <v>52</v>
      </c>
      <c r="B495" s="8">
        <f>B460+B434+B405+B377+B348+B321+B294+B265+B236+B207+B180+B153</f>
        <v>5520</v>
      </c>
      <c r="C495" s="8">
        <f t="shared" ref="C495:E495" si="92">C460+C434+C405+C377+C348+C321+C294+C265+C236+C207+C180+C153</f>
        <v>6210</v>
      </c>
      <c r="D495" s="8">
        <f t="shared" si="92"/>
        <v>7000</v>
      </c>
      <c r="E495" s="8">
        <f t="shared" si="92"/>
        <v>0</v>
      </c>
    </row>
    <row r="496" spans="1:5" ht="15.75" thickBot="1" x14ac:dyDescent="0.3">
      <c r="A496" s="10" t="s">
        <v>152</v>
      </c>
      <c r="B496" s="8">
        <f t="shared" ref="B496:E498" si="93">B461+B435+B406+B378+B349+B322+B295+B266+B237+B208+B181+B154</f>
        <v>0</v>
      </c>
      <c r="C496" s="8">
        <f t="shared" si="93"/>
        <v>0</v>
      </c>
      <c r="D496" s="8">
        <f t="shared" si="93"/>
        <v>0</v>
      </c>
      <c r="E496" s="8">
        <f t="shared" si="93"/>
        <v>0</v>
      </c>
    </row>
    <row r="497" spans="1:5" ht="15.75" thickBot="1" x14ac:dyDescent="0.3">
      <c r="A497" s="10" t="s">
        <v>150</v>
      </c>
      <c r="B497" s="8">
        <f t="shared" si="93"/>
        <v>0</v>
      </c>
      <c r="C497" s="8">
        <f t="shared" si="93"/>
        <v>0</v>
      </c>
      <c r="D497" s="8">
        <f t="shared" si="93"/>
        <v>0</v>
      </c>
      <c r="E497" s="8">
        <f t="shared" si="93"/>
        <v>0</v>
      </c>
    </row>
    <row r="498" spans="1:5" ht="15.75" thickBot="1" x14ac:dyDescent="0.3">
      <c r="A498" s="10" t="s">
        <v>151</v>
      </c>
      <c r="B498" s="8">
        <f t="shared" si="93"/>
        <v>0</v>
      </c>
      <c r="C498" s="8">
        <f t="shared" si="93"/>
        <v>0</v>
      </c>
      <c r="D498" s="8">
        <f t="shared" si="93"/>
        <v>0</v>
      </c>
      <c r="E498" s="8">
        <f t="shared" si="93"/>
        <v>0</v>
      </c>
    </row>
    <row r="499" spans="1:5" ht="15.75" thickBot="1" x14ac:dyDescent="0.3">
      <c r="A499" s="1" t="s">
        <v>21</v>
      </c>
      <c r="B499" s="8">
        <f>B500+B501+B502+B503</f>
        <v>427480</v>
      </c>
      <c r="C499" s="8">
        <f t="shared" ref="C499:E499" si="94">C500+C501+C502+C503</f>
        <v>946790</v>
      </c>
      <c r="D499" s="8">
        <f t="shared" si="94"/>
        <v>76000</v>
      </c>
      <c r="E499" s="8">
        <f t="shared" si="94"/>
        <v>83000</v>
      </c>
    </row>
    <row r="500" spans="1:5" ht="15.75" thickBot="1" x14ac:dyDescent="0.3">
      <c r="A500" s="10" t="s">
        <v>52</v>
      </c>
      <c r="B500" s="8">
        <f>B465+B439+B410+B382+B353+B326+B299+B270+B241+B212+B185+B158</f>
        <v>427480</v>
      </c>
      <c r="C500" s="8">
        <f t="shared" ref="C500:E500" si="95">C465+C439+C410+C382+C353+C326+C299+C270+C241+C212+C185+C158</f>
        <v>946790</v>
      </c>
      <c r="D500" s="8">
        <f t="shared" si="95"/>
        <v>76000</v>
      </c>
      <c r="E500" s="8">
        <f t="shared" si="95"/>
        <v>83000</v>
      </c>
    </row>
    <row r="501" spans="1:5" ht="15.75" thickBot="1" x14ac:dyDescent="0.3">
      <c r="A501" s="10" t="s">
        <v>152</v>
      </c>
      <c r="B501" s="8">
        <f t="shared" ref="B501:E503" si="96">B466+B440+B411+B383+B354+B327+B300+B271+B242+B213+B186+B159</f>
        <v>0</v>
      </c>
      <c r="C501" s="8">
        <f t="shared" si="96"/>
        <v>0</v>
      </c>
      <c r="D501" s="8">
        <f t="shared" si="96"/>
        <v>0</v>
      </c>
      <c r="E501" s="8">
        <f t="shared" si="96"/>
        <v>0</v>
      </c>
    </row>
    <row r="502" spans="1:5" ht="15.75" thickBot="1" x14ac:dyDescent="0.3">
      <c r="A502" s="10" t="s">
        <v>150</v>
      </c>
      <c r="B502" s="8">
        <f t="shared" si="96"/>
        <v>0</v>
      </c>
      <c r="C502" s="8">
        <f t="shared" si="96"/>
        <v>0</v>
      </c>
      <c r="D502" s="8">
        <f t="shared" si="96"/>
        <v>0</v>
      </c>
      <c r="E502" s="8">
        <f t="shared" si="96"/>
        <v>0</v>
      </c>
    </row>
    <row r="503" spans="1:5" ht="15.75" thickBot="1" x14ac:dyDescent="0.3">
      <c r="A503" s="10" t="s">
        <v>151</v>
      </c>
      <c r="B503" s="8">
        <f t="shared" si="96"/>
        <v>0</v>
      </c>
      <c r="C503" s="8">
        <f t="shared" si="96"/>
        <v>0</v>
      </c>
      <c r="D503" s="8">
        <f t="shared" si="96"/>
        <v>0</v>
      </c>
      <c r="E503" s="8">
        <f t="shared" si="96"/>
        <v>0</v>
      </c>
    </row>
    <row r="504" spans="1:5" ht="15.75" thickBot="1" x14ac:dyDescent="0.3">
      <c r="A504" s="23" t="s">
        <v>36</v>
      </c>
      <c r="B504" s="24">
        <f>IF(B472-B471=0,0,"Error")</f>
        <v>0</v>
      </c>
      <c r="C504" s="24">
        <f>IF(C472-C471=0,0,"Error")</f>
        <v>0</v>
      </c>
      <c r="D504" s="24">
        <f>IF(D472-D471=0,0,"Error")</f>
        <v>0</v>
      </c>
      <c r="E504" s="24">
        <f>IF(E472-E471=0,0,"Error")</f>
        <v>0</v>
      </c>
    </row>
    <row r="505" spans="1:5" x14ac:dyDescent="0.25">
      <c r="A505" s="27"/>
      <c r="B505" s="28"/>
      <c r="C505" s="28"/>
      <c r="D505" s="28"/>
      <c r="E505" s="28"/>
    </row>
  </sheetData>
  <mergeCells count="126">
    <mergeCell ref="A2:E2"/>
    <mergeCell ref="A3:E3"/>
    <mergeCell ref="B5:E5"/>
    <mergeCell ref="B6:E6"/>
    <mergeCell ref="B7:E7"/>
    <mergeCell ref="A8:E8"/>
    <mergeCell ref="A24:E24"/>
    <mergeCell ref="B25:E25"/>
    <mergeCell ref="B26:E26"/>
    <mergeCell ref="B27:E27"/>
    <mergeCell ref="A28:A29"/>
    <mergeCell ref="A36:A37"/>
    <mergeCell ref="A9:E11"/>
    <mergeCell ref="B12:E12"/>
    <mergeCell ref="A13:A14"/>
    <mergeCell ref="B18:E18"/>
    <mergeCell ref="A19:E19"/>
    <mergeCell ref="A23:E23"/>
    <mergeCell ref="B98:E98"/>
    <mergeCell ref="B99:E99"/>
    <mergeCell ref="B100:E100"/>
    <mergeCell ref="A101:A102"/>
    <mergeCell ref="A109:E109"/>
    <mergeCell ref="A110:A111"/>
    <mergeCell ref="B61:E61"/>
    <mergeCell ref="B62:E62"/>
    <mergeCell ref="B63:E63"/>
    <mergeCell ref="A64:A65"/>
    <mergeCell ref="A72:E72"/>
    <mergeCell ref="A73:A74"/>
    <mergeCell ref="B140:E140"/>
    <mergeCell ref="A141:A142"/>
    <mergeCell ref="A149:E149"/>
    <mergeCell ref="A150:A151"/>
    <mergeCell ref="A163:A165"/>
    <mergeCell ref="B163:E165"/>
    <mergeCell ref="A135:E135"/>
    <mergeCell ref="A136:E136"/>
    <mergeCell ref="B137:E137"/>
    <mergeCell ref="D138:E138"/>
    <mergeCell ref="B139:E139"/>
    <mergeCell ref="B193:E193"/>
    <mergeCell ref="D194:E194"/>
    <mergeCell ref="B195:E195"/>
    <mergeCell ref="B196:E196"/>
    <mergeCell ref="A203:E203"/>
    <mergeCell ref="A217:A219"/>
    <mergeCell ref="B217:E219"/>
    <mergeCell ref="B166:E166"/>
    <mergeCell ref="D167:E167"/>
    <mergeCell ref="B168:E168"/>
    <mergeCell ref="B169:E169"/>
    <mergeCell ref="A176:E176"/>
    <mergeCell ref="A190:A192"/>
    <mergeCell ref="B190:E192"/>
    <mergeCell ref="A233:A234"/>
    <mergeCell ref="A246:A248"/>
    <mergeCell ref="B246:E248"/>
    <mergeCell ref="B249:E249"/>
    <mergeCell ref="D250:E250"/>
    <mergeCell ref="B251:E251"/>
    <mergeCell ref="B220:E220"/>
    <mergeCell ref="D221:E221"/>
    <mergeCell ref="B222:E222"/>
    <mergeCell ref="B223:E223"/>
    <mergeCell ref="A224:A225"/>
    <mergeCell ref="A232:E232"/>
    <mergeCell ref="B278:E278"/>
    <mergeCell ref="D279:E279"/>
    <mergeCell ref="B280:E280"/>
    <mergeCell ref="B281:E281"/>
    <mergeCell ref="A282:A283"/>
    <mergeCell ref="A290:E290"/>
    <mergeCell ref="B252:E252"/>
    <mergeCell ref="A253:A254"/>
    <mergeCell ref="A261:E261"/>
    <mergeCell ref="A262:A263"/>
    <mergeCell ref="A275:A277"/>
    <mergeCell ref="B275:E277"/>
    <mergeCell ref="B310:E310"/>
    <mergeCell ref="A317:E317"/>
    <mergeCell ref="A318:A319"/>
    <mergeCell ref="A331:A333"/>
    <mergeCell ref="B331:E333"/>
    <mergeCell ref="B334:E334"/>
    <mergeCell ref="A291:A292"/>
    <mergeCell ref="A304:A306"/>
    <mergeCell ref="B304:E306"/>
    <mergeCell ref="B307:E307"/>
    <mergeCell ref="D308:E308"/>
    <mergeCell ref="B309:E309"/>
    <mergeCell ref="B361:E361"/>
    <mergeCell ref="D362:E362"/>
    <mergeCell ref="B363:E363"/>
    <mergeCell ref="B364:E364"/>
    <mergeCell ref="A365:A366"/>
    <mergeCell ref="A373:E373"/>
    <mergeCell ref="D335:E335"/>
    <mergeCell ref="B336:E336"/>
    <mergeCell ref="B337:E337"/>
    <mergeCell ref="A344:E344"/>
    <mergeCell ref="A358:A360"/>
    <mergeCell ref="B358:E360"/>
    <mergeCell ref="A393:A394"/>
    <mergeCell ref="A401:E401"/>
    <mergeCell ref="A402:A403"/>
    <mergeCell ref="A415:A417"/>
    <mergeCell ref="B415:E417"/>
    <mergeCell ref="B418:E418"/>
    <mergeCell ref="A374:A375"/>
    <mergeCell ref="A387:E387"/>
    <mergeCell ref="A388:E388"/>
    <mergeCell ref="B389:E389"/>
    <mergeCell ref="B391:E391"/>
    <mergeCell ref="B392:E392"/>
    <mergeCell ref="B446:E446"/>
    <mergeCell ref="B447:E447"/>
    <mergeCell ref="A448:A449"/>
    <mergeCell ref="A456:E456"/>
    <mergeCell ref="A457:A458"/>
    <mergeCell ref="B420:E420"/>
    <mergeCell ref="B421:E421"/>
    <mergeCell ref="A422:A423"/>
    <mergeCell ref="A430:E430"/>
    <mergeCell ref="A431:A432"/>
    <mergeCell ref="B444:E44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578"/>
  <sheetViews>
    <sheetView view="pageBreakPreview" topLeftCell="A535" zoomScale="60" zoomScaleNormal="136" workbookViewId="0">
      <selection activeCell="B15" sqref="B15:E15"/>
    </sheetView>
  </sheetViews>
  <sheetFormatPr defaultRowHeight="24" customHeight="1" x14ac:dyDescent="0.25"/>
  <cols>
    <col min="1" max="1" width="21.42578125" style="101" customWidth="1"/>
    <col min="2" max="2" width="14.5703125" style="101" customWidth="1"/>
    <col min="3" max="3" width="18.140625" style="101" customWidth="1"/>
    <col min="4" max="4" width="16.5703125" style="101" customWidth="1"/>
    <col min="5" max="5" width="16.140625" style="101" customWidth="1"/>
    <col min="6" max="16384" width="9.140625" style="101"/>
  </cols>
  <sheetData>
    <row r="1" spans="1:5" ht="41.25" customHeight="1" x14ac:dyDescent="0.25">
      <c r="A1" s="711" t="s">
        <v>247</v>
      </c>
      <c r="B1" s="711"/>
      <c r="C1" s="711"/>
      <c r="D1" s="711"/>
      <c r="E1" s="711"/>
    </row>
    <row r="2" spans="1:5" ht="36.75" customHeight="1" x14ac:dyDescent="0.25">
      <c r="A2" s="711" t="s">
        <v>248</v>
      </c>
      <c r="B2" s="711"/>
      <c r="C2" s="711"/>
      <c r="D2" s="711"/>
      <c r="E2" s="711"/>
    </row>
    <row r="3" spans="1:5" ht="10.5" customHeight="1" thickBot="1" x14ac:dyDescent="0.3"/>
    <row r="4" spans="1:5" ht="24" customHeight="1" thickBot="1" x14ac:dyDescent="0.3">
      <c r="A4" s="102" t="s">
        <v>22</v>
      </c>
      <c r="B4" s="477" t="s">
        <v>249</v>
      </c>
      <c r="C4" s="477"/>
      <c r="D4" s="477"/>
      <c r="E4" s="477"/>
    </row>
    <row r="5" spans="1:5" ht="14.25" customHeight="1" thickBot="1" x14ac:dyDescent="0.3">
      <c r="A5" s="102" t="s">
        <v>4</v>
      </c>
      <c r="B5" s="478" t="s">
        <v>250</v>
      </c>
      <c r="C5" s="479"/>
      <c r="D5" s="479"/>
      <c r="E5" s="480"/>
    </row>
    <row r="6" spans="1:5" ht="24" customHeight="1" thickBot="1" x14ac:dyDescent="0.3">
      <c r="A6" s="102" t="s">
        <v>27</v>
      </c>
      <c r="B6" s="481" t="s">
        <v>5</v>
      </c>
      <c r="C6" s="476"/>
      <c r="D6" s="476"/>
      <c r="E6" s="482"/>
    </row>
    <row r="7" spans="1:5" ht="18" customHeight="1" thickBot="1" x14ac:dyDescent="0.3">
      <c r="A7" s="483" t="s">
        <v>8</v>
      </c>
      <c r="B7" s="484"/>
      <c r="C7" s="484"/>
      <c r="D7" s="484"/>
      <c r="E7" s="485"/>
    </row>
    <row r="8" spans="1:5" ht="15.75" customHeight="1" thickBot="1" x14ac:dyDescent="0.3">
      <c r="A8" s="473" t="s">
        <v>251</v>
      </c>
      <c r="B8" s="474"/>
      <c r="C8" s="474"/>
      <c r="D8" s="474"/>
      <c r="E8" s="475"/>
    </row>
    <row r="9" spans="1:5" ht="9.75" customHeight="1" thickBot="1" x14ac:dyDescent="0.3">
      <c r="A9" s="473"/>
      <c r="B9" s="474"/>
      <c r="C9" s="474"/>
      <c r="D9" s="474"/>
      <c r="E9" s="475"/>
    </row>
    <row r="10" spans="1:5" ht="8.25" customHeight="1" thickBot="1" x14ac:dyDescent="0.3">
      <c r="A10" s="473"/>
      <c r="B10" s="474"/>
      <c r="C10" s="474"/>
      <c r="D10" s="474"/>
      <c r="E10" s="475"/>
    </row>
    <row r="11" spans="1:5" ht="37.5" customHeight="1" thickBot="1" x14ac:dyDescent="0.3">
      <c r="A11" s="103" t="s">
        <v>11</v>
      </c>
      <c r="B11" s="476" t="s">
        <v>252</v>
      </c>
      <c r="C11" s="466"/>
      <c r="D11" s="466"/>
      <c r="E11" s="467"/>
    </row>
    <row r="12" spans="1:5" ht="18" customHeight="1" x14ac:dyDescent="0.25">
      <c r="A12" s="463" t="s">
        <v>173</v>
      </c>
      <c r="B12" s="104">
        <v>2018</v>
      </c>
      <c r="C12" s="104">
        <v>2019</v>
      </c>
      <c r="D12" s="104">
        <v>2020</v>
      </c>
      <c r="E12" s="104">
        <v>2021</v>
      </c>
    </row>
    <row r="13" spans="1:5" ht="28.5" customHeight="1" thickBot="1" x14ac:dyDescent="0.3">
      <c r="A13" s="464"/>
      <c r="B13" s="105" t="s">
        <v>6</v>
      </c>
      <c r="C13" s="105" t="s">
        <v>7</v>
      </c>
      <c r="D13" s="105" t="s">
        <v>7</v>
      </c>
      <c r="E13" s="105" t="s">
        <v>7</v>
      </c>
    </row>
    <row r="14" spans="1:5" ht="42.75" customHeight="1" thickBot="1" x14ac:dyDescent="0.3">
      <c r="A14" s="106" t="s">
        <v>253</v>
      </c>
      <c r="B14" s="107">
        <v>1</v>
      </c>
      <c r="C14" s="107">
        <v>1</v>
      </c>
      <c r="D14" s="107">
        <v>1</v>
      </c>
      <c r="E14" s="108">
        <v>1</v>
      </c>
    </row>
    <row r="15" spans="1:5" ht="39" customHeight="1" thickBot="1" x14ac:dyDescent="0.3">
      <c r="A15" s="109" t="s">
        <v>13</v>
      </c>
      <c r="B15" s="473" t="s">
        <v>254</v>
      </c>
      <c r="C15" s="474"/>
      <c r="D15" s="474"/>
      <c r="E15" s="475"/>
    </row>
    <row r="16" spans="1:5" ht="18" customHeight="1" thickBot="1" x14ac:dyDescent="0.3">
      <c r="A16" s="457" t="s">
        <v>14</v>
      </c>
      <c r="B16" s="458"/>
      <c r="C16" s="458"/>
      <c r="D16" s="458"/>
      <c r="E16" s="459"/>
    </row>
    <row r="17" spans="1:5" ht="39.75" customHeight="1" thickBot="1" x14ac:dyDescent="0.3">
      <c r="A17" s="110" t="s">
        <v>255</v>
      </c>
      <c r="B17" s="111">
        <v>0.1</v>
      </c>
      <c r="C17" s="112">
        <v>0.12</v>
      </c>
      <c r="D17" s="112">
        <v>0.14399999999999999</v>
      </c>
      <c r="E17" s="112">
        <v>0.16800000000000001</v>
      </c>
    </row>
    <row r="18" spans="1:5" ht="43.5" customHeight="1" thickBot="1" x14ac:dyDescent="0.3">
      <c r="A18" s="110" t="s">
        <v>256</v>
      </c>
      <c r="B18" s="111">
        <v>0.1</v>
      </c>
      <c r="C18" s="112">
        <v>0.12</v>
      </c>
      <c r="D18" s="112">
        <v>0.14399999999999999</v>
      </c>
      <c r="E18" s="112">
        <v>0.16800000000000001</v>
      </c>
    </row>
    <row r="19" spans="1:5" ht="51.75" customHeight="1" thickBot="1" x14ac:dyDescent="0.3">
      <c r="A19" s="110" t="s">
        <v>257</v>
      </c>
      <c r="B19" s="111">
        <v>0.08</v>
      </c>
      <c r="C19" s="112">
        <v>9.6000000000000002E-2</v>
      </c>
      <c r="D19" s="113" t="s">
        <v>258</v>
      </c>
      <c r="E19" s="112">
        <v>0.14000000000000001</v>
      </c>
    </row>
    <row r="20" spans="1:5" ht="56.25" customHeight="1" thickBot="1" x14ac:dyDescent="0.3">
      <c r="A20" s="42" t="s">
        <v>259</v>
      </c>
      <c r="B20" s="112">
        <v>0.02</v>
      </c>
      <c r="C20" s="112">
        <v>0.02</v>
      </c>
      <c r="D20" s="112">
        <v>0.02</v>
      </c>
      <c r="E20" s="112">
        <v>0.02</v>
      </c>
    </row>
    <row r="21" spans="1:5" ht="24" customHeight="1" thickBot="1" x14ac:dyDescent="0.3">
      <c r="A21" s="114" t="s">
        <v>260</v>
      </c>
      <c r="B21" s="111">
        <v>0.03</v>
      </c>
      <c r="C21" s="112">
        <v>0.04</v>
      </c>
      <c r="D21" s="112">
        <v>0.05</v>
      </c>
      <c r="E21" s="112">
        <v>0.06</v>
      </c>
    </row>
    <row r="22" spans="1:5" ht="24" customHeight="1" thickBot="1" x14ac:dyDescent="0.3">
      <c r="A22" s="42" t="s">
        <v>261</v>
      </c>
      <c r="B22" s="111" t="s">
        <v>262</v>
      </c>
      <c r="C22" s="112" t="s">
        <v>263</v>
      </c>
      <c r="D22" s="112" t="s">
        <v>263</v>
      </c>
      <c r="E22" s="112" t="s">
        <v>263</v>
      </c>
    </row>
    <row r="23" spans="1:5" ht="14.25" customHeight="1" thickBot="1" x14ac:dyDescent="0.3">
      <c r="A23" s="460" t="s">
        <v>33</v>
      </c>
      <c r="B23" s="461"/>
      <c r="C23" s="461"/>
      <c r="D23" s="461"/>
      <c r="E23" s="462"/>
    </row>
    <row r="24" spans="1:5" ht="21.75" customHeight="1" thickBot="1" x14ac:dyDescent="0.3">
      <c r="A24" s="465" t="s">
        <v>194</v>
      </c>
      <c r="B24" s="466"/>
      <c r="C24" s="466"/>
      <c r="D24" s="466"/>
      <c r="E24" s="467"/>
    </row>
    <row r="25" spans="1:5" ht="15.75" customHeight="1" thickBot="1" x14ac:dyDescent="0.3">
      <c r="A25" s="42" t="s">
        <v>29</v>
      </c>
      <c r="B25" s="460" t="s">
        <v>264</v>
      </c>
      <c r="C25" s="461"/>
      <c r="D25" s="461"/>
      <c r="E25" s="462"/>
    </row>
    <row r="26" spans="1:5" ht="18.75" customHeight="1" thickBot="1" x14ac:dyDescent="0.3">
      <c r="A26" s="42" t="s">
        <v>10</v>
      </c>
      <c r="B26" s="460" t="s">
        <v>264</v>
      </c>
      <c r="C26" s="461"/>
      <c r="D26" s="461"/>
      <c r="E26" s="462"/>
    </row>
    <row r="27" spans="1:5" ht="18" customHeight="1" thickBot="1" x14ac:dyDescent="0.3">
      <c r="A27" s="42" t="s">
        <v>15</v>
      </c>
      <c r="B27" s="460" t="s">
        <v>265</v>
      </c>
      <c r="C27" s="461"/>
      <c r="D27" s="461"/>
      <c r="E27" s="462"/>
    </row>
    <row r="28" spans="1:5" ht="14.25" customHeight="1" x14ac:dyDescent="0.25">
      <c r="A28" s="463"/>
      <c r="B28" s="104">
        <v>2018</v>
      </c>
      <c r="C28" s="104">
        <v>2019</v>
      </c>
      <c r="D28" s="104">
        <v>2020</v>
      </c>
      <c r="E28" s="104">
        <v>2021</v>
      </c>
    </row>
    <row r="29" spans="1:5" ht="11.25" customHeight="1" thickBot="1" x14ac:dyDescent="0.3">
      <c r="A29" s="464"/>
      <c r="B29" s="105" t="s">
        <v>6</v>
      </c>
      <c r="C29" s="105" t="s">
        <v>7</v>
      </c>
      <c r="D29" s="105" t="s">
        <v>7</v>
      </c>
      <c r="E29" s="105" t="s">
        <v>7</v>
      </c>
    </row>
    <row r="30" spans="1:5" ht="16.5" customHeight="1" thickBot="1" x14ac:dyDescent="0.3">
      <c r="A30" s="42" t="s">
        <v>9</v>
      </c>
      <c r="B30" s="115">
        <v>620000</v>
      </c>
      <c r="C30" s="115">
        <v>638600</v>
      </c>
      <c r="D30" s="115">
        <v>657758</v>
      </c>
      <c r="E30" s="115">
        <v>677490.74</v>
      </c>
    </row>
    <row r="31" spans="1:5" ht="16.5" customHeight="1" thickBot="1" x14ac:dyDescent="0.3">
      <c r="A31" s="42" t="s">
        <v>16</v>
      </c>
      <c r="B31" s="115">
        <f>B60</f>
        <v>1626537</v>
      </c>
      <c r="C31" s="115">
        <f>C60</f>
        <v>1496645</v>
      </c>
      <c r="D31" s="115">
        <f>D60</f>
        <v>1480208</v>
      </c>
      <c r="E31" s="115">
        <f>E60</f>
        <v>1422581</v>
      </c>
    </row>
    <row r="32" spans="1:5" ht="16.5" customHeight="1" thickBot="1" x14ac:dyDescent="0.3">
      <c r="A32" s="42" t="s">
        <v>24</v>
      </c>
      <c r="B32" s="115">
        <f>B31/B30</f>
        <v>2.6234467741935483</v>
      </c>
      <c r="C32" s="115">
        <f>C31/C30</f>
        <v>2.3436345129971814</v>
      </c>
      <c r="D32" s="115">
        <f>D31/D30</f>
        <v>2.2503838797855744</v>
      </c>
      <c r="E32" s="115">
        <f>E31/E30</f>
        <v>2.0997792530714148</v>
      </c>
    </row>
    <row r="33" spans="1:5" ht="18" customHeight="1" thickBot="1" x14ac:dyDescent="0.3">
      <c r="A33" s="42" t="s">
        <v>17</v>
      </c>
      <c r="B33" s="116" t="s">
        <v>23</v>
      </c>
      <c r="C33" s="117">
        <f>C30/B30-1</f>
        <v>3.0000000000000027E-2</v>
      </c>
      <c r="D33" s="117">
        <f t="shared" ref="D33:E35" si="0">D30/C30-1</f>
        <v>3.0000000000000027E-2</v>
      </c>
      <c r="E33" s="117">
        <f t="shared" si="0"/>
        <v>3.0000000000000027E-2</v>
      </c>
    </row>
    <row r="34" spans="1:5" ht="18" customHeight="1" thickBot="1" x14ac:dyDescent="0.3">
      <c r="A34" s="42" t="s">
        <v>18</v>
      </c>
      <c r="B34" s="116" t="s">
        <v>23</v>
      </c>
      <c r="C34" s="117">
        <f>C31/B31-1</f>
        <v>-7.9858005074584848E-2</v>
      </c>
      <c r="D34" s="117">
        <f t="shared" si="0"/>
        <v>-1.0982564335563882E-2</v>
      </c>
      <c r="E34" s="117">
        <f t="shared" si="0"/>
        <v>-3.8931690681309639E-2</v>
      </c>
    </row>
    <row r="35" spans="1:5" ht="20.25" customHeight="1" thickBot="1" x14ac:dyDescent="0.3">
      <c r="A35" s="42" t="s">
        <v>19</v>
      </c>
      <c r="B35" s="116" t="s">
        <v>23</v>
      </c>
      <c r="C35" s="117">
        <f>C32/B32-1</f>
        <v>-0.10665825735396584</v>
      </c>
      <c r="D35" s="117">
        <f t="shared" si="0"/>
        <v>-3.9788897413168933E-2</v>
      </c>
      <c r="E35" s="117">
        <f t="shared" si="0"/>
        <v>-6.692397153525198E-2</v>
      </c>
    </row>
    <row r="36" spans="1:5" ht="16.5" customHeight="1" thickBot="1" x14ac:dyDescent="0.3">
      <c r="A36" s="457" t="s">
        <v>266</v>
      </c>
      <c r="B36" s="458"/>
      <c r="C36" s="458"/>
      <c r="D36" s="458"/>
      <c r="E36" s="459"/>
    </row>
    <row r="37" spans="1:5" ht="14.25" customHeight="1" x14ac:dyDescent="0.25">
      <c r="A37" s="463"/>
      <c r="B37" s="104">
        <v>2018</v>
      </c>
      <c r="C37" s="104">
        <v>2019</v>
      </c>
      <c r="D37" s="104">
        <v>2020</v>
      </c>
      <c r="E37" s="104">
        <v>2021</v>
      </c>
    </row>
    <row r="38" spans="1:5" ht="14.25" customHeight="1" thickBot="1" x14ac:dyDescent="0.3">
      <c r="A38" s="464"/>
      <c r="B38" s="105" t="s">
        <v>6</v>
      </c>
      <c r="C38" s="105" t="s">
        <v>7</v>
      </c>
      <c r="D38" s="105" t="s">
        <v>7</v>
      </c>
      <c r="E38" s="105" t="s">
        <v>7</v>
      </c>
    </row>
    <row r="39" spans="1:5" ht="24" customHeight="1" thickBot="1" x14ac:dyDescent="0.3">
      <c r="A39" s="118" t="s">
        <v>0</v>
      </c>
      <c r="B39" s="119">
        <v>1072000</v>
      </c>
      <c r="C39" s="119">
        <v>1044040</v>
      </c>
      <c r="D39" s="119">
        <v>1044040</v>
      </c>
      <c r="E39" s="119">
        <v>1044040</v>
      </c>
    </row>
    <row r="40" spans="1:5" s="123" customFormat="1" ht="15.75" thickBot="1" x14ac:dyDescent="0.3">
      <c r="A40" s="120" t="s">
        <v>52</v>
      </c>
      <c r="B40" s="121">
        <v>1072000</v>
      </c>
      <c r="C40" s="122">
        <v>1044040</v>
      </c>
      <c r="D40" s="122">
        <v>1044040</v>
      </c>
      <c r="E40" s="122">
        <v>1044040</v>
      </c>
    </row>
    <row r="41" spans="1:5" s="123" customFormat="1" ht="15.75" thickBot="1" x14ac:dyDescent="0.3">
      <c r="A41" s="120" t="s">
        <v>53</v>
      </c>
      <c r="B41" s="121"/>
      <c r="C41" s="124"/>
      <c r="D41" s="124"/>
      <c r="E41" s="124"/>
    </row>
    <row r="42" spans="1:5" ht="24" customHeight="1" thickBot="1" x14ac:dyDescent="0.3">
      <c r="A42" s="118" t="s">
        <v>32</v>
      </c>
      <c r="B42" s="119">
        <v>167000</v>
      </c>
      <c r="C42" s="119">
        <v>169557</v>
      </c>
      <c r="D42" s="119">
        <v>169557</v>
      </c>
      <c r="E42" s="119">
        <v>169557</v>
      </c>
    </row>
    <row r="43" spans="1:5" s="123" customFormat="1" ht="15.75" thickBot="1" x14ac:dyDescent="0.3">
      <c r="A43" s="120" t="s">
        <v>52</v>
      </c>
      <c r="B43" s="125">
        <v>167000</v>
      </c>
      <c r="C43" s="125">
        <v>169557</v>
      </c>
      <c r="D43" s="125">
        <v>169557</v>
      </c>
      <c r="E43" s="125">
        <v>169557</v>
      </c>
    </row>
    <row r="44" spans="1:5" s="123" customFormat="1" ht="15.75" thickBot="1" x14ac:dyDescent="0.3">
      <c r="A44" s="120" t="s">
        <v>53</v>
      </c>
      <c r="B44" s="121"/>
      <c r="C44" s="124"/>
      <c r="D44" s="124"/>
      <c r="E44" s="124"/>
    </row>
    <row r="45" spans="1:5" ht="24" customHeight="1" thickBot="1" x14ac:dyDescent="0.3">
      <c r="A45" s="118" t="s">
        <v>1</v>
      </c>
      <c r="B45" s="119">
        <f>381419</f>
        <v>381419</v>
      </c>
      <c r="C45" s="119">
        <v>270181</v>
      </c>
      <c r="D45" s="119">
        <v>253038</v>
      </c>
      <c r="E45" s="119">
        <f>173946+35473-3985</f>
        <v>205434</v>
      </c>
    </row>
    <row r="46" spans="1:5" s="123" customFormat="1" ht="15.75" thickBot="1" x14ac:dyDescent="0.3">
      <c r="A46" s="120" t="s">
        <v>52</v>
      </c>
      <c r="B46" s="121">
        <v>381419</v>
      </c>
      <c r="C46" s="122">
        <v>270181</v>
      </c>
      <c r="D46" s="122">
        <v>253038</v>
      </c>
      <c r="E46" s="122">
        <v>205434</v>
      </c>
    </row>
    <row r="47" spans="1:5" s="123" customFormat="1" ht="15.75" thickBot="1" x14ac:dyDescent="0.3">
      <c r="A47" s="120" t="s">
        <v>53</v>
      </c>
      <c r="B47" s="121"/>
      <c r="C47" s="124"/>
      <c r="D47" s="124"/>
      <c r="E47" s="124"/>
    </row>
    <row r="48" spans="1:5" ht="24" customHeight="1" thickBot="1" x14ac:dyDescent="0.3">
      <c r="A48" s="118" t="s">
        <v>2</v>
      </c>
      <c r="B48" s="119">
        <v>0</v>
      </c>
      <c r="C48" s="119">
        <v>0</v>
      </c>
      <c r="D48" s="119">
        <v>0</v>
      </c>
      <c r="E48" s="119">
        <v>0</v>
      </c>
    </row>
    <row r="49" spans="1:5" s="123" customFormat="1" ht="15.75" thickBot="1" x14ac:dyDescent="0.3">
      <c r="A49" s="120" t="s">
        <v>52</v>
      </c>
      <c r="B49" s="121"/>
      <c r="C49" s="122"/>
      <c r="D49" s="122"/>
      <c r="E49" s="122"/>
    </row>
    <row r="50" spans="1:5" s="123" customFormat="1" ht="15.75" thickBot="1" x14ac:dyDescent="0.3">
      <c r="A50" s="120" t="s">
        <v>53</v>
      </c>
      <c r="B50" s="121"/>
      <c r="C50" s="124"/>
      <c r="D50" s="124"/>
      <c r="E50" s="124"/>
    </row>
    <row r="51" spans="1:5" ht="24" customHeight="1" thickBot="1" x14ac:dyDescent="0.3">
      <c r="A51" s="118" t="s">
        <v>25</v>
      </c>
      <c r="B51" s="119">
        <v>0</v>
      </c>
      <c r="C51" s="119">
        <v>0</v>
      </c>
      <c r="D51" s="119">
        <v>0</v>
      </c>
      <c r="E51" s="119">
        <v>0</v>
      </c>
    </row>
    <row r="52" spans="1:5" s="123" customFormat="1" ht="15.75" thickBot="1" x14ac:dyDescent="0.3">
      <c r="A52" s="120" t="s">
        <v>52</v>
      </c>
      <c r="B52" s="121"/>
      <c r="C52" s="122"/>
      <c r="D52" s="122"/>
      <c r="E52" s="122"/>
    </row>
    <row r="53" spans="1:5" s="123" customFormat="1" ht="15.75" thickBot="1" x14ac:dyDescent="0.3">
      <c r="A53" s="120" t="s">
        <v>53</v>
      </c>
      <c r="B53" s="121"/>
      <c r="C53" s="124"/>
      <c r="D53" s="124"/>
      <c r="E53" s="124"/>
    </row>
    <row r="54" spans="1:5" ht="24" customHeight="1" thickBot="1" x14ac:dyDescent="0.3">
      <c r="A54" s="118" t="s">
        <v>26</v>
      </c>
      <c r="B54" s="119">
        <v>6118</v>
      </c>
      <c r="C54" s="119">
        <v>12867</v>
      </c>
      <c r="D54" s="119">
        <v>13573</v>
      </c>
      <c r="E54" s="119">
        <f>E55</f>
        <v>3550</v>
      </c>
    </row>
    <row r="55" spans="1:5" s="123" customFormat="1" ht="15.75" thickBot="1" x14ac:dyDescent="0.3">
      <c r="A55" s="120" t="s">
        <v>52</v>
      </c>
      <c r="B55" s="125">
        <f>15662-3500-6044</f>
        <v>6118</v>
      </c>
      <c r="C55" s="125">
        <v>12867</v>
      </c>
      <c r="D55" s="125">
        <v>13573</v>
      </c>
      <c r="E55" s="125">
        <v>3550</v>
      </c>
    </row>
    <row r="56" spans="1:5" s="123" customFormat="1" ht="15.75" thickBot="1" x14ac:dyDescent="0.3">
      <c r="A56" s="120" t="s">
        <v>53</v>
      </c>
      <c r="B56" s="121"/>
      <c r="C56" s="124"/>
      <c r="D56" s="124"/>
      <c r="E56" s="124"/>
    </row>
    <row r="57" spans="1:5" ht="24" customHeight="1" thickBot="1" x14ac:dyDescent="0.3">
      <c r="A57" s="118" t="s">
        <v>3</v>
      </c>
      <c r="B57" s="119"/>
      <c r="C57" s="119"/>
      <c r="D57" s="119"/>
      <c r="E57" s="119"/>
    </row>
    <row r="58" spans="1:5" s="123" customFormat="1" ht="15.75" thickBot="1" x14ac:dyDescent="0.3">
      <c r="A58" s="120" t="s">
        <v>52</v>
      </c>
      <c r="B58" s="121"/>
      <c r="C58" s="122"/>
      <c r="D58" s="122"/>
      <c r="E58" s="122"/>
    </row>
    <row r="59" spans="1:5" s="123" customFormat="1" ht="15.75" thickBot="1" x14ac:dyDescent="0.3">
      <c r="A59" s="120" t="s">
        <v>53</v>
      </c>
      <c r="B59" s="121"/>
      <c r="C59" s="124"/>
      <c r="D59" s="124"/>
      <c r="E59" s="124"/>
    </row>
    <row r="60" spans="1:5" ht="18" customHeight="1" thickBot="1" x14ac:dyDescent="0.3">
      <c r="A60" s="126" t="s">
        <v>34</v>
      </c>
      <c r="B60" s="119">
        <f>B54+B51+B48+B45+B42+B39</f>
        <v>1626537</v>
      </c>
      <c r="C60" s="119">
        <f t="shared" ref="C60:E60" si="1">C54+C51+C48+C45+C42+C39</f>
        <v>1496645</v>
      </c>
      <c r="D60" s="119">
        <f t="shared" si="1"/>
        <v>1480208</v>
      </c>
      <c r="E60" s="119">
        <f t="shared" si="1"/>
        <v>1422581</v>
      </c>
    </row>
    <row r="61" spans="1:5" ht="17.25" customHeight="1" thickBot="1" x14ac:dyDescent="0.3">
      <c r="A61" s="109" t="s">
        <v>36</v>
      </c>
      <c r="B61" s="127">
        <f>IF(B60-B31=0,0,"Error")</f>
        <v>0</v>
      </c>
      <c r="C61" s="127">
        <f>IF(C60-C31=0,0,"Error")</f>
        <v>0</v>
      </c>
      <c r="D61" s="127">
        <f>IF(D60-D31=0,0,"Error")</f>
        <v>0</v>
      </c>
      <c r="E61" s="127">
        <f>IF(E60-E31=0,0,"Error")</f>
        <v>0</v>
      </c>
    </row>
    <row r="62" spans="1:5" ht="24" customHeight="1" thickBot="1" x14ac:dyDescent="0.3">
      <c r="A62" s="41" t="s">
        <v>75</v>
      </c>
      <c r="B62" s="460" t="s">
        <v>267</v>
      </c>
      <c r="C62" s="461"/>
      <c r="D62" s="461"/>
      <c r="E62" s="462"/>
    </row>
    <row r="63" spans="1:5" ht="24" customHeight="1" thickBot="1" x14ac:dyDescent="0.3">
      <c r="A63" s="42" t="s">
        <v>10</v>
      </c>
      <c r="B63" s="457" t="s">
        <v>268</v>
      </c>
      <c r="C63" s="458"/>
      <c r="D63" s="458"/>
      <c r="E63" s="459"/>
    </row>
    <row r="64" spans="1:5" ht="16.5" customHeight="1" thickBot="1" x14ac:dyDescent="0.3">
      <c r="A64" s="42" t="s">
        <v>15</v>
      </c>
      <c r="B64" s="457" t="s">
        <v>269</v>
      </c>
      <c r="C64" s="458"/>
      <c r="D64" s="458"/>
      <c r="E64" s="459"/>
    </row>
    <row r="65" spans="1:5" ht="15" x14ac:dyDescent="0.25">
      <c r="A65" s="463"/>
      <c r="B65" s="104">
        <v>2018</v>
      </c>
      <c r="C65" s="104">
        <v>2019</v>
      </c>
      <c r="D65" s="104">
        <v>2020</v>
      </c>
      <c r="E65" s="104">
        <v>2021</v>
      </c>
    </row>
    <row r="66" spans="1:5" ht="15" customHeight="1" thickBot="1" x14ac:dyDescent="0.3">
      <c r="A66" s="464"/>
      <c r="B66" s="105" t="s">
        <v>6</v>
      </c>
      <c r="C66" s="105" t="s">
        <v>7</v>
      </c>
      <c r="D66" s="105" t="s">
        <v>7</v>
      </c>
      <c r="E66" s="105" t="s">
        <v>7</v>
      </c>
    </row>
    <row r="67" spans="1:5" ht="21" customHeight="1" thickBot="1" x14ac:dyDescent="0.3">
      <c r="A67" s="42" t="s">
        <v>9</v>
      </c>
      <c r="B67" s="115">
        <v>13</v>
      </c>
      <c r="C67" s="115">
        <v>5</v>
      </c>
      <c r="D67" s="115">
        <v>5</v>
      </c>
      <c r="E67" s="115">
        <v>5</v>
      </c>
    </row>
    <row r="68" spans="1:5" ht="18.75" customHeight="1" thickBot="1" x14ac:dyDescent="0.3">
      <c r="A68" s="42" t="s">
        <v>16</v>
      </c>
      <c r="B68" s="115">
        <f>B97</f>
        <v>25064</v>
      </c>
      <c r="C68" s="115">
        <f t="shared" ref="C68:E68" si="2">C97</f>
        <v>10000</v>
      </c>
      <c r="D68" s="115">
        <f t="shared" si="2"/>
        <v>10000</v>
      </c>
      <c r="E68" s="115">
        <f t="shared" si="2"/>
        <v>10000</v>
      </c>
    </row>
    <row r="69" spans="1:5" ht="18.75" customHeight="1" thickBot="1" x14ac:dyDescent="0.3">
      <c r="A69" s="42" t="s">
        <v>24</v>
      </c>
      <c r="B69" s="115">
        <f>B68/B67</f>
        <v>1928</v>
      </c>
      <c r="C69" s="115">
        <f>C68/C67</f>
        <v>2000</v>
      </c>
      <c r="D69" s="115">
        <f>D68/D67</f>
        <v>2000</v>
      </c>
      <c r="E69" s="115">
        <f>E68/E67</f>
        <v>2000</v>
      </c>
    </row>
    <row r="70" spans="1:5" ht="18.75" customHeight="1" thickBot="1" x14ac:dyDescent="0.3">
      <c r="A70" s="42" t="s">
        <v>17</v>
      </c>
      <c r="B70" s="116"/>
      <c r="C70" s="115">
        <v>0</v>
      </c>
      <c r="D70" s="115">
        <v>0</v>
      </c>
      <c r="E70" s="115">
        <v>0</v>
      </c>
    </row>
    <row r="71" spans="1:5" ht="18.75" customHeight="1" thickBot="1" x14ac:dyDescent="0.3">
      <c r="A71" s="42" t="s">
        <v>18</v>
      </c>
      <c r="B71" s="116"/>
      <c r="C71" s="115">
        <v>0</v>
      </c>
      <c r="D71" s="115">
        <v>0</v>
      </c>
      <c r="E71" s="115">
        <v>0</v>
      </c>
    </row>
    <row r="72" spans="1:5" ht="24" customHeight="1" thickBot="1" x14ac:dyDescent="0.3">
      <c r="A72" s="42" t="s">
        <v>19</v>
      </c>
      <c r="B72" s="116"/>
      <c r="C72" s="115">
        <v>0</v>
      </c>
      <c r="D72" s="115">
        <v>0</v>
      </c>
      <c r="E72" s="115">
        <v>0</v>
      </c>
    </row>
    <row r="73" spans="1:5" ht="24" customHeight="1" thickBot="1" x14ac:dyDescent="0.3">
      <c r="A73" s="457" t="s">
        <v>270</v>
      </c>
      <c r="B73" s="458"/>
      <c r="C73" s="458"/>
      <c r="D73" s="458"/>
      <c r="E73" s="459"/>
    </row>
    <row r="74" spans="1:5" ht="12" customHeight="1" x14ac:dyDescent="0.25">
      <c r="A74" s="463"/>
      <c r="B74" s="104">
        <v>2018</v>
      </c>
      <c r="C74" s="104">
        <v>2019</v>
      </c>
      <c r="D74" s="104">
        <v>2020</v>
      </c>
      <c r="E74" s="104">
        <v>2021</v>
      </c>
    </row>
    <row r="75" spans="1:5" ht="12" customHeight="1" thickBot="1" x14ac:dyDescent="0.3">
      <c r="A75" s="464"/>
      <c r="B75" s="105" t="s">
        <v>6</v>
      </c>
      <c r="C75" s="105" t="s">
        <v>7</v>
      </c>
      <c r="D75" s="105" t="s">
        <v>7</v>
      </c>
      <c r="E75" s="105" t="s">
        <v>7</v>
      </c>
    </row>
    <row r="76" spans="1:5" ht="12" customHeight="1" thickBot="1" x14ac:dyDescent="0.3">
      <c r="A76" s="128" t="s">
        <v>0</v>
      </c>
      <c r="B76" s="127">
        <v>0</v>
      </c>
      <c r="C76" s="127">
        <v>0</v>
      </c>
      <c r="D76" s="127">
        <v>0</v>
      </c>
      <c r="E76" s="127">
        <v>0</v>
      </c>
    </row>
    <row r="77" spans="1:5" ht="12" customHeight="1" thickBot="1" x14ac:dyDescent="0.3">
      <c r="A77" s="120" t="s">
        <v>52</v>
      </c>
      <c r="B77" s="127"/>
      <c r="C77" s="127"/>
      <c r="D77" s="127"/>
      <c r="E77" s="127"/>
    </row>
    <row r="78" spans="1:5" ht="12" customHeight="1" thickBot="1" x14ac:dyDescent="0.3">
      <c r="A78" s="120" t="s">
        <v>53</v>
      </c>
      <c r="B78" s="127"/>
      <c r="C78" s="127"/>
      <c r="D78" s="127"/>
      <c r="E78" s="127"/>
    </row>
    <row r="79" spans="1:5" ht="12" customHeight="1" thickBot="1" x14ac:dyDescent="0.3">
      <c r="A79" s="128" t="s">
        <v>32</v>
      </c>
      <c r="B79" s="127">
        <v>0</v>
      </c>
      <c r="C79" s="127">
        <v>0</v>
      </c>
      <c r="D79" s="127">
        <v>0</v>
      </c>
      <c r="E79" s="127">
        <v>0</v>
      </c>
    </row>
    <row r="80" spans="1:5" ht="12" customHeight="1" thickBot="1" x14ac:dyDescent="0.3">
      <c r="A80" s="120" t="s">
        <v>52</v>
      </c>
      <c r="B80" s="127"/>
      <c r="C80" s="127"/>
      <c r="D80" s="127"/>
      <c r="E80" s="127"/>
    </row>
    <row r="81" spans="1:5" ht="12" customHeight="1" thickBot="1" x14ac:dyDescent="0.3">
      <c r="A81" s="120" t="s">
        <v>53</v>
      </c>
      <c r="B81" s="127"/>
      <c r="C81" s="127"/>
      <c r="D81" s="127"/>
      <c r="E81" s="127"/>
    </row>
    <row r="82" spans="1:5" ht="12" customHeight="1" thickBot="1" x14ac:dyDescent="0.3">
      <c r="A82" s="128" t="s">
        <v>1</v>
      </c>
      <c r="B82" s="127">
        <v>25064</v>
      </c>
      <c r="C82" s="127">
        <v>10000</v>
      </c>
      <c r="D82" s="127">
        <v>10000</v>
      </c>
      <c r="E82" s="127">
        <v>10000</v>
      </c>
    </row>
    <row r="83" spans="1:5" ht="12" customHeight="1" thickBot="1" x14ac:dyDescent="0.3">
      <c r="A83" s="120" t="s">
        <v>52</v>
      </c>
      <c r="B83" s="121">
        <v>25064</v>
      </c>
      <c r="C83" s="127"/>
      <c r="D83" s="127"/>
      <c r="E83" s="127"/>
    </row>
    <row r="84" spans="1:5" ht="12" customHeight="1" thickBot="1" x14ac:dyDescent="0.3">
      <c r="A84" s="120" t="s">
        <v>53</v>
      </c>
      <c r="B84" s="127"/>
      <c r="C84" s="127"/>
      <c r="D84" s="127"/>
      <c r="E84" s="127"/>
    </row>
    <row r="85" spans="1:5" ht="12" customHeight="1" thickBot="1" x14ac:dyDescent="0.3">
      <c r="A85" s="128" t="s">
        <v>2</v>
      </c>
      <c r="B85" s="129">
        <v>0</v>
      </c>
      <c r="C85" s="127">
        <v>0</v>
      </c>
      <c r="D85" s="127">
        <v>0</v>
      </c>
      <c r="E85" s="127">
        <v>0</v>
      </c>
    </row>
    <row r="86" spans="1:5" ht="12" customHeight="1" thickBot="1" x14ac:dyDescent="0.3">
      <c r="A86" s="120" t="s">
        <v>52</v>
      </c>
      <c r="B86" s="129"/>
      <c r="C86" s="127"/>
      <c r="D86" s="127"/>
      <c r="E86" s="127"/>
    </row>
    <row r="87" spans="1:5" ht="12" customHeight="1" thickBot="1" x14ac:dyDescent="0.3">
      <c r="A87" s="120" t="s">
        <v>53</v>
      </c>
      <c r="B87" s="129"/>
      <c r="C87" s="127"/>
      <c r="D87" s="127"/>
      <c r="E87" s="127"/>
    </row>
    <row r="88" spans="1:5" ht="12" customHeight="1" thickBot="1" x14ac:dyDescent="0.3">
      <c r="A88" s="128" t="s">
        <v>25</v>
      </c>
      <c r="B88" s="129">
        <v>0</v>
      </c>
      <c r="C88" s="127">
        <v>0</v>
      </c>
      <c r="D88" s="127">
        <v>0</v>
      </c>
      <c r="E88" s="127">
        <v>0</v>
      </c>
    </row>
    <row r="89" spans="1:5" ht="12" customHeight="1" thickBot="1" x14ac:dyDescent="0.3">
      <c r="A89" s="120" t="s">
        <v>52</v>
      </c>
      <c r="B89" s="129"/>
      <c r="C89" s="127"/>
      <c r="D89" s="127"/>
      <c r="E89" s="127"/>
    </row>
    <row r="90" spans="1:5" ht="12" customHeight="1" thickBot="1" x14ac:dyDescent="0.3">
      <c r="A90" s="120" t="s">
        <v>53</v>
      </c>
      <c r="B90" s="129"/>
      <c r="C90" s="127"/>
      <c r="D90" s="127"/>
      <c r="E90" s="127"/>
    </row>
    <row r="91" spans="1:5" ht="12" customHeight="1" thickBot="1" x14ac:dyDescent="0.3">
      <c r="A91" s="128" t="s">
        <v>26</v>
      </c>
      <c r="B91" s="129">
        <v>0</v>
      </c>
      <c r="C91" s="127">
        <v>0</v>
      </c>
      <c r="D91" s="127">
        <v>0</v>
      </c>
      <c r="E91" s="127">
        <v>0</v>
      </c>
    </row>
    <row r="92" spans="1:5" ht="12" customHeight="1" thickBot="1" x14ac:dyDescent="0.3">
      <c r="A92" s="120" t="s">
        <v>52</v>
      </c>
      <c r="B92" s="129"/>
      <c r="C92" s="127"/>
      <c r="D92" s="127"/>
      <c r="E92" s="127"/>
    </row>
    <row r="93" spans="1:5" ht="12" customHeight="1" thickBot="1" x14ac:dyDescent="0.3">
      <c r="A93" s="120" t="s">
        <v>53</v>
      </c>
      <c r="B93" s="129"/>
      <c r="C93" s="127"/>
      <c r="D93" s="127"/>
      <c r="E93" s="127"/>
    </row>
    <row r="94" spans="1:5" ht="12" customHeight="1" thickBot="1" x14ac:dyDescent="0.3">
      <c r="A94" s="128" t="s">
        <v>3</v>
      </c>
      <c r="B94" s="129">
        <v>0</v>
      </c>
      <c r="C94" s="127">
        <v>0</v>
      </c>
      <c r="D94" s="127">
        <v>0</v>
      </c>
      <c r="E94" s="127">
        <v>0</v>
      </c>
    </row>
    <row r="95" spans="1:5" ht="12" customHeight="1" thickBot="1" x14ac:dyDescent="0.3">
      <c r="A95" s="120" t="s">
        <v>52</v>
      </c>
      <c r="B95" s="129"/>
      <c r="C95" s="127"/>
      <c r="D95" s="127"/>
      <c r="E95" s="127"/>
    </row>
    <row r="96" spans="1:5" ht="12" customHeight="1" thickBot="1" x14ac:dyDescent="0.3">
      <c r="A96" s="120" t="s">
        <v>53</v>
      </c>
      <c r="B96" s="129"/>
      <c r="C96" s="127"/>
      <c r="D96" s="127"/>
      <c r="E96" s="127"/>
    </row>
    <row r="97" spans="1:5" ht="12" customHeight="1" thickBot="1" x14ac:dyDescent="0.3">
      <c r="A97" s="130" t="s">
        <v>82</v>
      </c>
      <c r="B97" s="127">
        <f>B94+B91+B88+B85+B82+B79+B76</f>
        <v>25064</v>
      </c>
      <c r="C97" s="127">
        <f t="shared" ref="C97:E97" si="3">C94+C91+C88+C85+C82+C79+C76</f>
        <v>10000</v>
      </c>
      <c r="D97" s="127">
        <f t="shared" si="3"/>
        <v>10000</v>
      </c>
      <c r="E97" s="127">
        <f t="shared" si="3"/>
        <v>10000</v>
      </c>
    </row>
    <row r="98" spans="1:5" ht="12" customHeight="1" thickBot="1" x14ac:dyDescent="0.3">
      <c r="A98" s="109" t="s">
        <v>36</v>
      </c>
      <c r="B98" s="127">
        <f>IF(B97-B68=0,0,"Error")</f>
        <v>0</v>
      </c>
      <c r="C98" s="127">
        <f>IF(C97-C68=0,0,"Error")</f>
        <v>0</v>
      </c>
      <c r="D98" s="127">
        <f>IF(D97-D68=0,0,"Error")</f>
        <v>0</v>
      </c>
      <c r="E98" s="127">
        <f>IF(E97-E68=0,0,"Error")</f>
        <v>0</v>
      </c>
    </row>
    <row r="99" spans="1:5" ht="12" customHeight="1" thickBot="1" x14ac:dyDescent="0.3">
      <c r="A99" s="465" t="s">
        <v>40</v>
      </c>
      <c r="B99" s="466"/>
      <c r="C99" s="466"/>
      <c r="D99" s="466"/>
      <c r="E99" s="467"/>
    </row>
    <row r="100" spans="1:5" ht="12" customHeight="1" thickBot="1" x14ac:dyDescent="0.3">
      <c r="A100" s="465" t="s">
        <v>41</v>
      </c>
      <c r="B100" s="466"/>
      <c r="C100" s="466"/>
      <c r="D100" s="466"/>
      <c r="E100" s="467"/>
    </row>
    <row r="101" spans="1:5" ht="21.75" customHeight="1" thickBot="1" x14ac:dyDescent="0.3">
      <c r="A101" s="42" t="s">
        <v>48</v>
      </c>
      <c r="B101" s="675" t="s">
        <v>271</v>
      </c>
      <c r="C101" s="676"/>
      <c r="D101" s="676"/>
      <c r="E101" s="677"/>
    </row>
    <row r="102" spans="1:5" customFormat="1" ht="23.25" thickBot="1" x14ac:dyDescent="0.3">
      <c r="A102" s="19" t="s">
        <v>78</v>
      </c>
      <c r="B102" s="305" t="s">
        <v>272</v>
      </c>
      <c r="C102" s="306" t="s">
        <v>55</v>
      </c>
      <c r="D102" s="352"/>
      <c r="E102" s="381"/>
    </row>
    <row r="103" spans="1:5" ht="12" customHeight="1" thickBot="1" x14ac:dyDescent="0.3">
      <c r="A103" s="42" t="s">
        <v>10</v>
      </c>
      <c r="B103" s="460" t="s">
        <v>273</v>
      </c>
      <c r="C103" s="461"/>
      <c r="D103" s="461"/>
      <c r="E103" s="462"/>
    </row>
    <row r="104" spans="1:5" ht="12" customHeight="1" thickBot="1" x14ac:dyDescent="0.3">
      <c r="A104" s="42" t="s">
        <v>15</v>
      </c>
      <c r="B104" s="460" t="s">
        <v>274</v>
      </c>
      <c r="C104" s="461"/>
      <c r="D104" s="461"/>
      <c r="E104" s="462"/>
    </row>
    <row r="105" spans="1:5" ht="12" customHeight="1" x14ac:dyDescent="0.25">
      <c r="A105" s="463"/>
      <c r="B105" s="104">
        <v>2018</v>
      </c>
      <c r="C105" s="104">
        <v>2019</v>
      </c>
      <c r="D105" s="104">
        <v>2020</v>
      </c>
      <c r="E105" s="104">
        <v>2021</v>
      </c>
    </row>
    <row r="106" spans="1:5" ht="12" customHeight="1" thickBot="1" x14ac:dyDescent="0.3">
      <c r="A106" s="464"/>
      <c r="B106" s="105" t="s">
        <v>6</v>
      </c>
      <c r="C106" s="105" t="s">
        <v>7</v>
      </c>
      <c r="D106" s="105" t="s">
        <v>7</v>
      </c>
      <c r="E106" s="105" t="s">
        <v>7</v>
      </c>
    </row>
    <row r="107" spans="1:5" ht="12" customHeight="1" thickBot="1" x14ac:dyDescent="0.3">
      <c r="A107" s="42" t="s">
        <v>9</v>
      </c>
      <c r="B107" s="115">
        <f>376+127</f>
        <v>503</v>
      </c>
      <c r="C107" s="115">
        <v>406</v>
      </c>
      <c r="D107" s="115"/>
      <c r="E107" s="115">
        <v>80</v>
      </c>
    </row>
    <row r="108" spans="1:5" ht="12" customHeight="1" thickBot="1" x14ac:dyDescent="0.3">
      <c r="A108" s="42" t="s">
        <v>16</v>
      </c>
      <c r="B108" s="115">
        <f>B126</f>
        <v>88934</v>
      </c>
      <c r="C108" s="115">
        <f t="shared" ref="C108:E108" si="4">C126</f>
        <v>72000</v>
      </c>
      <c r="D108" s="115">
        <f t="shared" si="4"/>
        <v>0</v>
      </c>
      <c r="E108" s="115">
        <f t="shared" si="4"/>
        <v>15000</v>
      </c>
    </row>
    <row r="109" spans="1:5" ht="12" customHeight="1" thickBot="1" x14ac:dyDescent="0.3">
      <c r="A109" s="42" t="s">
        <v>24</v>
      </c>
      <c r="B109" s="115">
        <f>B108/B107</f>
        <v>176.80715705765408</v>
      </c>
      <c r="C109" s="115">
        <f t="shared" ref="C109:E109" si="5">C108/C107</f>
        <v>177.33990147783251</v>
      </c>
      <c r="D109" s="115">
        <v>0</v>
      </c>
      <c r="E109" s="115">
        <f t="shared" si="5"/>
        <v>187.5</v>
      </c>
    </row>
    <row r="110" spans="1:5" ht="12" customHeight="1" thickBot="1" x14ac:dyDescent="0.3">
      <c r="A110" s="42" t="s">
        <v>17</v>
      </c>
      <c r="B110" s="116" t="s">
        <v>23</v>
      </c>
      <c r="C110" s="116" t="s">
        <v>23</v>
      </c>
      <c r="D110" s="116" t="s">
        <v>23</v>
      </c>
      <c r="E110" s="117"/>
    </row>
    <row r="111" spans="1:5" ht="12" customHeight="1" thickBot="1" x14ac:dyDescent="0.3">
      <c r="A111" s="42" t="s">
        <v>18</v>
      </c>
      <c r="B111" s="116" t="s">
        <v>23</v>
      </c>
      <c r="C111" s="116" t="s">
        <v>23</v>
      </c>
      <c r="D111" s="116" t="s">
        <v>23</v>
      </c>
      <c r="E111" s="117"/>
    </row>
    <row r="112" spans="1:5" ht="25.5" customHeight="1" thickBot="1" x14ac:dyDescent="0.3">
      <c r="A112" s="42" t="s">
        <v>19</v>
      </c>
      <c r="B112" s="116" t="s">
        <v>23</v>
      </c>
      <c r="C112" s="116" t="s">
        <v>23</v>
      </c>
      <c r="D112" s="116" t="s">
        <v>23</v>
      </c>
      <c r="E112" s="117"/>
    </row>
    <row r="113" spans="1:5" ht="12" customHeight="1" thickBot="1" x14ac:dyDescent="0.3">
      <c r="A113" s="457" t="s">
        <v>275</v>
      </c>
      <c r="B113" s="458"/>
      <c r="C113" s="458"/>
      <c r="D113" s="458"/>
      <c r="E113" s="459"/>
    </row>
    <row r="114" spans="1:5" ht="12" customHeight="1" x14ac:dyDescent="0.25">
      <c r="A114" s="463"/>
      <c r="B114" s="104">
        <v>2018</v>
      </c>
      <c r="C114" s="104">
        <v>2019</v>
      </c>
      <c r="D114" s="104">
        <v>2020</v>
      </c>
      <c r="E114" s="104">
        <v>2021</v>
      </c>
    </row>
    <row r="115" spans="1:5" ht="12" customHeight="1" thickBot="1" x14ac:dyDescent="0.3">
      <c r="A115" s="464"/>
      <c r="B115" s="105" t="s">
        <v>6</v>
      </c>
      <c r="C115" s="105" t="s">
        <v>7</v>
      </c>
      <c r="D115" s="105" t="s">
        <v>7</v>
      </c>
      <c r="E115" s="105" t="s">
        <v>7</v>
      </c>
    </row>
    <row r="116" spans="1:5" ht="27.75" customHeight="1" thickBot="1" x14ac:dyDescent="0.3">
      <c r="A116" s="118" t="s">
        <v>43</v>
      </c>
      <c r="B116" s="127">
        <v>0</v>
      </c>
      <c r="C116" s="127">
        <v>0</v>
      </c>
      <c r="D116" s="127">
        <v>0</v>
      </c>
      <c r="E116" s="127">
        <v>0</v>
      </c>
    </row>
    <row r="117" spans="1:5" customFormat="1" ht="15.75" thickBot="1" x14ac:dyDescent="0.3">
      <c r="A117" s="10" t="s">
        <v>52</v>
      </c>
      <c r="B117" s="89"/>
      <c r="C117" s="89"/>
      <c r="D117" s="89"/>
      <c r="E117" s="89"/>
    </row>
    <row r="118" spans="1:5" customFormat="1" ht="15.75" thickBot="1" x14ac:dyDescent="0.3">
      <c r="A118" s="10" t="s">
        <v>149</v>
      </c>
      <c r="B118" s="89"/>
      <c r="C118" s="89"/>
      <c r="D118" s="89"/>
      <c r="E118" s="89"/>
    </row>
    <row r="119" spans="1:5" customFormat="1" ht="15.75" thickBot="1" x14ac:dyDescent="0.3">
      <c r="A119" s="10" t="s">
        <v>150</v>
      </c>
      <c r="B119" s="89"/>
      <c r="C119" s="89"/>
      <c r="D119" s="89"/>
      <c r="E119" s="89"/>
    </row>
    <row r="120" spans="1:5" customFormat="1" ht="15.75" thickBot="1" x14ac:dyDescent="0.3">
      <c r="A120" s="10" t="s">
        <v>151</v>
      </c>
      <c r="B120" s="89"/>
      <c r="C120" s="89"/>
      <c r="D120" s="89"/>
      <c r="E120" s="89"/>
    </row>
    <row r="121" spans="1:5" ht="12.75" customHeight="1" thickBot="1" x14ac:dyDescent="0.3">
      <c r="A121" s="118" t="s">
        <v>44</v>
      </c>
      <c r="B121" s="129">
        <v>88934</v>
      </c>
      <c r="C121" s="127">
        <v>72000</v>
      </c>
      <c r="D121" s="127">
        <v>0</v>
      </c>
      <c r="E121" s="127">
        <v>15000</v>
      </c>
    </row>
    <row r="122" spans="1:5" customFormat="1" ht="15.75" thickBot="1" x14ac:dyDescent="0.3">
      <c r="A122" s="10" t="s">
        <v>52</v>
      </c>
      <c r="B122" s="129">
        <v>88934</v>
      </c>
      <c r="C122" s="127">
        <v>72000</v>
      </c>
      <c r="D122" s="127">
        <v>0</v>
      </c>
      <c r="E122" s="127">
        <v>15000</v>
      </c>
    </row>
    <row r="123" spans="1:5" customFormat="1" ht="15.75" thickBot="1" x14ac:dyDescent="0.3">
      <c r="A123" s="10" t="s">
        <v>149</v>
      </c>
      <c r="B123" s="89"/>
      <c r="C123" s="89"/>
      <c r="D123" s="89"/>
      <c r="E123" s="89"/>
    </row>
    <row r="124" spans="1:5" customFormat="1" ht="15.75" thickBot="1" x14ac:dyDescent="0.3">
      <c r="A124" s="10" t="s">
        <v>150</v>
      </c>
      <c r="B124" s="89"/>
      <c r="C124" s="89"/>
      <c r="D124" s="89"/>
      <c r="E124" s="89"/>
    </row>
    <row r="125" spans="1:5" customFormat="1" ht="15.75" thickBot="1" x14ac:dyDescent="0.3">
      <c r="A125" s="10" t="s">
        <v>151</v>
      </c>
      <c r="B125" s="89"/>
      <c r="C125" s="89"/>
      <c r="D125" s="89"/>
      <c r="E125" s="89"/>
    </row>
    <row r="126" spans="1:5" ht="12" customHeight="1" thickBot="1" x14ac:dyDescent="0.3">
      <c r="A126" s="132" t="s">
        <v>85</v>
      </c>
      <c r="B126" s="129">
        <v>88934</v>
      </c>
      <c r="C126" s="129">
        <f>C121+C116</f>
        <v>72000</v>
      </c>
      <c r="D126" s="129">
        <f>D121+D116</f>
        <v>0</v>
      </c>
      <c r="E126" s="129">
        <f>E121+E116</f>
        <v>15000</v>
      </c>
    </row>
    <row r="127" spans="1:5" ht="12" customHeight="1" thickBot="1" x14ac:dyDescent="0.3">
      <c r="A127" s="133" t="s">
        <v>30</v>
      </c>
      <c r="B127" s="678" t="s">
        <v>271</v>
      </c>
      <c r="C127" s="676"/>
      <c r="D127" s="676"/>
      <c r="E127" s="677"/>
    </row>
    <row r="128" spans="1:5" customFormat="1" ht="23.25" thickBot="1" x14ac:dyDescent="0.3">
      <c r="A128" s="19" t="s">
        <v>87</v>
      </c>
      <c r="B128" s="310" t="s">
        <v>276</v>
      </c>
      <c r="C128" s="306" t="s">
        <v>55</v>
      </c>
      <c r="D128" s="352" t="s">
        <v>277</v>
      </c>
      <c r="E128" s="381"/>
    </row>
    <row r="129" spans="1:5" ht="12" customHeight="1" thickBot="1" x14ac:dyDescent="0.3">
      <c r="A129" s="42" t="s">
        <v>10</v>
      </c>
      <c r="B129" s="457" t="s">
        <v>278</v>
      </c>
      <c r="C129" s="458"/>
      <c r="D129" s="458"/>
      <c r="E129" s="459"/>
    </row>
    <row r="130" spans="1:5" ht="12" customHeight="1" thickBot="1" x14ac:dyDescent="0.3">
      <c r="A130" s="42" t="s">
        <v>15</v>
      </c>
      <c r="B130" s="460" t="s">
        <v>279</v>
      </c>
      <c r="C130" s="461"/>
      <c r="D130" s="461"/>
      <c r="E130" s="462"/>
    </row>
    <row r="131" spans="1:5" ht="12" customHeight="1" x14ac:dyDescent="0.25">
      <c r="A131" s="463"/>
      <c r="B131" s="104">
        <v>2018</v>
      </c>
      <c r="C131" s="104">
        <v>2019</v>
      </c>
      <c r="D131" s="104">
        <v>2020</v>
      </c>
      <c r="E131" s="104">
        <v>2021</v>
      </c>
    </row>
    <row r="132" spans="1:5" ht="12" customHeight="1" thickBot="1" x14ac:dyDescent="0.3">
      <c r="A132" s="464"/>
      <c r="B132" s="105" t="s">
        <v>6</v>
      </c>
      <c r="C132" s="105" t="s">
        <v>7</v>
      </c>
      <c r="D132" s="105" t="s">
        <v>7</v>
      </c>
      <c r="E132" s="105" t="s">
        <v>7</v>
      </c>
    </row>
    <row r="133" spans="1:5" ht="12" customHeight="1" thickBot="1" x14ac:dyDescent="0.3">
      <c r="A133" s="42" t="s">
        <v>9</v>
      </c>
      <c r="B133" s="115">
        <v>8</v>
      </c>
      <c r="C133" s="115">
        <v>680</v>
      </c>
      <c r="D133" s="115">
        <v>0</v>
      </c>
      <c r="E133" s="115">
        <v>0</v>
      </c>
    </row>
    <row r="134" spans="1:5" ht="12" customHeight="1" thickBot="1" x14ac:dyDescent="0.3">
      <c r="A134" s="42" t="s">
        <v>16</v>
      </c>
      <c r="B134" s="115">
        <f>B152</f>
        <v>30805</v>
      </c>
      <c r="C134" s="115">
        <f t="shared" ref="C134:E134" si="6">C152</f>
        <v>17000</v>
      </c>
      <c r="D134" s="115">
        <f t="shared" si="6"/>
        <v>0</v>
      </c>
      <c r="E134" s="115">
        <f t="shared" si="6"/>
        <v>0</v>
      </c>
    </row>
    <row r="135" spans="1:5" ht="12" customHeight="1" thickBot="1" x14ac:dyDescent="0.3">
      <c r="A135" s="42" t="s">
        <v>24</v>
      </c>
      <c r="B135" s="115">
        <f>B134/B133</f>
        <v>3850.625</v>
      </c>
      <c r="C135" s="115">
        <f>C134/C133</f>
        <v>25</v>
      </c>
      <c r="D135" s="115">
        <v>0</v>
      </c>
      <c r="E135" s="115">
        <v>0</v>
      </c>
    </row>
    <row r="136" spans="1:5" ht="12" customHeight="1" thickBot="1" x14ac:dyDescent="0.3">
      <c r="A136" s="42" t="s">
        <v>17</v>
      </c>
      <c r="B136" s="116" t="s">
        <v>23</v>
      </c>
      <c r="C136" s="115">
        <v>0</v>
      </c>
      <c r="D136" s="115">
        <v>0</v>
      </c>
      <c r="E136" s="115">
        <v>0</v>
      </c>
    </row>
    <row r="137" spans="1:5" ht="18.75" customHeight="1" thickBot="1" x14ac:dyDescent="0.3">
      <c r="A137" s="42" t="s">
        <v>18</v>
      </c>
      <c r="B137" s="116" t="s">
        <v>23</v>
      </c>
      <c r="C137" s="115">
        <v>0</v>
      </c>
      <c r="D137" s="115">
        <v>0</v>
      </c>
      <c r="E137" s="115">
        <v>0</v>
      </c>
    </row>
    <row r="138" spans="1:5" ht="25.5" customHeight="1" thickBot="1" x14ac:dyDescent="0.3">
      <c r="A138" s="42" t="s">
        <v>19</v>
      </c>
      <c r="B138" s="116" t="s">
        <v>23</v>
      </c>
      <c r="C138" s="115">
        <v>0</v>
      </c>
      <c r="D138" s="115">
        <v>0</v>
      </c>
      <c r="E138" s="115">
        <v>0</v>
      </c>
    </row>
    <row r="139" spans="1:5" ht="19.5" customHeight="1" thickBot="1" x14ac:dyDescent="0.3">
      <c r="A139" s="457" t="s">
        <v>280</v>
      </c>
      <c r="B139" s="458"/>
      <c r="C139" s="458"/>
      <c r="D139" s="458"/>
      <c r="E139" s="459"/>
    </row>
    <row r="140" spans="1:5" ht="12" customHeight="1" x14ac:dyDescent="0.25">
      <c r="A140" s="463"/>
      <c r="B140" s="104">
        <v>2018</v>
      </c>
      <c r="C140" s="104">
        <v>2019</v>
      </c>
      <c r="D140" s="104">
        <v>2020</v>
      </c>
      <c r="E140" s="104">
        <v>2021</v>
      </c>
    </row>
    <row r="141" spans="1:5" ht="12" customHeight="1" thickBot="1" x14ac:dyDescent="0.3">
      <c r="A141" s="464"/>
      <c r="B141" s="105" t="s">
        <v>6</v>
      </c>
      <c r="C141" s="105" t="s">
        <v>7</v>
      </c>
      <c r="D141" s="105" t="s">
        <v>7</v>
      </c>
      <c r="E141" s="105" t="s">
        <v>7</v>
      </c>
    </row>
    <row r="142" spans="1:5" ht="12" customHeight="1" thickBot="1" x14ac:dyDescent="0.3">
      <c r="A142" s="118" t="s">
        <v>43</v>
      </c>
      <c r="B142" s="127">
        <f>B143+B144+B145+B146</f>
        <v>0</v>
      </c>
      <c r="C142" s="127">
        <f t="shared" ref="C142:E142" si="7">C143+C144+C145+C146</f>
        <v>0</v>
      </c>
      <c r="D142" s="127">
        <f t="shared" si="7"/>
        <v>0</v>
      </c>
      <c r="E142" s="127">
        <f t="shared" si="7"/>
        <v>0</v>
      </c>
    </row>
    <row r="143" spans="1:5" customFormat="1" ht="15.75" thickBot="1" x14ac:dyDescent="0.3">
      <c r="A143" s="10" t="s">
        <v>52</v>
      </c>
      <c r="B143" s="89"/>
      <c r="C143" s="89"/>
      <c r="D143" s="89"/>
      <c r="E143" s="89"/>
    </row>
    <row r="144" spans="1:5" customFormat="1" ht="15.75" thickBot="1" x14ac:dyDescent="0.3">
      <c r="A144" s="10" t="s">
        <v>149</v>
      </c>
      <c r="B144" s="89"/>
      <c r="C144" s="89"/>
      <c r="D144" s="89"/>
      <c r="E144" s="89"/>
    </row>
    <row r="145" spans="1:5" customFormat="1" ht="15.75" thickBot="1" x14ac:dyDescent="0.3">
      <c r="A145" s="10" t="s">
        <v>150</v>
      </c>
      <c r="B145" s="89"/>
      <c r="C145" s="89"/>
      <c r="D145" s="89"/>
      <c r="E145" s="89"/>
    </row>
    <row r="146" spans="1:5" customFormat="1" ht="15.75" thickBot="1" x14ac:dyDescent="0.3">
      <c r="A146" s="10" t="s">
        <v>151</v>
      </c>
      <c r="B146" s="89"/>
      <c r="C146" s="89"/>
      <c r="D146" s="89"/>
      <c r="E146" s="89"/>
    </row>
    <row r="147" spans="1:5" ht="12" customHeight="1" thickBot="1" x14ac:dyDescent="0.3">
      <c r="A147" s="135" t="s">
        <v>44</v>
      </c>
      <c r="B147" s="129">
        <f>B148+B149+B150+B151</f>
        <v>30805</v>
      </c>
      <c r="C147" s="129">
        <f t="shared" ref="C147:E147" si="8">C148+C149+C150+C151</f>
        <v>17000</v>
      </c>
      <c r="D147" s="129">
        <f t="shared" si="8"/>
        <v>0</v>
      </c>
      <c r="E147" s="129">
        <f t="shared" si="8"/>
        <v>0</v>
      </c>
    </row>
    <row r="148" spans="1:5" customFormat="1" ht="15.75" thickBot="1" x14ac:dyDescent="0.3">
      <c r="A148" s="10" t="s">
        <v>52</v>
      </c>
      <c r="B148" s="89">
        <v>30805</v>
      </c>
      <c r="C148" s="89">
        <v>17000</v>
      </c>
      <c r="D148" s="89">
        <v>0</v>
      </c>
      <c r="E148" s="89">
        <v>0</v>
      </c>
    </row>
    <row r="149" spans="1:5" customFormat="1" ht="15.75" thickBot="1" x14ac:dyDescent="0.3">
      <c r="A149" s="10" t="s">
        <v>149</v>
      </c>
      <c r="B149" s="89"/>
      <c r="C149" s="89"/>
      <c r="D149" s="89"/>
      <c r="E149" s="89"/>
    </row>
    <row r="150" spans="1:5" customFormat="1" ht="15.75" thickBot="1" x14ac:dyDescent="0.3">
      <c r="A150" s="10" t="s">
        <v>150</v>
      </c>
      <c r="B150" s="89"/>
      <c r="C150" s="89"/>
      <c r="D150" s="89"/>
      <c r="E150" s="89"/>
    </row>
    <row r="151" spans="1:5" customFormat="1" ht="15.75" thickBot="1" x14ac:dyDescent="0.3">
      <c r="A151" s="10" t="s">
        <v>151</v>
      </c>
      <c r="B151" s="89"/>
      <c r="C151" s="89"/>
      <c r="D151" s="89"/>
      <c r="E151" s="89"/>
    </row>
    <row r="152" spans="1:5" ht="13.5" customHeight="1" thickBot="1" x14ac:dyDescent="0.3">
      <c r="A152" s="136" t="s">
        <v>145</v>
      </c>
      <c r="B152" s="129">
        <v>30805</v>
      </c>
      <c r="C152" s="129">
        <f>C147+C142</f>
        <v>17000</v>
      </c>
      <c r="D152" s="129">
        <v>0</v>
      </c>
      <c r="E152" s="129">
        <f>E147+E142</f>
        <v>0</v>
      </c>
    </row>
    <row r="153" spans="1:5" ht="15" customHeight="1" thickBot="1" x14ac:dyDescent="0.3">
      <c r="A153" s="42" t="s">
        <v>30</v>
      </c>
      <c r="B153" s="675" t="s">
        <v>271</v>
      </c>
      <c r="C153" s="676"/>
      <c r="D153" s="676"/>
      <c r="E153" s="677"/>
    </row>
    <row r="154" spans="1:5" customFormat="1" ht="33" customHeight="1" thickBot="1" x14ac:dyDescent="0.3">
      <c r="A154" s="19" t="s">
        <v>89</v>
      </c>
      <c r="B154" s="310" t="s">
        <v>281</v>
      </c>
      <c r="C154" s="306" t="s">
        <v>55</v>
      </c>
      <c r="D154" s="352"/>
      <c r="E154" s="381"/>
    </row>
    <row r="155" spans="1:5" ht="12" customHeight="1" thickBot="1" x14ac:dyDescent="0.3">
      <c r="A155" s="42" t="s">
        <v>10</v>
      </c>
      <c r="B155" s="457" t="s">
        <v>282</v>
      </c>
      <c r="C155" s="458"/>
      <c r="D155" s="458"/>
      <c r="E155" s="459"/>
    </row>
    <row r="156" spans="1:5" ht="12" customHeight="1" thickBot="1" x14ac:dyDescent="0.3">
      <c r="A156" s="42" t="s">
        <v>15</v>
      </c>
      <c r="B156" s="460" t="s">
        <v>279</v>
      </c>
      <c r="C156" s="461"/>
      <c r="D156" s="461"/>
      <c r="E156" s="462"/>
    </row>
    <row r="157" spans="1:5" ht="12" customHeight="1" x14ac:dyDescent="0.25">
      <c r="A157" s="463"/>
      <c r="B157" s="104">
        <v>2018</v>
      </c>
      <c r="C157" s="104">
        <v>2019</v>
      </c>
      <c r="D157" s="104">
        <v>2020</v>
      </c>
      <c r="E157" s="104">
        <v>2021</v>
      </c>
    </row>
    <row r="158" spans="1:5" ht="12" customHeight="1" thickBot="1" x14ac:dyDescent="0.3">
      <c r="A158" s="464"/>
      <c r="B158" s="105" t="s">
        <v>6</v>
      </c>
      <c r="C158" s="105" t="s">
        <v>7</v>
      </c>
      <c r="D158" s="105" t="s">
        <v>7</v>
      </c>
      <c r="E158" s="105" t="s">
        <v>7</v>
      </c>
    </row>
    <row r="159" spans="1:5" ht="12" customHeight="1" thickBot="1" x14ac:dyDescent="0.3">
      <c r="A159" s="42" t="s">
        <v>9</v>
      </c>
      <c r="B159" s="115">
        <v>11</v>
      </c>
      <c r="C159" s="115">
        <v>4</v>
      </c>
      <c r="D159" s="115">
        <v>0</v>
      </c>
      <c r="E159" s="115">
        <v>5</v>
      </c>
    </row>
    <row r="160" spans="1:5" ht="12" customHeight="1" thickBot="1" x14ac:dyDescent="0.3">
      <c r="A160" s="42" t="s">
        <v>16</v>
      </c>
      <c r="B160" s="115">
        <f>B178</f>
        <v>39230</v>
      </c>
      <c r="C160" s="115">
        <f t="shared" ref="C160:E160" si="9">C178</f>
        <v>30500</v>
      </c>
      <c r="D160" s="115">
        <f t="shared" si="9"/>
        <v>0</v>
      </c>
      <c r="E160" s="115">
        <f t="shared" si="9"/>
        <v>24536</v>
      </c>
    </row>
    <row r="161" spans="1:5" ht="12" customHeight="1" thickBot="1" x14ac:dyDescent="0.3">
      <c r="A161" s="42" t="s">
        <v>24</v>
      </c>
      <c r="B161" s="115">
        <f>B160/B159</f>
        <v>3566.3636363636365</v>
      </c>
      <c r="C161" s="115">
        <f>C160/C159</f>
        <v>7625</v>
      </c>
      <c r="D161" s="115">
        <v>0</v>
      </c>
      <c r="E161" s="115">
        <f>E160/E159</f>
        <v>4907.2</v>
      </c>
    </row>
    <row r="162" spans="1:5" ht="12" customHeight="1" thickBot="1" x14ac:dyDescent="0.3">
      <c r="A162" s="42" t="s">
        <v>17</v>
      </c>
      <c r="B162" s="116" t="s">
        <v>23</v>
      </c>
      <c r="C162" s="115">
        <v>0</v>
      </c>
      <c r="D162" s="117"/>
      <c r="E162" s="117"/>
    </row>
    <row r="163" spans="1:5" ht="14.25" customHeight="1" thickBot="1" x14ac:dyDescent="0.3">
      <c r="A163" s="42" t="s">
        <v>18</v>
      </c>
      <c r="B163" s="116" t="s">
        <v>23</v>
      </c>
      <c r="C163" s="115">
        <v>0</v>
      </c>
      <c r="D163" s="117"/>
      <c r="E163" s="117"/>
    </row>
    <row r="164" spans="1:5" ht="20.25" customHeight="1" thickBot="1" x14ac:dyDescent="0.3">
      <c r="A164" s="42" t="s">
        <v>19</v>
      </c>
      <c r="B164" s="116" t="s">
        <v>23</v>
      </c>
      <c r="C164" s="115">
        <v>0</v>
      </c>
      <c r="D164" s="117"/>
      <c r="E164" s="117"/>
    </row>
    <row r="165" spans="1:5" ht="24" customHeight="1" thickBot="1" x14ac:dyDescent="0.3">
      <c r="A165" s="457" t="s">
        <v>283</v>
      </c>
      <c r="B165" s="458"/>
      <c r="C165" s="458"/>
      <c r="D165" s="458"/>
      <c r="E165" s="459"/>
    </row>
    <row r="166" spans="1:5" ht="12.75" customHeight="1" x14ac:dyDescent="0.25">
      <c r="A166" s="463"/>
      <c r="B166" s="104">
        <v>2018</v>
      </c>
      <c r="C166" s="104">
        <v>2019</v>
      </c>
      <c r="D166" s="104">
        <v>2020</v>
      </c>
      <c r="E166" s="104">
        <v>2021</v>
      </c>
    </row>
    <row r="167" spans="1:5" ht="12.75" customHeight="1" thickBot="1" x14ac:dyDescent="0.3">
      <c r="A167" s="464"/>
      <c r="B167" s="105" t="s">
        <v>6</v>
      </c>
      <c r="C167" s="105" t="s">
        <v>7</v>
      </c>
      <c r="D167" s="105" t="s">
        <v>7</v>
      </c>
      <c r="E167" s="105" t="s">
        <v>7</v>
      </c>
    </row>
    <row r="168" spans="1:5" ht="26.25" customHeight="1" thickBot="1" x14ac:dyDescent="0.3">
      <c r="A168" s="118" t="s">
        <v>43</v>
      </c>
      <c r="B168" s="127">
        <f>B169+B170+B171+B172</f>
        <v>0</v>
      </c>
      <c r="C168" s="127">
        <f t="shared" ref="C168:E168" si="10">C169+C170+C171+C172</f>
        <v>0</v>
      </c>
      <c r="D168" s="127">
        <f t="shared" si="10"/>
        <v>0</v>
      </c>
      <c r="E168" s="127">
        <f t="shared" si="10"/>
        <v>0</v>
      </c>
    </row>
    <row r="169" spans="1:5" customFormat="1" ht="15.75" thickBot="1" x14ac:dyDescent="0.3">
      <c r="A169" s="10" t="s">
        <v>52</v>
      </c>
      <c r="B169" s="8"/>
      <c r="C169" s="8"/>
      <c r="D169" s="8"/>
      <c r="E169" s="8"/>
    </row>
    <row r="170" spans="1:5" customFormat="1" ht="15.75" thickBot="1" x14ac:dyDescent="0.3">
      <c r="A170" s="10" t="s">
        <v>149</v>
      </c>
      <c r="B170" s="8"/>
      <c r="C170" s="8"/>
      <c r="D170" s="8"/>
      <c r="E170" s="8"/>
    </row>
    <row r="171" spans="1:5" customFormat="1" ht="15.75" thickBot="1" x14ac:dyDescent="0.3">
      <c r="A171" s="10" t="s">
        <v>150</v>
      </c>
      <c r="B171" s="8"/>
      <c r="C171" s="8"/>
      <c r="D171" s="8"/>
      <c r="E171" s="8"/>
    </row>
    <row r="172" spans="1:5" customFormat="1" ht="15.75" thickBot="1" x14ac:dyDescent="0.3">
      <c r="A172" s="10" t="s">
        <v>151</v>
      </c>
      <c r="B172" s="8"/>
      <c r="C172" s="8"/>
      <c r="D172" s="8"/>
      <c r="E172" s="8"/>
    </row>
    <row r="173" spans="1:5" ht="16.5" customHeight="1" thickBot="1" x14ac:dyDescent="0.3">
      <c r="A173" s="118" t="s">
        <v>44</v>
      </c>
      <c r="B173" s="129">
        <f>B174+B175+B176+B177</f>
        <v>39230</v>
      </c>
      <c r="C173" s="129">
        <f t="shared" ref="C173:E173" si="11">C174+C175+C176+C177</f>
        <v>30500</v>
      </c>
      <c r="D173" s="129">
        <f t="shared" si="11"/>
        <v>0</v>
      </c>
      <c r="E173" s="129">
        <f t="shared" si="11"/>
        <v>24536</v>
      </c>
    </row>
    <row r="174" spans="1:5" customFormat="1" ht="15.75" thickBot="1" x14ac:dyDescent="0.3">
      <c r="A174" s="10" t="s">
        <v>52</v>
      </c>
      <c r="B174" s="8">
        <v>39230</v>
      </c>
      <c r="C174" s="8">
        <v>30500</v>
      </c>
      <c r="D174" s="8">
        <v>0</v>
      </c>
      <c r="E174" s="8">
        <v>24536</v>
      </c>
    </row>
    <row r="175" spans="1:5" customFormat="1" ht="15.75" thickBot="1" x14ac:dyDescent="0.3">
      <c r="A175" s="10" t="s">
        <v>149</v>
      </c>
      <c r="B175" s="8"/>
      <c r="C175" s="8"/>
      <c r="D175" s="8"/>
      <c r="E175" s="8"/>
    </row>
    <row r="176" spans="1:5" customFormat="1" ht="15.75" thickBot="1" x14ac:dyDescent="0.3">
      <c r="A176" s="10" t="s">
        <v>150</v>
      </c>
      <c r="B176" s="8"/>
      <c r="C176" s="8"/>
      <c r="D176" s="8"/>
      <c r="E176" s="8"/>
    </row>
    <row r="177" spans="1:5" customFormat="1" ht="15.75" thickBot="1" x14ac:dyDescent="0.3">
      <c r="A177" s="10" t="s">
        <v>151</v>
      </c>
      <c r="B177" s="8"/>
      <c r="C177" s="8"/>
      <c r="D177" s="8"/>
      <c r="E177" s="8"/>
    </row>
    <row r="178" spans="1:5" ht="18" customHeight="1" thickBot="1" x14ac:dyDescent="0.3">
      <c r="A178" s="132" t="s">
        <v>91</v>
      </c>
      <c r="B178" s="129">
        <f>B173+B168</f>
        <v>39230</v>
      </c>
      <c r="C178" s="129">
        <f>C173+C168</f>
        <v>30500</v>
      </c>
      <c r="D178" s="129">
        <f>D173+D168</f>
        <v>0</v>
      </c>
      <c r="E178" s="129">
        <f>E173+E168</f>
        <v>24536</v>
      </c>
    </row>
    <row r="179" spans="1:5" ht="12.75" customHeight="1" thickBot="1" x14ac:dyDescent="0.3">
      <c r="A179" s="465" t="s">
        <v>40</v>
      </c>
      <c r="B179" s="466"/>
      <c r="C179" s="466"/>
      <c r="D179" s="466"/>
      <c r="E179" s="467"/>
    </row>
    <row r="180" spans="1:5" ht="12.75" customHeight="1" thickBot="1" x14ac:dyDescent="0.3">
      <c r="A180" s="465" t="s">
        <v>45</v>
      </c>
      <c r="B180" s="466"/>
      <c r="C180" s="466"/>
      <c r="D180" s="466"/>
      <c r="E180" s="467"/>
    </row>
    <row r="181" spans="1:5" ht="30.75" customHeight="1" thickBot="1" x14ac:dyDescent="0.3">
      <c r="A181" s="42" t="s">
        <v>30</v>
      </c>
      <c r="B181" s="679" t="s">
        <v>284</v>
      </c>
      <c r="C181" s="680"/>
      <c r="D181" s="680"/>
      <c r="E181" s="681"/>
    </row>
    <row r="182" spans="1:5" customFormat="1" ht="30.75" customHeight="1" thickBot="1" x14ac:dyDescent="0.3">
      <c r="A182" s="19" t="s">
        <v>92</v>
      </c>
      <c r="B182" s="305" t="s">
        <v>285</v>
      </c>
      <c r="C182" s="306" t="s">
        <v>55</v>
      </c>
      <c r="D182" s="352"/>
      <c r="E182" s="381"/>
    </row>
    <row r="183" spans="1:5" ht="12.75" customHeight="1" thickBot="1" x14ac:dyDescent="0.3">
      <c r="A183" s="42" t="s">
        <v>10</v>
      </c>
      <c r="B183" s="460" t="s">
        <v>285</v>
      </c>
      <c r="C183" s="461"/>
      <c r="D183" s="461"/>
      <c r="E183" s="462"/>
    </row>
    <row r="184" spans="1:5" ht="12.75" customHeight="1" thickBot="1" x14ac:dyDescent="0.3">
      <c r="A184" s="42" t="s">
        <v>15</v>
      </c>
      <c r="B184" s="460" t="s">
        <v>286</v>
      </c>
      <c r="C184" s="461"/>
      <c r="D184" s="461"/>
      <c r="E184" s="462"/>
    </row>
    <row r="185" spans="1:5" ht="12.75" customHeight="1" x14ac:dyDescent="0.25">
      <c r="A185" s="463"/>
      <c r="B185" s="104">
        <v>2018</v>
      </c>
      <c r="C185" s="104">
        <v>2019</v>
      </c>
      <c r="D185" s="104">
        <v>2020</v>
      </c>
      <c r="E185" s="104">
        <v>2021</v>
      </c>
    </row>
    <row r="186" spans="1:5" ht="12.75" customHeight="1" thickBot="1" x14ac:dyDescent="0.3">
      <c r="A186" s="464"/>
      <c r="B186" s="105" t="s">
        <v>6</v>
      </c>
      <c r="C186" s="105" t="s">
        <v>7</v>
      </c>
      <c r="D186" s="105" t="s">
        <v>7</v>
      </c>
      <c r="E186" s="105" t="s">
        <v>7</v>
      </c>
    </row>
    <row r="187" spans="1:5" ht="12.75" customHeight="1" thickBot="1" x14ac:dyDescent="0.3">
      <c r="A187" s="42" t="s">
        <v>9</v>
      </c>
      <c r="B187" s="115">
        <v>3</v>
      </c>
      <c r="C187" s="115">
        <v>12</v>
      </c>
      <c r="D187" s="115">
        <v>2</v>
      </c>
      <c r="E187" s="115">
        <v>3</v>
      </c>
    </row>
    <row r="188" spans="1:5" ht="15.75" customHeight="1" thickBot="1" x14ac:dyDescent="0.3">
      <c r="A188" s="42" t="s">
        <v>16</v>
      </c>
      <c r="B188" s="115">
        <f>B206</f>
        <v>15904</v>
      </c>
      <c r="C188" s="115">
        <f t="shared" ref="C188:E188" si="12">C206</f>
        <v>249877</v>
      </c>
      <c r="D188" s="115">
        <f t="shared" si="12"/>
        <v>163220</v>
      </c>
      <c r="E188" s="115">
        <f t="shared" si="12"/>
        <v>106534</v>
      </c>
    </row>
    <row r="189" spans="1:5" ht="15.75" customHeight="1" thickBot="1" x14ac:dyDescent="0.3">
      <c r="A189" s="42" t="s">
        <v>24</v>
      </c>
      <c r="B189" s="115">
        <f>B188/B187</f>
        <v>5301.333333333333</v>
      </c>
      <c r="C189" s="115">
        <f>C188/C187</f>
        <v>20823.083333333332</v>
      </c>
      <c r="D189" s="115">
        <f>D188/D187</f>
        <v>81610</v>
      </c>
      <c r="E189" s="115">
        <f>E188/E187</f>
        <v>35511.333333333336</v>
      </c>
    </row>
    <row r="190" spans="1:5" ht="15.75" customHeight="1" thickBot="1" x14ac:dyDescent="0.3">
      <c r="A190" s="42" t="s">
        <v>17</v>
      </c>
      <c r="B190" s="116" t="s">
        <v>23</v>
      </c>
      <c r="C190" s="116" t="s">
        <v>23</v>
      </c>
      <c r="D190" s="116" t="s">
        <v>23</v>
      </c>
      <c r="E190" s="115">
        <v>0</v>
      </c>
    </row>
    <row r="191" spans="1:5" ht="15.75" customHeight="1" thickBot="1" x14ac:dyDescent="0.3">
      <c r="A191" s="42" t="s">
        <v>18</v>
      </c>
      <c r="B191" s="116" t="s">
        <v>23</v>
      </c>
      <c r="C191" s="116" t="s">
        <v>23</v>
      </c>
      <c r="D191" s="116" t="s">
        <v>23</v>
      </c>
      <c r="E191" s="115">
        <v>0</v>
      </c>
    </row>
    <row r="192" spans="1:5" ht="20.25" customHeight="1" thickBot="1" x14ac:dyDescent="0.3">
      <c r="A192" s="42" t="s">
        <v>19</v>
      </c>
      <c r="B192" s="116" t="s">
        <v>23</v>
      </c>
      <c r="C192" s="116" t="s">
        <v>23</v>
      </c>
      <c r="D192" s="116" t="s">
        <v>23</v>
      </c>
      <c r="E192" s="115">
        <v>0</v>
      </c>
    </row>
    <row r="193" spans="1:5" ht="18" customHeight="1" thickBot="1" x14ac:dyDescent="0.3">
      <c r="A193" s="457" t="s">
        <v>287</v>
      </c>
      <c r="B193" s="458"/>
      <c r="C193" s="458"/>
      <c r="D193" s="458"/>
      <c r="E193" s="459"/>
    </row>
    <row r="194" spans="1:5" ht="18" customHeight="1" x14ac:dyDescent="0.25">
      <c r="A194" s="463"/>
      <c r="B194" s="104">
        <v>2018</v>
      </c>
      <c r="C194" s="104">
        <v>2019</v>
      </c>
      <c r="D194" s="104">
        <v>2020</v>
      </c>
      <c r="E194" s="104">
        <v>2021</v>
      </c>
    </row>
    <row r="195" spans="1:5" ht="9" customHeight="1" thickBot="1" x14ac:dyDescent="0.3">
      <c r="A195" s="464"/>
      <c r="B195" s="105" t="s">
        <v>6</v>
      </c>
      <c r="C195" s="105" t="s">
        <v>7</v>
      </c>
      <c r="D195" s="105" t="s">
        <v>7</v>
      </c>
      <c r="E195" s="105" t="s">
        <v>7</v>
      </c>
    </row>
    <row r="196" spans="1:5" ht="27" customHeight="1" thickBot="1" x14ac:dyDescent="0.3">
      <c r="A196" s="118" t="s">
        <v>43</v>
      </c>
      <c r="B196" s="127">
        <f>B197+B198+B199+B200</f>
        <v>0</v>
      </c>
      <c r="C196" s="127">
        <f t="shared" ref="C196:E196" si="13">C197+C198+C199+C200</f>
        <v>2150</v>
      </c>
      <c r="D196" s="127">
        <f t="shared" si="13"/>
        <v>0</v>
      </c>
      <c r="E196" s="127">
        <f t="shared" si="13"/>
        <v>0</v>
      </c>
    </row>
    <row r="197" spans="1:5" customFormat="1" ht="15.75" thickBot="1" x14ac:dyDescent="0.3">
      <c r="A197" s="10" t="s">
        <v>52</v>
      </c>
      <c r="B197" s="8"/>
      <c r="C197" s="8">
        <v>2150</v>
      </c>
      <c r="D197" s="8">
        <v>0</v>
      </c>
      <c r="E197" s="8">
        <v>0</v>
      </c>
    </row>
    <row r="198" spans="1:5" customFormat="1" ht="15.75" thickBot="1" x14ac:dyDescent="0.3">
      <c r="A198" s="10" t="s">
        <v>149</v>
      </c>
      <c r="B198" s="8"/>
      <c r="C198" s="8"/>
      <c r="D198" s="8"/>
      <c r="E198" s="8"/>
    </row>
    <row r="199" spans="1:5" customFormat="1" ht="15.75" thickBot="1" x14ac:dyDescent="0.3">
      <c r="A199" s="10" t="s">
        <v>150</v>
      </c>
      <c r="B199" s="8"/>
      <c r="C199" s="8"/>
      <c r="D199" s="8"/>
      <c r="E199" s="8"/>
    </row>
    <row r="200" spans="1:5" customFormat="1" ht="15.75" thickBot="1" x14ac:dyDescent="0.3">
      <c r="A200" s="10" t="s">
        <v>151</v>
      </c>
      <c r="B200" s="8"/>
      <c r="C200" s="8"/>
      <c r="D200" s="8"/>
      <c r="E200" s="8"/>
    </row>
    <row r="201" spans="1:5" ht="20.25" customHeight="1" thickBot="1" x14ac:dyDescent="0.3">
      <c r="A201" s="118" t="s">
        <v>44</v>
      </c>
      <c r="B201" s="129">
        <f>B202+B203+B204+B205</f>
        <v>15904</v>
      </c>
      <c r="C201" s="129">
        <f t="shared" ref="C201:E201" si="14">C202+C203+C204+C205</f>
        <v>247727</v>
      </c>
      <c r="D201" s="129">
        <f t="shared" si="14"/>
        <v>163220</v>
      </c>
      <c r="E201" s="129">
        <f t="shared" si="14"/>
        <v>106534</v>
      </c>
    </row>
    <row r="202" spans="1:5" customFormat="1" ht="15.75" thickBot="1" x14ac:dyDescent="0.3">
      <c r="A202" s="10" t="s">
        <v>52</v>
      </c>
      <c r="B202" s="8">
        <v>15904</v>
      </c>
      <c r="C202" s="8">
        <v>247727</v>
      </c>
      <c r="D202" s="8">
        <v>163220</v>
      </c>
      <c r="E202" s="8">
        <v>106534</v>
      </c>
    </row>
    <row r="203" spans="1:5" customFormat="1" ht="15.75" thickBot="1" x14ac:dyDescent="0.3">
      <c r="A203" s="10" t="s">
        <v>149</v>
      </c>
      <c r="B203" s="8"/>
      <c r="C203" s="8"/>
      <c r="D203" s="8"/>
      <c r="E203" s="8"/>
    </row>
    <row r="204" spans="1:5" customFormat="1" ht="15.75" thickBot="1" x14ac:dyDescent="0.3">
      <c r="A204" s="10" t="s">
        <v>150</v>
      </c>
      <c r="B204" s="8"/>
      <c r="C204" s="8"/>
      <c r="D204" s="8"/>
      <c r="E204" s="8"/>
    </row>
    <row r="205" spans="1:5" customFormat="1" ht="15.75" thickBot="1" x14ac:dyDescent="0.3">
      <c r="A205" s="10" t="s">
        <v>151</v>
      </c>
      <c r="B205" s="8"/>
      <c r="C205" s="8"/>
      <c r="D205" s="8"/>
      <c r="E205" s="8"/>
    </row>
    <row r="206" spans="1:5" ht="20.25" customHeight="1" thickBot="1" x14ac:dyDescent="0.3">
      <c r="A206" s="132" t="s">
        <v>94</v>
      </c>
      <c r="B206" s="129">
        <f>B196+B201</f>
        <v>15904</v>
      </c>
      <c r="C206" s="129">
        <f>C201+C196</f>
        <v>249877</v>
      </c>
      <c r="D206" s="129">
        <f>D201+D196</f>
        <v>163220</v>
      </c>
      <c r="E206" s="129">
        <f>E201+E196</f>
        <v>106534</v>
      </c>
    </row>
    <row r="207" spans="1:5" ht="24" customHeight="1" thickBot="1" x14ac:dyDescent="0.3">
      <c r="A207" s="137" t="s">
        <v>30</v>
      </c>
      <c r="B207" s="675" t="s">
        <v>288</v>
      </c>
      <c r="C207" s="676"/>
      <c r="D207" s="676"/>
      <c r="E207" s="677"/>
    </row>
    <row r="208" spans="1:5" customFormat="1" ht="23.25" thickBot="1" x14ac:dyDescent="0.3">
      <c r="A208" s="19" t="s">
        <v>95</v>
      </c>
      <c r="B208" s="134" t="s">
        <v>289</v>
      </c>
      <c r="C208" s="40" t="s">
        <v>55</v>
      </c>
      <c r="D208" s="471" t="s">
        <v>290</v>
      </c>
      <c r="E208" s="472"/>
    </row>
    <row r="209" spans="1:5" ht="33.75" customHeight="1" thickBot="1" x14ac:dyDescent="0.3">
      <c r="A209" s="42" t="s">
        <v>10</v>
      </c>
      <c r="B209" s="457" t="s">
        <v>291</v>
      </c>
      <c r="C209" s="458"/>
      <c r="D209" s="458"/>
      <c r="E209" s="459"/>
    </row>
    <row r="210" spans="1:5" ht="14.25" customHeight="1" thickBot="1" x14ac:dyDescent="0.3">
      <c r="A210" s="42" t="s">
        <v>15</v>
      </c>
      <c r="B210" s="460" t="s">
        <v>274</v>
      </c>
      <c r="C210" s="461"/>
      <c r="D210" s="461"/>
      <c r="E210" s="462"/>
    </row>
    <row r="211" spans="1:5" ht="15" customHeight="1" x14ac:dyDescent="0.25">
      <c r="A211" s="463"/>
      <c r="B211" s="104">
        <v>2018</v>
      </c>
      <c r="C211" s="104">
        <v>2019</v>
      </c>
      <c r="D211" s="104">
        <v>2020</v>
      </c>
      <c r="E211" s="104">
        <v>2021</v>
      </c>
    </row>
    <row r="212" spans="1:5" ht="9.75" customHeight="1" thickBot="1" x14ac:dyDescent="0.3">
      <c r="A212" s="464"/>
      <c r="B212" s="105" t="s">
        <v>6</v>
      </c>
      <c r="C212" s="105" t="s">
        <v>7</v>
      </c>
      <c r="D212" s="105" t="s">
        <v>7</v>
      </c>
      <c r="E212" s="105" t="s">
        <v>7</v>
      </c>
    </row>
    <row r="213" spans="1:5" ht="15" customHeight="1" thickBot="1" x14ac:dyDescent="0.3">
      <c r="A213" s="42" t="s">
        <v>9</v>
      </c>
      <c r="B213" s="115">
        <v>2</v>
      </c>
      <c r="C213" s="115">
        <v>2</v>
      </c>
      <c r="D213" s="115">
        <v>1</v>
      </c>
      <c r="E213" s="115">
        <v>2</v>
      </c>
    </row>
    <row r="214" spans="1:5" ht="15" customHeight="1" thickBot="1" x14ac:dyDescent="0.3">
      <c r="A214" s="42" t="s">
        <v>16</v>
      </c>
      <c r="B214" s="115">
        <f>B232</f>
        <v>20000</v>
      </c>
      <c r="C214" s="115">
        <f t="shared" ref="C214:E214" si="15">C232</f>
        <v>12850</v>
      </c>
      <c r="D214" s="115">
        <f t="shared" si="15"/>
        <v>10000</v>
      </c>
      <c r="E214" s="115">
        <f t="shared" si="15"/>
        <v>27150</v>
      </c>
    </row>
    <row r="215" spans="1:5" ht="15" customHeight="1" thickBot="1" x14ac:dyDescent="0.3">
      <c r="A215" s="42" t="s">
        <v>24</v>
      </c>
      <c r="B215" s="115">
        <f>B214/B213</f>
        <v>10000</v>
      </c>
      <c r="C215" s="115">
        <f>C214/C213</f>
        <v>6425</v>
      </c>
      <c r="D215" s="115">
        <v>0</v>
      </c>
      <c r="E215" s="115">
        <v>0</v>
      </c>
    </row>
    <row r="216" spans="1:5" ht="15" customHeight="1" thickBot="1" x14ac:dyDescent="0.3">
      <c r="A216" s="42" t="s">
        <v>17</v>
      </c>
      <c r="B216" s="116" t="s">
        <v>23</v>
      </c>
      <c r="C216" s="117">
        <f>C213/B213-1</f>
        <v>0</v>
      </c>
      <c r="D216" s="115">
        <f>D213/B213-1</f>
        <v>-0.5</v>
      </c>
      <c r="E216" s="115">
        <f>E213/D213-1</f>
        <v>1</v>
      </c>
    </row>
    <row r="217" spans="1:5" ht="15" customHeight="1" thickBot="1" x14ac:dyDescent="0.3">
      <c r="A217" s="42" t="s">
        <v>18</v>
      </c>
      <c r="B217" s="116" t="s">
        <v>23</v>
      </c>
      <c r="C217" s="117">
        <f>C214/B214-1</f>
        <v>-0.35750000000000004</v>
      </c>
      <c r="D217" s="115">
        <f>D214/B214-1</f>
        <v>-0.5</v>
      </c>
      <c r="E217" s="115">
        <f>E214/D214-1</f>
        <v>1.7149999999999999</v>
      </c>
    </row>
    <row r="218" spans="1:5" ht="15" customHeight="1" thickBot="1" x14ac:dyDescent="0.3">
      <c r="A218" s="42" t="s">
        <v>19</v>
      </c>
      <c r="B218" s="116" t="s">
        <v>23</v>
      </c>
      <c r="C218" s="117">
        <f>C215/B215-1</f>
        <v>-0.35750000000000004</v>
      </c>
      <c r="D218" s="115">
        <f>D215/B215-1</f>
        <v>-1</v>
      </c>
      <c r="E218" s="115"/>
    </row>
    <row r="219" spans="1:5" ht="15.75" customHeight="1" thickBot="1" x14ac:dyDescent="0.3">
      <c r="A219" s="457" t="s">
        <v>292</v>
      </c>
      <c r="B219" s="458"/>
      <c r="C219" s="458"/>
      <c r="D219" s="458"/>
      <c r="E219" s="459"/>
    </row>
    <row r="220" spans="1:5" ht="15" x14ac:dyDescent="0.25">
      <c r="A220" s="463"/>
      <c r="B220" s="104">
        <v>2018</v>
      </c>
      <c r="C220" s="104">
        <v>2019</v>
      </c>
      <c r="D220" s="104">
        <v>2020</v>
      </c>
      <c r="E220" s="104">
        <v>2021</v>
      </c>
    </row>
    <row r="221" spans="1:5" ht="16.5" customHeight="1" thickBot="1" x14ac:dyDescent="0.3">
      <c r="A221" s="464"/>
      <c r="B221" s="105" t="s">
        <v>6</v>
      </c>
      <c r="C221" s="105" t="s">
        <v>7</v>
      </c>
      <c r="D221" s="105" t="s">
        <v>7</v>
      </c>
      <c r="E221" s="105" t="s">
        <v>7</v>
      </c>
    </row>
    <row r="222" spans="1:5" ht="24" customHeight="1" thickBot="1" x14ac:dyDescent="0.3">
      <c r="A222" s="118" t="s">
        <v>43</v>
      </c>
      <c r="B222" s="127">
        <f>B223+B224+B225+B226</f>
        <v>20000</v>
      </c>
      <c r="C222" s="127">
        <f t="shared" ref="C222:E222" si="16">C223+C224+C225+C226</f>
        <v>12850</v>
      </c>
      <c r="D222" s="127">
        <f t="shared" si="16"/>
        <v>10000</v>
      </c>
      <c r="E222" s="127">
        <f t="shared" si="16"/>
        <v>27150</v>
      </c>
    </row>
    <row r="223" spans="1:5" customFormat="1" ht="15.75" thickBot="1" x14ac:dyDescent="0.3">
      <c r="A223" s="10" t="s">
        <v>52</v>
      </c>
      <c r="B223" s="8">
        <v>20000</v>
      </c>
      <c r="C223" s="8">
        <v>12850</v>
      </c>
      <c r="D223" s="8">
        <v>10000</v>
      </c>
      <c r="E223" s="8">
        <v>27150</v>
      </c>
    </row>
    <row r="224" spans="1:5" customFormat="1" ht="15.75" thickBot="1" x14ac:dyDescent="0.3">
      <c r="A224" s="10" t="s">
        <v>149</v>
      </c>
      <c r="B224" s="8"/>
      <c r="C224" s="8"/>
      <c r="D224" s="8"/>
      <c r="E224" s="8"/>
    </row>
    <row r="225" spans="1:5" customFormat="1" ht="15.75" thickBot="1" x14ac:dyDescent="0.3">
      <c r="A225" s="10" t="s">
        <v>150</v>
      </c>
      <c r="B225" s="8"/>
      <c r="C225" s="8"/>
      <c r="D225" s="8"/>
      <c r="E225" s="8"/>
    </row>
    <row r="226" spans="1:5" customFormat="1" ht="15.75" thickBot="1" x14ac:dyDescent="0.3">
      <c r="A226" s="10" t="s">
        <v>151</v>
      </c>
      <c r="B226" s="8"/>
      <c r="C226" s="8"/>
      <c r="D226" s="8"/>
      <c r="E226" s="8"/>
    </row>
    <row r="227" spans="1:5" ht="24" customHeight="1" thickBot="1" x14ac:dyDescent="0.3">
      <c r="A227" s="118" t="s">
        <v>44</v>
      </c>
      <c r="B227" s="129">
        <f>B228+B229+B230+B231</f>
        <v>0</v>
      </c>
      <c r="C227" s="129">
        <f t="shared" ref="C227:E227" si="17">C228+C229+C230+C231</f>
        <v>0</v>
      </c>
      <c r="D227" s="129">
        <f t="shared" si="17"/>
        <v>0</v>
      </c>
      <c r="E227" s="129">
        <f t="shared" si="17"/>
        <v>0</v>
      </c>
    </row>
    <row r="228" spans="1:5" customFormat="1" ht="15.75" thickBot="1" x14ac:dyDescent="0.3">
      <c r="A228" s="10" t="s">
        <v>52</v>
      </c>
      <c r="B228" s="8"/>
      <c r="C228" s="8"/>
      <c r="D228" s="8"/>
      <c r="E228" s="8"/>
    </row>
    <row r="229" spans="1:5" customFormat="1" ht="15.75" thickBot="1" x14ac:dyDescent="0.3">
      <c r="A229" s="10" t="s">
        <v>149</v>
      </c>
      <c r="B229" s="8"/>
      <c r="C229" s="8"/>
      <c r="D229" s="8"/>
      <c r="E229" s="8"/>
    </row>
    <row r="230" spans="1:5" customFormat="1" ht="15.75" thickBot="1" x14ac:dyDescent="0.3">
      <c r="A230" s="10" t="s">
        <v>150</v>
      </c>
      <c r="B230" s="8"/>
      <c r="C230" s="8"/>
      <c r="D230" s="8"/>
      <c r="E230" s="8"/>
    </row>
    <row r="231" spans="1:5" customFormat="1" ht="15.75" thickBot="1" x14ac:dyDescent="0.3">
      <c r="A231" s="10" t="s">
        <v>151</v>
      </c>
      <c r="B231" s="8"/>
      <c r="C231" s="8"/>
      <c r="D231" s="8"/>
      <c r="E231" s="8"/>
    </row>
    <row r="232" spans="1:5" ht="24" customHeight="1" thickBot="1" x14ac:dyDescent="0.3">
      <c r="A232" s="132" t="s">
        <v>97</v>
      </c>
      <c r="B232" s="129">
        <f>B227+B222</f>
        <v>20000</v>
      </c>
      <c r="C232" s="129">
        <f>C227+C222</f>
        <v>12850</v>
      </c>
      <c r="D232" s="129">
        <f>D227+D222</f>
        <v>10000</v>
      </c>
      <c r="E232" s="129">
        <f>E227+E222</f>
        <v>27150</v>
      </c>
    </row>
    <row r="233" spans="1:5" ht="24" customHeight="1" thickBot="1" x14ac:dyDescent="0.3">
      <c r="A233" s="137" t="s">
        <v>30</v>
      </c>
      <c r="B233" s="460" t="s">
        <v>293</v>
      </c>
      <c r="C233" s="461"/>
      <c r="D233" s="461"/>
      <c r="E233" s="462"/>
    </row>
    <row r="234" spans="1:5" customFormat="1" ht="39" customHeight="1" thickBot="1" x14ac:dyDescent="0.3">
      <c r="A234" s="19" t="s">
        <v>98</v>
      </c>
      <c r="B234" s="305" t="s">
        <v>294</v>
      </c>
      <c r="C234" s="306" t="s">
        <v>55</v>
      </c>
      <c r="D234" s="352" t="s">
        <v>295</v>
      </c>
      <c r="E234" s="381"/>
    </row>
    <row r="235" spans="1:5" ht="34.5" customHeight="1" thickBot="1" x14ac:dyDescent="0.3">
      <c r="A235" s="42" t="s">
        <v>10</v>
      </c>
      <c r="B235" s="457" t="s">
        <v>296</v>
      </c>
      <c r="C235" s="458"/>
      <c r="D235" s="458"/>
      <c r="E235" s="459"/>
    </row>
    <row r="236" spans="1:5" ht="24" customHeight="1" thickBot="1" x14ac:dyDescent="0.3">
      <c r="A236" s="42" t="s">
        <v>15</v>
      </c>
      <c r="B236" s="460" t="s">
        <v>274</v>
      </c>
      <c r="C236" s="461"/>
      <c r="D236" s="461"/>
      <c r="E236" s="462"/>
    </row>
    <row r="237" spans="1:5" ht="24" customHeight="1" x14ac:dyDescent="0.25">
      <c r="A237" s="463"/>
      <c r="B237" s="104">
        <v>2018</v>
      </c>
      <c r="C237" s="104">
        <v>2019</v>
      </c>
      <c r="D237" s="104">
        <v>2020</v>
      </c>
      <c r="E237" s="104">
        <v>2021</v>
      </c>
    </row>
    <row r="238" spans="1:5" ht="24" customHeight="1" thickBot="1" x14ac:dyDescent="0.3">
      <c r="A238" s="464"/>
      <c r="B238" s="105" t="s">
        <v>6</v>
      </c>
      <c r="C238" s="105" t="s">
        <v>7</v>
      </c>
      <c r="D238" s="105" t="s">
        <v>7</v>
      </c>
      <c r="E238" s="105" t="s">
        <v>7</v>
      </c>
    </row>
    <row r="239" spans="1:5" ht="16.5" customHeight="1" thickBot="1" x14ac:dyDescent="0.3">
      <c r="A239" s="42" t="s">
        <v>9</v>
      </c>
      <c r="B239" s="115">
        <v>2</v>
      </c>
      <c r="C239" s="115">
        <v>0</v>
      </c>
      <c r="D239" s="115">
        <v>0</v>
      </c>
      <c r="E239" s="115">
        <v>0</v>
      </c>
    </row>
    <row r="240" spans="1:5" ht="16.5" customHeight="1" thickBot="1" x14ac:dyDescent="0.3">
      <c r="A240" s="42" t="s">
        <v>16</v>
      </c>
      <c r="B240" s="115">
        <f>B258</f>
        <v>148527</v>
      </c>
      <c r="C240" s="115">
        <f t="shared" ref="C240:E240" si="18">C258</f>
        <v>0</v>
      </c>
      <c r="D240" s="115">
        <f t="shared" si="18"/>
        <v>0</v>
      </c>
      <c r="E240" s="115">
        <f t="shared" si="18"/>
        <v>0</v>
      </c>
    </row>
    <row r="241" spans="1:5" ht="16.5" customHeight="1" thickBot="1" x14ac:dyDescent="0.3">
      <c r="A241" s="42" t="s">
        <v>24</v>
      </c>
      <c r="B241" s="115">
        <f>B240/B239</f>
        <v>74263.5</v>
      </c>
      <c r="C241" s="115">
        <v>0</v>
      </c>
      <c r="D241" s="115">
        <v>0</v>
      </c>
      <c r="E241" s="115">
        <v>0</v>
      </c>
    </row>
    <row r="242" spans="1:5" ht="16.5" customHeight="1" thickBot="1" x14ac:dyDescent="0.3">
      <c r="A242" s="42" t="s">
        <v>17</v>
      </c>
      <c r="B242" s="116" t="s">
        <v>23</v>
      </c>
      <c r="C242" s="115">
        <v>0</v>
      </c>
      <c r="D242" s="115">
        <v>0</v>
      </c>
      <c r="E242" s="115">
        <v>0</v>
      </c>
    </row>
    <row r="243" spans="1:5" ht="16.5" customHeight="1" thickBot="1" x14ac:dyDescent="0.3">
      <c r="A243" s="42" t="s">
        <v>18</v>
      </c>
      <c r="B243" s="116" t="s">
        <v>23</v>
      </c>
      <c r="C243" s="115">
        <v>0</v>
      </c>
      <c r="D243" s="115">
        <v>0</v>
      </c>
      <c r="E243" s="115">
        <v>0</v>
      </c>
    </row>
    <row r="244" spans="1:5" ht="21" customHeight="1" thickBot="1" x14ac:dyDescent="0.3">
      <c r="A244" s="42" t="s">
        <v>19</v>
      </c>
      <c r="B244" s="116" t="s">
        <v>23</v>
      </c>
      <c r="C244" s="115">
        <v>0</v>
      </c>
      <c r="D244" s="115">
        <v>0</v>
      </c>
      <c r="E244" s="115">
        <v>0</v>
      </c>
    </row>
    <row r="245" spans="1:5" ht="24" customHeight="1" thickBot="1" x14ac:dyDescent="0.3">
      <c r="A245" s="457" t="s">
        <v>297</v>
      </c>
      <c r="B245" s="458"/>
      <c r="C245" s="458"/>
      <c r="D245" s="458"/>
      <c r="E245" s="459"/>
    </row>
    <row r="246" spans="1:5" ht="17.25" customHeight="1" x14ac:dyDescent="0.25">
      <c r="A246" s="463"/>
      <c r="B246" s="104">
        <v>2018</v>
      </c>
      <c r="C246" s="104">
        <v>2019</v>
      </c>
      <c r="D246" s="104">
        <v>2020</v>
      </c>
      <c r="E246" s="104">
        <v>2021</v>
      </c>
    </row>
    <row r="247" spans="1:5" ht="10.5" customHeight="1" thickBot="1" x14ac:dyDescent="0.3">
      <c r="A247" s="464"/>
      <c r="B247" s="105" t="s">
        <v>6</v>
      </c>
      <c r="C247" s="105" t="s">
        <v>7</v>
      </c>
      <c r="D247" s="105" t="s">
        <v>7</v>
      </c>
      <c r="E247" s="105" t="s">
        <v>7</v>
      </c>
    </row>
    <row r="248" spans="1:5" ht="17.25" customHeight="1" thickBot="1" x14ac:dyDescent="0.3">
      <c r="A248" s="118" t="s">
        <v>43</v>
      </c>
      <c r="B248" s="127">
        <f>B249+B250+B251+B252</f>
        <v>0</v>
      </c>
      <c r="C248" s="127">
        <f t="shared" ref="C248:E248" si="19">C249+C250+C251+C252</f>
        <v>0</v>
      </c>
      <c r="D248" s="127">
        <f t="shared" si="19"/>
        <v>0</v>
      </c>
      <c r="E248" s="127">
        <f t="shared" si="19"/>
        <v>0</v>
      </c>
    </row>
    <row r="249" spans="1:5" customFormat="1" ht="15.75" thickBot="1" x14ac:dyDescent="0.3">
      <c r="A249" s="10" t="s">
        <v>52</v>
      </c>
      <c r="B249" s="8"/>
      <c r="C249" s="8"/>
      <c r="D249" s="8"/>
      <c r="E249" s="8"/>
    </row>
    <row r="250" spans="1:5" customFormat="1" ht="15.75" thickBot="1" x14ac:dyDescent="0.3">
      <c r="A250" s="10" t="s">
        <v>149</v>
      </c>
      <c r="B250" s="8"/>
      <c r="C250" s="8"/>
      <c r="D250" s="8"/>
      <c r="E250" s="8"/>
    </row>
    <row r="251" spans="1:5" customFormat="1" ht="15.75" thickBot="1" x14ac:dyDescent="0.3">
      <c r="A251" s="10" t="s">
        <v>150</v>
      </c>
      <c r="B251" s="8"/>
      <c r="C251" s="8"/>
      <c r="D251" s="8"/>
      <c r="E251" s="8"/>
    </row>
    <row r="252" spans="1:5" customFormat="1" ht="15.75" thickBot="1" x14ac:dyDescent="0.3">
      <c r="A252" s="10" t="s">
        <v>151</v>
      </c>
      <c r="B252" s="8"/>
      <c r="C252" s="8"/>
      <c r="D252" s="8"/>
      <c r="E252" s="8"/>
    </row>
    <row r="253" spans="1:5" ht="14.25" customHeight="1" thickBot="1" x14ac:dyDescent="0.3">
      <c r="A253" s="118" t="s">
        <v>44</v>
      </c>
      <c r="B253" s="129">
        <f>B254+B255+B256+B257</f>
        <v>148527</v>
      </c>
      <c r="C253" s="129">
        <f t="shared" ref="C253:E253" si="20">C254+C255+C256+C257</f>
        <v>0</v>
      </c>
      <c r="D253" s="129">
        <f t="shared" si="20"/>
        <v>0</v>
      </c>
      <c r="E253" s="129">
        <f t="shared" si="20"/>
        <v>0</v>
      </c>
    </row>
    <row r="254" spans="1:5" customFormat="1" ht="15.75" thickBot="1" x14ac:dyDescent="0.3">
      <c r="A254" s="10" t="s">
        <v>52</v>
      </c>
      <c r="B254" s="8">
        <v>77227</v>
      </c>
      <c r="C254" s="8"/>
      <c r="D254" s="8"/>
      <c r="E254" s="8"/>
    </row>
    <row r="255" spans="1:5" customFormat="1" ht="15.75" thickBot="1" x14ac:dyDescent="0.3">
      <c r="A255" s="10" t="s">
        <v>149</v>
      </c>
      <c r="B255" s="8">
        <v>59400</v>
      </c>
      <c r="C255" s="8"/>
      <c r="D255" s="8"/>
      <c r="E255" s="8"/>
    </row>
    <row r="256" spans="1:5" customFormat="1" ht="15.75" thickBot="1" x14ac:dyDescent="0.3">
      <c r="A256" s="10" t="s">
        <v>150</v>
      </c>
      <c r="B256" s="8"/>
      <c r="C256" s="8"/>
      <c r="D256" s="8"/>
      <c r="E256" s="8"/>
    </row>
    <row r="257" spans="1:5" customFormat="1" ht="15.75" thickBot="1" x14ac:dyDescent="0.3">
      <c r="A257" s="10" t="s">
        <v>151</v>
      </c>
      <c r="B257" s="8">
        <v>11900</v>
      </c>
      <c r="C257" s="8"/>
      <c r="D257" s="8"/>
      <c r="E257" s="8"/>
    </row>
    <row r="258" spans="1:5" ht="24" customHeight="1" thickBot="1" x14ac:dyDescent="0.3">
      <c r="A258" s="132" t="s">
        <v>235</v>
      </c>
      <c r="B258" s="129">
        <f>B253+B248</f>
        <v>148527</v>
      </c>
      <c r="C258" s="129">
        <f t="shared" ref="C258:E258" si="21">C253+C248</f>
        <v>0</v>
      </c>
      <c r="D258" s="129">
        <f t="shared" si="21"/>
        <v>0</v>
      </c>
      <c r="E258" s="129">
        <f t="shared" si="21"/>
        <v>0</v>
      </c>
    </row>
    <row r="259" spans="1:5" ht="24" customHeight="1" thickBot="1" x14ac:dyDescent="0.3">
      <c r="A259" s="137" t="s">
        <v>30</v>
      </c>
      <c r="B259" s="460" t="s">
        <v>298</v>
      </c>
      <c r="C259" s="461"/>
      <c r="D259" s="461"/>
      <c r="E259" s="462"/>
    </row>
    <row r="260" spans="1:5" customFormat="1" ht="68.25" thickBot="1" x14ac:dyDescent="0.3">
      <c r="A260" s="19" t="s">
        <v>104</v>
      </c>
      <c r="B260" s="305" t="s">
        <v>299</v>
      </c>
      <c r="C260" s="306" t="s">
        <v>55</v>
      </c>
      <c r="D260" s="352" t="s">
        <v>300</v>
      </c>
      <c r="E260" s="381"/>
    </row>
    <row r="261" spans="1:5" ht="24" customHeight="1" thickBot="1" x14ac:dyDescent="0.3">
      <c r="A261" s="42" t="s">
        <v>10</v>
      </c>
      <c r="B261" s="457" t="s">
        <v>301</v>
      </c>
      <c r="C261" s="458"/>
      <c r="D261" s="458"/>
      <c r="E261" s="459"/>
    </row>
    <row r="262" spans="1:5" ht="24" customHeight="1" thickBot="1" x14ac:dyDescent="0.3">
      <c r="A262" s="42" t="s">
        <v>15</v>
      </c>
      <c r="B262" s="460" t="s">
        <v>302</v>
      </c>
      <c r="C262" s="461"/>
      <c r="D262" s="461"/>
      <c r="E262" s="462"/>
    </row>
    <row r="263" spans="1:5" ht="18" customHeight="1" x14ac:dyDescent="0.25">
      <c r="A263" s="463"/>
      <c r="B263" s="104">
        <v>2018</v>
      </c>
      <c r="C263" s="104">
        <v>2019</v>
      </c>
      <c r="D263" s="104">
        <v>2020</v>
      </c>
      <c r="E263" s="104">
        <v>2021</v>
      </c>
    </row>
    <row r="264" spans="1:5" ht="15" customHeight="1" thickBot="1" x14ac:dyDescent="0.3">
      <c r="A264" s="464"/>
      <c r="B264" s="105" t="s">
        <v>6</v>
      </c>
      <c r="C264" s="105" t="s">
        <v>7</v>
      </c>
      <c r="D264" s="105" t="s">
        <v>7</v>
      </c>
      <c r="E264" s="105" t="s">
        <v>7</v>
      </c>
    </row>
    <row r="265" spans="1:5" ht="16.5" customHeight="1" thickBot="1" x14ac:dyDescent="0.3">
      <c r="A265" s="42" t="s">
        <v>9</v>
      </c>
      <c r="B265" s="115">
        <v>1</v>
      </c>
      <c r="C265" s="115">
        <v>0</v>
      </c>
      <c r="D265" s="115">
        <v>0</v>
      </c>
      <c r="E265" s="115">
        <v>0</v>
      </c>
    </row>
    <row r="266" spans="1:5" ht="16.5" customHeight="1" thickBot="1" x14ac:dyDescent="0.3">
      <c r="A266" s="42" t="s">
        <v>16</v>
      </c>
      <c r="B266" s="115">
        <f>B284</f>
        <v>129660</v>
      </c>
      <c r="C266" s="115">
        <f t="shared" ref="C266:E266" si="22">C284</f>
        <v>0</v>
      </c>
      <c r="D266" s="115">
        <f t="shared" si="22"/>
        <v>0</v>
      </c>
      <c r="E266" s="115">
        <f t="shared" si="22"/>
        <v>0</v>
      </c>
    </row>
    <row r="267" spans="1:5" ht="16.5" customHeight="1" thickBot="1" x14ac:dyDescent="0.3">
      <c r="A267" s="42" t="s">
        <v>24</v>
      </c>
      <c r="B267" s="115">
        <f>B266/B265</f>
        <v>129660</v>
      </c>
      <c r="C267" s="115">
        <v>0</v>
      </c>
      <c r="D267" s="115">
        <v>0</v>
      </c>
      <c r="E267" s="115">
        <v>0</v>
      </c>
    </row>
    <row r="268" spans="1:5" ht="16.5" customHeight="1" thickBot="1" x14ac:dyDescent="0.3">
      <c r="A268" s="42" t="s">
        <v>17</v>
      </c>
      <c r="B268" s="116" t="s">
        <v>23</v>
      </c>
      <c r="C268" s="115">
        <v>0</v>
      </c>
      <c r="D268" s="115">
        <v>0</v>
      </c>
      <c r="E268" s="115">
        <v>0</v>
      </c>
    </row>
    <row r="269" spans="1:5" ht="16.5" customHeight="1" thickBot="1" x14ac:dyDescent="0.3">
      <c r="A269" s="42" t="s">
        <v>18</v>
      </c>
      <c r="B269" s="116" t="s">
        <v>23</v>
      </c>
      <c r="C269" s="115">
        <v>0</v>
      </c>
      <c r="D269" s="115">
        <v>0</v>
      </c>
      <c r="E269" s="115">
        <v>0</v>
      </c>
    </row>
    <row r="270" spans="1:5" ht="21" customHeight="1" thickBot="1" x14ac:dyDescent="0.3">
      <c r="A270" s="42" t="s">
        <v>19</v>
      </c>
      <c r="B270" s="116" t="s">
        <v>23</v>
      </c>
      <c r="C270" s="115">
        <v>0</v>
      </c>
      <c r="D270" s="115">
        <v>0</v>
      </c>
      <c r="E270" s="115">
        <v>0</v>
      </c>
    </row>
    <row r="271" spans="1:5" ht="16.5" customHeight="1" thickBot="1" x14ac:dyDescent="0.3">
      <c r="A271" s="457" t="s">
        <v>303</v>
      </c>
      <c r="B271" s="458"/>
      <c r="C271" s="458"/>
      <c r="D271" s="458"/>
      <c r="E271" s="459"/>
    </row>
    <row r="272" spans="1:5" ht="15" x14ac:dyDescent="0.25">
      <c r="A272" s="463"/>
      <c r="B272" s="104">
        <v>2018</v>
      </c>
      <c r="C272" s="104">
        <v>2019</v>
      </c>
      <c r="D272" s="104">
        <v>2020</v>
      </c>
      <c r="E272" s="104">
        <v>2021</v>
      </c>
    </row>
    <row r="273" spans="1:5" ht="15.75" thickBot="1" x14ac:dyDescent="0.3">
      <c r="A273" s="464"/>
      <c r="B273" s="105" t="s">
        <v>6</v>
      </c>
      <c r="C273" s="105" t="s">
        <v>7</v>
      </c>
      <c r="D273" s="105" t="s">
        <v>7</v>
      </c>
      <c r="E273" s="105" t="s">
        <v>7</v>
      </c>
    </row>
    <row r="274" spans="1:5" ht="24" customHeight="1" thickBot="1" x14ac:dyDescent="0.3">
      <c r="A274" s="118" t="s">
        <v>43</v>
      </c>
      <c r="B274" s="127">
        <f>B275+B276+B277+B278</f>
        <v>129660</v>
      </c>
      <c r="C274" s="127">
        <f t="shared" ref="C274:E274" si="23">C275+C276+C277+C278</f>
        <v>0</v>
      </c>
      <c r="D274" s="127">
        <f t="shared" si="23"/>
        <v>0</v>
      </c>
      <c r="E274" s="127">
        <f t="shared" si="23"/>
        <v>0</v>
      </c>
    </row>
    <row r="275" spans="1:5" customFormat="1" ht="15.75" thickBot="1" x14ac:dyDescent="0.3">
      <c r="A275" s="10" t="s">
        <v>52</v>
      </c>
      <c r="B275" s="8"/>
      <c r="C275" s="8"/>
      <c r="D275" s="8"/>
      <c r="E275" s="8"/>
    </row>
    <row r="276" spans="1:5" customFormat="1" ht="15.75" thickBot="1" x14ac:dyDescent="0.3">
      <c r="A276" s="10" t="s">
        <v>149</v>
      </c>
      <c r="B276" s="8">
        <v>123660</v>
      </c>
      <c r="C276" s="8"/>
      <c r="D276" s="8"/>
      <c r="E276" s="8"/>
    </row>
    <row r="277" spans="1:5" customFormat="1" ht="15.75" thickBot="1" x14ac:dyDescent="0.3">
      <c r="A277" s="10" t="s">
        <v>150</v>
      </c>
      <c r="B277" s="8">
        <v>6000</v>
      </c>
      <c r="C277" s="8"/>
      <c r="D277" s="8"/>
      <c r="E277" s="8"/>
    </row>
    <row r="278" spans="1:5" customFormat="1" ht="15.75" thickBot="1" x14ac:dyDescent="0.3">
      <c r="A278" s="10" t="s">
        <v>151</v>
      </c>
      <c r="B278" s="8"/>
      <c r="C278" s="8"/>
      <c r="D278" s="8"/>
      <c r="E278" s="8"/>
    </row>
    <row r="279" spans="1:5" ht="14.25" customHeight="1" thickBot="1" x14ac:dyDescent="0.3">
      <c r="A279" s="118" t="s">
        <v>44</v>
      </c>
      <c r="B279" s="129"/>
      <c r="C279" s="127">
        <v>0</v>
      </c>
      <c r="D279" s="127">
        <v>0</v>
      </c>
      <c r="E279" s="127">
        <v>0</v>
      </c>
    </row>
    <row r="280" spans="1:5" customFormat="1" ht="15.75" thickBot="1" x14ac:dyDescent="0.3">
      <c r="A280" s="10" t="s">
        <v>52</v>
      </c>
      <c r="B280" s="8"/>
      <c r="C280" s="8"/>
      <c r="D280" s="8"/>
      <c r="E280" s="8"/>
    </row>
    <row r="281" spans="1:5" customFormat="1" ht="15.75" thickBot="1" x14ac:dyDescent="0.3">
      <c r="A281" s="10" t="s">
        <v>149</v>
      </c>
      <c r="B281" s="8"/>
      <c r="C281" s="8"/>
      <c r="D281" s="8"/>
      <c r="E281" s="8"/>
    </row>
    <row r="282" spans="1:5" customFormat="1" ht="15.75" thickBot="1" x14ac:dyDescent="0.3">
      <c r="A282" s="10" t="s">
        <v>150</v>
      </c>
      <c r="B282" s="8"/>
      <c r="C282" s="8"/>
      <c r="D282" s="8"/>
      <c r="E282" s="8"/>
    </row>
    <row r="283" spans="1:5" customFormat="1" ht="15.75" thickBot="1" x14ac:dyDescent="0.3">
      <c r="A283" s="10" t="s">
        <v>151</v>
      </c>
      <c r="B283" s="8"/>
      <c r="C283" s="8"/>
      <c r="D283" s="8"/>
      <c r="E283" s="8"/>
    </row>
    <row r="284" spans="1:5" ht="15" customHeight="1" thickBot="1" x14ac:dyDescent="0.3">
      <c r="A284" s="132" t="s">
        <v>235</v>
      </c>
      <c r="B284" s="129">
        <f>B279+B274</f>
        <v>129660</v>
      </c>
      <c r="C284" s="129">
        <f t="shared" ref="C284:E284" si="24">C279+C274</f>
        <v>0</v>
      </c>
      <c r="D284" s="129">
        <f t="shared" si="24"/>
        <v>0</v>
      </c>
      <c r="E284" s="129">
        <f t="shared" si="24"/>
        <v>0</v>
      </c>
    </row>
    <row r="285" spans="1:5" ht="24" customHeight="1" thickBot="1" x14ac:dyDescent="0.3">
      <c r="A285" s="137" t="s">
        <v>30</v>
      </c>
      <c r="B285" s="457" t="s">
        <v>304</v>
      </c>
      <c r="C285" s="458"/>
      <c r="D285" s="458"/>
      <c r="E285" s="459"/>
    </row>
    <row r="286" spans="1:5" customFormat="1" ht="90.75" thickBot="1" x14ac:dyDescent="0.3">
      <c r="A286" s="19" t="s">
        <v>104</v>
      </c>
      <c r="B286" s="305" t="s">
        <v>305</v>
      </c>
      <c r="C286" s="306" t="s">
        <v>55</v>
      </c>
      <c r="D286" s="352" t="s">
        <v>306</v>
      </c>
      <c r="E286" s="381"/>
    </row>
    <row r="287" spans="1:5" ht="24" customHeight="1" thickBot="1" x14ac:dyDescent="0.3">
      <c r="A287" s="42" t="s">
        <v>10</v>
      </c>
      <c r="B287" s="457" t="s">
        <v>301</v>
      </c>
      <c r="C287" s="458"/>
      <c r="D287" s="458"/>
      <c r="E287" s="459"/>
    </row>
    <row r="288" spans="1:5" ht="13.5" customHeight="1" thickBot="1" x14ac:dyDescent="0.3">
      <c r="A288" s="42" t="s">
        <v>15</v>
      </c>
      <c r="B288" s="460" t="s">
        <v>302</v>
      </c>
      <c r="C288" s="461"/>
      <c r="D288" s="461"/>
      <c r="E288" s="462"/>
    </row>
    <row r="289" spans="1:5" ht="17.25" customHeight="1" x14ac:dyDescent="0.25">
      <c r="A289" s="463"/>
      <c r="B289" s="104">
        <v>2018</v>
      </c>
      <c r="C289" s="104">
        <v>2019</v>
      </c>
      <c r="D289" s="104">
        <v>2020</v>
      </c>
      <c r="E289" s="104">
        <v>2021</v>
      </c>
    </row>
    <row r="290" spans="1:5" ht="13.5" customHeight="1" thickBot="1" x14ac:dyDescent="0.3">
      <c r="A290" s="464"/>
      <c r="B290" s="105" t="s">
        <v>6</v>
      </c>
      <c r="C290" s="105" t="s">
        <v>7</v>
      </c>
      <c r="D290" s="105" t="s">
        <v>7</v>
      </c>
      <c r="E290" s="105" t="s">
        <v>7</v>
      </c>
    </row>
    <row r="291" spans="1:5" ht="16.5" customHeight="1" thickBot="1" x14ac:dyDescent="0.3">
      <c r="A291" s="42" t="s">
        <v>9</v>
      </c>
      <c r="B291" s="115">
        <v>1</v>
      </c>
      <c r="C291" s="115">
        <v>1</v>
      </c>
      <c r="D291" s="115">
        <v>1</v>
      </c>
      <c r="E291" s="115">
        <v>1</v>
      </c>
    </row>
    <row r="292" spans="1:5" ht="16.5" customHeight="1" thickBot="1" x14ac:dyDescent="0.3">
      <c r="A292" s="42" t="s">
        <v>16</v>
      </c>
      <c r="B292" s="115">
        <f>B310</f>
        <v>33009</v>
      </c>
      <c r="C292" s="115">
        <f t="shared" ref="C292:E292" si="25">C310</f>
        <v>67050</v>
      </c>
      <c r="D292" s="115">
        <f t="shared" si="25"/>
        <v>124042</v>
      </c>
      <c r="E292" s="115">
        <f t="shared" si="25"/>
        <v>120690</v>
      </c>
    </row>
    <row r="293" spans="1:5" ht="16.5" customHeight="1" thickBot="1" x14ac:dyDescent="0.3">
      <c r="A293" s="42" t="s">
        <v>24</v>
      </c>
      <c r="B293" s="115">
        <f>B292/B291</f>
        <v>33009</v>
      </c>
      <c r="C293" s="115">
        <f>C292/C291</f>
        <v>67050</v>
      </c>
      <c r="D293" s="115">
        <f>D292/D291</f>
        <v>124042</v>
      </c>
      <c r="E293" s="115">
        <f>E292/E291</f>
        <v>120690</v>
      </c>
    </row>
    <row r="294" spans="1:5" ht="16.5" customHeight="1" thickBot="1" x14ac:dyDescent="0.3">
      <c r="A294" s="42" t="s">
        <v>17</v>
      </c>
      <c r="B294" s="116" t="s">
        <v>23</v>
      </c>
      <c r="C294" s="117"/>
      <c r="D294" s="117">
        <f>D291/B291-1</f>
        <v>0</v>
      </c>
      <c r="E294" s="117">
        <f>E291/D291-1</f>
        <v>0</v>
      </c>
    </row>
    <row r="295" spans="1:5" ht="16.5" customHeight="1" thickBot="1" x14ac:dyDescent="0.3">
      <c r="A295" s="42" t="s">
        <v>18</v>
      </c>
      <c r="B295" s="116" t="s">
        <v>23</v>
      </c>
      <c r="C295" s="117"/>
      <c r="D295" s="117">
        <f>D292/B292-1</f>
        <v>2.7578236238601592</v>
      </c>
      <c r="E295" s="117">
        <f>E292/D292-1</f>
        <v>-2.7023105077312537E-2</v>
      </c>
    </row>
    <row r="296" spans="1:5" ht="24" customHeight="1" thickBot="1" x14ac:dyDescent="0.3">
      <c r="A296" s="42" t="s">
        <v>19</v>
      </c>
      <c r="B296" s="116" t="s">
        <v>23</v>
      </c>
      <c r="C296" s="117"/>
      <c r="D296" s="117">
        <f>D293/B293-1</f>
        <v>2.7578236238601592</v>
      </c>
      <c r="E296" s="117">
        <f>E293/D293-1</f>
        <v>-2.7023105077312537E-2</v>
      </c>
    </row>
    <row r="297" spans="1:5" ht="24" customHeight="1" thickBot="1" x14ac:dyDescent="0.3">
      <c r="A297" s="457" t="s">
        <v>307</v>
      </c>
      <c r="B297" s="458"/>
      <c r="C297" s="458"/>
      <c r="D297" s="458"/>
      <c r="E297" s="459"/>
    </row>
    <row r="298" spans="1:5" ht="13.5" customHeight="1" x14ac:dyDescent="0.25">
      <c r="A298" s="463"/>
      <c r="B298" s="104">
        <v>2018</v>
      </c>
      <c r="C298" s="104">
        <v>2019</v>
      </c>
      <c r="D298" s="104">
        <v>2020</v>
      </c>
      <c r="E298" s="104">
        <v>2021</v>
      </c>
    </row>
    <row r="299" spans="1:5" ht="10.5" customHeight="1" thickBot="1" x14ac:dyDescent="0.3">
      <c r="A299" s="464"/>
      <c r="B299" s="105" t="s">
        <v>6</v>
      </c>
      <c r="C299" s="105" t="s">
        <v>7</v>
      </c>
      <c r="D299" s="105" t="s">
        <v>7</v>
      </c>
      <c r="E299" s="105" t="s">
        <v>7</v>
      </c>
    </row>
    <row r="300" spans="1:5" ht="24.75" thickBot="1" x14ac:dyDescent="0.3">
      <c r="A300" s="118" t="s">
        <v>43</v>
      </c>
      <c r="B300" s="127">
        <f>B301+B302+B303+B304</f>
        <v>33009</v>
      </c>
      <c r="C300" s="127">
        <f t="shared" ref="C300:E300" si="26">C301+C302+C303+C304</f>
        <v>67050</v>
      </c>
      <c r="D300" s="127">
        <f t="shared" si="26"/>
        <v>124042</v>
      </c>
      <c r="E300" s="127">
        <f t="shared" si="26"/>
        <v>120690</v>
      </c>
    </row>
    <row r="301" spans="1:5" customFormat="1" ht="15.75" thickBot="1" x14ac:dyDescent="0.3">
      <c r="A301" s="10" t="s">
        <v>52</v>
      </c>
      <c r="B301" s="8"/>
      <c r="C301" s="8"/>
      <c r="D301" s="8"/>
      <c r="E301" s="8"/>
    </row>
    <row r="302" spans="1:5" customFormat="1" ht="15.75" thickBot="1" x14ac:dyDescent="0.3">
      <c r="A302" s="10" t="s">
        <v>149</v>
      </c>
      <c r="B302" s="8">
        <v>33009</v>
      </c>
      <c r="C302" s="8">
        <v>67050</v>
      </c>
      <c r="D302" s="8">
        <v>124042</v>
      </c>
      <c r="E302" s="8">
        <v>120690</v>
      </c>
    </row>
    <row r="303" spans="1:5" customFormat="1" ht="15.75" thickBot="1" x14ac:dyDescent="0.3">
      <c r="A303" s="10" t="s">
        <v>150</v>
      </c>
      <c r="B303" s="8"/>
      <c r="C303" s="8"/>
      <c r="D303" s="8"/>
      <c r="E303" s="8"/>
    </row>
    <row r="304" spans="1:5" customFormat="1" ht="15.75" thickBot="1" x14ac:dyDescent="0.3">
      <c r="A304" s="10" t="s">
        <v>151</v>
      </c>
      <c r="B304" s="8"/>
      <c r="C304" s="8"/>
      <c r="D304" s="8"/>
      <c r="E304" s="8"/>
    </row>
    <row r="305" spans="1:5" ht="15" x14ac:dyDescent="0.25">
      <c r="A305" s="135" t="s">
        <v>44</v>
      </c>
      <c r="B305" s="138">
        <f>B306+B307+B308+B309</f>
        <v>0</v>
      </c>
      <c r="C305" s="138">
        <f t="shared" ref="C305:E305" si="27">C306+C307+C308+C309</f>
        <v>0</v>
      </c>
      <c r="D305" s="138">
        <f t="shared" si="27"/>
        <v>0</v>
      </c>
      <c r="E305" s="138">
        <f t="shared" si="27"/>
        <v>0</v>
      </c>
    </row>
    <row r="306" spans="1:5" customFormat="1" ht="15.75" thickBot="1" x14ac:dyDescent="0.3">
      <c r="A306" s="10" t="s">
        <v>52</v>
      </c>
      <c r="B306" s="8"/>
      <c r="C306" s="8"/>
      <c r="D306" s="8"/>
      <c r="E306" s="8"/>
    </row>
    <row r="307" spans="1:5" customFormat="1" ht="15.75" thickBot="1" x14ac:dyDescent="0.3">
      <c r="A307" s="10" t="s">
        <v>149</v>
      </c>
      <c r="B307" s="8"/>
      <c r="C307" s="8"/>
      <c r="D307" s="8"/>
      <c r="E307" s="8"/>
    </row>
    <row r="308" spans="1:5" customFormat="1" ht="15.75" thickBot="1" x14ac:dyDescent="0.3">
      <c r="A308" s="10" t="s">
        <v>150</v>
      </c>
      <c r="B308" s="8"/>
      <c r="C308" s="8"/>
      <c r="D308" s="8"/>
      <c r="E308" s="8"/>
    </row>
    <row r="309" spans="1:5" customFormat="1" ht="15.75" thickBot="1" x14ac:dyDescent="0.3">
      <c r="A309" s="10" t="s">
        <v>151</v>
      </c>
      <c r="B309" s="8"/>
      <c r="C309" s="8"/>
      <c r="D309" s="8"/>
      <c r="E309" s="8"/>
    </row>
    <row r="310" spans="1:5" ht="19.5" customHeight="1" x14ac:dyDescent="0.25">
      <c r="A310" s="139" t="s">
        <v>308</v>
      </c>
      <c r="B310" s="140">
        <f>B305+B300</f>
        <v>33009</v>
      </c>
      <c r="C310" s="140">
        <f>C305+C300</f>
        <v>67050</v>
      </c>
      <c r="D310" s="140">
        <f>D305+D300</f>
        <v>124042</v>
      </c>
      <c r="E310" s="141">
        <f>E305+E300</f>
        <v>120690</v>
      </c>
    </row>
    <row r="311" spans="1:5" ht="9.75" customHeight="1" thickBot="1" x14ac:dyDescent="0.3">
      <c r="A311" s="132"/>
      <c r="B311" s="142"/>
      <c r="C311" s="142"/>
      <c r="D311" s="142"/>
      <c r="E311" s="129"/>
    </row>
    <row r="312" spans="1:5" ht="37.5" customHeight="1" thickBot="1" x14ac:dyDescent="0.3">
      <c r="A312" s="682" t="s">
        <v>309</v>
      </c>
      <c r="B312" s="473" t="s">
        <v>310</v>
      </c>
      <c r="C312" s="474"/>
      <c r="D312" s="474"/>
      <c r="E312" s="475"/>
    </row>
    <row r="313" spans="1:5" ht="24" customHeight="1" thickBot="1" x14ac:dyDescent="0.3">
      <c r="A313" s="457" t="s">
        <v>311</v>
      </c>
      <c r="B313" s="458"/>
      <c r="C313" s="458"/>
      <c r="D313" s="458"/>
      <c r="E313" s="459"/>
    </row>
    <row r="314" spans="1:5" ht="42" customHeight="1" thickBot="1" x14ac:dyDescent="0.3">
      <c r="A314" s="143" t="s">
        <v>312</v>
      </c>
      <c r="B314" s="112">
        <v>0.02</v>
      </c>
      <c r="C314" s="112">
        <v>0.03</v>
      </c>
      <c r="D314" s="112">
        <v>0.03</v>
      </c>
      <c r="E314" s="112">
        <v>0.03</v>
      </c>
    </row>
    <row r="315" spans="1:5" ht="37.5" customHeight="1" thickBot="1" x14ac:dyDescent="0.3">
      <c r="A315" s="42" t="s">
        <v>313</v>
      </c>
      <c r="B315" s="112">
        <v>0.02</v>
      </c>
      <c r="C315" s="112">
        <v>0.03</v>
      </c>
      <c r="D315" s="112">
        <v>0.03</v>
      </c>
      <c r="E315" s="112">
        <v>0.03</v>
      </c>
    </row>
    <row r="316" spans="1:5" ht="15.75" thickBot="1" x14ac:dyDescent="0.3">
      <c r="A316" s="457" t="s">
        <v>314</v>
      </c>
      <c r="B316" s="458"/>
      <c r="C316" s="458"/>
      <c r="D316" s="458"/>
      <c r="E316" s="459"/>
    </row>
    <row r="317" spans="1:5" ht="15.75" thickBot="1" x14ac:dyDescent="0.3">
      <c r="A317" s="468" t="s">
        <v>315</v>
      </c>
      <c r="B317" s="469"/>
      <c r="C317" s="469"/>
      <c r="D317" s="469"/>
      <c r="E317" s="470"/>
    </row>
    <row r="318" spans="1:5" ht="16.5" customHeight="1" x14ac:dyDescent="0.25">
      <c r="A318" s="463"/>
      <c r="B318" s="104">
        <v>2018</v>
      </c>
      <c r="C318" s="104">
        <v>2019</v>
      </c>
      <c r="D318" s="104">
        <v>2020</v>
      </c>
      <c r="E318" s="104">
        <v>2021</v>
      </c>
    </row>
    <row r="319" spans="1:5" ht="15" customHeight="1" thickBot="1" x14ac:dyDescent="0.3">
      <c r="A319" s="464"/>
      <c r="B319" s="105" t="s">
        <v>6</v>
      </c>
      <c r="C319" s="105" t="s">
        <v>7</v>
      </c>
      <c r="D319" s="105" t="s">
        <v>7</v>
      </c>
      <c r="E319" s="105" t="s">
        <v>7</v>
      </c>
    </row>
    <row r="320" spans="1:5" ht="15.75" thickBot="1" x14ac:dyDescent="0.3">
      <c r="A320" s="42" t="s">
        <v>29</v>
      </c>
      <c r="B320" s="460" t="s">
        <v>316</v>
      </c>
      <c r="C320" s="461"/>
      <c r="D320" s="461"/>
      <c r="E320" s="462"/>
    </row>
    <row r="321" spans="1:5" ht="24" customHeight="1" thickBot="1" x14ac:dyDescent="0.3">
      <c r="A321" s="42" t="s">
        <v>10</v>
      </c>
      <c r="B321" s="457" t="s">
        <v>317</v>
      </c>
      <c r="C321" s="458"/>
      <c r="D321" s="458"/>
      <c r="E321" s="459"/>
    </row>
    <row r="322" spans="1:5" ht="15.75" thickBot="1" x14ac:dyDescent="0.3">
      <c r="A322" s="42" t="s">
        <v>15</v>
      </c>
      <c r="B322" s="460" t="s">
        <v>318</v>
      </c>
      <c r="C322" s="461"/>
      <c r="D322" s="461"/>
      <c r="E322" s="462"/>
    </row>
    <row r="323" spans="1:5" ht="24" customHeight="1" x14ac:dyDescent="0.25">
      <c r="A323" s="463"/>
      <c r="B323" s="104">
        <v>2018</v>
      </c>
      <c r="C323" s="104">
        <v>2019</v>
      </c>
      <c r="D323" s="104">
        <v>2020</v>
      </c>
      <c r="E323" s="104">
        <v>2021</v>
      </c>
    </row>
    <row r="324" spans="1:5" ht="24" customHeight="1" thickBot="1" x14ac:dyDescent="0.3">
      <c r="A324" s="464"/>
      <c r="B324" s="105" t="s">
        <v>6</v>
      </c>
      <c r="C324" s="105" t="s">
        <v>7</v>
      </c>
      <c r="D324" s="105" t="s">
        <v>7</v>
      </c>
      <c r="E324" s="105" t="s">
        <v>7</v>
      </c>
    </row>
    <row r="325" spans="1:5" ht="12.75" customHeight="1" thickBot="1" x14ac:dyDescent="0.3">
      <c r="A325" s="42" t="s">
        <v>9</v>
      </c>
      <c r="B325" s="115">
        <v>25000</v>
      </c>
      <c r="C325" s="127">
        <v>25600</v>
      </c>
      <c r="D325" s="127">
        <v>26300</v>
      </c>
      <c r="E325" s="127">
        <v>27000</v>
      </c>
    </row>
    <row r="326" spans="1:5" ht="12.75" customHeight="1" thickBot="1" x14ac:dyDescent="0.3">
      <c r="A326" s="42" t="s">
        <v>16</v>
      </c>
      <c r="B326" s="127">
        <f>B357</f>
        <v>86986</v>
      </c>
      <c r="C326" s="127">
        <f t="shared" ref="C326:E326" si="28">C357</f>
        <v>115533.12692</v>
      </c>
      <c r="D326" s="127">
        <f t="shared" si="28"/>
        <v>148809.88920500001</v>
      </c>
      <c r="E326" s="127">
        <f t="shared" si="28"/>
        <v>192000.38333000001</v>
      </c>
    </row>
    <row r="327" spans="1:5" ht="12.75" customHeight="1" thickBot="1" x14ac:dyDescent="0.3">
      <c r="A327" s="42" t="s">
        <v>24</v>
      </c>
      <c r="B327" s="115">
        <f>B326/B325</f>
        <v>3.4794399999999999</v>
      </c>
      <c r="C327" s="115">
        <f>C326/C325</f>
        <v>4.5130127703124998</v>
      </c>
      <c r="D327" s="115">
        <f>D326/D325</f>
        <v>5.6581706922053234</v>
      </c>
      <c r="E327" s="115">
        <f>E326/E325</f>
        <v>7.1111253085185187</v>
      </c>
    </row>
    <row r="328" spans="1:5" ht="12.75" customHeight="1" thickBot="1" x14ac:dyDescent="0.3">
      <c r="A328" s="42" t="s">
        <v>17</v>
      </c>
      <c r="B328" s="116">
        <v>0</v>
      </c>
      <c r="C328" s="117">
        <f>C325/B325-1</f>
        <v>2.4000000000000021E-2</v>
      </c>
      <c r="D328" s="117">
        <f t="shared" ref="D328:E330" si="29">D325/C325-1</f>
        <v>2.734375E-2</v>
      </c>
      <c r="E328" s="117">
        <f t="shared" si="29"/>
        <v>2.6615969581748944E-2</v>
      </c>
    </row>
    <row r="329" spans="1:5" ht="12.75" customHeight="1" thickBot="1" x14ac:dyDescent="0.3">
      <c r="A329" s="42" t="s">
        <v>18</v>
      </c>
      <c r="B329" s="116">
        <v>0</v>
      </c>
      <c r="C329" s="117">
        <f>C326/B326-1</f>
        <v>0.32818070632055729</v>
      </c>
      <c r="D329" s="117">
        <f t="shared" si="29"/>
        <v>0.28802788578588601</v>
      </c>
      <c r="E329" s="117">
        <f t="shared" si="29"/>
        <v>0.29023940784944013</v>
      </c>
    </row>
    <row r="330" spans="1:5" ht="12.75" customHeight="1" thickBot="1" x14ac:dyDescent="0.3">
      <c r="A330" s="42" t="s">
        <v>19</v>
      </c>
      <c r="B330" s="116">
        <v>0</v>
      </c>
      <c r="C330" s="117">
        <f>C327/B327-1</f>
        <v>0.29705147101616936</v>
      </c>
      <c r="D330" s="117">
        <f t="shared" si="29"/>
        <v>0.25374577475736415</v>
      </c>
      <c r="E330" s="117">
        <f t="shared" si="29"/>
        <v>0.25678875653482502</v>
      </c>
    </row>
    <row r="331" spans="1:5" ht="15.75" customHeight="1" x14ac:dyDescent="0.25">
      <c r="A331" s="463"/>
      <c r="B331" s="104">
        <v>2018</v>
      </c>
      <c r="C331" s="104">
        <v>2019</v>
      </c>
      <c r="D331" s="104">
        <v>2020</v>
      </c>
      <c r="E331" s="104">
        <v>2021</v>
      </c>
    </row>
    <row r="332" spans="1:5" ht="10.5" customHeight="1" thickBot="1" x14ac:dyDescent="0.3">
      <c r="A332" s="464"/>
      <c r="B332" s="105" t="s">
        <v>6</v>
      </c>
      <c r="C332" s="105" t="s">
        <v>7</v>
      </c>
      <c r="D332" s="105" t="s">
        <v>7</v>
      </c>
      <c r="E332" s="105" t="s">
        <v>7</v>
      </c>
    </row>
    <row r="333" spans="1:5" ht="24" customHeight="1" thickBot="1" x14ac:dyDescent="0.3">
      <c r="A333" s="457" t="s">
        <v>266</v>
      </c>
      <c r="B333" s="458"/>
      <c r="C333" s="458"/>
      <c r="D333" s="458"/>
      <c r="E333" s="459"/>
    </row>
    <row r="334" spans="1:5" ht="13.5" customHeight="1" x14ac:dyDescent="0.25">
      <c r="A334" s="463"/>
      <c r="B334" s="104">
        <v>2018</v>
      </c>
      <c r="C334" s="104">
        <v>2019</v>
      </c>
      <c r="D334" s="104">
        <v>2020</v>
      </c>
      <c r="E334" s="104">
        <v>2021</v>
      </c>
    </row>
    <row r="335" spans="1:5" ht="10.5" customHeight="1" thickBot="1" x14ac:dyDescent="0.3">
      <c r="A335" s="464"/>
      <c r="B335" s="105" t="s">
        <v>6</v>
      </c>
      <c r="C335" s="105" t="s">
        <v>7</v>
      </c>
      <c r="D335" s="105" t="s">
        <v>7</v>
      </c>
      <c r="E335" s="105" t="s">
        <v>7</v>
      </c>
    </row>
    <row r="336" spans="1:5" ht="12" customHeight="1" thickBot="1" x14ac:dyDescent="0.3">
      <c r="A336" s="128" t="s">
        <v>0</v>
      </c>
      <c r="B336" s="127"/>
      <c r="C336" s="127"/>
      <c r="D336" s="127"/>
      <c r="E336" s="127"/>
    </row>
    <row r="337" spans="1:5" ht="12" customHeight="1" thickBot="1" x14ac:dyDescent="0.3">
      <c r="A337" s="128" t="s">
        <v>52</v>
      </c>
      <c r="B337" s="127"/>
      <c r="C337" s="127"/>
      <c r="D337" s="127"/>
      <c r="E337" s="127"/>
    </row>
    <row r="338" spans="1:5" ht="12" customHeight="1" thickBot="1" x14ac:dyDescent="0.3">
      <c r="A338" s="128" t="s">
        <v>53</v>
      </c>
      <c r="B338" s="127"/>
      <c r="C338" s="127"/>
      <c r="D338" s="127"/>
      <c r="E338" s="127"/>
    </row>
    <row r="339" spans="1:5" ht="12" customHeight="1" thickBot="1" x14ac:dyDescent="0.3">
      <c r="A339" s="128" t="s">
        <v>32</v>
      </c>
      <c r="B339" s="127"/>
      <c r="C339" s="127"/>
      <c r="D339" s="127"/>
      <c r="E339" s="127"/>
    </row>
    <row r="340" spans="1:5" ht="12" customHeight="1" thickBot="1" x14ac:dyDescent="0.3">
      <c r="A340" s="128" t="s">
        <v>52</v>
      </c>
      <c r="B340" s="127"/>
      <c r="C340" s="127"/>
      <c r="D340" s="127"/>
      <c r="E340" s="127"/>
    </row>
    <row r="341" spans="1:5" ht="12" customHeight="1" thickBot="1" x14ac:dyDescent="0.3">
      <c r="A341" s="128" t="s">
        <v>53</v>
      </c>
      <c r="B341" s="127"/>
      <c r="C341" s="127"/>
      <c r="D341" s="127"/>
      <c r="E341" s="127"/>
    </row>
    <row r="342" spans="1:5" ht="12" customHeight="1" thickBot="1" x14ac:dyDescent="0.3">
      <c r="A342" s="128" t="s">
        <v>1</v>
      </c>
      <c r="B342" s="129">
        <f>B343+B344</f>
        <v>81949</v>
      </c>
      <c r="C342" s="129">
        <f t="shared" ref="C342:E342" si="30">C343+C344</f>
        <v>110000</v>
      </c>
      <c r="D342" s="129">
        <f t="shared" si="30"/>
        <v>143000</v>
      </c>
      <c r="E342" s="129">
        <f t="shared" si="30"/>
        <v>185900</v>
      </c>
    </row>
    <row r="343" spans="1:5" ht="12" customHeight="1" thickBot="1" x14ac:dyDescent="0.3">
      <c r="A343" s="128" t="s">
        <v>52</v>
      </c>
      <c r="B343" s="121">
        <v>81949</v>
      </c>
      <c r="C343" s="121">
        <v>110000</v>
      </c>
      <c r="D343" s="121">
        <v>143000</v>
      </c>
      <c r="E343" s="121">
        <v>185900</v>
      </c>
    </row>
    <row r="344" spans="1:5" ht="12" customHeight="1" thickBot="1" x14ac:dyDescent="0.3">
      <c r="A344" s="128" t="s">
        <v>53</v>
      </c>
      <c r="B344" s="127"/>
      <c r="C344" s="127"/>
      <c r="D344" s="127"/>
      <c r="E344" s="127"/>
    </row>
    <row r="345" spans="1:5" ht="12" customHeight="1" thickBot="1" x14ac:dyDescent="0.3">
      <c r="A345" s="128" t="s">
        <v>2</v>
      </c>
      <c r="B345" s="129">
        <v>0</v>
      </c>
      <c r="C345" s="129">
        <v>0</v>
      </c>
      <c r="D345" s="129">
        <v>0</v>
      </c>
      <c r="E345" s="129">
        <v>0</v>
      </c>
    </row>
    <row r="346" spans="1:5" ht="12" customHeight="1" thickBot="1" x14ac:dyDescent="0.3">
      <c r="A346" s="128" t="s">
        <v>52</v>
      </c>
      <c r="B346" s="127"/>
      <c r="C346" s="127"/>
      <c r="D346" s="127"/>
      <c r="E346" s="127"/>
    </row>
    <row r="347" spans="1:5" ht="12" customHeight="1" thickBot="1" x14ac:dyDescent="0.3">
      <c r="A347" s="128" t="s">
        <v>53</v>
      </c>
      <c r="B347" s="127"/>
      <c r="C347" s="127"/>
      <c r="D347" s="127"/>
      <c r="E347" s="127"/>
    </row>
    <row r="348" spans="1:5" ht="12" customHeight="1" thickBot="1" x14ac:dyDescent="0.3">
      <c r="A348" s="128" t="s">
        <v>25</v>
      </c>
      <c r="B348" s="129">
        <v>0</v>
      </c>
      <c r="C348" s="129">
        <v>0</v>
      </c>
      <c r="D348" s="129">
        <v>0</v>
      </c>
      <c r="E348" s="129">
        <v>0</v>
      </c>
    </row>
    <row r="349" spans="1:5" ht="12" customHeight="1" thickBot="1" x14ac:dyDescent="0.3">
      <c r="A349" s="128" t="s">
        <v>52</v>
      </c>
      <c r="B349" s="127"/>
      <c r="C349" s="127"/>
      <c r="D349" s="127"/>
      <c r="E349" s="127"/>
    </row>
    <row r="350" spans="1:5" ht="12" customHeight="1" thickBot="1" x14ac:dyDescent="0.3">
      <c r="A350" s="128" t="s">
        <v>53</v>
      </c>
      <c r="B350" s="127"/>
      <c r="C350" s="127"/>
      <c r="D350" s="127"/>
      <c r="E350" s="127"/>
    </row>
    <row r="351" spans="1:5" ht="12" customHeight="1" thickBot="1" x14ac:dyDescent="0.3">
      <c r="A351" s="128" t="s">
        <v>26</v>
      </c>
      <c r="B351" s="129">
        <f>B352+B353</f>
        <v>3500</v>
      </c>
      <c r="C351" s="129">
        <f t="shared" ref="C351:E351" si="31">C352+C353</f>
        <v>5533.1269199999988</v>
      </c>
      <c r="D351" s="129">
        <f t="shared" si="31"/>
        <v>5809.8892050000004</v>
      </c>
      <c r="E351" s="129">
        <f t="shared" si="31"/>
        <v>6100.3833299999997</v>
      </c>
    </row>
    <row r="352" spans="1:5" ht="12" customHeight="1" thickBot="1" x14ac:dyDescent="0.3">
      <c r="A352" s="128" t="s">
        <v>52</v>
      </c>
      <c r="B352" s="121">
        <v>3500</v>
      </c>
      <c r="C352" s="121">
        <v>5533.1269199999988</v>
      </c>
      <c r="D352" s="121">
        <v>5809.8892050000004</v>
      </c>
      <c r="E352" s="121">
        <v>6100.3833299999997</v>
      </c>
    </row>
    <row r="353" spans="1:5" ht="12" customHeight="1" thickBot="1" x14ac:dyDescent="0.3">
      <c r="A353" s="128" t="s">
        <v>53</v>
      </c>
      <c r="B353" s="127"/>
      <c r="C353" s="127"/>
      <c r="D353" s="127"/>
      <c r="E353" s="127"/>
    </row>
    <row r="354" spans="1:5" ht="12" customHeight="1" thickBot="1" x14ac:dyDescent="0.3">
      <c r="A354" s="128" t="s">
        <v>3</v>
      </c>
      <c r="B354" s="129">
        <f>B355+B356</f>
        <v>1537</v>
      </c>
      <c r="C354" s="129">
        <f t="shared" ref="C354:E354" si="32">C355+C356</f>
        <v>0</v>
      </c>
      <c r="D354" s="129">
        <f t="shared" si="32"/>
        <v>0</v>
      </c>
      <c r="E354" s="129">
        <f t="shared" si="32"/>
        <v>0</v>
      </c>
    </row>
    <row r="355" spans="1:5" ht="12" customHeight="1" thickBot="1" x14ac:dyDescent="0.3">
      <c r="A355" s="128" t="s">
        <v>52</v>
      </c>
      <c r="B355" s="144">
        <v>1537</v>
      </c>
      <c r="C355" s="127"/>
      <c r="D355" s="127"/>
      <c r="E355" s="127"/>
    </row>
    <row r="356" spans="1:5" ht="12" customHeight="1" thickBot="1" x14ac:dyDescent="0.3">
      <c r="A356" s="128" t="s">
        <v>53</v>
      </c>
      <c r="B356" s="127"/>
      <c r="C356" s="127"/>
      <c r="D356" s="127"/>
      <c r="E356" s="127"/>
    </row>
    <row r="357" spans="1:5" ht="24" customHeight="1" thickBot="1" x14ac:dyDescent="0.3">
      <c r="A357" s="145" t="s">
        <v>319</v>
      </c>
      <c r="B357" s="127">
        <f>B354+B351+B348+B345+B342+B339+B336</f>
        <v>86986</v>
      </c>
      <c r="C357" s="127">
        <f t="shared" ref="C357:E357" si="33">C354+C351+C348+C345+C342+C339+C336</f>
        <v>115533.12692</v>
      </c>
      <c r="D357" s="127">
        <f t="shared" si="33"/>
        <v>148809.88920500001</v>
      </c>
      <c r="E357" s="127">
        <f t="shared" si="33"/>
        <v>192000.38333000001</v>
      </c>
    </row>
    <row r="358" spans="1:5" ht="18.75" customHeight="1" thickBot="1" x14ac:dyDescent="0.3">
      <c r="A358" s="683" t="s">
        <v>36</v>
      </c>
      <c r="B358" s="127">
        <f>IF(B357-B326=0,0,"Error")</f>
        <v>0</v>
      </c>
      <c r="C358" s="127">
        <f>IF(C357-C326=0,0,"Error")</f>
        <v>0</v>
      </c>
      <c r="D358" s="127">
        <f>IF(D357-D326=0,0,"Error")</f>
        <v>0</v>
      </c>
      <c r="E358" s="127">
        <f>IF(E357-E326=0,0,"Error")</f>
        <v>0</v>
      </c>
    </row>
    <row r="359" spans="1:5" ht="18.75" customHeight="1" thickBot="1" x14ac:dyDescent="0.3">
      <c r="A359" s="41" t="s">
        <v>75</v>
      </c>
      <c r="B359" s="460" t="s">
        <v>320</v>
      </c>
      <c r="C359" s="461"/>
      <c r="D359" s="461"/>
      <c r="E359" s="462"/>
    </row>
    <row r="360" spans="1:5" ht="15" customHeight="1" thickBot="1" x14ac:dyDescent="0.3">
      <c r="A360" s="42" t="s">
        <v>10</v>
      </c>
      <c r="B360" s="457" t="s">
        <v>321</v>
      </c>
      <c r="C360" s="458"/>
      <c r="D360" s="458"/>
      <c r="E360" s="459"/>
    </row>
    <row r="361" spans="1:5" ht="24" customHeight="1" thickBot="1" x14ac:dyDescent="0.3">
      <c r="A361" s="42" t="s">
        <v>15</v>
      </c>
      <c r="B361" s="460" t="s">
        <v>322</v>
      </c>
      <c r="C361" s="461"/>
      <c r="D361" s="461"/>
      <c r="E361" s="462"/>
    </row>
    <row r="362" spans="1:5" ht="17.25" customHeight="1" x14ac:dyDescent="0.25">
      <c r="A362" s="463"/>
      <c r="B362" s="104">
        <v>2018</v>
      </c>
      <c r="C362" s="104">
        <v>2019</v>
      </c>
      <c r="D362" s="104">
        <v>2020</v>
      </c>
      <c r="E362" s="104">
        <v>2021</v>
      </c>
    </row>
    <row r="363" spans="1:5" ht="15" customHeight="1" thickBot="1" x14ac:dyDescent="0.3">
      <c r="A363" s="464"/>
      <c r="B363" s="105" t="s">
        <v>6</v>
      </c>
      <c r="C363" s="105" t="s">
        <v>7</v>
      </c>
      <c r="D363" s="105" t="s">
        <v>7</v>
      </c>
      <c r="E363" s="105" t="s">
        <v>7</v>
      </c>
    </row>
    <row r="364" spans="1:5" ht="13.5" customHeight="1" thickBot="1" x14ac:dyDescent="0.3">
      <c r="A364" s="146" t="s">
        <v>9</v>
      </c>
      <c r="B364" s="115">
        <v>1400</v>
      </c>
      <c r="C364" s="115">
        <f>1450</f>
        <v>1450</v>
      </c>
      <c r="D364" s="115">
        <v>1500</v>
      </c>
      <c r="E364" s="115">
        <v>1550</v>
      </c>
    </row>
    <row r="365" spans="1:5" ht="13.5" customHeight="1" thickBot="1" x14ac:dyDescent="0.3">
      <c r="A365" s="146" t="s">
        <v>16</v>
      </c>
      <c r="B365" s="115">
        <f>B394</f>
        <v>5451</v>
      </c>
      <c r="C365" s="115">
        <f>C394</f>
        <v>8000</v>
      </c>
      <c r="D365" s="115">
        <f>D394</f>
        <v>10400</v>
      </c>
      <c r="E365" s="115">
        <f>E394</f>
        <v>13520</v>
      </c>
    </row>
    <row r="366" spans="1:5" ht="13.5" customHeight="1" thickBot="1" x14ac:dyDescent="0.3">
      <c r="A366" s="146" t="s">
        <v>24</v>
      </c>
      <c r="B366" s="115">
        <f>B365/B364</f>
        <v>3.8935714285714287</v>
      </c>
      <c r="C366" s="115">
        <f>C365/C364</f>
        <v>5.5172413793103452</v>
      </c>
      <c r="D366" s="115">
        <f>D365/D364</f>
        <v>6.9333333333333336</v>
      </c>
      <c r="E366" s="115">
        <f>E365/E364</f>
        <v>8.7225806451612904</v>
      </c>
    </row>
    <row r="367" spans="1:5" ht="13.5" customHeight="1" thickBot="1" x14ac:dyDescent="0.3">
      <c r="A367" s="146" t="s">
        <v>17</v>
      </c>
      <c r="B367" s="116">
        <v>0</v>
      </c>
      <c r="C367" s="117">
        <f>C364/B364-1</f>
        <v>3.5714285714285809E-2</v>
      </c>
      <c r="D367" s="117">
        <f t="shared" ref="D367:E369" si="34">D364/C364-1</f>
        <v>3.4482758620689724E-2</v>
      </c>
      <c r="E367" s="117">
        <f t="shared" si="34"/>
        <v>3.3333333333333437E-2</v>
      </c>
    </row>
    <row r="368" spans="1:5" ht="13.5" customHeight="1" thickBot="1" x14ac:dyDescent="0.3">
      <c r="A368" s="146" t="s">
        <v>18</v>
      </c>
      <c r="B368" s="116">
        <v>0</v>
      </c>
      <c r="C368" s="117">
        <f>C365/B365-1</f>
        <v>0.46762062006971195</v>
      </c>
      <c r="D368" s="117">
        <f t="shared" si="34"/>
        <v>0.30000000000000004</v>
      </c>
      <c r="E368" s="117">
        <f t="shared" si="34"/>
        <v>0.30000000000000004</v>
      </c>
    </row>
    <row r="369" spans="1:5" ht="13.5" customHeight="1" thickBot="1" x14ac:dyDescent="0.3">
      <c r="A369" s="146" t="s">
        <v>19</v>
      </c>
      <c r="B369" s="116">
        <v>0</v>
      </c>
      <c r="C369" s="117">
        <f>C366/B366-1</f>
        <v>0.41701301248110134</v>
      </c>
      <c r="D369" s="117">
        <f t="shared" si="34"/>
        <v>0.2566666666666666</v>
      </c>
      <c r="E369" s="117">
        <f t="shared" si="34"/>
        <v>0.25806451612903225</v>
      </c>
    </row>
    <row r="370" spans="1:5" ht="24" customHeight="1" thickBot="1" x14ac:dyDescent="0.3">
      <c r="A370" s="457" t="s">
        <v>270</v>
      </c>
      <c r="B370" s="458"/>
      <c r="C370" s="458"/>
      <c r="D370" s="458"/>
      <c r="E370" s="459"/>
    </row>
    <row r="371" spans="1:5" ht="24" customHeight="1" x14ac:dyDescent="0.25">
      <c r="A371" s="463"/>
      <c r="B371" s="104">
        <v>2018</v>
      </c>
      <c r="C371" s="104">
        <v>2019</v>
      </c>
      <c r="D371" s="104">
        <v>2020</v>
      </c>
      <c r="E371" s="104">
        <v>2021</v>
      </c>
    </row>
    <row r="372" spans="1:5" ht="24" customHeight="1" thickBot="1" x14ac:dyDescent="0.3">
      <c r="A372" s="464"/>
      <c r="B372" s="105" t="s">
        <v>6</v>
      </c>
      <c r="C372" s="105" t="s">
        <v>7</v>
      </c>
      <c r="D372" s="105" t="s">
        <v>7</v>
      </c>
      <c r="E372" s="105" t="s">
        <v>7</v>
      </c>
    </row>
    <row r="373" spans="1:5" ht="15.75" thickBot="1" x14ac:dyDescent="0.3">
      <c r="A373" s="128" t="s">
        <v>0</v>
      </c>
      <c r="B373" s="127"/>
      <c r="C373" s="127"/>
      <c r="D373" s="127"/>
      <c r="E373" s="127"/>
    </row>
    <row r="374" spans="1:5" s="147" customFormat="1" ht="15.75" thickBot="1" x14ac:dyDescent="0.3">
      <c r="A374" s="120" t="s">
        <v>52</v>
      </c>
      <c r="B374" s="129"/>
      <c r="C374" s="129"/>
      <c r="D374" s="129"/>
      <c r="E374" s="129"/>
    </row>
    <row r="375" spans="1:5" s="147" customFormat="1" ht="15.75" thickBot="1" x14ac:dyDescent="0.3">
      <c r="A375" s="120" t="s">
        <v>53</v>
      </c>
      <c r="B375" s="129"/>
      <c r="C375" s="129"/>
      <c r="D375" s="129"/>
      <c r="E375" s="129"/>
    </row>
    <row r="376" spans="1:5" ht="24.75" thickBot="1" x14ac:dyDescent="0.3">
      <c r="A376" s="128" t="s">
        <v>32</v>
      </c>
      <c r="B376" s="127"/>
      <c r="C376" s="127"/>
      <c r="D376" s="127"/>
      <c r="E376" s="127"/>
    </row>
    <row r="377" spans="1:5" s="147" customFormat="1" ht="15.75" thickBot="1" x14ac:dyDescent="0.3">
      <c r="A377" s="120" t="s">
        <v>52</v>
      </c>
      <c r="B377" s="129"/>
      <c r="C377" s="129"/>
      <c r="D377" s="129"/>
      <c r="E377" s="129"/>
    </row>
    <row r="378" spans="1:5" s="147" customFormat="1" ht="15.75" thickBot="1" x14ac:dyDescent="0.3">
      <c r="A378" s="120" t="s">
        <v>53</v>
      </c>
      <c r="B378" s="129"/>
      <c r="C378" s="129"/>
      <c r="D378" s="129"/>
      <c r="E378" s="129"/>
    </row>
    <row r="379" spans="1:5" ht="15.75" thickBot="1" x14ac:dyDescent="0.3">
      <c r="A379" s="128" t="s">
        <v>1</v>
      </c>
      <c r="B379" s="129">
        <f>B380+B381</f>
        <v>5451</v>
      </c>
      <c r="C379" s="129">
        <f t="shared" ref="C379:E379" si="35">C380+C381</f>
        <v>8000</v>
      </c>
      <c r="D379" s="129">
        <f t="shared" si="35"/>
        <v>10400</v>
      </c>
      <c r="E379" s="129">
        <f t="shared" si="35"/>
        <v>13520</v>
      </c>
    </row>
    <row r="380" spans="1:5" s="147" customFormat="1" ht="15.75" thickBot="1" x14ac:dyDescent="0.3">
      <c r="A380" s="120" t="s">
        <v>52</v>
      </c>
      <c r="B380" s="121">
        <v>5451</v>
      </c>
      <c r="C380" s="121">
        <v>8000</v>
      </c>
      <c r="D380" s="121">
        <v>10400</v>
      </c>
      <c r="E380" s="121">
        <v>13520</v>
      </c>
    </row>
    <row r="381" spans="1:5" s="147" customFormat="1" ht="15.75" thickBot="1" x14ac:dyDescent="0.3">
      <c r="A381" s="120" t="s">
        <v>53</v>
      </c>
      <c r="B381" s="129"/>
      <c r="C381" s="129"/>
      <c r="D381" s="129"/>
      <c r="E381" s="129"/>
    </row>
    <row r="382" spans="1:5" ht="15.75" thickBot="1" x14ac:dyDescent="0.3">
      <c r="A382" s="128" t="s">
        <v>2</v>
      </c>
      <c r="B382" s="129">
        <v>0</v>
      </c>
      <c r="C382" s="129">
        <v>0</v>
      </c>
      <c r="D382" s="129">
        <v>0</v>
      </c>
      <c r="E382" s="129">
        <v>0</v>
      </c>
    </row>
    <row r="383" spans="1:5" s="147" customFormat="1" ht="15.75" thickBot="1" x14ac:dyDescent="0.3">
      <c r="A383" s="120" t="s">
        <v>52</v>
      </c>
      <c r="B383" s="129"/>
      <c r="C383" s="129"/>
      <c r="D383" s="129"/>
      <c r="E383" s="129"/>
    </row>
    <row r="384" spans="1:5" s="147" customFormat="1" ht="15.75" thickBot="1" x14ac:dyDescent="0.3">
      <c r="A384" s="120" t="s">
        <v>53</v>
      </c>
      <c r="B384" s="129"/>
      <c r="C384" s="129"/>
      <c r="D384" s="129"/>
      <c r="E384" s="129"/>
    </row>
    <row r="385" spans="1:5" ht="24.75" thickBot="1" x14ac:dyDescent="0.3">
      <c r="A385" s="128" t="s">
        <v>25</v>
      </c>
      <c r="B385" s="129">
        <v>0</v>
      </c>
      <c r="C385" s="129">
        <v>0</v>
      </c>
      <c r="D385" s="129">
        <v>0</v>
      </c>
      <c r="E385" s="129">
        <v>0</v>
      </c>
    </row>
    <row r="386" spans="1:5" s="147" customFormat="1" ht="15.75" thickBot="1" x14ac:dyDescent="0.3">
      <c r="A386" s="120" t="s">
        <v>52</v>
      </c>
      <c r="B386" s="129"/>
      <c r="C386" s="129"/>
      <c r="D386" s="129"/>
      <c r="E386" s="129"/>
    </row>
    <row r="387" spans="1:5" s="147" customFormat="1" ht="15.75" thickBot="1" x14ac:dyDescent="0.3">
      <c r="A387" s="120" t="s">
        <v>53</v>
      </c>
      <c r="B387" s="129"/>
      <c r="C387" s="129"/>
      <c r="D387" s="129"/>
      <c r="E387" s="129"/>
    </row>
    <row r="388" spans="1:5" ht="15.75" thickBot="1" x14ac:dyDescent="0.3">
      <c r="A388" s="128" t="s">
        <v>26</v>
      </c>
      <c r="B388" s="129">
        <v>0</v>
      </c>
      <c r="C388" s="129">
        <v>0</v>
      </c>
      <c r="D388" s="129">
        <v>0</v>
      </c>
      <c r="E388" s="129">
        <v>0</v>
      </c>
    </row>
    <row r="389" spans="1:5" s="147" customFormat="1" ht="15.75" thickBot="1" x14ac:dyDescent="0.3">
      <c r="A389" s="120" t="s">
        <v>52</v>
      </c>
      <c r="B389" s="129"/>
      <c r="C389" s="129"/>
      <c r="D389" s="129"/>
      <c r="E389" s="129"/>
    </row>
    <row r="390" spans="1:5" s="147" customFormat="1" ht="15.75" thickBot="1" x14ac:dyDescent="0.3">
      <c r="A390" s="120" t="s">
        <v>53</v>
      </c>
      <c r="B390" s="129"/>
      <c r="C390" s="129"/>
      <c r="D390" s="129"/>
      <c r="E390" s="129"/>
    </row>
    <row r="391" spans="1:5" ht="24.75" thickBot="1" x14ac:dyDescent="0.3">
      <c r="A391" s="145" t="s">
        <v>3</v>
      </c>
      <c r="B391" s="129">
        <v>0</v>
      </c>
      <c r="C391" s="129">
        <v>0</v>
      </c>
      <c r="D391" s="129">
        <v>0</v>
      </c>
      <c r="E391" s="129">
        <v>0</v>
      </c>
    </row>
    <row r="392" spans="1:5" s="147" customFormat="1" ht="15.75" thickBot="1" x14ac:dyDescent="0.3">
      <c r="A392" s="120" t="s">
        <v>52</v>
      </c>
      <c r="B392" s="129"/>
      <c r="C392" s="129"/>
      <c r="D392" s="129"/>
      <c r="E392" s="129"/>
    </row>
    <row r="393" spans="1:5" s="147" customFormat="1" ht="15.75" thickBot="1" x14ac:dyDescent="0.3">
      <c r="A393" s="120" t="s">
        <v>53</v>
      </c>
      <c r="B393" s="129"/>
      <c r="C393" s="129"/>
      <c r="D393" s="129"/>
      <c r="E393" s="129"/>
    </row>
    <row r="394" spans="1:5" ht="15.75" thickBot="1" x14ac:dyDescent="0.3">
      <c r="A394" s="148" t="s">
        <v>319</v>
      </c>
      <c r="B394" s="129">
        <f>B391+B385+B388+B382+B379+B376+B373</f>
        <v>5451</v>
      </c>
      <c r="C394" s="129">
        <f>C391+C385+C388+C382+C379+C376+C373</f>
        <v>8000</v>
      </c>
      <c r="D394" s="129">
        <f>D391+D385+D388+D382+D379+D376+D373</f>
        <v>10400</v>
      </c>
      <c r="E394" s="129">
        <f>E391+E385+E388+E382+E379+E376+E373</f>
        <v>13520</v>
      </c>
    </row>
    <row r="395" spans="1:5" ht="15.75" thickBot="1" x14ac:dyDescent="0.3">
      <c r="A395" s="109" t="s">
        <v>36</v>
      </c>
      <c r="B395" s="127">
        <f>IF(B394-B365=0,0,"Error")</f>
        <v>0</v>
      </c>
      <c r="C395" s="127">
        <f>IF(C394-C365=0,0,"Error")</f>
        <v>0</v>
      </c>
      <c r="D395" s="127">
        <f>IF(D394-D365=0,0,"Error")</f>
        <v>0</v>
      </c>
      <c r="E395" s="127">
        <f>IF(E394-E365=0,0,"Error")</f>
        <v>0</v>
      </c>
    </row>
    <row r="396" spans="1:5" ht="18" customHeight="1" thickBot="1" x14ac:dyDescent="0.3">
      <c r="A396" s="41" t="s">
        <v>78</v>
      </c>
      <c r="B396" s="460" t="s">
        <v>323</v>
      </c>
      <c r="C396" s="461"/>
      <c r="D396" s="461"/>
      <c r="E396" s="462"/>
    </row>
    <row r="397" spans="1:5" ht="24" customHeight="1" thickBot="1" x14ac:dyDescent="0.3">
      <c r="A397" s="42" t="s">
        <v>10</v>
      </c>
      <c r="B397" s="457" t="s">
        <v>324</v>
      </c>
      <c r="C397" s="458"/>
      <c r="D397" s="458"/>
      <c r="E397" s="459"/>
    </row>
    <row r="398" spans="1:5" ht="24" customHeight="1" thickBot="1" x14ac:dyDescent="0.3">
      <c r="A398" s="42" t="s">
        <v>15</v>
      </c>
      <c r="B398" s="460" t="s">
        <v>325</v>
      </c>
      <c r="C398" s="461"/>
      <c r="D398" s="461"/>
      <c r="E398" s="462"/>
    </row>
    <row r="399" spans="1:5" ht="12.75" customHeight="1" x14ac:dyDescent="0.25">
      <c r="A399" s="463"/>
      <c r="B399" s="104">
        <v>2018</v>
      </c>
      <c r="C399" s="104">
        <v>2019</v>
      </c>
      <c r="D399" s="104">
        <v>2020</v>
      </c>
      <c r="E399" s="104">
        <v>2021</v>
      </c>
    </row>
    <row r="400" spans="1:5" ht="14.25" customHeight="1" thickBot="1" x14ac:dyDescent="0.3">
      <c r="A400" s="464"/>
      <c r="B400" s="105" t="s">
        <v>6</v>
      </c>
      <c r="C400" s="105" t="s">
        <v>7</v>
      </c>
      <c r="D400" s="105" t="s">
        <v>7</v>
      </c>
      <c r="E400" s="105" t="s">
        <v>7</v>
      </c>
    </row>
    <row r="401" spans="1:5" ht="24" customHeight="1" thickBot="1" x14ac:dyDescent="0.3">
      <c r="A401" s="42" t="s">
        <v>9</v>
      </c>
      <c r="B401" s="115">
        <v>5</v>
      </c>
      <c r="C401" s="115">
        <v>5</v>
      </c>
      <c r="D401" s="115">
        <v>5</v>
      </c>
      <c r="E401" s="115">
        <v>5</v>
      </c>
    </row>
    <row r="402" spans="1:5" ht="24" customHeight="1" thickBot="1" x14ac:dyDescent="0.3">
      <c r="A402" s="42" t="s">
        <v>16</v>
      </c>
      <c r="B402" s="115">
        <f>B431</f>
        <v>1486117</v>
      </c>
      <c r="C402" s="115">
        <f t="shared" ref="C402:E402" si="36">C431</f>
        <v>1624419</v>
      </c>
      <c r="D402" s="115">
        <f t="shared" si="36"/>
        <v>1710582</v>
      </c>
      <c r="E402" s="115">
        <f t="shared" si="36"/>
        <v>1761899</v>
      </c>
    </row>
    <row r="403" spans="1:5" ht="24" customHeight="1" thickBot="1" x14ac:dyDescent="0.3">
      <c r="A403" s="42" t="s">
        <v>24</v>
      </c>
      <c r="B403" s="115">
        <f>B402/B401</f>
        <v>297223.40000000002</v>
      </c>
      <c r="C403" s="115">
        <f>C402/C401</f>
        <v>324883.8</v>
      </c>
      <c r="D403" s="115">
        <f>D402/D401</f>
        <v>342116.4</v>
      </c>
      <c r="E403" s="115">
        <f>E402/E401</f>
        <v>352379.8</v>
      </c>
    </row>
    <row r="404" spans="1:5" ht="24" customHeight="1" thickBot="1" x14ac:dyDescent="0.3">
      <c r="A404" s="42" t="s">
        <v>17</v>
      </c>
      <c r="B404" s="116">
        <v>0</v>
      </c>
      <c r="C404" s="117">
        <f>C401/B401-1</f>
        <v>0</v>
      </c>
      <c r="D404" s="117">
        <f t="shared" ref="D404:E406" si="37">D401/C401-1</f>
        <v>0</v>
      </c>
      <c r="E404" s="117">
        <f t="shared" si="37"/>
        <v>0</v>
      </c>
    </row>
    <row r="405" spans="1:5" ht="24" customHeight="1" thickBot="1" x14ac:dyDescent="0.3">
      <c r="A405" s="42" t="s">
        <v>18</v>
      </c>
      <c r="B405" s="116">
        <v>0</v>
      </c>
      <c r="C405" s="117">
        <f>C402/B402-1</f>
        <v>9.306265926572399E-2</v>
      </c>
      <c r="D405" s="117">
        <f t="shared" si="37"/>
        <v>5.3042349295348012E-2</v>
      </c>
      <c r="E405" s="117">
        <f t="shared" si="37"/>
        <v>2.9999731085677217E-2</v>
      </c>
    </row>
    <row r="406" spans="1:5" ht="24" customHeight="1" thickBot="1" x14ac:dyDescent="0.3">
      <c r="A406" s="42" t="s">
        <v>19</v>
      </c>
      <c r="B406" s="116">
        <v>0</v>
      </c>
      <c r="C406" s="117">
        <f>C403/B403-1</f>
        <v>9.306265926572399E-2</v>
      </c>
      <c r="D406" s="117">
        <f t="shared" si="37"/>
        <v>5.3042349295348235E-2</v>
      </c>
      <c r="E406" s="117">
        <f t="shared" si="37"/>
        <v>2.9999731085677217E-2</v>
      </c>
    </row>
    <row r="407" spans="1:5" ht="18" customHeight="1" thickBot="1" x14ac:dyDescent="0.3">
      <c r="A407" s="457" t="s">
        <v>275</v>
      </c>
      <c r="B407" s="458"/>
      <c r="C407" s="458"/>
      <c r="D407" s="458"/>
      <c r="E407" s="459"/>
    </row>
    <row r="408" spans="1:5" ht="15" customHeight="1" x14ac:dyDescent="0.25">
      <c r="A408" s="463"/>
      <c r="B408" s="104">
        <v>2018</v>
      </c>
      <c r="C408" s="104">
        <v>2019</v>
      </c>
      <c r="D408" s="104">
        <v>2020</v>
      </c>
      <c r="E408" s="104">
        <v>2021</v>
      </c>
    </row>
    <row r="409" spans="1:5" ht="11.25" customHeight="1" thickBot="1" x14ac:dyDescent="0.3">
      <c r="A409" s="464"/>
      <c r="B409" s="105" t="s">
        <v>6</v>
      </c>
      <c r="C409" s="105" t="s">
        <v>7</v>
      </c>
      <c r="D409" s="105" t="s">
        <v>7</v>
      </c>
      <c r="E409" s="105" t="s">
        <v>7</v>
      </c>
    </row>
    <row r="410" spans="1:5" ht="15" customHeight="1" thickBot="1" x14ac:dyDescent="0.3">
      <c r="A410" s="118" t="s">
        <v>0</v>
      </c>
      <c r="B410" s="127">
        <v>0</v>
      </c>
      <c r="C410" s="127">
        <v>0</v>
      </c>
      <c r="D410" s="127">
        <v>0</v>
      </c>
      <c r="E410" s="127">
        <v>0</v>
      </c>
    </row>
    <row r="411" spans="1:5" s="147" customFormat="1" ht="15.75" thickBot="1" x14ac:dyDescent="0.3">
      <c r="A411" s="120" t="s">
        <v>52</v>
      </c>
      <c r="B411" s="129"/>
      <c r="C411" s="129"/>
      <c r="D411" s="129"/>
      <c r="E411" s="129"/>
    </row>
    <row r="412" spans="1:5" s="147" customFormat="1" ht="15.75" thickBot="1" x14ac:dyDescent="0.3">
      <c r="A412" s="120" t="s">
        <v>53</v>
      </c>
      <c r="B412" s="129"/>
      <c r="C412" s="129"/>
      <c r="D412" s="129"/>
      <c r="E412" s="129"/>
    </row>
    <row r="413" spans="1:5" ht="15" customHeight="1" thickBot="1" x14ac:dyDescent="0.3">
      <c r="A413" s="118" t="s">
        <v>32</v>
      </c>
      <c r="B413" s="127">
        <v>0</v>
      </c>
      <c r="C413" s="127">
        <v>0</v>
      </c>
      <c r="D413" s="127">
        <v>0</v>
      </c>
      <c r="E413" s="127">
        <v>0</v>
      </c>
    </row>
    <row r="414" spans="1:5" s="147" customFormat="1" ht="15.75" thickBot="1" x14ac:dyDescent="0.3">
      <c r="A414" s="120" t="s">
        <v>52</v>
      </c>
      <c r="B414" s="129"/>
      <c r="C414" s="129"/>
      <c r="D414" s="129"/>
      <c r="E414" s="129"/>
    </row>
    <row r="415" spans="1:5" s="147" customFormat="1" ht="15.75" thickBot="1" x14ac:dyDescent="0.3">
      <c r="A415" s="120" t="s">
        <v>53</v>
      </c>
      <c r="B415" s="129"/>
      <c r="C415" s="129"/>
      <c r="D415" s="129"/>
      <c r="E415" s="129"/>
    </row>
    <row r="416" spans="1:5" ht="15" customHeight="1" thickBot="1" x14ac:dyDescent="0.3">
      <c r="A416" s="118" t="s">
        <v>1</v>
      </c>
      <c r="B416" s="129">
        <f>B417+B418</f>
        <v>1486117</v>
      </c>
      <c r="C416" s="129">
        <f t="shared" ref="C416:E416" si="38">C417+C418</f>
        <v>1624419</v>
      </c>
      <c r="D416" s="129">
        <f t="shared" si="38"/>
        <v>1710582</v>
      </c>
      <c r="E416" s="129">
        <f t="shared" si="38"/>
        <v>1761899</v>
      </c>
    </row>
    <row r="417" spans="1:5" s="147" customFormat="1" ht="15.75" thickBot="1" x14ac:dyDescent="0.3">
      <c r="A417" s="120" t="s">
        <v>52</v>
      </c>
      <c r="B417" s="121">
        <v>1486117</v>
      </c>
      <c r="C417" s="121">
        <v>1624419</v>
      </c>
      <c r="D417" s="121">
        <v>1710582</v>
      </c>
      <c r="E417" s="121">
        <v>1761899</v>
      </c>
    </row>
    <row r="418" spans="1:5" s="147" customFormat="1" ht="15.75" thickBot="1" x14ac:dyDescent="0.3">
      <c r="A418" s="120" t="s">
        <v>53</v>
      </c>
      <c r="B418" s="129"/>
      <c r="C418" s="129"/>
      <c r="D418" s="129"/>
      <c r="E418" s="129"/>
    </row>
    <row r="419" spans="1:5" ht="15" customHeight="1" thickBot="1" x14ac:dyDescent="0.3">
      <c r="A419" s="118" t="s">
        <v>2</v>
      </c>
      <c r="B419" s="127">
        <v>0</v>
      </c>
      <c r="C419" s="127">
        <v>0</v>
      </c>
      <c r="D419" s="127">
        <v>0</v>
      </c>
      <c r="E419" s="127">
        <v>0</v>
      </c>
    </row>
    <row r="420" spans="1:5" s="147" customFormat="1" ht="15.75" thickBot="1" x14ac:dyDescent="0.3">
      <c r="A420" s="120" t="s">
        <v>52</v>
      </c>
      <c r="B420" s="129"/>
      <c r="C420" s="129"/>
      <c r="D420" s="129"/>
      <c r="E420" s="129"/>
    </row>
    <row r="421" spans="1:5" s="147" customFormat="1" ht="15.75" thickBot="1" x14ac:dyDescent="0.3">
      <c r="A421" s="120" t="s">
        <v>53</v>
      </c>
      <c r="B421" s="129"/>
      <c r="C421" s="129"/>
      <c r="D421" s="129"/>
      <c r="E421" s="129"/>
    </row>
    <row r="422" spans="1:5" ht="15" customHeight="1" thickBot="1" x14ac:dyDescent="0.3">
      <c r="A422" s="118" t="s">
        <v>25</v>
      </c>
      <c r="B422" s="127">
        <v>0</v>
      </c>
      <c r="C422" s="127">
        <v>0</v>
      </c>
      <c r="D422" s="127">
        <v>0</v>
      </c>
      <c r="E422" s="127">
        <v>0</v>
      </c>
    </row>
    <row r="423" spans="1:5" s="147" customFormat="1" ht="15.75" thickBot="1" x14ac:dyDescent="0.3">
      <c r="A423" s="120" t="s">
        <v>52</v>
      </c>
      <c r="B423" s="129"/>
      <c r="C423" s="129"/>
      <c r="D423" s="129"/>
      <c r="E423" s="129"/>
    </row>
    <row r="424" spans="1:5" s="147" customFormat="1" ht="15.75" thickBot="1" x14ac:dyDescent="0.3">
      <c r="A424" s="120" t="s">
        <v>53</v>
      </c>
      <c r="B424" s="129"/>
      <c r="C424" s="129"/>
      <c r="D424" s="129"/>
      <c r="E424" s="129"/>
    </row>
    <row r="425" spans="1:5" ht="15" customHeight="1" thickBot="1" x14ac:dyDescent="0.3">
      <c r="A425" s="118" t="s">
        <v>26</v>
      </c>
      <c r="B425" s="127">
        <v>0</v>
      </c>
      <c r="C425" s="127">
        <v>0</v>
      </c>
      <c r="D425" s="127">
        <v>0</v>
      </c>
      <c r="E425" s="127">
        <v>0</v>
      </c>
    </row>
    <row r="426" spans="1:5" s="147" customFormat="1" ht="15.75" thickBot="1" x14ac:dyDescent="0.3">
      <c r="A426" s="120" t="s">
        <v>52</v>
      </c>
      <c r="B426" s="129"/>
      <c r="C426" s="129"/>
      <c r="D426" s="129"/>
      <c r="E426" s="129"/>
    </row>
    <row r="427" spans="1:5" s="147" customFormat="1" ht="15.75" thickBot="1" x14ac:dyDescent="0.3">
      <c r="A427" s="120" t="s">
        <v>53</v>
      </c>
      <c r="B427" s="129"/>
      <c r="C427" s="129"/>
      <c r="D427" s="129"/>
      <c r="E427" s="129"/>
    </row>
    <row r="428" spans="1:5" ht="15" customHeight="1" thickBot="1" x14ac:dyDescent="0.3">
      <c r="A428" s="135" t="s">
        <v>3</v>
      </c>
      <c r="B428" s="127">
        <v>0</v>
      </c>
      <c r="C428" s="127">
        <v>0</v>
      </c>
      <c r="D428" s="127">
        <v>0</v>
      </c>
      <c r="E428" s="127">
        <v>0</v>
      </c>
    </row>
    <row r="429" spans="1:5" s="147" customFormat="1" ht="15.75" thickBot="1" x14ac:dyDescent="0.3">
      <c r="A429" s="120" t="s">
        <v>52</v>
      </c>
      <c r="B429" s="129"/>
      <c r="C429" s="129"/>
      <c r="D429" s="129"/>
      <c r="E429" s="129"/>
    </row>
    <row r="430" spans="1:5" s="147" customFormat="1" ht="15.75" thickBot="1" x14ac:dyDescent="0.3">
      <c r="A430" s="120" t="s">
        <v>53</v>
      </c>
      <c r="B430" s="129"/>
      <c r="C430" s="129"/>
      <c r="D430" s="129"/>
      <c r="E430" s="129"/>
    </row>
    <row r="431" spans="1:5" ht="24" customHeight="1" thickBot="1" x14ac:dyDescent="0.3">
      <c r="A431" s="130" t="s">
        <v>326</v>
      </c>
      <c r="B431" s="129">
        <f>B428+B422+B425+B419+B416+B413+B410</f>
        <v>1486117</v>
      </c>
      <c r="C431" s="129">
        <f>C428+C422+C425+C419+C416+C413+C410</f>
        <v>1624419</v>
      </c>
      <c r="D431" s="129">
        <f>D428+D422+D425+D419+D416+D413+D410</f>
        <v>1710582</v>
      </c>
      <c r="E431" s="129">
        <f>E428+E422+E425+E419+E416+E413+E410</f>
        <v>1761899</v>
      </c>
    </row>
    <row r="432" spans="1:5" ht="24" customHeight="1" thickBot="1" x14ac:dyDescent="0.3">
      <c r="A432" s="109" t="s">
        <v>36</v>
      </c>
      <c r="B432" s="127">
        <f>IF(B431-B402=0,0,"Error")</f>
        <v>0</v>
      </c>
      <c r="C432" s="127">
        <f>IF(C431-C402=0,0,"Error")</f>
        <v>0</v>
      </c>
      <c r="D432" s="127">
        <f>IF(D431-D402=0,0,"Error")</f>
        <v>0</v>
      </c>
      <c r="E432" s="127">
        <f>IF(E431-E402=0,0,"Error")</f>
        <v>0</v>
      </c>
    </row>
    <row r="433" spans="1:5" ht="16.5" customHeight="1" thickBot="1" x14ac:dyDescent="0.3">
      <c r="A433" s="465" t="s">
        <v>40</v>
      </c>
      <c r="B433" s="466"/>
      <c r="C433" s="466"/>
      <c r="D433" s="466"/>
      <c r="E433" s="467"/>
    </row>
    <row r="434" spans="1:5" ht="15.75" thickBot="1" x14ac:dyDescent="0.3">
      <c r="A434" s="465" t="s">
        <v>41</v>
      </c>
      <c r="B434" s="466"/>
      <c r="C434" s="466"/>
      <c r="D434" s="466"/>
      <c r="E434" s="467"/>
    </row>
    <row r="435" spans="1:5" ht="15" customHeight="1" thickBot="1" x14ac:dyDescent="0.3">
      <c r="A435" s="42" t="s">
        <v>30</v>
      </c>
      <c r="B435" s="675" t="s">
        <v>271</v>
      </c>
      <c r="C435" s="676"/>
      <c r="D435" s="676"/>
      <c r="E435" s="677"/>
    </row>
    <row r="436" spans="1:5" customFormat="1" ht="23.25" thickBot="1" x14ac:dyDescent="0.3">
      <c r="A436" s="19" t="s">
        <v>87</v>
      </c>
      <c r="B436" s="310" t="s">
        <v>327</v>
      </c>
      <c r="C436" s="306" t="s">
        <v>55</v>
      </c>
      <c r="D436" s="352" t="s">
        <v>328</v>
      </c>
      <c r="E436" s="381"/>
    </row>
    <row r="437" spans="1:5" ht="26.25" customHeight="1" thickBot="1" x14ac:dyDescent="0.3">
      <c r="A437" s="42" t="s">
        <v>10</v>
      </c>
      <c r="B437" s="457" t="s">
        <v>329</v>
      </c>
      <c r="C437" s="458"/>
      <c r="D437" s="458"/>
      <c r="E437" s="459"/>
    </row>
    <row r="438" spans="1:5" ht="12" customHeight="1" thickBot="1" x14ac:dyDescent="0.3">
      <c r="A438" s="42" t="s">
        <v>15</v>
      </c>
      <c r="B438" s="460" t="s">
        <v>279</v>
      </c>
      <c r="C438" s="461"/>
      <c r="D438" s="461"/>
      <c r="E438" s="462"/>
    </row>
    <row r="439" spans="1:5" ht="12" customHeight="1" x14ac:dyDescent="0.25">
      <c r="A439" s="463"/>
      <c r="B439" s="104">
        <v>2018</v>
      </c>
      <c r="C439" s="104">
        <v>2019</v>
      </c>
      <c r="D439" s="104">
        <v>2020</v>
      </c>
      <c r="E439" s="104">
        <v>2021</v>
      </c>
    </row>
    <row r="440" spans="1:5" ht="12" customHeight="1" thickBot="1" x14ac:dyDescent="0.3">
      <c r="A440" s="464"/>
      <c r="B440" s="105" t="s">
        <v>6</v>
      </c>
      <c r="C440" s="105" t="s">
        <v>7</v>
      </c>
      <c r="D440" s="105" t="s">
        <v>7</v>
      </c>
      <c r="E440" s="105" t="s">
        <v>7</v>
      </c>
    </row>
    <row r="441" spans="1:5" ht="12" customHeight="1" thickBot="1" x14ac:dyDescent="0.3">
      <c r="A441" s="42" t="s">
        <v>9</v>
      </c>
      <c r="B441" s="115"/>
      <c r="C441" s="115">
        <v>144</v>
      </c>
      <c r="D441" s="115">
        <v>0</v>
      </c>
      <c r="E441" s="115">
        <v>0</v>
      </c>
    </row>
    <row r="442" spans="1:5" ht="12" customHeight="1" thickBot="1" x14ac:dyDescent="0.3">
      <c r="A442" s="42" t="s">
        <v>16</v>
      </c>
      <c r="B442" s="115">
        <f>B460</f>
        <v>0</v>
      </c>
      <c r="C442" s="115">
        <f>C460</f>
        <v>60000</v>
      </c>
      <c r="D442" s="115">
        <f t="shared" ref="D442:E442" si="39">D460</f>
        <v>0</v>
      </c>
      <c r="E442" s="115">
        <f t="shared" si="39"/>
        <v>0</v>
      </c>
    </row>
    <row r="443" spans="1:5" ht="12" customHeight="1" thickBot="1" x14ac:dyDescent="0.3">
      <c r="A443" s="42" t="s">
        <v>24</v>
      </c>
      <c r="B443" s="115">
        <v>0</v>
      </c>
      <c r="C443" s="115">
        <f>C442/C441</f>
        <v>416.66666666666669</v>
      </c>
      <c r="D443" s="115">
        <v>0</v>
      </c>
      <c r="E443" s="115">
        <v>0</v>
      </c>
    </row>
    <row r="444" spans="1:5" ht="12" customHeight="1" thickBot="1" x14ac:dyDescent="0.3">
      <c r="A444" s="42" t="s">
        <v>17</v>
      </c>
      <c r="B444" s="116" t="s">
        <v>23</v>
      </c>
      <c r="C444" s="115">
        <v>0</v>
      </c>
      <c r="D444" s="115">
        <v>0</v>
      </c>
      <c r="E444" s="115">
        <v>0</v>
      </c>
    </row>
    <row r="445" spans="1:5" ht="12" customHeight="1" thickBot="1" x14ac:dyDescent="0.3">
      <c r="A445" s="42" t="s">
        <v>18</v>
      </c>
      <c r="B445" s="116" t="s">
        <v>23</v>
      </c>
      <c r="C445" s="115">
        <v>0</v>
      </c>
      <c r="D445" s="115">
        <v>0</v>
      </c>
      <c r="E445" s="115">
        <v>0</v>
      </c>
    </row>
    <row r="446" spans="1:5" ht="12" customHeight="1" thickBot="1" x14ac:dyDescent="0.3">
      <c r="A446" s="42" t="s">
        <v>19</v>
      </c>
      <c r="B446" s="116" t="s">
        <v>23</v>
      </c>
      <c r="C446" s="115">
        <v>0</v>
      </c>
      <c r="D446" s="115">
        <v>0</v>
      </c>
      <c r="E446" s="115">
        <v>0</v>
      </c>
    </row>
    <row r="447" spans="1:5" ht="24" customHeight="1" thickBot="1" x14ac:dyDescent="0.3">
      <c r="A447" s="457" t="s">
        <v>283</v>
      </c>
      <c r="B447" s="458"/>
      <c r="C447" s="458"/>
      <c r="D447" s="458"/>
      <c r="E447" s="459"/>
    </row>
    <row r="448" spans="1:5" ht="12.75" customHeight="1" x14ac:dyDescent="0.25">
      <c r="A448" s="463"/>
      <c r="B448" s="104">
        <v>2018</v>
      </c>
      <c r="C448" s="104">
        <v>2019</v>
      </c>
      <c r="D448" s="104">
        <v>2020</v>
      </c>
      <c r="E448" s="104">
        <v>2021</v>
      </c>
    </row>
    <row r="449" spans="1:5" ht="12.75" customHeight="1" thickBot="1" x14ac:dyDescent="0.3">
      <c r="A449" s="464"/>
      <c r="B449" s="105" t="s">
        <v>6</v>
      </c>
      <c r="C449" s="105" t="s">
        <v>7</v>
      </c>
      <c r="D449" s="105" t="s">
        <v>7</v>
      </c>
      <c r="E449" s="105" t="s">
        <v>7</v>
      </c>
    </row>
    <row r="450" spans="1:5" ht="25.5" customHeight="1" thickBot="1" x14ac:dyDescent="0.3">
      <c r="A450" s="118" t="s">
        <v>43</v>
      </c>
      <c r="B450" s="127">
        <f>B451+B452+B453+B454</f>
        <v>0</v>
      </c>
      <c r="C450" s="127">
        <f t="shared" ref="C450:E450" si="40">C451+C452+C453+C454</f>
        <v>0</v>
      </c>
      <c r="D450" s="127">
        <f t="shared" si="40"/>
        <v>0</v>
      </c>
      <c r="E450" s="127">
        <f t="shared" si="40"/>
        <v>0</v>
      </c>
    </row>
    <row r="451" spans="1:5" customFormat="1" ht="15.75" thickBot="1" x14ac:dyDescent="0.3">
      <c r="A451" s="10" t="s">
        <v>52</v>
      </c>
      <c r="B451" s="8"/>
      <c r="C451" s="8"/>
      <c r="D451" s="8"/>
      <c r="E451" s="8"/>
    </row>
    <row r="452" spans="1:5" customFormat="1" ht="15.75" thickBot="1" x14ac:dyDescent="0.3">
      <c r="A452" s="10" t="s">
        <v>149</v>
      </c>
      <c r="B452" s="8"/>
      <c r="C452" s="8"/>
      <c r="D452" s="8"/>
      <c r="E452" s="8"/>
    </row>
    <row r="453" spans="1:5" customFormat="1" ht="15.75" thickBot="1" x14ac:dyDescent="0.3">
      <c r="A453" s="10" t="s">
        <v>150</v>
      </c>
      <c r="B453" s="8"/>
      <c r="C453" s="8"/>
      <c r="D453" s="8"/>
      <c r="E453" s="8"/>
    </row>
    <row r="454" spans="1:5" customFormat="1" ht="15.75" thickBot="1" x14ac:dyDescent="0.3">
      <c r="A454" s="10" t="s">
        <v>151</v>
      </c>
      <c r="B454" s="8"/>
      <c r="C454" s="8"/>
      <c r="D454" s="8"/>
      <c r="E454" s="8"/>
    </row>
    <row r="455" spans="1:5" ht="12.75" customHeight="1" thickBot="1" x14ac:dyDescent="0.3">
      <c r="A455" s="118" t="s">
        <v>44</v>
      </c>
      <c r="B455" s="129">
        <f>B456+B457+B458+B459</f>
        <v>0</v>
      </c>
      <c r="C455" s="129">
        <f t="shared" ref="C455:E455" si="41">C456+C457+C458+C459</f>
        <v>60000</v>
      </c>
      <c r="D455" s="129">
        <f t="shared" si="41"/>
        <v>0</v>
      </c>
      <c r="E455" s="129">
        <f t="shared" si="41"/>
        <v>0</v>
      </c>
    </row>
    <row r="456" spans="1:5" customFormat="1" ht="15.75" thickBot="1" x14ac:dyDescent="0.3">
      <c r="A456" s="10" t="s">
        <v>52</v>
      </c>
      <c r="B456" s="8">
        <v>0</v>
      </c>
      <c r="C456" s="8">
        <v>60000</v>
      </c>
      <c r="D456" s="8">
        <v>0</v>
      </c>
      <c r="E456" s="8">
        <v>0</v>
      </c>
    </row>
    <row r="457" spans="1:5" customFormat="1" ht="15.75" thickBot="1" x14ac:dyDescent="0.3">
      <c r="A457" s="10" t="s">
        <v>149</v>
      </c>
      <c r="B457" s="8"/>
      <c r="C457" s="8"/>
      <c r="D457" s="8"/>
      <c r="E457" s="8"/>
    </row>
    <row r="458" spans="1:5" customFormat="1" ht="15.75" thickBot="1" x14ac:dyDescent="0.3">
      <c r="A458" s="10" t="s">
        <v>150</v>
      </c>
      <c r="B458" s="8"/>
      <c r="C458" s="8"/>
      <c r="D458" s="8"/>
      <c r="E458" s="8"/>
    </row>
    <row r="459" spans="1:5" customFormat="1" ht="15.75" thickBot="1" x14ac:dyDescent="0.3">
      <c r="A459" s="10" t="s">
        <v>151</v>
      </c>
      <c r="B459" s="8"/>
      <c r="C459" s="8"/>
      <c r="D459" s="8"/>
      <c r="E459" s="8"/>
    </row>
    <row r="460" spans="1:5" ht="12.75" customHeight="1" thickBot="1" x14ac:dyDescent="0.3">
      <c r="A460" s="132" t="s">
        <v>91</v>
      </c>
      <c r="B460" s="129">
        <f>B455+B450</f>
        <v>0</v>
      </c>
      <c r="C460" s="129">
        <f>C455+C450</f>
        <v>60000</v>
      </c>
      <c r="D460" s="129">
        <f>D455+D450</f>
        <v>0</v>
      </c>
      <c r="E460" s="129">
        <v>0</v>
      </c>
    </row>
    <row r="461" spans="1:5" ht="15.75" thickBot="1" x14ac:dyDescent="0.3">
      <c r="A461" s="465" t="s">
        <v>40</v>
      </c>
      <c r="B461" s="466"/>
      <c r="C461" s="466"/>
      <c r="D461" s="466"/>
      <c r="E461" s="467"/>
    </row>
    <row r="462" spans="1:5" ht="15.75" thickBot="1" x14ac:dyDescent="0.3">
      <c r="A462" s="465" t="s">
        <v>45</v>
      </c>
      <c r="B462" s="466"/>
      <c r="C462" s="466"/>
      <c r="D462" s="466"/>
      <c r="E462" s="467"/>
    </row>
    <row r="463" spans="1:5" ht="17.25" customHeight="1" thickBot="1" x14ac:dyDescent="0.3">
      <c r="A463" s="42" t="s">
        <v>30</v>
      </c>
      <c r="B463" s="460" t="s">
        <v>328</v>
      </c>
      <c r="C463" s="461"/>
      <c r="D463" s="461"/>
      <c r="E463" s="462"/>
    </row>
    <row r="464" spans="1:5" customFormat="1" ht="23.25" thickBot="1" x14ac:dyDescent="0.3">
      <c r="A464" s="19" t="s">
        <v>89</v>
      </c>
      <c r="B464" s="310" t="s">
        <v>330</v>
      </c>
      <c r="C464" s="306" t="s">
        <v>55</v>
      </c>
      <c r="D464" s="352" t="s">
        <v>328</v>
      </c>
      <c r="E464" s="381"/>
    </row>
    <row r="465" spans="1:5" ht="15.75" customHeight="1" thickBot="1" x14ac:dyDescent="0.3">
      <c r="A465" s="42" t="s">
        <v>10</v>
      </c>
      <c r="B465" s="457" t="s">
        <v>331</v>
      </c>
      <c r="C465" s="458"/>
      <c r="D465" s="458"/>
      <c r="E465" s="459"/>
    </row>
    <row r="466" spans="1:5" ht="15.75" thickBot="1" x14ac:dyDescent="0.3">
      <c r="A466" s="42" t="s">
        <v>15</v>
      </c>
      <c r="B466" s="460" t="s">
        <v>274</v>
      </c>
      <c r="C466" s="461"/>
      <c r="D466" s="461"/>
      <c r="E466" s="462"/>
    </row>
    <row r="467" spans="1:5" ht="13.5" customHeight="1" x14ac:dyDescent="0.25">
      <c r="A467" s="463"/>
      <c r="B467" s="104">
        <v>2018</v>
      </c>
      <c r="C467" s="104">
        <v>2019</v>
      </c>
      <c r="D467" s="104">
        <v>2020</v>
      </c>
      <c r="E467" s="104">
        <v>2021</v>
      </c>
    </row>
    <row r="468" spans="1:5" ht="14.25" customHeight="1" thickBot="1" x14ac:dyDescent="0.3">
      <c r="A468" s="464"/>
      <c r="B468" s="105" t="s">
        <v>6</v>
      </c>
      <c r="C468" s="105" t="s">
        <v>7</v>
      </c>
      <c r="D468" s="105" t="s">
        <v>7</v>
      </c>
      <c r="E468" s="105" t="s">
        <v>7</v>
      </c>
    </row>
    <row r="469" spans="1:5" ht="14.25" customHeight="1" thickBot="1" x14ac:dyDescent="0.3">
      <c r="A469" s="42" t="s">
        <v>9</v>
      </c>
      <c r="B469" s="115">
        <v>0</v>
      </c>
      <c r="C469" s="115">
        <v>3</v>
      </c>
      <c r="D469" s="115">
        <v>0</v>
      </c>
      <c r="E469" s="115">
        <v>0</v>
      </c>
    </row>
    <row r="470" spans="1:5" ht="18.75" customHeight="1" thickBot="1" x14ac:dyDescent="0.3">
      <c r="A470" s="42" t="s">
        <v>16</v>
      </c>
      <c r="B470" s="115">
        <f>B488</f>
        <v>0</v>
      </c>
      <c r="C470" s="115">
        <f t="shared" ref="C470:E470" si="42">C488</f>
        <v>50000</v>
      </c>
      <c r="D470" s="115">
        <f t="shared" si="42"/>
        <v>0</v>
      </c>
      <c r="E470" s="115">
        <f t="shared" si="42"/>
        <v>0</v>
      </c>
    </row>
    <row r="471" spans="1:5" ht="24" customHeight="1" thickBot="1" x14ac:dyDescent="0.3">
      <c r="A471" s="42" t="s">
        <v>24</v>
      </c>
      <c r="B471" s="115">
        <v>0</v>
      </c>
      <c r="C471" s="115">
        <f>C470/C469</f>
        <v>16666.666666666668</v>
      </c>
      <c r="D471" s="115">
        <v>0</v>
      </c>
      <c r="E471" s="115">
        <v>0</v>
      </c>
    </row>
    <row r="472" spans="1:5" ht="24" customHeight="1" thickBot="1" x14ac:dyDescent="0.3">
      <c r="A472" s="42" t="s">
        <v>17</v>
      </c>
      <c r="B472" s="116" t="s">
        <v>23</v>
      </c>
      <c r="C472" s="117">
        <v>0</v>
      </c>
      <c r="D472" s="117">
        <v>1</v>
      </c>
      <c r="E472" s="117">
        <v>0</v>
      </c>
    </row>
    <row r="473" spans="1:5" ht="24" customHeight="1" thickBot="1" x14ac:dyDescent="0.3">
      <c r="A473" s="42" t="s">
        <v>18</v>
      </c>
      <c r="B473" s="116" t="s">
        <v>23</v>
      </c>
      <c r="C473" s="117">
        <v>0</v>
      </c>
      <c r="D473" s="117">
        <v>0</v>
      </c>
      <c r="E473" s="117">
        <v>0</v>
      </c>
    </row>
    <row r="474" spans="1:5" ht="24" customHeight="1" thickBot="1" x14ac:dyDescent="0.3">
      <c r="A474" s="42" t="s">
        <v>19</v>
      </c>
      <c r="B474" s="116" t="s">
        <v>23</v>
      </c>
      <c r="C474" s="117">
        <v>0</v>
      </c>
      <c r="D474" s="117">
        <v>0</v>
      </c>
      <c r="E474" s="117">
        <v>0</v>
      </c>
    </row>
    <row r="475" spans="1:5" ht="24" customHeight="1" thickBot="1" x14ac:dyDescent="0.3">
      <c r="A475" s="457" t="s">
        <v>283</v>
      </c>
      <c r="B475" s="458"/>
      <c r="C475" s="458"/>
      <c r="D475" s="458"/>
      <c r="E475" s="459"/>
    </row>
    <row r="476" spans="1:5" ht="12" customHeight="1" x14ac:dyDescent="0.25">
      <c r="A476" s="463"/>
      <c r="B476" s="104">
        <v>2018</v>
      </c>
      <c r="C476" s="104">
        <v>2019</v>
      </c>
      <c r="D476" s="104">
        <v>2020</v>
      </c>
      <c r="E476" s="104">
        <v>2021</v>
      </c>
    </row>
    <row r="477" spans="1:5" ht="10.5" customHeight="1" thickBot="1" x14ac:dyDescent="0.3">
      <c r="A477" s="464"/>
      <c r="B477" s="105" t="s">
        <v>6</v>
      </c>
      <c r="C477" s="105" t="s">
        <v>7</v>
      </c>
      <c r="D477" s="105" t="s">
        <v>7</v>
      </c>
      <c r="E477" s="105" t="s">
        <v>7</v>
      </c>
    </row>
    <row r="478" spans="1:5" ht="27" customHeight="1" thickBot="1" x14ac:dyDescent="0.3">
      <c r="A478" s="118" t="s">
        <v>43</v>
      </c>
      <c r="B478" s="127">
        <f>B479+B480+B481+B482</f>
        <v>0</v>
      </c>
      <c r="C478" s="127">
        <f t="shared" ref="C478:E478" si="43">C479+C480+C481+C482</f>
        <v>0</v>
      </c>
      <c r="D478" s="127">
        <f t="shared" si="43"/>
        <v>0</v>
      </c>
      <c r="E478" s="127">
        <f t="shared" si="43"/>
        <v>0</v>
      </c>
    </row>
    <row r="479" spans="1:5" customFormat="1" ht="15.75" thickBot="1" x14ac:dyDescent="0.3">
      <c r="A479" s="10" t="s">
        <v>52</v>
      </c>
      <c r="B479" s="8"/>
      <c r="C479" s="8"/>
      <c r="D479" s="8"/>
      <c r="E479" s="8"/>
    </row>
    <row r="480" spans="1:5" customFormat="1" ht="15.75" thickBot="1" x14ac:dyDescent="0.3">
      <c r="A480" s="10" t="s">
        <v>149</v>
      </c>
      <c r="B480" s="8"/>
      <c r="C480" s="8"/>
      <c r="D480" s="8"/>
      <c r="E480" s="8"/>
    </row>
    <row r="481" spans="1:5" customFormat="1" ht="15.75" thickBot="1" x14ac:dyDescent="0.3">
      <c r="A481" s="10" t="s">
        <v>150</v>
      </c>
      <c r="B481" s="8"/>
      <c r="C481" s="8"/>
      <c r="D481" s="8"/>
      <c r="E481" s="8"/>
    </row>
    <row r="482" spans="1:5" customFormat="1" ht="15.75" thickBot="1" x14ac:dyDescent="0.3">
      <c r="A482" s="10" t="s">
        <v>151</v>
      </c>
      <c r="B482" s="8"/>
      <c r="C482" s="8"/>
      <c r="D482" s="8"/>
      <c r="E482" s="8"/>
    </row>
    <row r="483" spans="1:5" ht="15" customHeight="1" thickBot="1" x14ac:dyDescent="0.3">
      <c r="A483" s="118" t="s">
        <v>44</v>
      </c>
      <c r="B483" s="129">
        <f>B484+B485+B486+B487</f>
        <v>0</v>
      </c>
      <c r="C483" s="129">
        <f t="shared" ref="C483:E483" si="44">C484+C485+C486+C487</f>
        <v>50000</v>
      </c>
      <c r="D483" s="129">
        <f t="shared" si="44"/>
        <v>0</v>
      </c>
      <c r="E483" s="129">
        <f t="shared" si="44"/>
        <v>0</v>
      </c>
    </row>
    <row r="484" spans="1:5" customFormat="1" ht="15.75" thickBot="1" x14ac:dyDescent="0.3">
      <c r="A484" s="10" t="s">
        <v>52</v>
      </c>
      <c r="B484" s="8">
        <v>0</v>
      </c>
      <c r="C484" s="8">
        <v>50000</v>
      </c>
      <c r="D484" s="8">
        <v>0</v>
      </c>
      <c r="E484" s="8">
        <v>0</v>
      </c>
    </row>
    <row r="485" spans="1:5" customFormat="1" ht="15.75" thickBot="1" x14ac:dyDescent="0.3">
      <c r="A485" s="10" t="s">
        <v>149</v>
      </c>
      <c r="B485" s="8"/>
      <c r="C485" s="8"/>
      <c r="D485" s="8"/>
      <c r="E485" s="8"/>
    </row>
    <row r="486" spans="1:5" customFormat="1" ht="15.75" thickBot="1" x14ac:dyDescent="0.3">
      <c r="A486" s="10" t="s">
        <v>150</v>
      </c>
      <c r="B486" s="8"/>
      <c r="C486" s="8"/>
      <c r="D486" s="8"/>
      <c r="E486" s="8"/>
    </row>
    <row r="487" spans="1:5" customFormat="1" ht="15.75" thickBot="1" x14ac:dyDescent="0.3">
      <c r="A487" s="10" t="s">
        <v>151</v>
      </c>
      <c r="B487" s="8"/>
      <c r="C487" s="8"/>
      <c r="D487" s="8"/>
      <c r="E487" s="8"/>
    </row>
    <row r="488" spans="1:5" ht="15.75" customHeight="1" thickBot="1" x14ac:dyDescent="0.3">
      <c r="A488" s="132" t="s">
        <v>145</v>
      </c>
      <c r="B488" s="129">
        <f>B483+B478</f>
        <v>0</v>
      </c>
      <c r="C488" s="129">
        <f>C483+C478</f>
        <v>50000</v>
      </c>
      <c r="D488" s="129">
        <f>D483+D478</f>
        <v>0</v>
      </c>
      <c r="E488" s="129">
        <v>0</v>
      </c>
    </row>
    <row r="489" spans="1:5" ht="17.25" customHeight="1" thickBot="1" x14ac:dyDescent="0.3">
      <c r="A489" s="42" t="s">
        <v>30</v>
      </c>
      <c r="B489" s="460" t="s">
        <v>271</v>
      </c>
      <c r="C489" s="461"/>
      <c r="D489" s="461"/>
      <c r="E489" s="462"/>
    </row>
    <row r="490" spans="1:5" customFormat="1" ht="23.25" thickBot="1" x14ac:dyDescent="0.3">
      <c r="A490" s="19" t="s">
        <v>92</v>
      </c>
      <c r="B490" s="310" t="s">
        <v>332</v>
      </c>
      <c r="C490" s="306" t="s">
        <v>55</v>
      </c>
      <c r="D490" s="352" t="s">
        <v>333</v>
      </c>
      <c r="E490" s="381"/>
    </row>
    <row r="491" spans="1:5" ht="26.25" customHeight="1" thickBot="1" x14ac:dyDescent="0.3">
      <c r="A491" s="42" t="s">
        <v>10</v>
      </c>
      <c r="B491" s="457" t="s">
        <v>334</v>
      </c>
      <c r="C491" s="458"/>
      <c r="D491" s="458"/>
      <c r="E491" s="459"/>
    </row>
    <row r="492" spans="1:5" ht="15.75" thickBot="1" x14ac:dyDescent="0.3">
      <c r="A492" s="42" t="s">
        <v>15</v>
      </c>
      <c r="B492" s="460" t="s">
        <v>274</v>
      </c>
      <c r="C492" s="461"/>
      <c r="D492" s="461"/>
      <c r="E492" s="462"/>
    </row>
    <row r="493" spans="1:5" ht="13.5" customHeight="1" x14ac:dyDescent="0.25">
      <c r="A493" s="463"/>
      <c r="B493" s="104">
        <v>2018</v>
      </c>
      <c r="C493" s="104">
        <v>2019</v>
      </c>
      <c r="D493" s="104">
        <v>2020</v>
      </c>
      <c r="E493" s="104">
        <v>2021</v>
      </c>
    </row>
    <row r="494" spans="1:5" ht="14.25" customHeight="1" thickBot="1" x14ac:dyDescent="0.3">
      <c r="A494" s="464"/>
      <c r="B494" s="105" t="s">
        <v>6</v>
      </c>
      <c r="C494" s="105" t="s">
        <v>7</v>
      </c>
      <c r="D494" s="105" t="s">
        <v>7</v>
      </c>
      <c r="E494" s="105" t="s">
        <v>7</v>
      </c>
    </row>
    <row r="495" spans="1:5" ht="14.25" customHeight="1" thickBot="1" x14ac:dyDescent="0.3">
      <c r="A495" s="42" t="s">
        <v>9</v>
      </c>
      <c r="B495" s="115">
        <v>0</v>
      </c>
      <c r="C495" s="115">
        <v>800</v>
      </c>
      <c r="D495" s="115">
        <v>0</v>
      </c>
      <c r="E495" s="115">
        <v>0</v>
      </c>
    </row>
    <row r="496" spans="1:5" ht="18.75" customHeight="1" thickBot="1" x14ac:dyDescent="0.3">
      <c r="A496" s="42" t="s">
        <v>16</v>
      </c>
      <c r="B496" s="115">
        <f>B514</f>
        <v>0</v>
      </c>
      <c r="C496" s="115">
        <f t="shared" ref="C496:E496" si="45">C514</f>
        <v>90000</v>
      </c>
      <c r="D496" s="115">
        <f t="shared" si="45"/>
        <v>0</v>
      </c>
      <c r="E496" s="115">
        <f t="shared" si="45"/>
        <v>0</v>
      </c>
    </row>
    <row r="497" spans="1:5" ht="24" customHeight="1" thickBot="1" x14ac:dyDescent="0.3">
      <c r="A497" s="42" t="s">
        <v>24</v>
      </c>
      <c r="B497" s="115">
        <v>0</v>
      </c>
      <c r="C497" s="115">
        <f>C496/C495</f>
        <v>112.5</v>
      </c>
      <c r="D497" s="115">
        <v>0</v>
      </c>
      <c r="E497" s="115">
        <v>0</v>
      </c>
    </row>
    <row r="498" spans="1:5" ht="24" customHeight="1" thickBot="1" x14ac:dyDescent="0.3">
      <c r="A498" s="42" t="s">
        <v>17</v>
      </c>
      <c r="B498" s="116" t="s">
        <v>23</v>
      </c>
      <c r="C498" s="117">
        <v>0</v>
      </c>
      <c r="D498" s="117">
        <v>1</v>
      </c>
      <c r="E498" s="117">
        <v>0</v>
      </c>
    </row>
    <row r="499" spans="1:5" ht="24" customHeight="1" thickBot="1" x14ac:dyDescent="0.3">
      <c r="A499" s="42" t="s">
        <v>18</v>
      </c>
      <c r="B499" s="116" t="s">
        <v>23</v>
      </c>
      <c r="C499" s="117">
        <v>0</v>
      </c>
      <c r="D499" s="117">
        <v>0</v>
      </c>
      <c r="E499" s="117">
        <v>0</v>
      </c>
    </row>
    <row r="500" spans="1:5" ht="24" customHeight="1" thickBot="1" x14ac:dyDescent="0.3">
      <c r="A500" s="42" t="s">
        <v>19</v>
      </c>
      <c r="B500" s="116" t="s">
        <v>23</v>
      </c>
      <c r="C500" s="117">
        <v>0</v>
      </c>
      <c r="D500" s="117">
        <v>0</v>
      </c>
      <c r="E500" s="117">
        <v>0</v>
      </c>
    </row>
    <row r="501" spans="1:5" ht="24" customHeight="1" thickBot="1" x14ac:dyDescent="0.3">
      <c r="A501" s="457" t="s">
        <v>287</v>
      </c>
      <c r="B501" s="458"/>
      <c r="C501" s="458"/>
      <c r="D501" s="458"/>
      <c r="E501" s="459"/>
    </row>
    <row r="502" spans="1:5" ht="12" customHeight="1" x14ac:dyDescent="0.25">
      <c r="A502" s="463"/>
      <c r="B502" s="104">
        <v>2018</v>
      </c>
      <c r="C502" s="104">
        <v>2019</v>
      </c>
      <c r="D502" s="104">
        <v>2020</v>
      </c>
      <c r="E502" s="104">
        <v>2021</v>
      </c>
    </row>
    <row r="503" spans="1:5" ht="10.5" customHeight="1" thickBot="1" x14ac:dyDescent="0.3">
      <c r="A503" s="464"/>
      <c r="B503" s="105" t="s">
        <v>6</v>
      </c>
      <c r="C503" s="105" t="s">
        <v>7</v>
      </c>
      <c r="D503" s="105" t="s">
        <v>7</v>
      </c>
      <c r="E503" s="105" t="s">
        <v>7</v>
      </c>
    </row>
    <row r="504" spans="1:5" ht="17.25" customHeight="1" thickBot="1" x14ac:dyDescent="0.3">
      <c r="A504" s="118" t="s">
        <v>43</v>
      </c>
      <c r="B504" s="127">
        <f>B505+B506+B507+B508</f>
        <v>0</v>
      </c>
      <c r="C504" s="127">
        <f t="shared" ref="C504:E504" si="46">C505+C506+C507+C508</f>
        <v>0</v>
      </c>
      <c r="D504" s="127">
        <f t="shared" si="46"/>
        <v>0</v>
      </c>
      <c r="E504" s="127">
        <f t="shared" si="46"/>
        <v>0</v>
      </c>
    </row>
    <row r="505" spans="1:5" customFormat="1" ht="15.75" thickBot="1" x14ac:dyDescent="0.3">
      <c r="A505" s="10" t="s">
        <v>52</v>
      </c>
      <c r="B505" s="8"/>
      <c r="C505" s="8"/>
      <c r="D505" s="8"/>
      <c r="E505" s="8"/>
    </row>
    <row r="506" spans="1:5" customFormat="1" ht="15.75" thickBot="1" x14ac:dyDescent="0.3">
      <c r="A506" s="10" t="s">
        <v>149</v>
      </c>
      <c r="B506" s="8"/>
      <c r="C506" s="8"/>
      <c r="D506" s="8"/>
      <c r="E506" s="8"/>
    </row>
    <row r="507" spans="1:5" customFormat="1" ht="15.75" thickBot="1" x14ac:dyDescent="0.3">
      <c r="A507" s="10" t="s">
        <v>150</v>
      </c>
      <c r="B507" s="8"/>
      <c r="C507" s="8"/>
      <c r="D507" s="8"/>
      <c r="E507" s="8"/>
    </row>
    <row r="508" spans="1:5" customFormat="1" ht="15.75" thickBot="1" x14ac:dyDescent="0.3">
      <c r="A508" s="10" t="s">
        <v>151</v>
      </c>
      <c r="B508" s="8"/>
      <c r="C508" s="8"/>
      <c r="D508" s="8"/>
      <c r="E508" s="8"/>
    </row>
    <row r="509" spans="1:5" ht="15" customHeight="1" thickBot="1" x14ac:dyDescent="0.3">
      <c r="A509" s="118" t="s">
        <v>44</v>
      </c>
      <c r="B509" s="129">
        <f>B510+B511+B512+B513</f>
        <v>0</v>
      </c>
      <c r="C509" s="129">
        <f t="shared" ref="C509:E509" si="47">C510+C511+C512+C513</f>
        <v>90000</v>
      </c>
      <c r="D509" s="129">
        <f t="shared" si="47"/>
        <v>0</v>
      </c>
      <c r="E509" s="129">
        <f t="shared" si="47"/>
        <v>0</v>
      </c>
    </row>
    <row r="510" spans="1:5" customFormat="1" ht="15.75" thickBot="1" x14ac:dyDescent="0.3">
      <c r="A510" s="10" t="s">
        <v>52</v>
      </c>
      <c r="B510" s="8">
        <v>0</v>
      </c>
      <c r="C510" s="8">
        <v>90000</v>
      </c>
      <c r="D510" s="8">
        <v>0</v>
      </c>
      <c r="E510" s="8">
        <v>0</v>
      </c>
    </row>
    <row r="511" spans="1:5" customFormat="1" ht="15.75" thickBot="1" x14ac:dyDescent="0.3">
      <c r="A511" s="10" t="s">
        <v>149</v>
      </c>
      <c r="B511" s="8"/>
      <c r="C511" s="8"/>
      <c r="D511" s="8"/>
      <c r="E511" s="8"/>
    </row>
    <row r="512" spans="1:5" customFormat="1" ht="15.75" thickBot="1" x14ac:dyDescent="0.3">
      <c r="A512" s="10" t="s">
        <v>150</v>
      </c>
      <c r="B512" s="8"/>
      <c r="C512" s="8"/>
      <c r="D512" s="8"/>
      <c r="E512" s="8"/>
    </row>
    <row r="513" spans="1:5" customFormat="1" ht="15.75" thickBot="1" x14ac:dyDescent="0.3">
      <c r="A513" s="10" t="s">
        <v>151</v>
      </c>
      <c r="B513" s="8"/>
      <c r="C513" s="8"/>
      <c r="D513" s="8"/>
      <c r="E513" s="8"/>
    </row>
    <row r="514" spans="1:5" ht="15.75" customHeight="1" thickBot="1" x14ac:dyDescent="0.3">
      <c r="A514" s="132" t="s">
        <v>145</v>
      </c>
      <c r="B514" s="129">
        <f>B509+B504</f>
        <v>0</v>
      </c>
      <c r="C514" s="129">
        <f>C509+C504</f>
        <v>90000</v>
      </c>
      <c r="D514" s="129">
        <f>D509+D504</f>
        <v>0</v>
      </c>
      <c r="E514" s="129">
        <v>0</v>
      </c>
    </row>
    <row r="515" spans="1:5" ht="16.5" customHeight="1" thickBot="1" x14ac:dyDescent="0.3">
      <c r="A515" s="465" t="s">
        <v>40</v>
      </c>
      <c r="B515" s="466"/>
      <c r="C515" s="466"/>
      <c r="D515" s="466"/>
      <c r="E515" s="467"/>
    </row>
    <row r="516" spans="1:5" ht="16.5" customHeight="1" thickBot="1" x14ac:dyDescent="0.3">
      <c r="A516" s="465" t="s">
        <v>45</v>
      </c>
      <c r="B516" s="466"/>
      <c r="C516" s="466"/>
      <c r="D516" s="466"/>
      <c r="E516" s="467"/>
    </row>
    <row r="517" spans="1:5" ht="18" customHeight="1" thickBot="1" x14ac:dyDescent="0.3">
      <c r="A517" s="42" t="s">
        <v>30</v>
      </c>
      <c r="B517" s="460" t="s">
        <v>335</v>
      </c>
      <c r="C517" s="461"/>
      <c r="D517" s="461"/>
      <c r="E517" s="462"/>
    </row>
    <row r="518" spans="1:5" customFormat="1" ht="45.75" thickBot="1" x14ac:dyDescent="0.3">
      <c r="A518" s="19" t="s">
        <v>95</v>
      </c>
      <c r="B518" s="305" t="s">
        <v>336</v>
      </c>
      <c r="C518" s="306" t="s">
        <v>55</v>
      </c>
      <c r="D518" s="352" t="s">
        <v>337</v>
      </c>
      <c r="E518" s="381"/>
    </row>
    <row r="519" spans="1:5" ht="24" customHeight="1" thickBot="1" x14ac:dyDescent="0.3">
      <c r="A519" s="42" t="s">
        <v>10</v>
      </c>
      <c r="B519" s="457" t="s">
        <v>338</v>
      </c>
      <c r="C519" s="458"/>
      <c r="D519" s="458"/>
      <c r="E519" s="459"/>
    </row>
    <row r="520" spans="1:5" ht="24" customHeight="1" thickBot="1" x14ac:dyDescent="0.3">
      <c r="A520" s="42" t="s">
        <v>15</v>
      </c>
      <c r="B520" s="460" t="s">
        <v>339</v>
      </c>
      <c r="C520" s="461"/>
      <c r="D520" s="461"/>
      <c r="E520" s="462"/>
    </row>
    <row r="521" spans="1:5" ht="17.25" customHeight="1" x14ac:dyDescent="0.25">
      <c r="A521" s="463"/>
      <c r="B521" s="104">
        <v>2018</v>
      </c>
      <c r="C521" s="104">
        <v>2019</v>
      </c>
      <c r="D521" s="104">
        <v>2020</v>
      </c>
      <c r="E521" s="104">
        <v>2021</v>
      </c>
    </row>
    <row r="522" spans="1:5" ht="11.25" customHeight="1" thickBot="1" x14ac:dyDescent="0.3">
      <c r="A522" s="464"/>
      <c r="B522" s="105" t="s">
        <v>6</v>
      </c>
      <c r="C522" s="105" t="s">
        <v>7</v>
      </c>
      <c r="D522" s="105" t="s">
        <v>7</v>
      </c>
      <c r="E522" s="105" t="s">
        <v>7</v>
      </c>
    </row>
    <row r="523" spans="1:5" ht="17.25" customHeight="1" thickBot="1" x14ac:dyDescent="0.3">
      <c r="A523" s="42" t="s">
        <v>9</v>
      </c>
      <c r="B523" s="115">
        <v>1</v>
      </c>
      <c r="C523" s="115">
        <v>1</v>
      </c>
      <c r="D523" s="115">
        <v>1</v>
      </c>
      <c r="E523" s="115"/>
    </row>
    <row r="524" spans="1:5" ht="12.75" customHeight="1" thickBot="1" x14ac:dyDescent="0.3">
      <c r="A524" s="42" t="s">
        <v>16</v>
      </c>
      <c r="B524" s="115">
        <f>B542</f>
        <v>8931</v>
      </c>
      <c r="C524" s="115">
        <f t="shared" ref="C524:E524" si="48">C542</f>
        <v>9387</v>
      </c>
      <c r="D524" s="115">
        <f t="shared" si="48"/>
        <v>10058</v>
      </c>
      <c r="E524" s="115">
        <f t="shared" si="48"/>
        <v>0</v>
      </c>
    </row>
    <row r="525" spans="1:5" ht="14.25" customHeight="1" thickBot="1" x14ac:dyDescent="0.3">
      <c r="A525" s="42" t="s">
        <v>24</v>
      </c>
      <c r="B525" s="115">
        <f>B524/B523</f>
        <v>8931</v>
      </c>
      <c r="C525" s="115">
        <f t="shared" ref="C525:E525" si="49">C524/C523</f>
        <v>9387</v>
      </c>
      <c r="D525" s="115">
        <f t="shared" si="49"/>
        <v>10058</v>
      </c>
      <c r="E525" s="115" t="e">
        <f t="shared" si="49"/>
        <v>#DIV/0!</v>
      </c>
    </row>
    <row r="526" spans="1:5" ht="24" customHeight="1" thickBot="1" x14ac:dyDescent="0.3">
      <c r="A526" s="42" t="s">
        <v>17</v>
      </c>
      <c r="B526" s="116" t="s">
        <v>23</v>
      </c>
      <c r="C526" s="117">
        <f>C523/B523-1</f>
        <v>0</v>
      </c>
      <c r="D526" s="117"/>
      <c r="E526" s="117"/>
    </row>
    <row r="527" spans="1:5" ht="24" customHeight="1" thickBot="1" x14ac:dyDescent="0.3">
      <c r="A527" s="42" t="s">
        <v>18</v>
      </c>
      <c r="B527" s="116" t="s">
        <v>23</v>
      </c>
      <c r="C527" s="117">
        <f>C524/B524-1</f>
        <v>5.105811219348344E-2</v>
      </c>
      <c r="D527" s="117"/>
      <c r="E527" s="117"/>
    </row>
    <row r="528" spans="1:5" ht="24" customHeight="1" thickBot="1" x14ac:dyDescent="0.3">
      <c r="A528" s="42" t="s">
        <v>19</v>
      </c>
      <c r="B528" s="116" t="s">
        <v>23</v>
      </c>
      <c r="C528" s="117">
        <f>C525/B525-1</f>
        <v>5.105811219348344E-2</v>
      </c>
      <c r="D528" s="117"/>
      <c r="E528" s="117"/>
    </row>
    <row r="529" spans="1:5" ht="24" customHeight="1" thickBot="1" x14ac:dyDescent="0.3">
      <c r="A529" s="457" t="s">
        <v>340</v>
      </c>
      <c r="B529" s="458"/>
      <c r="C529" s="458"/>
      <c r="D529" s="458"/>
      <c r="E529" s="459"/>
    </row>
    <row r="530" spans="1:5" ht="18" customHeight="1" x14ac:dyDescent="0.25">
      <c r="A530" s="463"/>
      <c r="B530" s="104">
        <v>2018</v>
      </c>
      <c r="C530" s="104">
        <v>2019</v>
      </c>
      <c r="D530" s="104">
        <v>2020</v>
      </c>
      <c r="E530" s="104">
        <v>2021</v>
      </c>
    </row>
    <row r="531" spans="1:5" ht="12" customHeight="1" thickBot="1" x14ac:dyDescent="0.3">
      <c r="A531" s="464"/>
      <c r="B531" s="105" t="s">
        <v>6</v>
      </c>
      <c r="C531" s="105" t="s">
        <v>7</v>
      </c>
      <c r="D531" s="105" t="s">
        <v>7</v>
      </c>
      <c r="E531" s="105" t="s">
        <v>7</v>
      </c>
    </row>
    <row r="532" spans="1:5" ht="27.75" customHeight="1" thickBot="1" x14ac:dyDescent="0.3">
      <c r="A532" s="118" t="s">
        <v>43</v>
      </c>
      <c r="B532" s="127">
        <f>B533+B534+B535+B536</f>
        <v>8931</v>
      </c>
      <c r="C532" s="127">
        <f t="shared" ref="C532:E532" si="50">C533+C534+C535+C536</f>
        <v>9387</v>
      </c>
      <c r="D532" s="127">
        <f t="shared" si="50"/>
        <v>10058</v>
      </c>
      <c r="E532" s="127">
        <f t="shared" si="50"/>
        <v>0</v>
      </c>
    </row>
    <row r="533" spans="1:5" customFormat="1" ht="15.75" thickBot="1" x14ac:dyDescent="0.3">
      <c r="A533" s="10" t="s">
        <v>52</v>
      </c>
      <c r="B533" s="8"/>
      <c r="C533" s="8"/>
      <c r="D533" s="8"/>
      <c r="E533" s="8"/>
    </row>
    <row r="534" spans="1:5" customFormat="1" ht="15.75" thickBot="1" x14ac:dyDescent="0.3">
      <c r="A534" s="10" t="s">
        <v>149</v>
      </c>
      <c r="B534" s="8">
        <v>8931</v>
      </c>
      <c r="C534" s="8">
        <v>9387</v>
      </c>
      <c r="D534" s="8">
        <v>10058</v>
      </c>
      <c r="E534" s="8">
        <v>0</v>
      </c>
    </row>
    <row r="535" spans="1:5" customFormat="1" ht="15.75" thickBot="1" x14ac:dyDescent="0.3">
      <c r="A535" s="10" t="s">
        <v>150</v>
      </c>
      <c r="B535" s="8"/>
      <c r="C535" s="8"/>
      <c r="D535" s="8"/>
      <c r="E535" s="8"/>
    </row>
    <row r="536" spans="1:5" customFormat="1" ht="15.75" thickBot="1" x14ac:dyDescent="0.3">
      <c r="A536" s="10" t="s">
        <v>151</v>
      </c>
      <c r="B536" s="8"/>
      <c r="C536" s="8"/>
      <c r="D536" s="8"/>
      <c r="E536" s="8"/>
    </row>
    <row r="537" spans="1:5" ht="19.5" customHeight="1" x14ac:dyDescent="0.25">
      <c r="A537" s="135" t="s">
        <v>44</v>
      </c>
      <c r="B537" s="138">
        <f>B538+B539+B540+B541</f>
        <v>0</v>
      </c>
      <c r="C537" s="138">
        <f t="shared" ref="C537:E537" si="51">C538+C539+C540+C541</f>
        <v>0</v>
      </c>
      <c r="D537" s="138">
        <f t="shared" si="51"/>
        <v>0</v>
      </c>
      <c r="E537" s="138">
        <f t="shared" si="51"/>
        <v>0</v>
      </c>
    </row>
    <row r="538" spans="1:5" customFormat="1" ht="15.75" thickBot="1" x14ac:dyDescent="0.3">
      <c r="A538" s="10" t="s">
        <v>52</v>
      </c>
      <c r="B538" s="8"/>
      <c r="C538" s="8"/>
      <c r="D538" s="8"/>
      <c r="E538" s="8"/>
    </row>
    <row r="539" spans="1:5" customFormat="1" ht="15.75" thickBot="1" x14ac:dyDescent="0.3">
      <c r="A539" s="10" t="s">
        <v>149</v>
      </c>
      <c r="B539" s="8"/>
      <c r="C539" s="8"/>
      <c r="D539" s="8"/>
      <c r="E539" s="8"/>
    </row>
    <row r="540" spans="1:5" customFormat="1" ht="15.75" thickBot="1" x14ac:dyDescent="0.3">
      <c r="A540" s="10" t="s">
        <v>150</v>
      </c>
      <c r="B540" s="8"/>
      <c r="C540" s="8"/>
      <c r="D540" s="8"/>
      <c r="E540" s="8"/>
    </row>
    <row r="541" spans="1:5" customFormat="1" ht="15.75" thickBot="1" x14ac:dyDescent="0.3">
      <c r="A541" s="10" t="s">
        <v>151</v>
      </c>
      <c r="B541" s="8"/>
      <c r="C541" s="8"/>
      <c r="D541" s="8"/>
      <c r="E541" s="8"/>
    </row>
    <row r="542" spans="1:5" ht="15" customHeight="1" x14ac:dyDescent="0.25">
      <c r="A542" s="139" t="s">
        <v>91</v>
      </c>
      <c r="B542" s="149">
        <f>B532+B537</f>
        <v>8931</v>
      </c>
      <c r="C542" s="140">
        <f>C532+C537</f>
        <v>9387</v>
      </c>
      <c r="D542" s="140">
        <f>D532+D537</f>
        <v>10058</v>
      </c>
      <c r="E542" s="141">
        <f>E532+E537</f>
        <v>0</v>
      </c>
    </row>
    <row r="543" spans="1:5" ht="11.25" customHeight="1" thickBot="1" x14ac:dyDescent="0.3">
      <c r="A543" s="136"/>
      <c r="B543" s="129"/>
      <c r="C543" s="129"/>
      <c r="D543" s="129"/>
      <c r="E543" s="129"/>
    </row>
    <row r="544" spans="1:5" ht="38.25" customHeight="1" thickBot="1" x14ac:dyDescent="0.3">
      <c r="A544" s="109" t="s">
        <v>341</v>
      </c>
      <c r="B544" s="127">
        <f>B542+B514+B488+B460+B431+B394+B357+B310+B284+B258+B232+B206+B178+B152+B126+B97+B60</f>
        <v>3745155</v>
      </c>
      <c r="C544" s="127">
        <v>3913261</v>
      </c>
      <c r="D544" s="127">
        <f>D542+D514+D488+D460+D431+D394+D357+D310+D284+D258+D232+D206+D178+D152+D126+D97+D60</f>
        <v>3667319.8892049999</v>
      </c>
      <c r="E544" s="127">
        <f>E542+E514+E488+E460+E431+E394+E357+E310+E284+E258+E232+E206+E178+E152+E126+E97+E60</f>
        <v>3693910.3833300001</v>
      </c>
    </row>
    <row r="545" spans="1:5" ht="24" customHeight="1" thickBot="1" x14ac:dyDescent="0.3">
      <c r="A545" s="109" t="s">
        <v>342</v>
      </c>
      <c r="B545" s="127">
        <f>B546+B549+B552+B561+B564+B567+B572</f>
        <v>3745155</v>
      </c>
      <c r="C545" s="127">
        <v>3913261</v>
      </c>
      <c r="D545" s="127">
        <f>D546+D549+D552+D555+D558+D561+D564+D567+D572</f>
        <v>3667319.8892049999</v>
      </c>
      <c r="E545" s="127">
        <f>E546+E549+E552+E561+E567+E572</f>
        <v>3693910.3833300001</v>
      </c>
    </row>
    <row r="546" spans="1:5" ht="19.5" customHeight="1" thickBot="1" x14ac:dyDescent="0.3">
      <c r="A546" s="118" t="s">
        <v>0</v>
      </c>
      <c r="B546" s="127">
        <f t="shared" ref="B546:E547" si="52">B39</f>
        <v>1072000</v>
      </c>
      <c r="C546" s="127">
        <f t="shared" si="52"/>
        <v>1044040</v>
      </c>
      <c r="D546" s="127">
        <f t="shared" si="52"/>
        <v>1044040</v>
      </c>
      <c r="E546" s="127">
        <f t="shared" si="52"/>
        <v>1044040</v>
      </c>
    </row>
    <row r="547" spans="1:5" s="123" customFormat="1" ht="15" customHeight="1" thickBot="1" x14ac:dyDescent="0.3">
      <c r="A547" s="120" t="s">
        <v>52</v>
      </c>
      <c r="B547" s="121">
        <f>B40</f>
        <v>1072000</v>
      </c>
      <c r="C547" s="121">
        <f t="shared" si="52"/>
        <v>1044040</v>
      </c>
      <c r="D547" s="121">
        <f t="shared" si="52"/>
        <v>1044040</v>
      </c>
      <c r="E547" s="121">
        <f t="shared" si="52"/>
        <v>1044040</v>
      </c>
    </row>
    <row r="548" spans="1:5" s="123" customFormat="1" ht="15.75" thickBot="1" x14ac:dyDescent="0.3">
      <c r="A548" s="120" t="s">
        <v>56</v>
      </c>
      <c r="B548" s="121"/>
      <c r="C548" s="121"/>
      <c r="D548" s="121"/>
      <c r="E548" s="121"/>
    </row>
    <row r="549" spans="1:5" ht="24" customHeight="1" thickBot="1" x14ac:dyDescent="0.3">
      <c r="A549" s="118" t="s">
        <v>32</v>
      </c>
      <c r="B549" s="127">
        <f t="shared" ref="B549:E550" si="53">B42</f>
        <v>167000</v>
      </c>
      <c r="C549" s="127">
        <f t="shared" si="53"/>
        <v>169557</v>
      </c>
      <c r="D549" s="127">
        <f t="shared" si="53"/>
        <v>169557</v>
      </c>
      <c r="E549" s="127">
        <f t="shared" si="53"/>
        <v>169557</v>
      </c>
    </row>
    <row r="550" spans="1:5" s="123" customFormat="1" ht="15" customHeight="1" thickBot="1" x14ac:dyDescent="0.3">
      <c r="A550" s="120" t="s">
        <v>52</v>
      </c>
      <c r="B550" s="121">
        <f t="shared" si="53"/>
        <v>167000</v>
      </c>
      <c r="C550" s="121">
        <f t="shared" si="53"/>
        <v>169557</v>
      </c>
      <c r="D550" s="121">
        <f t="shared" si="53"/>
        <v>169557</v>
      </c>
      <c r="E550" s="121">
        <f t="shared" si="53"/>
        <v>169557</v>
      </c>
    </row>
    <row r="551" spans="1:5" s="123" customFormat="1" ht="15.75" thickBot="1" x14ac:dyDescent="0.3">
      <c r="A551" s="120" t="s">
        <v>56</v>
      </c>
      <c r="B551" s="121"/>
      <c r="C551" s="121"/>
      <c r="D551" s="121"/>
      <c r="E551" s="121"/>
    </row>
    <row r="552" spans="1:5" ht="20.25" customHeight="1" thickBot="1" x14ac:dyDescent="0.3">
      <c r="A552" s="118" t="s">
        <v>1</v>
      </c>
      <c r="B552" s="127">
        <f>B45+B82+B342+B379+B402</f>
        <v>1980000</v>
      </c>
      <c r="C552" s="127">
        <f>C45+C82+C342+C379+C402</f>
        <v>2022600</v>
      </c>
      <c r="D552" s="127">
        <f>D45+D82+D342+D379+D402</f>
        <v>2127020</v>
      </c>
      <c r="E552" s="127">
        <f>E45+E82+E342+E379+E402</f>
        <v>2176753</v>
      </c>
    </row>
    <row r="553" spans="1:5" s="123" customFormat="1" ht="15" customHeight="1" thickBot="1" x14ac:dyDescent="0.3">
      <c r="A553" s="120" t="s">
        <v>52</v>
      </c>
      <c r="B553" s="121">
        <v>1980000</v>
      </c>
      <c r="C553" s="121">
        <v>2022600</v>
      </c>
      <c r="D553" s="121">
        <v>2127020</v>
      </c>
      <c r="E553" s="121">
        <v>2176753</v>
      </c>
    </row>
    <row r="554" spans="1:5" s="123" customFormat="1" ht="15.75" thickBot="1" x14ac:dyDescent="0.3">
      <c r="A554" s="120" t="s">
        <v>56</v>
      </c>
      <c r="B554" s="121"/>
      <c r="C554" s="121"/>
      <c r="D554" s="121"/>
      <c r="E554" s="121"/>
    </row>
    <row r="555" spans="1:5" ht="19.5" customHeight="1" thickBot="1" x14ac:dyDescent="0.3">
      <c r="A555" s="118" t="s">
        <v>2</v>
      </c>
      <c r="B555" s="127">
        <f>B382+B345+B85+B48</f>
        <v>0</v>
      </c>
      <c r="C555" s="127">
        <f>C382+C345+C85+C48</f>
        <v>0</v>
      </c>
      <c r="D555" s="127">
        <f>D382+D345+D85+D48</f>
        <v>0</v>
      </c>
      <c r="E555" s="127">
        <f>E382+E345+E85+E48</f>
        <v>0</v>
      </c>
    </row>
    <row r="556" spans="1:5" s="123" customFormat="1" ht="15" customHeight="1" thickBot="1" x14ac:dyDescent="0.3">
      <c r="A556" s="120" t="s">
        <v>52</v>
      </c>
      <c r="B556" s="121"/>
      <c r="C556" s="121"/>
      <c r="D556" s="121"/>
      <c r="E556" s="121"/>
    </row>
    <row r="557" spans="1:5" s="123" customFormat="1" ht="15.75" thickBot="1" x14ac:dyDescent="0.3">
      <c r="A557" s="120" t="s">
        <v>56</v>
      </c>
      <c r="B557" s="121"/>
      <c r="C557" s="121"/>
      <c r="D557" s="121"/>
      <c r="E557" s="121"/>
    </row>
    <row r="558" spans="1:5" ht="30" customHeight="1" thickBot="1" x14ac:dyDescent="0.3">
      <c r="A558" s="118" t="s">
        <v>25</v>
      </c>
      <c r="B558" s="127">
        <f>B385+B348+B88+B51</f>
        <v>0</v>
      </c>
      <c r="C558" s="127">
        <f>C385+C348+C88+C51</f>
        <v>0</v>
      </c>
      <c r="D558" s="127">
        <f>D385+D348+D88+D51</f>
        <v>0</v>
      </c>
      <c r="E558" s="127">
        <f>E385+E348+E88+E51</f>
        <v>0</v>
      </c>
    </row>
    <row r="559" spans="1:5" s="123" customFormat="1" ht="15" customHeight="1" thickBot="1" x14ac:dyDescent="0.3">
      <c r="A559" s="120" t="s">
        <v>52</v>
      </c>
      <c r="B559" s="121"/>
      <c r="C559" s="121"/>
      <c r="D559" s="121"/>
      <c r="E559" s="121"/>
    </row>
    <row r="560" spans="1:5" s="123" customFormat="1" ht="15.75" thickBot="1" x14ac:dyDescent="0.3">
      <c r="A560" s="120" t="s">
        <v>56</v>
      </c>
      <c r="B560" s="121"/>
      <c r="C560" s="121"/>
      <c r="D560" s="121"/>
      <c r="E560" s="121"/>
    </row>
    <row r="561" spans="1:5" ht="24" customHeight="1" thickBot="1" x14ac:dyDescent="0.3">
      <c r="A561" s="118" t="s">
        <v>26</v>
      </c>
      <c r="B561" s="127">
        <f>B54+B351</f>
        <v>9618</v>
      </c>
      <c r="C561" s="127">
        <f>C54+C351</f>
        <v>18400.126919999999</v>
      </c>
      <c r="D561" s="127">
        <f>D54+D351</f>
        <v>19382.889204999999</v>
      </c>
      <c r="E561" s="127">
        <f>E54+E351</f>
        <v>9650.3833300000006</v>
      </c>
    </row>
    <row r="562" spans="1:5" s="123" customFormat="1" ht="15" customHeight="1" thickBot="1" x14ac:dyDescent="0.3">
      <c r="A562" s="120" t="s">
        <v>52</v>
      </c>
      <c r="B562" s="121">
        <v>9618</v>
      </c>
      <c r="C562" s="121">
        <v>18400.126919999999</v>
      </c>
      <c r="D562" s="121">
        <v>19382.889204999999</v>
      </c>
      <c r="E562" s="121">
        <v>9650.3833300000006</v>
      </c>
    </row>
    <row r="563" spans="1:5" s="123" customFormat="1" ht="15.75" thickBot="1" x14ac:dyDescent="0.3">
      <c r="A563" s="120" t="s">
        <v>56</v>
      </c>
      <c r="B563" s="121"/>
      <c r="C563" s="121"/>
      <c r="D563" s="121"/>
      <c r="E563" s="121"/>
    </row>
    <row r="564" spans="1:5" ht="24" customHeight="1" thickBot="1" x14ac:dyDescent="0.3">
      <c r="A564" s="118" t="s">
        <v>3</v>
      </c>
      <c r="B564" s="127">
        <f>B391+B354+B94+B57</f>
        <v>1537</v>
      </c>
      <c r="C564" s="127">
        <f>C391+C354+C94+C57</f>
        <v>0</v>
      </c>
      <c r="D564" s="127">
        <f>D391+D354+D94+D57</f>
        <v>0</v>
      </c>
      <c r="E564" s="127">
        <f>E391+E354+E94+E57</f>
        <v>0</v>
      </c>
    </row>
    <row r="565" spans="1:5" s="123" customFormat="1" ht="15" customHeight="1" thickBot="1" x14ac:dyDescent="0.3">
      <c r="A565" s="120" t="s">
        <v>52</v>
      </c>
      <c r="B565" s="121">
        <v>1537</v>
      </c>
      <c r="C565" s="127">
        <f>C392+C355+C95+C58</f>
        <v>0</v>
      </c>
      <c r="D565" s="127">
        <f>D392+D355+D95+D58</f>
        <v>0</v>
      </c>
      <c r="E565" s="127">
        <f>E392+E355+E95+E58</f>
        <v>0</v>
      </c>
    </row>
    <row r="566" spans="1:5" s="123" customFormat="1" ht="15.75" thickBot="1" x14ac:dyDescent="0.3">
      <c r="A566" s="120" t="s">
        <v>56</v>
      </c>
      <c r="B566" s="121"/>
      <c r="C566" s="121"/>
      <c r="D566" s="121"/>
      <c r="E566" s="121"/>
    </row>
    <row r="567" spans="1:5" ht="27.75" customHeight="1" thickBot="1" x14ac:dyDescent="0.3">
      <c r="A567" s="118" t="s">
        <v>20</v>
      </c>
      <c r="B567" s="127">
        <f>B116+B142+B168+B196+B222+B248+B274+B300+B532</f>
        <v>191600</v>
      </c>
      <c r="C567" s="127">
        <f>C116+C142+C168+C196+C222+C248+C274+C300+C532</f>
        <v>91437</v>
      </c>
      <c r="D567" s="127">
        <f>D116+D142+D168+D196+D222+D248+D274+D300+D532</f>
        <v>144100</v>
      </c>
      <c r="E567" s="127">
        <f>E116+E142+E168+E196+E222+E248+E274+E300+E532</f>
        <v>147840</v>
      </c>
    </row>
    <row r="568" spans="1:5" customFormat="1" ht="15.75" thickBot="1" x14ac:dyDescent="0.3">
      <c r="A568" s="10" t="s">
        <v>52</v>
      </c>
      <c r="B568" s="8">
        <f>B533+B505+B479+B451+B301+B275+B249+B223+B197+B169+B117+L109</f>
        <v>20000</v>
      </c>
      <c r="C568" s="8">
        <f t="shared" ref="C568:E571" si="54">C533+C505+C479+C451+C301+C275+C249+C223+C197+C169+C117+M109</f>
        <v>15000</v>
      </c>
      <c r="D568" s="8">
        <f t="shared" si="54"/>
        <v>10000</v>
      </c>
      <c r="E568" s="8">
        <f t="shared" si="54"/>
        <v>27150</v>
      </c>
    </row>
    <row r="569" spans="1:5" customFormat="1" ht="15.75" thickBot="1" x14ac:dyDescent="0.3">
      <c r="A569" s="10" t="s">
        <v>149</v>
      </c>
      <c r="B569" s="150">
        <f t="shared" ref="B569:B571" si="55">B534+B506+B480+B452+B302+B276+B250+B224+B198+B170+B118+L110</f>
        <v>165600</v>
      </c>
      <c r="C569" s="150">
        <f t="shared" si="54"/>
        <v>76437</v>
      </c>
      <c r="D569" s="150">
        <f t="shared" si="54"/>
        <v>134100</v>
      </c>
      <c r="E569" s="150">
        <f t="shared" si="54"/>
        <v>120690</v>
      </c>
    </row>
    <row r="570" spans="1:5" customFormat="1" ht="15.75" thickBot="1" x14ac:dyDescent="0.3">
      <c r="A570" s="10" t="s">
        <v>150</v>
      </c>
      <c r="B570" s="8">
        <f t="shared" si="55"/>
        <v>6000</v>
      </c>
      <c r="C570" s="8">
        <f t="shared" si="54"/>
        <v>0</v>
      </c>
      <c r="D570" s="8">
        <f t="shared" si="54"/>
        <v>0</v>
      </c>
      <c r="E570" s="8">
        <f t="shared" si="54"/>
        <v>0</v>
      </c>
    </row>
    <row r="571" spans="1:5" customFormat="1" ht="15.75" thickBot="1" x14ac:dyDescent="0.3">
      <c r="A571" s="10" t="s">
        <v>151</v>
      </c>
      <c r="B571" s="8">
        <f t="shared" si="55"/>
        <v>0</v>
      </c>
      <c r="C571" s="8">
        <f t="shared" si="54"/>
        <v>0</v>
      </c>
      <c r="D571" s="8">
        <f t="shared" si="54"/>
        <v>0</v>
      </c>
      <c r="E571" s="8">
        <f t="shared" si="54"/>
        <v>0</v>
      </c>
    </row>
    <row r="572" spans="1:5" ht="15.75" thickBot="1" x14ac:dyDescent="0.3">
      <c r="A572" s="118" t="s">
        <v>21</v>
      </c>
      <c r="B572" s="127">
        <f t="shared" ref="B572:D572" si="56">B573+B574+B575+B576</f>
        <v>323400</v>
      </c>
      <c r="C572" s="127">
        <f t="shared" si="56"/>
        <v>567227</v>
      </c>
      <c r="D572" s="127">
        <f t="shared" si="56"/>
        <v>163220</v>
      </c>
      <c r="E572" s="127">
        <f>E573+E574+E575+E576</f>
        <v>146070</v>
      </c>
    </row>
    <row r="573" spans="1:5" customFormat="1" ht="15.75" thickBot="1" x14ac:dyDescent="0.3">
      <c r="A573" s="10" t="s">
        <v>52</v>
      </c>
      <c r="B573" s="8">
        <f>B538+B510+B484+B456+B306+B280+B254+B228+B202+B174+B148+B122</f>
        <v>252100</v>
      </c>
      <c r="C573" s="8">
        <f t="shared" ref="C573:E573" si="57">C538+C510+C484+C456+C306+C280+C254+C228+C202+C174+C148+C122</f>
        <v>567227</v>
      </c>
      <c r="D573" s="8">
        <f t="shared" si="57"/>
        <v>163220</v>
      </c>
      <c r="E573" s="8">
        <f t="shared" si="57"/>
        <v>146070</v>
      </c>
    </row>
    <row r="574" spans="1:5" customFormat="1" ht="15.75" thickBot="1" x14ac:dyDescent="0.3">
      <c r="A574" s="10" t="s">
        <v>149</v>
      </c>
      <c r="B574" s="8">
        <f t="shared" ref="B574:E576" si="58">B539+B511+B485+B457+B307+B281+B255+B229+B203+B175+B149+B123</f>
        <v>59400</v>
      </c>
      <c r="C574" s="8">
        <f t="shared" si="58"/>
        <v>0</v>
      </c>
      <c r="D574" s="8">
        <f t="shared" si="58"/>
        <v>0</v>
      </c>
      <c r="E574" s="8">
        <f t="shared" si="58"/>
        <v>0</v>
      </c>
    </row>
    <row r="575" spans="1:5" customFormat="1" ht="15.75" thickBot="1" x14ac:dyDescent="0.3">
      <c r="A575" s="10" t="s">
        <v>150</v>
      </c>
      <c r="B575" s="8">
        <f t="shared" si="58"/>
        <v>0</v>
      </c>
      <c r="C575" s="8">
        <f t="shared" si="58"/>
        <v>0</v>
      </c>
      <c r="D575" s="8">
        <f t="shared" si="58"/>
        <v>0</v>
      </c>
      <c r="E575" s="8">
        <f t="shared" si="58"/>
        <v>0</v>
      </c>
    </row>
    <row r="576" spans="1:5" customFormat="1" ht="15.75" thickBot="1" x14ac:dyDescent="0.3">
      <c r="A576" s="10" t="s">
        <v>151</v>
      </c>
      <c r="B576" s="8">
        <f t="shared" si="58"/>
        <v>11900</v>
      </c>
      <c r="C576" s="8">
        <f t="shared" si="58"/>
        <v>0</v>
      </c>
      <c r="D576" s="8">
        <f t="shared" si="58"/>
        <v>0</v>
      </c>
      <c r="E576" s="8">
        <f t="shared" si="58"/>
        <v>0</v>
      </c>
    </row>
    <row r="577" spans="1:5" ht="15.75" thickBot="1" x14ac:dyDescent="0.3">
      <c r="A577" s="109" t="s">
        <v>36</v>
      </c>
      <c r="B577" s="127">
        <f t="shared" ref="B577:C577" si="59">IF(B545-B544=0,0,"Error")</f>
        <v>0</v>
      </c>
      <c r="C577" s="127">
        <f t="shared" si="59"/>
        <v>0</v>
      </c>
      <c r="D577" s="127">
        <f>IF(D545-D544=0,0,"Error")</f>
        <v>0</v>
      </c>
      <c r="E577" s="127">
        <f>IF(E545-E544=0,0,"Error")</f>
        <v>0</v>
      </c>
    </row>
    <row r="578" spans="1:5" ht="15" x14ac:dyDescent="0.25">
      <c r="A578" s="151"/>
      <c r="B578" s="152"/>
      <c r="C578" s="152"/>
      <c r="D578" s="152"/>
      <c r="E578" s="152"/>
    </row>
  </sheetData>
  <mergeCells count="143">
    <mergeCell ref="A8:E10"/>
    <mergeCell ref="B11:E11"/>
    <mergeCell ref="A12:A13"/>
    <mergeCell ref="B15:E15"/>
    <mergeCell ref="A16:E16"/>
    <mergeCell ref="A23:E23"/>
    <mergeCell ref="A1:E1"/>
    <mergeCell ref="A2:E2"/>
    <mergeCell ref="B4:E4"/>
    <mergeCell ref="B5:E5"/>
    <mergeCell ref="B6:E6"/>
    <mergeCell ref="A7:E7"/>
    <mergeCell ref="A37:A38"/>
    <mergeCell ref="B62:E62"/>
    <mergeCell ref="B63:E63"/>
    <mergeCell ref="B64:E64"/>
    <mergeCell ref="A65:A66"/>
    <mergeCell ref="A73:E73"/>
    <mergeCell ref="A24:E24"/>
    <mergeCell ref="B25:E25"/>
    <mergeCell ref="B26:E26"/>
    <mergeCell ref="B27:E27"/>
    <mergeCell ref="A28:A29"/>
    <mergeCell ref="A36:E36"/>
    <mergeCell ref="B104:E104"/>
    <mergeCell ref="A105:A106"/>
    <mergeCell ref="A113:E113"/>
    <mergeCell ref="A114:A115"/>
    <mergeCell ref="B127:E127"/>
    <mergeCell ref="D128:E128"/>
    <mergeCell ref="A74:A75"/>
    <mergeCell ref="A99:E99"/>
    <mergeCell ref="A100:E100"/>
    <mergeCell ref="B101:E101"/>
    <mergeCell ref="D102:E102"/>
    <mergeCell ref="B103:E103"/>
    <mergeCell ref="D154:E154"/>
    <mergeCell ref="B155:E155"/>
    <mergeCell ref="B156:E156"/>
    <mergeCell ref="A157:A158"/>
    <mergeCell ref="A165:E165"/>
    <mergeCell ref="A166:A167"/>
    <mergeCell ref="B129:E129"/>
    <mergeCell ref="B130:E130"/>
    <mergeCell ref="A131:A132"/>
    <mergeCell ref="A139:E139"/>
    <mergeCell ref="A140:A141"/>
    <mergeCell ref="B153:E153"/>
    <mergeCell ref="A185:A186"/>
    <mergeCell ref="A193:E193"/>
    <mergeCell ref="A194:A195"/>
    <mergeCell ref="B207:E207"/>
    <mergeCell ref="D208:E208"/>
    <mergeCell ref="B209:E209"/>
    <mergeCell ref="A179:E179"/>
    <mergeCell ref="A180:E180"/>
    <mergeCell ref="B181:E181"/>
    <mergeCell ref="D182:E182"/>
    <mergeCell ref="B183:E183"/>
    <mergeCell ref="B184:E184"/>
    <mergeCell ref="B235:E235"/>
    <mergeCell ref="B236:E236"/>
    <mergeCell ref="A237:A238"/>
    <mergeCell ref="A245:E245"/>
    <mergeCell ref="A246:A247"/>
    <mergeCell ref="B259:E259"/>
    <mergeCell ref="B210:E210"/>
    <mergeCell ref="A211:A212"/>
    <mergeCell ref="A219:E219"/>
    <mergeCell ref="A220:A221"/>
    <mergeCell ref="B233:E233"/>
    <mergeCell ref="D234:E234"/>
    <mergeCell ref="B285:E285"/>
    <mergeCell ref="D286:E286"/>
    <mergeCell ref="B287:E287"/>
    <mergeCell ref="B288:E288"/>
    <mergeCell ref="A289:A290"/>
    <mergeCell ref="A297:E297"/>
    <mergeCell ref="D260:E260"/>
    <mergeCell ref="B261:E261"/>
    <mergeCell ref="B262:E262"/>
    <mergeCell ref="A263:A264"/>
    <mergeCell ref="A271:E271"/>
    <mergeCell ref="A272:A273"/>
    <mergeCell ref="B320:E320"/>
    <mergeCell ref="B321:E321"/>
    <mergeCell ref="B322:E322"/>
    <mergeCell ref="A323:A324"/>
    <mergeCell ref="A331:A332"/>
    <mergeCell ref="A333:E333"/>
    <mergeCell ref="A298:A299"/>
    <mergeCell ref="B312:E312"/>
    <mergeCell ref="A313:E313"/>
    <mergeCell ref="A316:E316"/>
    <mergeCell ref="A317:E317"/>
    <mergeCell ref="A318:A319"/>
    <mergeCell ref="A371:A372"/>
    <mergeCell ref="B396:E396"/>
    <mergeCell ref="B397:E397"/>
    <mergeCell ref="B398:E398"/>
    <mergeCell ref="A399:A400"/>
    <mergeCell ref="A407:E407"/>
    <mergeCell ref="A334:A335"/>
    <mergeCell ref="B359:E359"/>
    <mergeCell ref="B360:E360"/>
    <mergeCell ref="B361:E361"/>
    <mergeCell ref="A362:A363"/>
    <mergeCell ref="A370:E370"/>
    <mergeCell ref="B438:E438"/>
    <mergeCell ref="A439:A440"/>
    <mergeCell ref="A447:E447"/>
    <mergeCell ref="A448:A449"/>
    <mergeCell ref="A461:E461"/>
    <mergeCell ref="A462:E462"/>
    <mergeCell ref="A408:A409"/>
    <mergeCell ref="A433:E433"/>
    <mergeCell ref="A434:E434"/>
    <mergeCell ref="B435:E435"/>
    <mergeCell ref="D436:E436"/>
    <mergeCell ref="B437:E437"/>
    <mergeCell ref="A476:A477"/>
    <mergeCell ref="B489:E489"/>
    <mergeCell ref="D490:E490"/>
    <mergeCell ref="B491:E491"/>
    <mergeCell ref="B492:E492"/>
    <mergeCell ref="A493:A494"/>
    <mergeCell ref="B463:E463"/>
    <mergeCell ref="D464:E464"/>
    <mergeCell ref="B465:E465"/>
    <mergeCell ref="B466:E466"/>
    <mergeCell ref="A467:A468"/>
    <mergeCell ref="A475:E475"/>
    <mergeCell ref="B519:E519"/>
    <mergeCell ref="B520:E520"/>
    <mergeCell ref="A521:A522"/>
    <mergeCell ref="A529:E529"/>
    <mergeCell ref="A530:A531"/>
    <mergeCell ref="A501:E501"/>
    <mergeCell ref="A502:A503"/>
    <mergeCell ref="A515:E515"/>
    <mergeCell ref="A516:E516"/>
    <mergeCell ref="B517:E517"/>
    <mergeCell ref="D518:E518"/>
  </mergeCells>
  <pageMargins left="0.7" right="0.7"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1"/>
  <sheetViews>
    <sheetView view="pageBreakPreview" topLeftCell="A295" zoomScale="60" zoomScaleNormal="130" workbookViewId="0">
      <selection activeCell="H335" sqref="H335"/>
    </sheetView>
  </sheetViews>
  <sheetFormatPr defaultRowHeight="15" x14ac:dyDescent="0.25"/>
  <cols>
    <col min="1" max="1" width="28.5703125" customWidth="1"/>
    <col min="2" max="5" width="11.7109375" customWidth="1"/>
  </cols>
  <sheetData>
    <row r="1" spans="1:5" ht="18" customHeight="1" x14ac:dyDescent="0.25">
      <c r="A1" s="332" t="s">
        <v>57</v>
      </c>
      <c r="B1" s="332"/>
      <c r="C1" s="332"/>
      <c r="D1" s="332"/>
      <c r="E1" s="332"/>
    </row>
    <row r="2" spans="1:5" ht="15.75" thickBot="1" x14ac:dyDescent="0.3"/>
    <row r="3" spans="1:5" ht="15.75" thickBot="1" x14ac:dyDescent="0.3">
      <c r="A3" s="16" t="s">
        <v>22</v>
      </c>
      <c r="B3" s="503" t="s">
        <v>343</v>
      </c>
      <c r="C3" s="503"/>
      <c r="D3" s="503"/>
      <c r="E3" s="503"/>
    </row>
    <row r="4" spans="1:5" ht="15.75" thickBot="1" x14ac:dyDescent="0.3">
      <c r="A4" s="16" t="s">
        <v>4</v>
      </c>
      <c r="B4" s="504" t="s">
        <v>344</v>
      </c>
      <c r="C4" s="505"/>
      <c r="D4" s="505"/>
      <c r="E4" s="506"/>
    </row>
    <row r="5" spans="1:5" ht="15.75" thickBot="1" x14ac:dyDescent="0.3">
      <c r="A5" s="16" t="s">
        <v>27</v>
      </c>
      <c r="B5" s="337" t="s">
        <v>5</v>
      </c>
      <c r="C5" s="338"/>
      <c r="D5" s="338"/>
      <c r="E5" s="339"/>
    </row>
    <row r="6" spans="1:5" ht="15.75" thickBot="1" x14ac:dyDescent="0.3">
      <c r="A6" s="340" t="s">
        <v>8</v>
      </c>
      <c r="B6" s="341"/>
      <c r="C6" s="341"/>
      <c r="D6" s="341"/>
      <c r="E6" s="342"/>
    </row>
    <row r="7" spans="1:5" ht="15.75" thickBot="1" x14ac:dyDescent="0.3">
      <c r="A7" s="507" t="s">
        <v>345</v>
      </c>
      <c r="B7" s="508"/>
      <c r="C7" s="508"/>
      <c r="D7" s="508"/>
      <c r="E7" s="509"/>
    </row>
    <row r="8" spans="1:5" ht="36.75" customHeight="1" thickBot="1" x14ac:dyDescent="0.3">
      <c r="A8" s="507"/>
      <c r="B8" s="508"/>
      <c r="C8" s="508"/>
      <c r="D8" s="508"/>
      <c r="E8" s="509"/>
    </row>
    <row r="9" spans="1:5" ht="15.75" thickBot="1" x14ac:dyDescent="0.3">
      <c r="A9" s="507"/>
      <c r="B9" s="508"/>
      <c r="C9" s="508"/>
      <c r="D9" s="508"/>
      <c r="E9" s="509"/>
    </row>
    <row r="10" spans="1:5" ht="70.5" customHeight="1" thickBot="1" x14ac:dyDescent="0.3">
      <c r="A10" s="15" t="s">
        <v>11</v>
      </c>
      <c r="B10" s="510" t="s">
        <v>346</v>
      </c>
      <c r="C10" s="511"/>
      <c r="D10" s="511"/>
      <c r="E10" s="512"/>
    </row>
    <row r="11" spans="1:5" ht="23.25" customHeight="1" x14ac:dyDescent="0.25">
      <c r="A11" s="366" t="s">
        <v>12</v>
      </c>
      <c r="B11" s="2">
        <v>2018</v>
      </c>
      <c r="C11" s="2">
        <v>2019</v>
      </c>
      <c r="D11" s="2">
        <v>2020</v>
      </c>
      <c r="E11" s="2">
        <v>2021</v>
      </c>
    </row>
    <row r="12" spans="1:5" ht="15.75" thickBot="1" x14ac:dyDescent="0.3">
      <c r="A12" s="367"/>
      <c r="B12" s="3" t="s">
        <v>6</v>
      </c>
      <c r="C12" s="3" t="s">
        <v>7</v>
      </c>
      <c r="D12" s="3" t="s">
        <v>7</v>
      </c>
      <c r="E12" s="3" t="s">
        <v>7</v>
      </c>
    </row>
    <row r="13" spans="1:5" ht="21" customHeight="1" thickBot="1" x14ac:dyDescent="0.3">
      <c r="A13" s="153" t="s">
        <v>347</v>
      </c>
      <c r="B13" s="31" t="s">
        <v>31</v>
      </c>
      <c r="C13" s="31" t="s">
        <v>28</v>
      </c>
      <c r="D13" s="31" t="s">
        <v>28</v>
      </c>
      <c r="E13" s="31" t="s">
        <v>28</v>
      </c>
    </row>
    <row r="14" spans="1:5" ht="17.25" customHeight="1" thickBot="1" x14ac:dyDescent="0.3">
      <c r="A14" s="154" t="s">
        <v>348</v>
      </c>
      <c r="B14" s="31" t="s">
        <v>31</v>
      </c>
      <c r="C14" s="31" t="s">
        <v>28</v>
      </c>
      <c r="D14" s="31" t="s">
        <v>28</v>
      </c>
      <c r="E14" s="31" t="s">
        <v>28</v>
      </c>
    </row>
    <row r="15" spans="1:5" ht="15.75" customHeight="1" thickBot="1" x14ac:dyDescent="0.3">
      <c r="A15" s="153" t="s">
        <v>349</v>
      </c>
      <c r="B15" s="31" t="s">
        <v>31</v>
      </c>
      <c r="C15" s="31" t="s">
        <v>28</v>
      </c>
      <c r="D15" s="31" t="s">
        <v>28</v>
      </c>
      <c r="E15" s="31" t="s">
        <v>28</v>
      </c>
    </row>
    <row r="16" spans="1:5" ht="16.5" customHeight="1" thickBot="1" x14ac:dyDescent="0.3">
      <c r="A16" s="153" t="s">
        <v>349</v>
      </c>
      <c r="B16" s="31" t="s">
        <v>31</v>
      </c>
      <c r="C16" s="31" t="s">
        <v>28</v>
      </c>
      <c r="D16" s="31" t="s">
        <v>28</v>
      </c>
      <c r="E16" s="31" t="s">
        <v>28</v>
      </c>
    </row>
    <row r="17" spans="1:5" ht="154.5" customHeight="1" thickBot="1" x14ac:dyDescent="0.3">
      <c r="A17" s="12" t="s">
        <v>13</v>
      </c>
      <c r="B17" s="510" t="s">
        <v>350</v>
      </c>
      <c r="C17" s="511"/>
      <c r="D17" s="511"/>
      <c r="E17" s="512"/>
    </row>
    <row r="18" spans="1:5" ht="23.25" customHeight="1" thickBot="1" x14ac:dyDescent="0.3">
      <c r="A18" s="371" t="s">
        <v>14</v>
      </c>
      <c r="B18" s="372"/>
      <c r="C18" s="372"/>
      <c r="D18" s="372"/>
      <c r="E18" s="373"/>
    </row>
    <row r="19" spans="1:5" ht="23.25" thickBot="1" x14ac:dyDescent="0.3">
      <c r="A19" s="155" t="s">
        <v>351</v>
      </c>
      <c r="B19" s="69"/>
      <c r="C19" s="31" t="s">
        <v>51</v>
      </c>
      <c r="D19" s="31" t="s">
        <v>51</v>
      </c>
      <c r="E19" s="31" t="s">
        <v>51</v>
      </c>
    </row>
    <row r="20" spans="1:5" ht="24.75" customHeight="1" thickBot="1" x14ac:dyDescent="0.3">
      <c r="A20" s="155" t="s">
        <v>352</v>
      </c>
      <c r="B20" s="69"/>
      <c r="C20" s="34" t="s">
        <v>28</v>
      </c>
      <c r="D20" s="34" t="s">
        <v>28</v>
      </c>
      <c r="E20" s="34" t="s">
        <v>28</v>
      </c>
    </row>
    <row r="21" spans="1:5" ht="15.75" thickBot="1" x14ac:dyDescent="0.3">
      <c r="A21" s="156" t="s">
        <v>349</v>
      </c>
      <c r="B21" s="69"/>
      <c r="C21" s="34" t="s">
        <v>28</v>
      </c>
      <c r="D21" s="34" t="s">
        <v>28</v>
      </c>
      <c r="E21" s="34" t="s">
        <v>28</v>
      </c>
    </row>
    <row r="22" spans="1:5" ht="15.75" thickBot="1" x14ac:dyDescent="0.3">
      <c r="A22" s="156" t="s">
        <v>349</v>
      </c>
      <c r="B22" s="69"/>
      <c r="C22" s="34" t="s">
        <v>28</v>
      </c>
      <c r="D22" s="34" t="s">
        <v>28</v>
      </c>
      <c r="E22" s="34" t="s">
        <v>28</v>
      </c>
    </row>
    <row r="23" spans="1:5" ht="15.75" thickBot="1" x14ac:dyDescent="0.3">
      <c r="A23" s="374" t="s">
        <v>33</v>
      </c>
      <c r="B23" s="375"/>
      <c r="C23" s="375"/>
      <c r="D23" s="375"/>
      <c r="E23" s="376"/>
    </row>
    <row r="24" spans="1:5" ht="15.75" thickBot="1" x14ac:dyDescent="0.3">
      <c r="A24" s="399" t="s">
        <v>46</v>
      </c>
      <c r="B24" s="400"/>
      <c r="C24" s="400"/>
      <c r="D24" s="400"/>
      <c r="E24" s="401"/>
    </row>
    <row r="25" spans="1:5" ht="18.75" customHeight="1" thickBot="1" x14ac:dyDescent="0.3">
      <c r="A25" s="157" t="s">
        <v>29</v>
      </c>
      <c r="B25" s="486" t="s">
        <v>353</v>
      </c>
      <c r="C25" s="487"/>
      <c r="D25" s="487"/>
      <c r="E25" s="488"/>
    </row>
    <row r="26" spans="1:5" ht="19.5" customHeight="1" thickBot="1" x14ac:dyDescent="0.3">
      <c r="A26" s="4" t="s">
        <v>10</v>
      </c>
      <c r="B26" s="349" t="s">
        <v>353</v>
      </c>
      <c r="C26" s="350"/>
      <c r="D26" s="350"/>
      <c r="E26" s="415"/>
    </row>
    <row r="27" spans="1:5" ht="15.75" thickBot="1" x14ac:dyDescent="0.3">
      <c r="A27" s="4" t="s">
        <v>15</v>
      </c>
      <c r="B27" s="352" t="s">
        <v>354</v>
      </c>
      <c r="C27" s="353"/>
      <c r="D27" s="353"/>
      <c r="E27" s="381"/>
    </row>
    <row r="28" spans="1:5" ht="12.75" customHeight="1" x14ac:dyDescent="0.25">
      <c r="A28" s="366"/>
      <c r="B28" s="17">
        <v>2018</v>
      </c>
      <c r="C28" s="17">
        <v>2019</v>
      </c>
      <c r="D28" s="17">
        <v>2020</v>
      </c>
      <c r="E28" s="17">
        <v>2021</v>
      </c>
    </row>
    <row r="29" spans="1:5" ht="9" customHeight="1" thickBot="1" x14ac:dyDescent="0.3">
      <c r="A29" s="367"/>
      <c r="B29" s="18" t="s">
        <v>6</v>
      </c>
      <c r="C29" s="18" t="s">
        <v>7</v>
      </c>
      <c r="D29" s="18" t="s">
        <v>7</v>
      </c>
      <c r="E29" s="18" t="s">
        <v>7</v>
      </c>
    </row>
    <row r="30" spans="1:5" ht="15.75" thickBot="1" x14ac:dyDescent="0.3">
      <c r="A30" s="4" t="s">
        <v>9</v>
      </c>
      <c r="B30" s="158">
        <v>700</v>
      </c>
      <c r="C30" s="158">
        <v>710</v>
      </c>
      <c r="D30" s="158">
        <v>720</v>
      </c>
      <c r="E30" s="158">
        <v>730</v>
      </c>
    </row>
    <row r="31" spans="1:5" ht="15.75" thickBot="1" x14ac:dyDescent="0.3">
      <c r="A31" s="4" t="s">
        <v>16</v>
      </c>
      <c r="B31" s="159">
        <f>B60</f>
        <v>38200</v>
      </c>
      <c r="C31" s="159">
        <f t="shared" ref="C31:E31" si="0">C60</f>
        <v>50480</v>
      </c>
      <c r="D31" s="159">
        <f t="shared" si="0"/>
        <v>50480</v>
      </c>
      <c r="E31" s="159">
        <f t="shared" si="0"/>
        <v>50480</v>
      </c>
    </row>
    <row r="32" spans="1:5" ht="15.75" thickBot="1" x14ac:dyDescent="0.3">
      <c r="A32" s="4" t="s">
        <v>24</v>
      </c>
      <c r="B32" s="6">
        <f>B31/B30</f>
        <v>54.571428571428569</v>
      </c>
      <c r="C32" s="6">
        <f t="shared" ref="C32:E32" si="1">C31/C30</f>
        <v>71.098591549295776</v>
      </c>
      <c r="D32" s="6">
        <f t="shared" si="1"/>
        <v>70.111111111111114</v>
      </c>
      <c r="E32" s="6">
        <f t="shared" si="1"/>
        <v>69.150684931506845</v>
      </c>
    </row>
    <row r="33" spans="1:5" ht="15.75" thickBot="1" x14ac:dyDescent="0.3">
      <c r="A33" s="4" t="s">
        <v>17</v>
      </c>
      <c r="B33" s="45" t="s">
        <v>23</v>
      </c>
      <c r="C33" s="7">
        <f>C30/B30-1</f>
        <v>1.4285714285714235E-2</v>
      </c>
      <c r="D33" s="7">
        <f t="shared" ref="C33:E35" si="2">D30/C30-1</f>
        <v>1.4084507042253502E-2</v>
      </c>
      <c r="E33" s="7">
        <f t="shared" si="2"/>
        <v>1.388888888888884E-2</v>
      </c>
    </row>
    <row r="34" spans="1:5" ht="15.75" thickBot="1" x14ac:dyDescent="0.3">
      <c r="A34" s="4" t="s">
        <v>18</v>
      </c>
      <c r="B34" s="45" t="s">
        <v>23</v>
      </c>
      <c r="C34" s="7">
        <f t="shared" si="2"/>
        <v>0.32146596858638743</v>
      </c>
      <c r="D34" s="7">
        <f t="shared" si="2"/>
        <v>0</v>
      </c>
      <c r="E34" s="7">
        <f t="shared" si="2"/>
        <v>0</v>
      </c>
    </row>
    <row r="35" spans="1:5" ht="15.75" thickBot="1" x14ac:dyDescent="0.3">
      <c r="A35" s="4" t="s">
        <v>19</v>
      </c>
      <c r="B35" s="45" t="s">
        <v>23</v>
      </c>
      <c r="C35" s="7">
        <f>C32/B32-1</f>
        <v>0.30285377184573425</v>
      </c>
      <c r="D35" s="7">
        <f t="shared" si="2"/>
        <v>-1.388888888888884E-2</v>
      </c>
      <c r="E35" s="7">
        <f t="shared" si="2"/>
        <v>-1.3698630136986356E-2</v>
      </c>
    </row>
    <row r="36" spans="1:5" ht="15.75" thickBot="1" x14ac:dyDescent="0.3">
      <c r="A36" s="405" t="s">
        <v>35</v>
      </c>
      <c r="B36" s="406"/>
      <c r="C36" s="406"/>
      <c r="D36" s="406"/>
      <c r="E36" s="407"/>
    </row>
    <row r="37" spans="1:5" ht="12.75" customHeight="1" x14ac:dyDescent="0.25">
      <c r="A37" s="366"/>
      <c r="B37" s="17">
        <v>2018</v>
      </c>
      <c r="C37" s="17">
        <v>2019</v>
      </c>
      <c r="D37" s="17">
        <v>2020</v>
      </c>
      <c r="E37" s="17">
        <v>2021</v>
      </c>
    </row>
    <row r="38" spans="1:5" ht="9" customHeight="1" thickBot="1" x14ac:dyDescent="0.3">
      <c r="A38" s="367"/>
      <c r="B38" s="18" t="s">
        <v>6</v>
      </c>
      <c r="C38" s="18" t="s">
        <v>7</v>
      </c>
      <c r="D38" s="18" t="s">
        <v>7</v>
      </c>
      <c r="E38" s="18" t="s">
        <v>7</v>
      </c>
    </row>
    <row r="39" spans="1:5" ht="15.75" thickBot="1" x14ac:dyDescent="0.3">
      <c r="A39" s="1" t="s">
        <v>0</v>
      </c>
      <c r="B39" s="150">
        <f>B40</f>
        <v>30800</v>
      </c>
      <c r="C39" s="150">
        <f t="shared" ref="C39:E39" si="3">C40</f>
        <v>31880</v>
      </c>
      <c r="D39" s="150">
        <f t="shared" si="3"/>
        <v>31880</v>
      </c>
      <c r="E39" s="150">
        <f t="shared" si="3"/>
        <v>31880</v>
      </c>
    </row>
    <row r="40" spans="1:5" ht="15.75" thickBot="1" x14ac:dyDescent="0.3">
      <c r="A40" s="10" t="s">
        <v>52</v>
      </c>
      <c r="B40" s="150">
        <f>35000-4200</f>
        <v>30800</v>
      </c>
      <c r="C40" s="150">
        <v>31880</v>
      </c>
      <c r="D40" s="150">
        <v>31880</v>
      </c>
      <c r="E40" s="150">
        <v>31880</v>
      </c>
    </row>
    <row r="41" spans="1:5" ht="15.75" thickBot="1" x14ac:dyDescent="0.3">
      <c r="A41" s="10" t="s">
        <v>53</v>
      </c>
      <c r="B41" s="160"/>
      <c r="C41" s="161"/>
      <c r="D41" s="161"/>
      <c r="E41" s="161"/>
    </row>
    <row r="42" spans="1:5" ht="24.75" thickBot="1" x14ac:dyDescent="0.3">
      <c r="A42" s="1" t="s">
        <v>32</v>
      </c>
      <c r="B42" s="150">
        <f>B43</f>
        <v>6800</v>
      </c>
      <c r="C42" s="150">
        <f t="shared" ref="C42:E42" si="4">C43</f>
        <v>6000</v>
      </c>
      <c r="D42" s="150">
        <f t="shared" si="4"/>
        <v>6000</v>
      </c>
      <c r="E42" s="150">
        <f t="shared" si="4"/>
        <v>6000</v>
      </c>
    </row>
    <row r="43" spans="1:5" ht="15.75" thickBot="1" x14ac:dyDescent="0.3">
      <c r="A43" s="10" t="s">
        <v>52</v>
      </c>
      <c r="B43" s="150">
        <v>6800</v>
      </c>
      <c r="C43" s="150">
        <v>6000</v>
      </c>
      <c r="D43" s="150">
        <v>6000</v>
      </c>
      <c r="E43" s="150">
        <v>6000</v>
      </c>
    </row>
    <row r="44" spans="1:5" ht="15.75" thickBot="1" x14ac:dyDescent="0.3">
      <c r="A44" s="10" t="s">
        <v>53</v>
      </c>
      <c r="B44" s="160"/>
      <c r="C44" s="150"/>
      <c r="D44" s="150"/>
      <c r="E44" s="150"/>
    </row>
    <row r="45" spans="1:5" ht="15.75" thickBot="1" x14ac:dyDescent="0.3">
      <c r="A45" s="1" t="s">
        <v>1</v>
      </c>
      <c r="B45" s="160">
        <f>B46</f>
        <v>0</v>
      </c>
      <c r="C45" s="160">
        <f t="shared" ref="C45:E45" si="5">C46</f>
        <v>12000</v>
      </c>
      <c r="D45" s="160">
        <f t="shared" si="5"/>
        <v>12000</v>
      </c>
      <c r="E45" s="160">
        <f t="shared" si="5"/>
        <v>12000</v>
      </c>
    </row>
    <row r="46" spans="1:5" ht="15.75" thickBot="1" x14ac:dyDescent="0.3">
      <c r="A46" s="10" t="s">
        <v>52</v>
      </c>
      <c r="B46" s="160">
        <v>0</v>
      </c>
      <c r="C46" s="150">
        <v>12000</v>
      </c>
      <c r="D46" s="150">
        <v>12000</v>
      </c>
      <c r="E46" s="150">
        <v>12000</v>
      </c>
    </row>
    <row r="47" spans="1:5" ht="15.75" thickBot="1" x14ac:dyDescent="0.3">
      <c r="A47" s="10" t="s">
        <v>53</v>
      </c>
      <c r="B47" s="160"/>
      <c r="C47" s="150"/>
      <c r="D47" s="150"/>
      <c r="E47" s="150"/>
    </row>
    <row r="48" spans="1:5" ht="15.75" thickBot="1" x14ac:dyDescent="0.3">
      <c r="A48" s="1" t="s">
        <v>2</v>
      </c>
      <c r="B48" s="160"/>
      <c r="C48" s="150"/>
      <c r="D48" s="150"/>
      <c r="E48" s="150"/>
    </row>
    <row r="49" spans="1:5" ht="15.75" thickBot="1" x14ac:dyDescent="0.3">
      <c r="A49" s="10" t="s">
        <v>52</v>
      </c>
      <c r="B49" s="160"/>
      <c r="C49" s="150"/>
      <c r="D49" s="150"/>
      <c r="E49" s="150"/>
    </row>
    <row r="50" spans="1:5" ht="15.75" thickBot="1" x14ac:dyDescent="0.3">
      <c r="A50" s="10" t="s">
        <v>53</v>
      </c>
      <c r="B50" s="160"/>
      <c r="C50" s="150"/>
      <c r="D50" s="150"/>
      <c r="E50" s="150"/>
    </row>
    <row r="51" spans="1:5" ht="15.75" thickBot="1" x14ac:dyDescent="0.3">
      <c r="A51" s="1" t="s">
        <v>25</v>
      </c>
      <c r="B51" s="160"/>
      <c r="C51" s="150"/>
      <c r="D51" s="150"/>
      <c r="E51" s="150"/>
    </row>
    <row r="52" spans="1:5" ht="15.75" thickBot="1" x14ac:dyDescent="0.3">
      <c r="A52" s="10" t="s">
        <v>52</v>
      </c>
      <c r="B52" s="160"/>
      <c r="C52" s="150"/>
      <c r="D52" s="150"/>
      <c r="E52" s="150"/>
    </row>
    <row r="53" spans="1:5" ht="15.75" thickBot="1" x14ac:dyDescent="0.3">
      <c r="A53" s="10" t="s">
        <v>53</v>
      </c>
      <c r="B53" s="160"/>
      <c r="C53" s="150"/>
      <c r="D53" s="150"/>
      <c r="E53" s="150"/>
    </row>
    <row r="54" spans="1:5" ht="15.75" thickBot="1" x14ac:dyDescent="0.3">
      <c r="A54" s="1" t="s">
        <v>26</v>
      </c>
      <c r="B54" s="160">
        <f>B55</f>
        <v>600</v>
      </c>
      <c r="C54" s="160">
        <f t="shared" ref="C54:E54" si="6">C55</f>
        <v>600</v>
      </c>
      <c r="D54" s="160">
        <f t="shared" si="6"/>
        <v>600</v>
      </c>
      <c r="E54" s="160">
        <f t="shared" si="6"/>
        <v>600</v>
      </c>
    </row>
    <row r="55" spans="1:5" ht="15.75" thickBot="1" x14ac:dyDescent="0.3">
      <c r="A55" s="10" t="s">
        <v>52</v>
      </c>
      <c r="B55" s="160">
        <v>600</v>
      </c>
      <c r="C55" s="150">
        <v>600</v>
      </c>
      <c r="D55" s="150">
        <v>600</v>
      </c>
      <c r="E55" s="150">
        <v>600</v>
      </c>
    </row>
    <row r="56" spans="1:5" ht="15.75" thickBot="1" x14ac:dyDescent="0.3">
      <c r="A56" s="10" t="s">
        <v>53</v>
      </c>
      <c r="B56" s="160"/>
      <c r="C56" s="150"/>
      <c r="D56" s="150"/>
      <c r="E56" s="150"/>
    </row>
    <row r="57" spans="1:5" ht="24.75" thickBot="1" x14ac:dyDescent="0.3">
      <c r="A57" s="1" t="s">
        <v>3</v>
      </c>
      <c r="B57" s="160">
        <f>B58</f>
        <v>0</v>
      </c>
      <c r="C57" s="160">
        <f t="shared" ref="C57:E57" si="7">C58</f>
        <v>0</v>
      </c>
      <c r="D57" s="160">
        <f t="shared" si="7"/>
        <v>0</v>
      </c>
      <c r="E57" s="160">
        <f t="shared" si="7"/>
        <v>0</v>
      </c>
    </row>
    <row r="58" spans="1:5" ht="15.75" thickBot="1" x14ac:dyDescent="0.3">
      <c r="A58" s="10" t="s">
        <v>52</v>
      </c>
      <c r="B58" s="160">
        <v>0</v>
      </c>
      <c r="C58" s="150">
        <v>0</v>
      </c>
      <c r="D58" s="150">
        <f>C58*1.03*0.99</f>
        <v>0</v>
      </c>
      <c r="E58" s="150">
        <f>D58*1.03*0.99</f>
        <v>0</v>
      </c>
    </row>
    <row r="59" spans="1:5" ht="15.75" thickBot="1" x14ac:dyDescent="0.3">
      <c r="A59" s="10" t="s">
        <v>53</v>
      </c>
      <c r="B59" s="160"/>
      <c r="C59" s="162"/>
      <c r="D59" s="163"/>
      <c r="E59" s="163"/>
    </row>
    <row r="60" spans="1:5" ht="18.75" customHeight="1" thickBot="1" x14ac:dyDescent="0.3">
      <c r="A60" s="164" t="s">
        <v>34</v>
      </c>
      <c r="B60" s="160">
        <f>B57+B54+B51+B48+B45+B42+B39</f>
        <v>38200</v>
      </c>
      <c r="C60" s="160">
        <f t="shared" ref="C60:E60" si="8">C57+C54+C51+C48+C45+C42+C39</f>
        <v>50480</v>
      </c>
      <c r="D60" s="160">
        <f t="shared" si="8"/>
        <v>50480</v>
      </c>
      <c r="E60" s="160">
        <f t="shared" si="8"/>
        <v>50480</v>
      </c>
    </row>
    <row r="61" spans="1:5" ht="15.75" thickBot="1" x14ac:dyDescent="0.3">
      <c r="A61" s="23" t="s">
        <v>36</v>
      </c>
      <c r="B61" s="24">
        <f>IF(B60-B31=0,0,"Error")</f>
        <v>0</v>
      </c>
      <c r="C61" s="24">
        <f>IF(C60-C31=0,0,"Error")</f>
        <v>0</v>
      </c>
      <c r="D61" s="24">
        <f>IF(D60-D31=0,0,"Error")</f>
        <v>0</v>
      </c>
      <c r="E61" s="24">
        <f>IF(E60-E31=0,0,"Error")</f>
        <v>0</v>
      </c>
    </row>
    <row r="62" spans="1:5" ht="15.75" thickBot="1" x14ac:dyDescent="0.3">
      <c r="A62" s="165" t="s">
        <v>75</v>
      </c>
      <c r="B62" s="486" t="s">
        <v>355</v>
      </c>
      <c r="C62" s="487"/>
      <c r="D62" s="487"/>
      <c r="E62" s="488"/>
    </row>
    <row r="63" spans="1:5" ht="16.5" customHeight="1" thickBot="1" x14ac:dyDescent="0.3">
      <c r="A63" s="4" t="s">
        <v>10</v>
      </c>
      <c r="B63" s="408" t="s">
        <v>356</v>
      </c>
      <c r="C63" s="409"/>
      <c r="D63" s="409"/>
      <c r="E63" s="410"/>
    </row>
    <row r="64" spans="1:5" ht="15.75" thickBot="1" x14ac:dyDescent="0.3">
      <c r="A64" s="4" t="s">
        <v>15</v>
      </c>
      <c r="B64" s="492" t="s">
        <v>354</v>
      </c>
      <c r="C64" s="493"/>
      <c r="D64" s="493"/>
      <c r="E64" s="494"/>
    </row>
    <row r="65" spans="1:5" ht="12.75" customHeight="1" x14ac:dyDescent="0.25">
      <c r="A65" s="366"/>
      <c r="B65" s="17">
        <v>2018</v>
      </c>
      <c r="C65" s="17">
        <v>2019</v>
      </c>
      <c r="D65" s="17">
        <v>2020</v>
      </c>
      <c r="E65" s="17">
        <v>2021</v>
      </c>
    </row>
    <row r="66" spans="1:5" ht="9" customHeight="1" thickBot="1" x14ac:dyDescent="0.3">
      <c r="A66" s="367"/>
      <c r="B66" s="18" t="s">
        <v>6</v>
      </c>
      <c r="C66" s="18" t="s">
        <v>7</v>
      </c>
      <c r="D66" s="18" t="s">
        <v>7</v>
      </c>
      <c r="E66" s="18" t="s">
        <v>7</v>
      </c>
    </row>
    <row r="67" spans="1:5" ht="15.75" thickBot="1" x14ac:dyDescent="0.3">
      <c r="A67" s="4" t="s">
        <v>9</v>
      </c>
      <c r="B67" s="166">
        <v>72</v>
      </c>
      <c r="C67" s="166">
        <v>80</v>
      </c>
      <c r="D67" s="166">
        <v>82</v>
      </c>
      <c r="E67" s="166">
        <v>85</v>
      </c>
    </row>
    <row r="68" spans="1:5" ht="15.75" thickBot="1" x14ac:dyDescent="0.3">
      <c r="A68" s="4" t="s">
        <v>16</v>
      </c>
      <c r="B68" s="159">
        <f>B97</f>
        <v>19745</v>
      </c>
      <c r="C68" s="159">
        <f t="shared" ref="C68:E68" si="9">C97</f>
        <v>12000</v>
      </c>
      <c r="D68" s="159">
        <f t="shared" si="9"/>
        <v>12000</v>
      </c>
      <c r="E68" s="159">
        <f t="shared" si="9"/>
        <v>12000</v>
      </c>
    </row>
    <row r="69" spans="1:5" ht="15.75" thickBot="1" x14ac:dyDescent="0.3">
      <c r="A69" s="4" t="s">
        <v>24</v>
      </c>
      <c r="B69" s="6">
        <f>B68/B67</f>
        <v>274.23611111111109</v>
      </c>
      <c r="C69" s="6">
        <f>C68/C67</f>
        <v>150</v>
      </c>
      <c r="D69" s="6">
        <f>D68/D67</f>
        <v>146.34146341463415</v>
      </c>
      <c r="E69" s="6">
        <f>E68/E67</f>
        <v>141.1764705882353</v>
      </c>
    </row>
    <row r="70" spans="1:5" ht="15.75" thickBot="1" x14ac:dyDescent="0.3">
      <c r="A70" s="4" t="s">
        <v>17</v>
      </c>
      <c r="B70" s="45"/>
      <c r="C70" s="7">
        <f>C67/B67-1</f>
        <v>0.11111111111111116</v>
      </c>
      <c r="D70" s="7">
        <f>D67/C67-1</f>
        <v>2.4999999999999911E-2</v>
      </c>
      <c r="E70" s="7">
        <f>E67/D67-1</f>
        <v>3.6585365853658569E-2</v>
      </c>
    </row>
    <row r="71" spans="1:5" ht="15.75" thickBot="1" x14ac:dyDescent="0.3">
      <c r="A71" s="4" t="s">
        <v>18</v>
      </c>
      <c r="B71" s="45"/>
      <c r="C71" s="7">
        <f>C68/B68-1</f>
        <v>-0.39225120283616111</v>
      </c>
      <c r="D71" s="7">
        <f t="shared" ref="D71:E72" si="10">D68/C68-1</f>
        <v>0</v>
      </c>
      <c r="E71" s="7">
        <f t="shared" si="10"/>
        <v>0</v>
      </c>
    </row>
    <row r="72" spans="1:5" ht="15.75" thickBot="1" x14ac:dyDescent="0.3">
      <c r="A72" s="4" t="s">
        <v>19</v>
      </c>
      <c r="B72" s="45"/>
      <c r="C72" s="7">
        <f>C69/B69-1</f>
        <v>-0.45302608255254495</v>
      </c>
      <c r="D72" s="7">
        <f t="shared" si="10"/>
        <v>-2.4390243902439046E-2</v>
      </c>
      <c r="E72" s="7">
        <f t="shared" si="10"/>
        <v>-3.5294117647058809E-2</v>
      </c>
    </row>
    <row r="73" spans="1:5" ht="24.75" customHeight="1" thickBot="1" x14ac:dyDescent="0.3">
      <c r="A73" s="405" t="s">
        <v>106</v>
      </c>
      <c r="B73" s="406"/>
      <c r="C73" s="406"/>
      <c r="D73" s="406"/>
      <c r="E73" s="407"/>
    </row>
    <row r="74" spans="1:5" ht="12.75" customHeight="1" x14ac:dyDescent="0.25">
      <c r="A74" s="366"/>
      <c r="B74" s="17">
        <v>2018</v>
      </c>
      <c r="C74" s="17">
        <v>2019</v>
      </c>
      <c r="D74" s="17">
        <v>2020</v>
      </c>
      <c r="E74" s="17">
        <v>2021</v>
      </c>
    </row>
    <row r="75" spans="1:5" ht="9" customHeight="1" thickBot="1" x14ac:dyDescent="0.3">
      <c r="A75" s="367"/>
      <c r="B75" s="18" t="s">
        <v>6</v>
      </c>
      <c r="C75" s="18" t="s">
        <v>7</v>
      </c>
      <c r="D75" s="18" t="s">
        <v>7</v>
      </c>
      <c r="E75" s="18" t="s">
        <v>7</v>
      </c>
    </row>
    <row r="76" spans="1:5" ht="15" customHeight="1" thickBot="1" x14ac:dyDescent="0.3">
      <c r="A76" s="1" t="s">
        <v>0</v>
      </c>
      <c r="B76" s="8"/>
      <c r="C76" s="8"/>
      <c r="D76" s="8"/>
      <c r="E76" s="8"/>
    </row>
    <row r="77" spans="1:5" ht="13.5" customHeight="1" thickBot="1" x14ac:dyDescent="0.3">
      <c r="A77" s="10" t="s">
        <v>52</v>
      </c>
      <c r="B77" s="11"/>
      <c r="C77" s="82"/>
      <c r="D77" s="82"/>
      <c r="E77" s="82"/>
    </row>
    <row r="78" spans="1:5" ht="15.75" customHeight="1" thickBot="1" x14ac:dyDescent="0.3">
      <c r="A78" s="10" t="s">
        <v>53</v>
      </c>
      <c r="B78" s="11"/>
      <c r="C78" s="82"/>
      <c r="D78" s="82"/>
      <c r="E78" s="82"/>
    </row>
    <row r="79" spans="1:5" ht="24.75" customHeight="1" thickBot="1" x14ac:dyDescent="0.3">
      <c r="A79" s="1" t="s">
        <v>32</v>
      </c>
      <c r="B79" s="8"/>
      <c r="C79" s="8"/>
      <c r="D79" s="8"/>
      <c r="E79" s="8"/>
    </row>
    <row r="80" spans="1:5" ht="15.75" thickBot="1" x14ac:dyDescent="0.3">
      <c r="A80" s="10" t="s">
        <v>52</v>
      </c>
      <c r="B80" s="11"/>
      <c r="C80" s="8"/>
      <c r="D80" s="8"/>
      <c r="E80" s="8"/>
    </row>
    <row r="81" spans="1:5" ht="15.75" thickBot="1" x14ac:dyDescent="0.3">
      <c r="A81" s="10" t="s">
        <v>53</v>
      </c>
      <c r="B81" s="11"/>
      <c r="C81" s="8"/>
      <c r="D81" s="8"/>
      <c r="E81" s="8"/>
    </row>
    <row r="82" spans="1:5" ht="24.75" customHeight="1" thickBot="1" x14ac:dyDescent="0.3">
      <c r="A82" s="1" t="s">
        <v>1</v>
      </c>
      <c r="B82" s="160">
        <f>B83</f>
        <v>19745</v>
      </c>
      <c r="C82" s="160">
        <f t="shared" ref="C82:E82" si="11">C83</f>
        <v>12000</v>
      </c>
      <c r="D82" s="160">
        <f t="shared" si="11"/>
        <v>12000</v>
      </c>
      <c r="E82" s="160">
        <f t="shared" si="11"/>
        <v>12000</v>
      </c>
    </row>
    <row r="83" spans="1:5" ht="15.75" thickBot="1" x14ac:dyDescent="0.3">
      <c r="A83" s="10" t="s">
        <v>52</v>
      </c>
      <c r="B83" s="160">
        <v>19745</v>
      </c>
      <c r="C83" s="150">
        <v>12000</v>
      </c>
      <c r="D83" s="150">
        <v>12000</v>
      </c>
      <c r="E83" s="150">
        <v>12000</v>
      </c>
    </row>
    <row r="84" spans="1:5" ht="15.75" thickBot="1" x14ac:dyDescent="0.3">
      <c r="A84" s="10" t="s">
        <v>53</v>
      </c>
      <c r="B84" s="160"/>
      <c r="C84" s="150"/>
      <c r="D84" s="150"/>
      <c r="E84" s="150"/>
    </row>
    <row r="85" spans="1:5" ht="15.75" thickBot="1" x14ac:dyDescent="0.3">
      <c r="A85" s="1" t="s">
        <v>2</v>
      </c>
      <c r="B85" s="160"/>
      <c r="C85" s="150"/>
      <c r="D85" s="150"/>
      <c r="E85" s="150"/>
    </row>
    <row r="86" spans="1:5" ht="15.75" thickBot="1" x14ac:dyDescent="0.3">
      <c r="A86" s="10" t="s">
        <v>52</v>
      </c>
      <c r="B86" s="160"/>
      <c r="C86" s="150"/>
      <c r="D86" s="150"/>
      <c r="E86" s="150"/>
    </row>
    <row r="87" spans="1:5" ht="15.75" thickBot="1" x14ac:dyDescent="0.3">
      <c r="A87" s="10" t="s">
        <v>53</v>
      </c>
      <c r="B87" s="160"/>
      <c r="C87" s="150"/>
      <c r="D87" s="150"/>
      <c r="E87" s="150"/>
    </row>
    <row r="88" spans="1:5" ht="15.75" thickBot="1" x14ac:dyDescent="0.3">
      <c r="A88" s="1" t="s">
        <v>25</v>
      </c>
      <c r="B88" s="160"/>
      <c r="C88" s="150"/>
      <c r="D88" s="150"/>
      <c r="E88" s="150"/>
    </row>
    <row r="89" spans="1:5" ht="15.75" thickBot="1" x14ac:dyDescent="0.3">
      <c r="A89" s="10" t="s">
        <v>52</v>
      </c>
      <c r="B89" s="160"/>
      <c r="C89" s="150"/>
      <c r="D89" s="150"/>
      <c r="E89" s="150"/>
    </row>
    <row r="90" spans="1:5" ht="15.75" thickBot="1" x14ac:dyDescent="0.3">
      <c r="A90" s="10" t="s">
        <v>53</v>
      </c>
      <c r="B90" s="160"/>
      <c r="C90" s="150"/>
      <c r="D90" s="150"/>
      <c r="E90" s="150"/>
    </row>
    <row r="91" spans="1:5" ht="15.75" thickBot="1" x14ac:dyDescent="0.3">
      <c r="A91" s="1" t="s">
        <v>26</v>
      </c>
      <c r="B91" s="160"/>
      <c r="C91" s="150"/>
      <c r="D91" s="150"/>
      <c r="E91" s="150"/>
    </row>
    <row r="92" spans="1:5" ht="15.75" thickBot="1" x14ac:dyDescent="0.3">
      <c r="A92" s="10" t="s">
        <v>52</v>
      </c>
      <c r="B92" s="160"/>
      <c r="C92" s="150"/>
      <c r="D92" s="150"/>
      <c r="E92" s="150"/>
    </row>
    <row r="93" spans="1:5" ht="15.75" thickBot="1" x14ac:dyDescent="0.3">
      <c r="A93" s="10" t="s">
        <v>53</v>
      </c>
      <c r="B93" s="160"/>
      <c r="C93" s="150"/>
      <c r="D93" s="150"/>
      <c r="E93" s="150"/>
    </row>
    <row r="94" spans="1:5" ht="24.75" thickBot="1" x14ac:dyDescent="0.3">
      <c r="A94" s="1" t="s">
        <v>3</v>
      </c>
      <c r="B94" s="160">
        <f>B95</f>
        <v>0</v>
      </c>
      <c r="C94" s="160">
        <f t="shared" ref="C94:E94" si="12">C95</f>
        <v>0</v>
      </c>
      <c r="D94" s="160">
        <f t="shared" si="12"/>
        <v>0</v>
      </c>
      <c r="E94" s="160">
        <f t="shared" si="12"/>
        <v>0</v>
      </c>
    </row>
    <row r="95" spans="1:5" ht="15.75" thickBot="1" x14ac:dyDescent="0.3">
      <c r="A95" s="10" t="s">
        <v>52</v>
      </c>
      <c r="B95" s="11">
        <v>0</v>
      </c>
      <c r="C95" s="8">
        <v>0</v>
      </c>
      <c r="D95" s="8">
        <v>0</v>
      </c>
      <c r="E95" s="8">
        <v>0</v>
      </c>
    </row>
    <row r="96" spans="1:5" ht="15.75" thickBot="1" x14ac:dyDescent="0.3">
      <c r="A96" s="10" t="s">
        <v>53</v>
      </c>
      <c r="B96" s="11"/>
      <c r="C96" s="8"/>
      <c r="D96" s="8"/>
      <c r="E96" s="8"/>
    </row>
    <row r="97" spans="1:5" ht="15.75" thickBot="1" x14ac:dyDescent="0.3">
      <c r="A97" s="164" t="s">
        <v>82</v>
      </c>
      <c r="B97" s="11">
        <f>B94+B91+B88+B85+B82+B79+B76</f>
        <v>19745</v>
      </c>
      <c r="C97" s="11">
        <f t="shared" ref="C97:E97" si="13">C94+C91+C88+C85+C82+C79+C76</f>
        <v>12000</v>
      </c>
      <c r="D97" s="11">
        <f t="shared" si="13"/>
        <v>12000</v>
      </c>
      <c r="E97" s="11">
        <f t="shared" si="13"/>
        <v>12000</v>
      </c>
    </row>
    <row r="98" spans="1:5" ht="17.25" customHeight="1" thickBot="1" x14ac:dyDescent="0.3">
      <c r="A98" s="23" t="s">
        <v>36</v>
      </c>
      <c r="B98" s="24">
        <f>IF(B97-B68=0,0,"Error")</f>
        <v>0</v>
      </c>
      <c r="C98" s="24">
        <f>IF(C97-C68=0,0,"Error")</f>
        <v>0</v>
      </c>
      <c r="D98" s="24">
        <f>IF(D97-D68=0,0,"Error")</f>
        <v>0</v>
      </c>
      <c r="E98" s="24">
        <f>IF(E97-E68=0,0,"Error")</f>
        <v>0</v>
      </c>
    </row>
    <row r="99" spans="1:5" ht="18.75" customHeight="1" thickBot="1" x14ac:dyDescent="0.3">
      <c r="A99" s="157" t="s">
        <v>78</v>
      </c>
      <c r="B99" s="500" t="s">
        <v>357</v>
      </c>
      <c r="C99" s="501"/>
      <c r="D99" s="501"/>
      <c r="E99" s="502"/>
    </row>
    <row r="100" spans="1:5" ht="19.5" customHeight="1" thickBot="1" x14ac:dyDescent="0.3">
      <c r="A100" s="4" t="s">
        <v>10</v>
      </c>
      <c r="B100" s="492" t="s">
        <v>358</v>
      </c>
      <c r="C100" s="493"/>
      <c r="D100" s="493"/>
      <c r="E100" s="494"/>
    </row>
    <row r="101" spans="1:5" ht="15.75" thickBot="1" x14ac:dyDescent="0.3">
      <c r="A101" s="4" t="s">
        <v>15</v>
      </c>
      <c r="B101" s="492" t="s">
        <v>354</v>
      </c>
      <c r="C101" s="493"/>
      <c r="D101" s="493"/>
      <c r="E101" s="494"/>
    </row>
    <row r="102" spans="1:5" ht="12.75" customHeight="1" x14ac:dyDescent="0.25">
      <c r="A102" s="366"/>
      <c r="B102" s="17">
        <v>2018</v>
      </c>
      <c r="C102" s="17">
        <v>2019</v>
      </c>
      <c r="D102" s="17">
        <v>2020</v>
      </c>
      <c r="E102" s="17">
        <v>2021</v>
      </c>
    </row>
    <row r="103" spans="1:5" ht="9" customHeight="1" thickBot="1" x14ac:dyDescent="0.3">
      <c r="A103" s="367"/>
      <c r="B103" s="18" t="s">
        <v>6</v>
      </c>
      <c r="C103" s="18" t="s">
        <v>7</v>
      </c>
      <c r="D103" s="18" t="s">
        <v>7</v>
      </c>
      <c r="E103" s="18" t="s">
        <v>7</v>
      </c>
    </row>
    <row r="104" spans="1:5" ht="15.75" thickBot="1" x14ac:dyDescent="0.3">
      <c r="A104" s="4" t="s">
        <v>9</v>
      </c>
      <c r="B104" s="167">
        <v>180</v>
      </c>
      <c r="C104" s="167">
        <v>198</v>
      </c>
      <c r="D104" s="167">
        <v>218</v>
      </c>
      <c r="E104" s="167">
        <v>240</v>
      </c>
    </row>
    <row r="105" spans="1:5" ht="15.75" thickBot="1" x14ac:dyDescent="0.3">
      <c r="A105" s="4" t="s">
        <v>16</v>
      </c>
      <c r="B105" s="168">
        <f>B134</f>
        <v>13600</v>
      </c>
      <c r="C105" s="168">
        <f t="shared" ref="C105:E105" si="14">C134</f>
        <v>13320</v>
      </c>
      <c r="D105" s="168">
        <f t="shared" si="14"/>
        <v>13320</v>
      </c>
      <c r="E105" s="168">
        <f t="shared" si="14"/>
        <v>13420</v>
      </c>
    </row>
    <row r="106" spans="1:5" ht="15.75" thickBot="1" x14ac:dyDescent="0.3">
      <c r="A106" s="4" t="s">
        <v>24</v>
      </c>
      <c r="B106" s="6">
        <f>B105/B104</f>
        <v>75.555555555555557</v>
      </c>
      <c r="C106" s="6">
        <f t="shared" ref="C106:E106" si="15">C105/C104</f>
        <v>67.272727272727266</v>
      </c>
      <c r="D106" s="6">
        <f t="shared" si="15"/>
        <v>61.100917431192663</v>
      </c>
      <c r="E106" s="6">
        <f t="shared" si="15"/>
        <v>55.916666666666664</v>
      </c>
    </row>
    <row r="107" spans="1:5" ht="15.75" thickBot="1" x14ac:dyDescent="0.3">
      <c r="A107" s="4" t="s">
        <v>17</v>
      </c>
      <c r="B107" s="45" t="s">
        <v>23</v>
      </c>
      <c r="C107" s="7">
        <f>C104/B104-1</f>
        <v>0.10000000000000009</v>
      </c>
      <c r="D107" s="7">
        <f t="shared" ref="C107:E109" si="16">D104/C104-1</f>
        <v>0.10101010101010099</v>
      </c>
      <c r="E107" s="7">
        <f t="shared" si="16"/>
        <v>0.10091743119266061</v>
      </c>
    </row>
    <row r="108" spans="1:5" ht="15.75" thickBot="1" x14ac:dyDescent="0.3">
      <c r="A108" s="4" t="s">
        <v>18</v>
      </c>
      <c r="B108" s="45" t="s">
        <v>23</v>
      </c>
      <c r="C108" s="7">
        <f t="shared" si="16"/>
        <v>-2.0588235294117685E-2</v>
      </c>
      <c r="D108" s="7">
        <f t="shared" si="16"/>
        <v>0</v>
      </c>
      <c r="E108" s="7">
        <f t="shared" si="16"/>
        <v>7.5075075075075048E-3</v>
      </c>
    </row>
    <row r="109" spans="1:5" ht="15.75" thickBot="1" x14ac:dyDescent="0.3">
      <c r="A109" s="4" t="s">
        <v>19</v>
      </c>
      <c r="B109" s="45" t="s">
        <v>23</v>
      </c>
      <c r="C109" s="7">
        <f>C106/B106-1</f>
        <v>-0.10962566844919797</v>
      </c>
      <c r="D109" s="7">
        <f t="shared" si="16"/>
        <v>-9.174311926605494E-2</v>
      </c>
      <c r="E109" s="7">
        <f t="shared" si="16"/>
        <v>-8.4847347347347446E-2</v>
      </c>
    </row>
    <row r="110" spans="1:5" ht="15.75" thickBot="1" x14ac:dyDescent="0.3">
      <c r="A110" s="405" t="s">
        <v>84</v>
      </c>
      <c r="B110" s="406"/>
      <c r="C110" s="406"/>
      <c r="D110" s="406"/>
      <c r="E110" s="407"/>
    </row>
    <row r="111" spans="1:5" ht="12.75" customHeight="1" x14ac:dyDescent="0.25">
      <c r="A111" s="366"/>
      <c r="B111" s="17">
        <v>2018</v>
      </c>
      <c r="C111" s="17">
        <v>2019</v>
      </c>
      <c r="D111" s="17">
        <v>2020</v>
      </c>
      <c r="E111" s="17">
        <v>2021</v>
      </c>
    </row>
    <row r="112" spans="1:5" ht="9" customHeight="1" thickBot="1" x14ac:dyDescent="0.3">
      <c r="A112" s="367"/>
      <c r="B112" s="18" t="s">
        <v>6</v>
      </c>
      <c r="C112" s="18" t="s">
        <v>7</v>
      </c>
      <c r="D112" s="18" t="s">
        <v>7</v>
      </c>
      <c r="E112" s="18" t="s">
        <v>7</v>
      </c>
    </row>
    <row r="113" spans="1:5" ht="15.75" thickBot="1" x14ac:dyDescent="0.3">
      <c r="A113" s="1" t="s">
        <v>0</v>
      </c>
      <c r="B113" s="169">
        <f>B114</f>
        <v>9400</v>
      </c>
      <c r="C113" s="169">
        <f t="shared" ref="C113:E113" si="17">C114</f>
        <v>8320</v>
      </c>
      <c r="D113" s="169">
        <f t="shared" si="17"/>
        <v>8320</v>
      </c>
      <c r="E113" s="169">
        <f t="shared" si="17"/>
        <v>8320</v>
      </c>
    </row>
    <row r="114" spans="1:5" ht="15.75" thickBot="1" x14ac:dyDescent="0.3">
      <c r="A114" s="10" t="s">
        <v>52</v>
      </c>
      <c r="B114" s="169">
        <f>9200+200</f>
        <v>9400</v>
      </c>
      <c r="C114" s="169">
        <v>8320</v>
      </c>
      <c r="D114" s="169">
        <v>8320</v>
      </c>
      <c r="E114" s="169">
        <v>8320</v>
      </c>
    </row>
    <row r="115" spans="1:5" ht="15.75" thickBot="1" x14ac:dyDescent="0.3">
      <c r="A115" s="10" t="s">
        <v>53</v>
      </c>
      <c r="B115" s="160"/>
      <c r="C115" s="161"/>
      <c r="D115" s="161"/>
      <c r="E115" s="161"/>
    </row>
    <row r="116" spans="1:5" ht="24.75" thickBot="1" x14ac:dyDescent="0.3">
      <c r="A116" s="1" t="s">
        <v>32</v>
      </c>
      <c r="B116" s="150">
        <f>B117</f>
        <v>1200</v>
      </c>
      <c r="C116" s="150">
        <f t="shared" ref="C116:E116" si="18">C117</f>
        <v>2000</v>
      </c>
      <c r="D116" s="150">
        <f t="shared" si="18"/>
        <v>2000</v>
      </c>
      <c r="E116" s="150">
        <f t="shared" si="18"/>
        <v>2000</v>
      </c>
    </row>
    <row r="117" spans="1:5" ht="15.75" thickBot="1" x14ac:dyDescent="0.3">
      <c r="A117" s="10" t="s">
        <v>52</v>
      </c>
      <c r="B117" s="150">
        <v>1200</v>
      </c>
      <c r="C117" s="150">
        <v>2000</v>
      </c>
      <c r="D117" s="150">
        <v>2000</v>
      </c>
      <c r="E117" s="150">
        <v>2000</v>
      </c>
    </row>
    <row r="118" spans="1:5" ht="15.75" thickBot="1" x14ac:dyDescent="0.3">
      <c r="A118" s="10" t="s">
        <v>53</v>
      </c>
      <c r="B118" s="160"/>
      <c r="C118" s="150"/>
      <c r="D118" s="150"/>
      <c r="E118" s="150"/>
    </row>
    <row r="119" spans="1:5" ht="15.75" thickBot="1" x14ac:dyDescent="0.3">
      <c r="A119" s="1" t="s">
        <v>1</v>
      </c>
      <c r="B119" s="170">
        <f>B120</f>
        <v>3000</v>
      </c>
      <c r="C119" s="170">
        <f t="shared" ref="C119:E119" si="19">C120</f>
        <v>3000</v>
      </c>
      <c r="D119" s="170">
        <f t="shared" si="19"/>
        <v>3000</v>
      </c>
      <c r="E119" s="170">
        <f t="shared" si="19"/>
        <v>3100</v>
      </c>
    </row>
    <row r="120" spans="1:5" ht="15.75" thickBot="1" x14ac:dyDescent="0.3">
      <c r="A120" s="10" t="s">
        <v>52</v>
      </c>
      <c r="B120" s="170">
        <v>3000</v>
      </c>
      <c r="C120" s="171">
        <v>3000</v>
      </c>
      <c r="D120" s="172">
        <v>3000</v>
      </c>
      <c r="E120" s="171">
        <v>3100</v>
      </c>
    </row>
    <row r="121" spans="1:5" ht="15.75" thickBot="1" x14ac:dyDescent="0.3">
      <c r="A121" s="10" t="s">
        <v>53</v>
      </c>
      <c r="B121" s="160"/>
      <c r="C121" s="150"/>
      <c r="D121" s="150"/>
      <c r="E121" s="150"/>
    </row>
    <row r="122" spans="1:5" ht="15.75" thickBot="1" x14ac:dyDescent="0.3">
      <c r="A122" s="1" t="s">
        <v>2</v>
      </c>
      <c r="B122" s="160"/>
      <c r="C122" s="150"/>
      <c r="D122" s="150"/>
      <c r="E122" s="150"/>
    </row>
    <row r="123" spans="1:5" ht="15.75" thickBot="1" x14ac:dyDescent="0.3">
      <c r="A123" s="10" t="s">
        <v>52</v>
      </c>
      <c r="B123" s="160"/>
      <c r="C123" s="150"/>
      <c r="D123" s="150"/>
      <c r="E123" s="150"/>
    </row>
    <row r="124" spans="1:5" ht="15.75" thickBot="1" x14ac:dyDescent="0.3">
      <c r="A124" s="10" t="s">
        <v>53</v>
      </c>
      <c r="B124" s="160"/>
      <c r="C124" s="150"/>
      <c r="D124" s="150"/>
      <c r="E124" s="150"/>
    </row>
    <row r="125" spans="1:5" ht="15.75" thickBot="1" x14ac:dyDescent="0.3">
      <c r="A125" s="1" t="s">
        <v>25</v>
      </c>
      <c r="B125" s="160"/>
      <c r="C125" s="150"/>
      <c r="D125" s="150"/>
      <c r="E125" s="150"/>
    </row>
    <row r="126" spans="1:5" ht="15.75" thickBot="1" x14ac:dyDescent="0.3">
      <c r="A126" s="10" t="s">
        <v>52</v>
      </c>
      <c r="B126" s="160"/>
      <c r="C126" s="150"/>
      <c r="D126" s="150"/>
      <c r="E126" s="150"/>
    </row>
    <row r="127" spans="1:5" ht="15.75" thickBot="1" x14ac:dyDescent="0.3">
      <c r="A127" s="10" t="s">
        <v>53</v>
      </c>
      <c r="B127" s="160"/>
      <c r="C127" s="150"/>
      <c r="D127" s="150"/>
      <c r="E127" s="150"/>
    </row>
    <row r="128" spans="1:5" ht="15.75" thickBot="1" x14ac:dyDescent="0.3">
      <c r="A128" s="1" t="s">
        <v>26</v>
      </c>
      <c r="B128" s="160"/>
      <c r="C128" s="150"/>
      <c r="D128" s="150"/>
      <c r="E128" s="150"/>
    </row>
    <row r="129" spans="1:5" ht="15.75" thickBot="1" x14ac:dyDescent="0.3">
      <c r="A129" s="10" t="s">
        <v>52</v>
      </c>
      <c r="B129" s="160"/>
      <c r="C129" s="150"/>
      <c r="D129" s="150"/>
      <c r="E129" s="150"/>
    </row>
    <row r="130" spans="1:5" ht="15.75" thickBot="1" x14ac:dyDescent="0.3">
      <c r="A130" s="10" t="s">
        <v>53</v>
      </c>
      <c r="B130" s="11"/>
      <c r="C130" s="8"/>
      <c r="D130" s="8"/>
      <c r="E130" s="8"/>
    </row>
    <row r="131" spans="1:5" ht="24.75" thickBot="1" x14ac:dyDescent="0.3">
      <c r="A131" s="1" t="s">
        <v>3</v>
      </c>
      <c r="B131" s="11">
        <f>B132</f>
        <v>0</v>
      </c>
      <c r="C131" s="11">
        <f t="shared" ref="C131:E131" si="20">C132</f>
        <v>0</v>
      </c>
      <c r="D131" s="11">
        <f t="shared" si="20"/>
        <v>0</v>
      </c>
      <c r="E131" s="11">
        <f t="shared" si="20"/>
        <v>0</v>
      </c>
    </row>
    <row r="132" spans="1:5" ht="15.75" thickBot="1" x14ac:dyDescent="0.3">
      <c r="A132" s="10" t="s">
        <v>52</v>
      </c>
      <c r="B132" s="11">
        <v>0</v>
      </c>
      <c r="C132" s="8">
        <v>0</v>
      </c>
      <c r="D132" s="8">
        <f>C132*1.03*0.99</f>
        <v>0</v>
      </c>
      <c r="E132" s="8">
        <f>D132*1.03*0.99</f>
        <v>0</v>
      </c>
    </row>
    <row r="133" spans="1:5" ht="15.75" thickBot="1" x14ac:dyDescent="0.3">
      <c r="A133" s="10" t="s">
        <v>53</v>
      </c>
      <c r="B133" s="11"/>
      <c r="C133" s="71"/>
      <c r="D133" s="70"/>
      <c r="E133" s="70"/>
    </row>
    <row r="134" spans="1:5" ht="15.75" thickBot="1" x14ac:dyDescent="0.3">
      <c r="A134" s="164" t="s">
        <v>85</v>
      </c>
      <c r="B134" s="11">
        <f>B131+B128+B125+B122+B119+B116+B113</f>
        <v>13600</v>
      </c>
      <c r="C134" s="11">
        <f t="shared" ref="C134:E134" si="21">C131+C128+C125+C122+C119+C116+C113</f>
        <v>13320</v>
      </c>
      <c r="D134" s="11">
        <f t="shared" si="21"/>
        <v>13320</v>
      </c>
      <c r="E134" s="11">
        <f t="shared" si="21"/>
        <v>13420</v>
      </c>
    </row>
    <row r="135" spans="1:5" ht="15.75" thickBot="1" x14ac:dyDescent="0.3">
      <c r="A135" s="23" t="s">
        <v>36</v>
      </c>
      <c r="B135" s="24">
        <f>IF(B134-B105=0,0,"Error")</f>
        <v>0</v>
      </c>
      <c r="C135" s="24">
        <f>IF(C134-C105=0,0,"Error")</f>
        <v>0</v>
      </c>
      <c r="D135" s="24">
        <f>IF(D134-D105=0,0,"Error")</f>
        <v>0</v>
      </c>
      <c r="E135" s="24">
        <f>IF(E134-E105=0,0,"Error")</f>
        <v>0</v>
      </c>
    </row>
    <row r="136" spans="1:5" ht="15.75" thickBot="1" x14ac:dyDescent="0.3">
      <c r="A136" s="165" t="s">
        <v>87</v>
      </c>
      <c r="B136" s="500" t="s">
        <v>359</v>
      </c>
      <c r="C136" s="501"/>
      <c r="D136" s="501"/>
      <c r="E136" s="502"/>
    </row>
    <row r="137" spans="1:5" ht="16.5" customHeight="1" thickBot="1" x14ac:dyDescent="0.3">
      <c r="A137" s="4" t="s">
        <v>10</v>
      </c>
      <c r="B137" s="349" t="s">
        <v>359</v>
      </c>
      <c r="C137" s="350"/>
      <c r="D137" s="350"/>
      <c r="E137" s="415"/>
    </row>
    <row r="138" spans="1:5" ht="15.75" thickBot="1" x14ac:dyDescent="0.3">
      <c r="A138" s="4" t="s">
        <v>15</v>
      </c>
      <c r="B138" s="492" t="s">
        <v>354</v>
      </c>
      <c r="C138" s="493"/>
      <c r="D138" s="493"/>
      <c r="E138" s="494"/>
    </row>
    <row r="139" spans="1:5" ht="12.75" customHeight="1" x14ac:dyDescent="0.25">
      <c r="A139" s="366"/>
      <c r="B139" s="17">
        <v>2018</v>
      </c>
      <c r="C139" s="17">
        <v>2019</v>
      </c>
      <c r="D139" s="17">
        <v>2020</v>
      </c>
      <c r="E139" s="17">
        <v>2021</v>
      </c>
    </row>
    <row r="140" spans="1:5" ht="9" customHeight="1" thickBot="1" x14ac:dyDescent="0.3">
      <c r="A140" s="367"/>
      <c r="B140" s="18" t="s">
        <v>6</v>
      </c>
      <c r="C140" s="18" t="s">
        <v>7</v>
      </c>
      <c r="D140" s="18" t="s">
        <v>7</v>
      </c>
      <c r="E140" s="18" t="s">
        <v>7</v>
      </c>
    </row>
    <row r="141" spans="1:5" ht="15.75" thickBot="1" x14ac:dyDescent="0.3">
      <c r="A141" s="4" t="s">
        <v>9</v>
      </c>
      <c r="B141" s="167">
        <v>55</v>
      </c>
      <c r="C141" s="167">
        <v>58</v>
      </c>
      <c r="D141" s="167">
        <v>61</v>
      </c>
      <c r="E141" s="167">
        <v>64</v>
      </c>
    </row>
    <row r="142" spans="1:5" ht="15.75" thickBot="1" x14ac:dyDescent="0.3">
      <c r="A142" s="4" t="s">
        <v>16</v>
      </c>
      <c r="B142" s="170">
        <f>B171</f>
        <v>7255</v>
      </c>
      <c r="C142" s="170">
        <f t="shared" ref="C142:E142" si="22">C171</f>
        <v>3100</v>
      </c>
      <c r="D142" s="170">
        <f t="shared" si="22"/>
        <v>3100</v>
      </c>
      <c r="E142" s="170">
        <f t="shared" si="22"/>
        <v>3100</v>
      </c>
    </row>
    <row r="143" spans="1:5" ht="15.75" thickBot="1" x14ac:dyDescent="0.3">
      <c r="A143" s="4" t="s">
        <v>24</v>
      </c>
      <c r="B143" s="6">
        <f>B142/B141</f>
        <v>131.90909090909091</v>
      </c>
      <c r="C143" s="6">
        <f>C142/C141</f>
        <v>53.448275862068968</v>
      </c>
      <c r="D143" s="6">
        <f>D142/D141</f>
        <v>50.819672131147541</v>
      </c>
      <c r="E143" s="6">
        <f>E142/E141</f>
        <v>48.4375</v>
      </c>
    </row>
    <row r="144" spans="1:5" ht="15.75" thickBot="1" x14ac:dyDescent="0.3">
      <c r="A144" s="4" t="s">
        <v>17</v>
      </c>
      <c r="B144" s="45"/>
      <c r="C144" s="7">
        <f>C141/B141-1</f>
        <v>5.4545454545454453E-2</v>
      </c>
      <c r="D144" s="7">
        <f>D141/C141-1</f>
        <v>5.1724137931034475E-2</v>
      </c>
      <c r="E144" s="7">
        <f>E141/D141-1</f>
        <v>4.9180327868852514E-2</v>
      </c>
    </row>
    <row r="145" spans="1:5" ht="15.75" thickBot="1" x14ac:dyDescent="0.3">
      <c r="A145" s="4" t="s">
        <v>18</v>
      </c>
      <c r="B145" s="45"/>
      <c r="C145" s="7">
        <f>C142/B142-1</f>
        <v>-0.57270847691247417</v>
      </c>
      <c r="D145" s="7">
        <f t="shared" ref="D145:E146" si="23">D142/C142-1</f>
        <v>0</v>
      </c>
      <c r="E145" s="7">
        <f t="shared" si="23"/>
        <v>0</v>
      </c>
    </row>
    <row r="146" spans="1:5" ht="15.75" thickBot="1" x14ac:dyDescent="0.3">
      <c r="A146" s="4" t="s">
        <v>19</v>
      </c>
      <c r="B146" s="45"/>
      <c r="C146" s="7">
        <f>C143/B143-1</f>
        <v>-0.59480976258941509</v>
      </c>
      <c r="D146" s="7">
        <f t="shared" si="23"/>
        <v>-4.9180327868852514E-2</v>
      </c>
      <c r="E146" s="7">
        <f t="shared" si="23"/>
        <v>-4.6875E-2</v>
      </c>
    </row>
    <row r="147" spans="1:5" ht="24.75" customHeight="1" thickBot="1" x14ac:dyDescent="0.3">
      <c r="A147" s="405" t="s">
        <v>144</v>
      </c>
      <c r="B147" s="406"/>
      <c r="C147" s="406"/>
      <c r="D147" s="406"/>
      <c r="E147" s="407"/>
    </row>
    <row r="148" spans="1:5" ht="12.75" customHeight="1" x14ac:dyDescent="0.25">
      <c r="A148" s="366"/>
      <c r="B148" s="17">
        <v>2018</v>
      </c>
      <c r="C148" s="17">
        <v>2019</v>
      </c>
      <c r="D148" s="17">
        <v>2020</v>
      </c>
      <c r="E148" s="17">
        <v>2021</v>
      </c>
    </row>
    <row r="149" spans="1:5" ht="9" customHeight="1" thickBot="1" x14ac:dyDescent="0.3">
      <c r="A149" s="367"/>
      <c r="B149" s="18" t="s">
        <v>6</v>
      </c>
      <c r="C149" s="18" t="s">
        <v>7</v>
      </c>
      <c r="D149" s="18" t="s">
        <v>7</v>
      </c>
      <c r="E149" s="18" t="s">
        <v>7</v>
      </c>
    </row>
    <row r="150" spans="1:5" ht="16.5" customHeight="1" thickBot="1" x14ac:dyDescent="0.3">
      <c r="A150" s="1" t="s">
        <v>0</v>
      </c>
      <c r="B150" s="8"/>
      <c r="C150" s="8"/>
      <c r="D150" s="8"/>
      <c r="E150" s="8"/>
    </row>
    <row r="151" spans="1:5" ht="18" customHeight="1" thickBot="1" x14ac:dyDescent="0.3">
      <c r="A151" s="10" t="s">
        <v>52</v>
      </c>
      <c r="B151" s="11"/>
      <c r="C151" s="82"/>
      <c r="D151" s="82"/>
      <c r="E151" s="82"/>
    </row>
    <row r="152" spans="1:5" ht="15" customHeight="1" thickBot="1" x14ac:dyDescent="0.3">
      <c r="A152" s="10" t="s">
        <v>53</v>
      </c>
      <c r="B152" s="11"/>
      <c r="C152" s="82"/>
      <c r="D152" s="82"/>
      <c r="E152" s="82"/>
    </row>
    <row r="153" spans="1:5" ht="24.75" customHeight="1" thickBot="1" x14ac:dyDescent="0.3">
      <c r="A153" s="1" t="s">
        <v>32</v>
      </c>
      <c r="B153" s="8"/>
      <c r="C153" s="8"/>
      <c r="D153" s="8"/>
      <c r="E153" s="8"/>
    </row>
    <row r="154" spans="1:5" ht="15.75" thickBot="1" x14ac:dyDescent="0.3">
      <c r="A154" s="10" t="s">
        <v>52</v>
      </c>
      <c r="B154" s="11"/>
      <c r="C154" s="8"/>
      <c r="D154" s="8"/>
      <c r="E154" s="8"/>
    </row>
    <row r="155" spans="1:5" ht="15.75" thickBot="1" x14ac:dyDescent="0.3">
      <c r="A155" s="10" t="s">
        <v>53</v>
      </c>
      <c r="B155" s="11"/>
      <c r="C155" s="8"/>
      <c r="D155" s="8"/>
      <c r="E155" s="8"/>
    </row>
    <row r="156" spans="1:5" ht="24.75" customHeight="1" thickBot="1" x14ac:dyDescent="0.3">
      <c r="A156" s="1" t="s">
        <v>1</v>
      </c>
      <c r="B156" s="170">
        <f>B157</f>
        <v>7255</v>
      </c>
      <c r="C156" s="170">
        <f t="shared" ref="C156:E156" si="24">C157</f>
        <v>3100</v>
      </c>
      <c r="D156" s="170">
        <f t="shared" si="24"/>
        <v>3100</v>
      </c>
      <c r="E156" s="170">
        <f t="shared" si="24"/>
        <v>3100</v>
      </c>
    </row>
    <row r="157" spans="1:5" ht="15.75" thickBot="1" x14ac:dyDescent="0.3">
      <c r="A157" s="10" t="s">
        <v>52</v>
      </c>
      <c r="B157" s="170">
        <f>3000+4255</f>
        <v>7255</v>
      </c>
      <c r="C157" s="171">
        <v>3100</v>
      </c>
      <c r="D157" s="171">
        <v>3100</v>
      </c>
      <c r="E157" s="171">
        <v>3100</v>
      </c>
    </row>
    <row r="158" spans="1:5" ht="15.75" thickBot="1" x14ac:dyDescent="0.3">
      <c r="A158" s="10" t="s">
        <v>53</v>
      </c>
      <c r="B158" s="11"/>
      <c r="C158" s="8"/>
      <c r="D158" s="8"/>
      <c r="E158" s="8"/>
    </row>
    <row r="159" spans="1:5" ht="15.75" thickBot="1" x14ac:dyDescent="0.3">
      <c r="A159" s="1" t="s">
        <v>2</v>
      </c>
      <c r="B159" s="11"/>
      <c r="C159" s="8"/>
      <c r="D159" s="8"/>
      <c r="E159" s="8"/>
    </row>
    <row r="160" spans="1:5" ht="15.75" thickBot="1" x14ac:dyDescent="0.3">
      <c r="A160" s="10" t="s">
        <v>52</v>
      </c>
      <c r="B160" s="11"/>
      <c r="C160" s="8"/>
      <c r="D160" s="8"/>
      <c r="E160" s="8"/>
    </row>
    <row r="161" spans="1:5" ht="15.75" thickBot="1" x14ac:dyDescent="0.3">
      <c r="A161" s="10" t="s">
        <v>53</v>
      </c>
      <c r="B161" s="11"/>
      <c r="C161" s="8"/>
      <c r="D161" s="8"/>
      <c r="E161" s="8"/>
    </row>
    <row r="162" spans="1:5" ht="15.75" thickBot="1" x14ac:dyDescent="0.3">
      <c r="A162" s="1" t="s">
        <v>25</v>
      </c>
      <c r="B162" s="11"/>
      <c r="C162" s="8"/>
      <c r="D162" s="8"/>
      <c r="E162" s="8"/>
    </row>
    <row r="163" spans="1:5" ht="15.75" thickBot="1" x14ac:dyDescent="0.3">
      <c r="A163" s="10" t="s">
        <v>52</v>
      </c>
      <c r="B163" s="11"/>
      <c r="C163" s="8"/>
      <c r="D163" s="8"/>
      <c r="E163" s="8"/>
    </row>
    <row r="164" spans="1:5" ht="15.75" thickBot="1" x14ac:dyDescent="0.3">
      <c r="A164" s="10" t="s">
        <v>53</v>
      </c>
      <c r="B164" s="11"/>
      <c r="C164" s="8"/>
      <c r="D164" s="8"/>
      <c r="E164" s="8"/>
    </row>
    <row r="165" spans="1:5" ht="15.75" thickBot="1" x14ac:dyDescent="0.3">
      <c r="A165" s="1" t="s">
        <v>26</v>
      </c>
      <c r="B165" s="173"/>
      <c r="C165" s="174"/>
      <c r="D165" s="174"/>
      <c r="E165" s="174"/>
    </row>
    <row r="166" spans="1:5" ht="15.75" thickBot="1" x14ac:dyDescent="0.3">
      <c r="A166" s="10" t="s">
        <v>52</v>
      </c>
      <c r="B166" s="173"/>
      <c r="C166" s="174"/>
      <c r="D166" s="174"/>
      <c r="E166" s="174"/>
    </row>
    <row r="167" spans="1:5" ht="15.75" thickBot="1" x14ac:dyDescent="0.3">
      <c r="A167" s="10" t="s">
        <v>53</v>
      </c>
      <c r="B167" s="11"/>
      <c r="C167" s="8"/>
      <c r="D167" s="8"/>
      <c r="E167" s="8"/>
    </row>
    <row r="168" spans="1:5" ht="24.75" thickBot="1" x14ac:dyDescent="0.3">
      <c r="A168" s="1" t="s">
        <v>3</v>
      </c>
      <c r="B168" s="11"/>
      <c r="C168" s="8"/>
      <c r="D168" s="8"/>
      <c r="E168" s="8"/>
    </row>
    <row r="169" spans="1:5" ht="15.75" thickBot="1" x14ac:dyDescent="0.3">
      <c r="A169" s="10" t="s">
        <v>52</v>
      </c>
      <c r="B169" s="11"/>
      <c r="C169" s="8"/>
      <c r="D169" s="8"/>
      <c r="E169" s="8"/>
    </row>
    <row r="170" spans="1:5" ht="15.75" thickBot="1" x14ac:dyDescent="0.3">
      <c r="A170" s="10" t="s">
        <v>53</v>
      </c>
      <c r="B170" s="11"/>
      <c r="C170" s="8"/>
      <c r="D170" s="8"/>
      <c r="E170" s="8"/>
    </row>
    <row r="171" spans="1:5" ht="15.75" thickBot="1" x14ac:dyDescent="0.3">
      <c r="A171" s="164" t="s">
        <v>145</v>
      </c>
      <c r="B171" s="11">
        <f>B168+B165+B162+B159+B156+B153+B150</f>
        <v>7255</v>
      </c>
      <c r="C171" s="11">
        <f t="shared" ref="C171:E171" si="25">C168+C165+C162+C159+C156+C153+C150</f>
        <v>3100</v>
      </c>
      <c r="D171" s="11">
        <f t="shared" si="25"/>
        <v>3100</v>
      </c>
      <c r="E171" s="11">
        <f t="shared" si="25"/>
        <v>3100</v>
      </c>
    </row>
    <row r="172" spans="1:5" ht="17.25" customHeight="1" thickBot="1" x14ac:dyDescent="0.3">
      <c r="A172" s="23" t="s">
        <v>36</v>
      </c>
      <c r="B172" s="24">
        <f>IF(B171-B142=0,0,"Error")</f>
        <v>0</v>
      </c>
      <c r="C172" s="24">
        <f>IF(C171-C142=0,0,"Error")</f>
        <v>0</v>
      </c>
      <c r="D172" s="24">
        <f>IF(D171-D142=0,0,"Error")</f>
        <v>0</v>
      </c>
      <c r="E172" s="24">
        <f>IF(E171-E142=0,0,"Error")</f>
        <v>0</v>
      </c>
    </row>
    <row r="173" spans="1:5" s="175" customFormat="1" ht="15.75" thickBot="1" x14ac:dyDescent="0.3">
      <c r="A173" s="389" t="s">
        <v>47</v>
      </c>
      <c r="B173" s="390"/>
      <c r="C173" s="390"/>
      <c r="D173" s="390"/>
      <c r="E173" s="391"/>
    </row>
    <row r="174" spans="1:5" ht="15.75" thickBot="1" x14ac:dyDescent="0.3">
      <c r="A174" s="399" t="s">
        <v>41</v>
      </c>
      <c r="B174" s="400"/>
      <c r="C174" s="400"/>
      <c r="D174" s="400"/>
      <c r="E174" s="401"/>
    </row>
    <row r="175" spans="1:5" ht="23.25" customHeight="1" thickBot="1" x14ac:dyDescent="0.3">
      <c r="A175" s="19" t="s">
        <v>30</v>
      </c>
      <c r="B175" s="688" t="s">
        <v>81</v>
      </c>
      <c r="C175" s="689"/>
      <c r="D175" s="689"/>
      <c r="E175" s="690"/>
    </row>
    <row r="176" spans="1:5" ht="72" customHeight="1" thickBot="1" x14ac:dyDescent="0.3">
      <c r="A176" s="19" t="s">
        <v>29</v>
      </c>
      <c r="B176" s="97" t="s">
        <v>360</v>
      </c>
      <c r="C176" s="36" t="s">
        <v>55</v>
      </c>
      <c r="D176" s="38"/>
      <c r="E176" s="39"/>
    </row>
    <row r="177" spans="1:5" ht="15.75" customHeight="1" thickBot="1" x14ac:dyDescent="0.3">
      <c r="A177" s="4" t="s">
        <v>10</v>
      </c>
      <c r="B177" s="349" t="s">
        <v>361</v>
      </c>
      <c r="C177" s="498"/>
      <c r="D177" s="498"/>
      <c r="E177" s="499"/>
    </row>
    <row r="178" spans="1:5" ht="12" customHeight="1" thickBot="1" x14ac:dyDescent="0.3">
      <c r="A178" s="4" t="s">
        <v>15</v>
      </c>
      <c r="B178" s="352" t="s">
        <v>354</v>
      </c>
      <c r="C178" s="353"/>
      <c r="D178" s="353"/>
      <c r="E178" s="381"/>
    </row>
    <row r="179" spans="1:5" x14ac:dyDescent="0.25">
      <c r="A179" s="366"/>
      <c r="B179" s="17">
        <v>2018</v>
      </c>
      <c r="C179" s="17">
        <v>2019</v>
      </c>
      <c r="D179" s="17">
        <v>2020</v>
      </c>
      <c r="E179" s="17">
        <v>2021</v>
      </c>
    </row>
    <row r="180" spans="1:5" ht="12.75" customHeight="1" thickBot="1" x14ac:dyDescent="0.3">
      <c r="A180" s="367"/>
      <c r="B180" s="18" t="s">
        <v>6</v>
      </c>
      <c r="C180" s="18" t="s">
        <v>7</v>
      </c>
      <c r="D180" s="18" t="s">
        <v>7</v>
      </c>
      <c r="E180" s="18" t="s">
        <v>7</v>
      </c>
    </row>
    <row r="181" spans="1:5" ht="15" customHeight="1" thickBot="1" x14ac:dyDescent="0.3">
      <c r="A181" s="4" t="s">
        <v>9</v>
      </c>
      <c r="B181" s="158">
        <v>700</v>
      </c>
      <c r="C181" s="158">
        <v>710</v>
      </c>
      <c r="D181" s="158">
        <v>720</v>
      </c>
      <c r="E181" s="158">
        <v>730</v>
      </c>
    </row>
    <row r="182" spans="1:5" ht="15.75" thickBot="1" x14ac:dyDescent="0.3">
      <c r="A182" s="4" t="s">
        <v>16</v>
      </c>
      <c r="B182" s="6">
        <f>B200</f>
        <v>0</v>
      </c>
      <c r="C182" s="6">
        <f t="shared" ref="C182:E182" si="26">C200</f>
        <v>25000</v>
      </c>
      <c r="D182" s="6">
        <f t="shared" si="26"/>
        <v>0</v>
      </c>
      <c r="E182" s="6">
        <f t="shared" si="26"/>
        <v>0</v>
      </c>
    </row>
    <row r="183" spans="1:5" ht="15.75" thickBot="1" x14ac:dyDescent="0.3">
      <c r="A183" s="4" t="s">
        <v>24</v>
      </c>
      <c r="B183" s="6">
        <v>0</v>
      </c>
      <c r="C183" s="6">
        <f t="shared" ref="C183:E183" si="27">C182/C181</f>
        <v>35.2112676056338</v>
      </c>
      <c r="D183" s="6">
        <f t="shared" si="27"/>
        <v>0</v>
      </c>
      <c r="E183" s="6">
        <f t="shared" si="27"/>
        <v>0</v>
      </c>
    </row>
    <row r="184" spans="1:5" ht="15.75" thickBot="1" x14ac:dyDescent="0.3">
      <c r="A184" s="4" t="s">
        <v>17</v>
      </c>
      <c r="B184" s="45" t="s">
        <v>23</v>
      </c>
      <c r="C184" s="7">
        <f>C181/B181-1</f>
        <v>1.4285714285714235E-2</v>
      </c>
      <c r="D184" s="7">
        <f t="shared" ref="D184:E186" si="28">D181/C181-1</f>
        <v>1.4084507042253502E-2</v>
      </c>
      <c r="E184" s="7">
        <f t="shared" si="28"/>
        <v>1.388888888888884E-2</v>
      </c>
    </row>
    <row r="185" spans="1:5" ht="15.75" thickBot="1" x14ac:dyDescent="0.3">
      <c r="A185" s="4" t="s">
        <v>18</v>
      </c>
      <c r="B185" s="45" t="s">
        <v>23</v>
      </c>
      <c r="C185" s="7" t="e">
        <f>C182/B182-1</f>
        <v>#DIV/0!</v>
      </c>
      <c r="D185" s="7">
        <f t="shared" si="28"/>
        <v>-1</v>
      </c>
      <c r="E185" s="7" t="e">
        <f t="shared" si="28"/>
        <v>#DIV/0!</v>
      </c>
    </row>
    <row r="186" spans="1:5" ht="15.75" thickBot="1" x14ac:dyDescent="0.3">
      <c r="A186" s="4" t="s">
        <v>19</v>
      </c>
      <c r="B186" s="45" t="s">
        <v>23</v>
      </c>
      <c r="C186" s="7" t="e">
        <f>C183/B183-1</f>
        <v>#DIV/0!</v>
      </c>
      <c r="D186" s="7">
        <f t="shared" si="28"/>
        <v>-1</v>
      </c>
      <c r="E186" s="7" t="e">
        <f t="shared" si="28"/>
        <v>#DIV/0!</v>
      </c>
    </row>
    <row r="187" spans="1:5" ht="15.75" customHeight="1" thickBot="1" x14ac:dyDescent="0.3">
      <c r="A187" s="405" t="s">
        <v>362</v>
      </c>
      <c r="B187" s="406"/>
      <c r="C187" s="406"/>
      <c r="D187" s="406"/>
      <c r="E187" s="407"/>
    </row>
    <row r="188" spans="1:5" ht="15.75" customHeight="1" x14ac:dyDescent="0.25">
      <c r="A188" s="366"/>
      <c r="B188" s="17">
        <v>2018</v>
      </c>
      <c r="C188" s="17">
        <v>2019</v>
      </c>
      <c r="D188" s="17">
        <v>2020</v>
      </c>
      <c r="E188" s="17">
        <v>2021</v>
      </c>
    </row>
    <row r="189" spans="1:5" ht="12.75" customHeight="1" thickBot="1" x14ac:dyDescent="0.3">
      <c r="A189" s="367"/>
      <c r="B189" s="18" t="s">
        <v>6</v>
      </c>
      <c r="C189" s="18" t="s">
        <v>7</v>
      </c>
      <c r="D189" s="18" t="s">
        <v>7</v>
      </c>
      <c r="E189" s="18" t="s">
        <v>7</v>
      </c>
    </row>
    <row r="190" spans="1:5" ht="15.75" customHeight="1" thickBot="1" x14ac:dyDescent="0.3">
      <c r="A190" s="1" t="s">
        <v>43</v>
      </c>
      <c r="B190" s="8">
        <f>B191+B192+B193+B194</f>
        <v>0</v>
      </c>
      <c r="C190" s="8">
        <f t="shared" ref="C190:E190" si="29">C191+C192+C193+C194</f>
        <v>0</v>
      </c>
      <c r="D190" s="8">
        <f t="shared" si="29"/>
        <v>0</v>
      </c>
      <c r="E190" s="8">
        <f t="shared" si="29"/>
        <v>0</v>
      </c>
    </row>
    <row r="191" spans="1:5" ht="15.75" thickBot="1" x14ac:dyDescent="0.3">
      <c r="A191" s="10" t="s">
        <v>52</v>
      </c>
      <c r="B191" s="8">
        <v>0</v>
      </c>
      <c r="C191" s="8">
        <v>0</v>
      </c>
      <c r="D191" s="8">
        <v>0</v>
      </c>
      <c r="E191" s="8">
        <v>0</v>
      </c>
    </row>
    <row r="192" spans="1:5" ht="15.75" thickBot="1" x14ac:dyDescent="0.3">
      <c r="A192" s="10" t="s">
        <v>149</v>
      </c>
      <c r="B192" s="8"/>
      <c r="C192" s="8"/>
      <c r="D192" s="8"/>
      <c r="E192" s="8"/>
    </row>
    <row r="193" spans="1:5" ht="15.75" thickBot="1" x14ac:dyDescent="0.3">
      <c r="A193" s="10" t="s">
        <v>150</v>
      </c>
      <c r="B193" s="8"/>
      <c r="C193" s="8"/>
      <c r="D193" s="8"/>
      <c r="E193" s="8"/>
    </row>
    <row r="194" spans="1:5" ht="15.75" thickBot="1" x14ac:dyDescent="0.3">
      <c r="A194" s="10" t="s">
        <v>151</v>
      </c>
      <c r="B194" s="8"/>
      <c r="C194" s="8"/>
      <c r="D194" s="8"/>
      <c r="E194" s="8"/>
    </row>
    <row r="195" spans="1:5" ht="15.75" thickBot="1" x14ac:dyDescent="0.3">
      <c r="A195" s="1" t="s">
        <v>44</v>
      </c>
      <c r="B195" s="11">
        <f>B196+B197+B198+B199</f>
        <v>0</v>
      </c>
      <c r="C195" s="11">
        <f t="shared" ref="C195:E195" si="30">C196+C197+C198+C199</f>
        <v>25000</v>
      </c>
      <c r="D195" s="11">
        <f t="shared" si="30"/>
        <v>0</v>
      </c>
      <c r="E195" s="11">
        <f t="shared" si="30"/>
        <v>0</v>
      </c>
    </row>
    <row r="196" spans="1:5" ht="15.75" thickBot="1" x14ac:dyDescent="0.3">
      <c r="A196" s="10" t="s">
        <v>52</v>
      </c>
      <c r="B196" s="11">
        <v>0</v>
      </c>
      <c r="C196" s="8">
        <v>25000</v>
      </c>
      <c r="D196" s="8">
        <v>0</v>
      </c>
      <c r="E196" s="8">
        <v>0</v>
      </c>
    </row>
    <row r="197" spans="1:5" ht="15.75" thickBot="1" x14ac:dyDescent="0.3">
      <c r="A197" s="10" t="s">
        <v>149</v>
      </c>
      <c r="B197" s="11"/>
      <c r="C197" s="8"/>
      <c r="D197" s="8"/>
      <c r="E197" s="8"/>
    </row>
    <row r="198" spans="1:5" ht="15.75" thickBot="1" x14ac:dyDescent="0.3">
      <c r="A198" s="10" t="s">
        <v>150</v>
      </c>
      <c r="B198" s="11"/>
      <c r="C198" s="8"/>
      <c r="D198" s="8"/>
      <c r="E198" s="8"/>
    </row>
    <row r="199" spans="1:5" ht="15.75" thickBot="1" x14ac:dyDescent="0.3">
      <c r="A199" s="10" t="s">
        <v>151</v>
      </c>
      <c r="B199" s="11"/>
      <c r="C199" s="8"/>
      <c r="D199" s="8"/>
      <c r="E199" s="8"/>
    </row>
    <row r="200" spans="1:5" ht="18.75" customHeight="1" thickBot="1" x14ac:dyDescent="0.3">
      <c r="A200" s="164" t="s">
        <v>34</v>
      </c>
      <c r="B200" s="11">
        <f>B191+B196</f>
        <v>0</v>
      </c>
      <c r="C200" s="11">
        <f>C191+C196</f>
        <v>25000</v>
      </c>
      <c r="D200" s="11">
        <f>D191+D196</f>
        <v>0</v>
      </c>
      <c r="E200" s="11">
        <f>E191+E196</f>
        <v>0</v>
      </c>
    </row>
    <row r="201" spans="1:5" ht="23.25" customHeight="1" thickBot="1" x14ac:dyDescent="0.3">
      <c r="A201" s="19" t="s">
        <v>48</v>
      </c>
      <c r="B201" s="684" t="s">
        <v>363</v>
      </c>
      <c r="C201" s="685"/>
      <c r="D201" s="686"/>
      <c r="E201" s="687"/>
    </row>
    <row r="202" spans="1:5" ht="22.5" customHeight="1" thickBot="1" x14ac:dyDescent="0.3">
      <c r="A202" s="35" t="s">
        <v>29</v>
      </c>
      <c r="B202" s="42" t="s">
        <v>364</v>
      </c>
      <c r="C202" s="287" t="s">
        <v>55</v>
      </c>
      <c r="D202" s="386"/>
      <c r="E202" s="387"/>
    </row>
    <row r="203" spans="1:5" ht="15.75" customHeight="1" thickBot="1" x14ac:dyDescent="0.3">
      <c r="A203" s="4" t="s">
        <v>10</v>
      </c>
      <c r="B203" s="495" t="s">
        <v>365</v>
      </c>
      <c r="C203" s="496"/>
      <c r="D203" s="496"/>
      <c r="E203" s="497"/>
    </row>
    <row r="204" spans="1:5" ht="15.75" thickBot="1" x14ac:dyDescent="0.3">
      <c r="A204" s="4" t="s">
        <v>15</v>
      </c>
      <c r="B204" s="492" t="s">
        <v>354</v>
      </c>
      <c r="C204" s="493"/>
      <c r="D204" s="493"/>
      <c r="E204" s="494"/>
    </row>
    <row r="205" spans="1:5" x14ac:dyDescent="0.25">
      <c r="A205" s="366"/>
      <c r="B205" s="17">
        <v>2018</v>
      </c>
      <c r="C205" s="17">
        <v>2019</v>
      </c>
      <c r="D205" s="17">
        <v>2020</v>
      </c>
      <c r="E205" s="17">
        <v>2021</v>
      </c>
    </row>
    <row r="206" spans="1:5" ht="15.75" thickBot="1" x14ac:dyDescent="0.3">
      <c r="A206" s="367"/>
      <c r="B206" s="18" t="s">
        <v>6</v>
      </c>
      <c r="C206" s="18" t="s">
        <v>7</v>
      </c>
      <c r="D206" s="18" t="s">
        <v>7</v>
      </c>
      <c r="E206" s="18" t="s">
        <v>7</v>
      </c>
    </row>
    <row r="207" spans="1:5" ht="15.75" thickBot="1" x14ac:dyDescent="0.3">
      <c r="A207" s="4" t="s">
        <v>9</v>
      </c>
      <c r="B207" s="158">
        <v>700</v>
      </c>
      <c r="C207" s="158">
        <v>710</v>
      </c>
      <c r="D207" s="158">
        <v>720</v>
      </c>
      <c r="E207" s="158">
        <v>730</v>
      </c>
    </row>
    <row r="208" spans="1:5" ht="15.75" thickBot="1" x14ac:dyDescent="0.3">
      <c r="A208" s="4" t="s">
        <v>16</v>
      </c>
      <c r="B208" s="159">
        <f>B226</f>
        <v>9500</v>
      </c>
      <c r="C208" s="159">
        <f t="shared" ref="C208:E208" si="31">C226</f>
        <v>1000</v>
      </c>
      <c r="D208" s="159">
        <f t="shared" si="31"/>
        <v>0</v>
      </c>
      <c r="E208" s="159">
        <f t="shared" si="31"/>
        <v>0</v>
      </c>
    </row>
    <row r="209" spans="1:5" ht="15.75" thickBot="1" x14ac:dyDescent="0.3">
      <c r="A209" s="4" t="s">
        <v>24</v>
      </c>
      <c r="B209" s="6">
        <f>B208/B207</f>
        <v>13.571428571428571</v>
      </c>
      <c r="C209" s="6">
        <f t="shared" ref="C209:E209" si="32">C208/C207</f>
        <v>1.408450704225352</v>
      </c>
      <c r="D209" s="6">
        <f t="shared" si="32"/>
        <v>0</v>
      </c>
      <c r="E209" s="6">
        <f t="shared" si="32"/>
        <v>0</v>
      </c>
    </row>
    <row r="210" spans="1:5" ht="15.75" thickBot="1" x14ac:dyDescent="0.3">
      <c r="A210" s="4" t="s">
        <v>17</v>
      </c>
      <c r="B210" s="45" t="s">
        <v>23</v>
      </c>
      <c r="C210" s="7">
        <f>C207/B207-1</f>
        <v>1.4285714285714235E-2</v>
      </c>
      <c r="D210" s="7">
        <f t="shared" ref="D210:E212" si="33">D207/C207-1</f>
        <v>1.4084507042253502E-2</v>
      </c>
      <c r="E210" s="7">
        <f t="shared" si="33"/>
        <v>1.388888888888884E-2</v>
      </c>
    </row>
    <row r="211" spans="1:5" ht="15.75" customHeight="1" thickBot="1" x14ac:dyDescent="0.3">
      <c r="A211" s="4" t="s">
        <v>18</v>
      </c>
      <c r="B211" s="45" t="s">
        <v>23</v>
      </c>
      <c r="C211" s="7">
        <f>C208/B208-1</f>
        <v>-0.89473684210526316</v>
      </c>
      <c r="D211" s="7">
        <f t="shared" si="33"/>
        <v>-1</v>
      </c>
      <c r="E211" s="7" t="e">
        <f t="shared" si="33"/>
        <v>#DIV/0!</v>
      </c>
    </row>
    <row r="212" spans="1:5" ht="12.75" customHeight="1" thickBot="1" x14ac:dyDescent="0.3">
      <c r="A212" s="4" t="s">
        <v>19</v>
      </c>
      <c r="B212" s="45" t="s">
        <v>23</v>
      </c>
      <c r="C212" s="7">
        <f>C209/B209-1</f>
        <v>-0.89621942179392144</v>
      </c>
      <c r="D212" s="7">
        <f t="shared" si="33"/>
        <v>-1</v>
      </c>
      <c r="E212" s="7" t="e">
        <f t="shared" si="33"/>
        <v>#DIV/0!</v>
      </c>
    </row>
    <row r="213" spans="1:5" ht="16.5" customHeight="1" thickBot="1" x14ac:dyDescent="0.3">
      <c r="A213" s="405" t="s">
        <v>362</v>
      </c>
      <c r="B213" s="406"/>
      <c r="C213" s="406"/>
      <c r="D213" s="406"/>
      <c r="E213" s="407"/>
    </row>
    <row r="214" spans="1:5" x14ac:dyDescent="0.25">
      <c r="A214" s="366"/>
      <c r="B214" s="17">
        <v>2018</v>
      </c>
      <c r="C214" s="17">
        <v>2019</v>
      </c>
      <c r="D214" s="17">
        <v>2020</v>
      </c>
      <c r="E214" s="17">
        <v>2021</v>
      </c>
    </row>
    <row r="215" spans="1:5" ht="15.75" thickBot="1" x14ac:dyDescent="0.3">
      <c r="A215" s="367"/>
      <c r="B215" s="18" t="s">
        <v>6</v>
      </c>
      <c r="C215" s="18" t="s">
        <v>7</v>
      </c>
      <c r="D215" s="18" t="s">
        <v>7</v>
      </c>
      <c r="E215" s="18" t="s">
        <v>7</v>
      </c>
    </row>
    <row r="216" spans="1:5" ht="15.75" thickBot="1" x14ac:dyDescent="0.3">
      <c r="A216" s="1" t="s">
        <v>43</v>
      </c>
      <c r="B216" s="8">
        <f>B217+B218+B219+B220</f>
        <v>0</v>
      </c>
      <c r="C216" s="8">
        <f t="shared" ref="C216:E216" si="34">C217+C218+C219+C220</f>
        <v>0</v>
      </c>
      <c r="D216" s="8">
        <f t="shared" si="34"/>
        <v>0</v>
      </c>
      <c r="E216" s="8">
        <f t="shared" si="34"/>
        <v>0</v>
      </c>
    </row>
    <row r="217" spans="1:5" ht="15.75" thickBot="1" x14ac:dyDescent="0.3">
      <c r="A217" s="10" t="s">
        <v>52</v>
      </c>
      <c r="B217" s="8"/>
      <c r="C217" s="8">
        <v>0</v>
      </c>
      <c r="D217" s="8">
        <v>0</v>
      </c>
      <c r="E217" s="8">
        <v>0</v>
      </c>
    </row>
    <row r="218" spans="1:5" ht="15.75" thickBot="1" x14ac:dyDescent="0.3">
      <c r="A218" s="10" t="s">
        <v>149</v>
      </c>
      <c r="B218" s="8"/>
      <c r="C218" s="8"/>
      <c r="D218" s="8"/>
      <c r="E218" s="8"/>
    </row>
    <row r="219" spans="1:5" ht="15.75" thickBot="1" x14ac:dyDescent="0.3">
      <c r="A219" s="10" t="s">
        <v>150</v>
      </c>
      <c r="B219" s="8"/>
      <c r="C219" s="8"/>
      <c r="D219" s="8"/>
      <c r="E219" s="8"/>
    </row>
    <row r="220" spans="1:5" ht="15.75" thickBot="1" x14ac:dyDescent="0.3">
      <c r="A220" s="10" t="s">
        <v>151</v>
      </c>
      <c r="B220" s="8"/>
      <c r="C220" s="8"/>
      <c r="D220" s="8"/>
      <c r="E220" s="8"/>
    </row>
    <row r="221" spans="1:5" ht="15.75" thickBot="1" x14ac:dyDescent="0.3">
      <c r="A221" s="1" t="s">
        <v>44</v>
      </c>
      <c r="B221" s="11">
        <f>B222+B223+B224+B225</f>
        <v>9500</v>
      </c>
      <c r="C221" s="11">
        <f t="shared" ref="C221:E221" si="35">C222+C223+C224+C225</f>
        <v>1000</v>
      </c>
      <c r="D221" s="11">
        <f t="shared" si="35"/>
        <v>0</v>
      </c>
      <c r="E221" s="11">
        <f t="shared" si="35"/>
        <v>0</v>
      </c>
    </row>
    <row r="222" spans="1:5" ht="15.75" thickBot="1" x14ac:dyDescent="0.3">
      <c r="A222" s="10" t="s">
        <v>52</v>
      </c>
      <c r="B222" s="159">
        <v>9500</v>
      </c>
      <c r="C222" s="159">
        <v>1000</v>
      </c>
      <c r="D222" s="159">
        <v>0</v>
      </c>
      <c r="E222" s="159">
        <v>0</v>
      </c>
    </row>
    <row r="223" spans="1:5" ht="15.75" thickBot="1" x14ac:dyDescent="0.3">
      <c r="A223" s="10" t="s">
        <v>149</v>
      </c>
      <c r="B223" s="11"/>
      <c r="C223" s="8"/>
      <c r="D223" s="8"/>
      <c r="E223" s="8"/>
    </row>
    <row r="224" spans="1:5" ht="15.75" thickBot="1" x14ac:dyDescent="0.3">
      <c r="A224" s="10" t="s">
        <v>150</v>
      </c>
      <c r="B224" s="11"/>
      <c r="C224" s="8"/>
      <c r="D224" s="8"/>
      <c r="E224" s="8"/>
    </row>
    <row r="225" spans="1:5" ht="21.75" customHeight="1" thickBot="1" x14ac:dyDescent="0.3">
      <c r="A225" s="10" t="s">
        <v>151</v>
      </c>
      <c r="B225" s="11"/>
      <c r="C225" s="8"/>
      <c r="D225" s="8"/>
      <c r="E225" s="8"/>
    </row>
    <row r="226" spans="1:5" ht="23.25" customHeight="1" thickBot="1" x14ac:dyDescent="0.3">
      <c r="A226" s="164" t="s">
        <v>34</v>
      </c>
      <c r="B226" s="11">
        <f>B216+B221</f>
        <v>9500</v>
      </c>
      <c r="C226" s="11">
        <f t="shared" ref="C226:E226" si="36">C216+C221</f>
        <v>1000</v>
      </c>
      <c r="D226" s="11">
        <f t="shared" si="36"/>
        <v>0</v>
      </c>
      <c r="E226" s="11">
        <f t="shared" si="36"/>
        <v>0</v>
      </c>
    </row>
    <row r="227" spans="1:5" ht="23.25" customHeight="1" thickBot="1" x14ac:dyDescent="0.3">
      <c r="A227" s="19" t="s">
        <v>48</v>
      </c>
      <c r="B227" s="684" t="s">
        <v>363</v>
      </c>
      <c r="C227" s="685"/>
      <c r="D227" s="686"/>
      <c r="E227" s="687"/>
    </row>
    <row r="228" spans="1:5" ht="22.5" customHeight="1" thickBot="1" x14ac:dyDescent="0.3">
      <c r="A228" s="19" t="s">
        <v>75</v>
      </c>
      <c r="B228" s="42" t="s">
        <v>366</v>
      </c>
      <c r="C228" s="287" t="s">
        <v>55</v>
      </c>
      <c r="D228" s="384"/>
      <c r="E228" s="387"/>
    </row>
    <row r="229" spans="1:5" ht="15.75" customHeight="1" thickBot="1" x14ac:dyDescent="0.3">
      <c r="A229" s="4" t="s">
        <v>10</v>
      </c>
      <c r="B229" s="349" t="s">
        <v>367</v>
      </c>
      <c r="C229" s="350"/>
      <c r="D229" s="350"/>
      <c r="E229" s="415"/>
    </row>
    <row r="230" spans="1:5" ht="15.75" thickBot="1" x14ac:dyDescent="0.3">
      <c r="A230" s="4" t="s">
        <v>15</v>
      </c>
      <c r="B230" s="492" t="s">
        <v>354</v>
      </c>
      <c r="C230" s="493"/>
      <c r="D230" s="493"/>
      <c r="E230" s="494"/>
    </row>
    <row r="231" spans="1:5" x14ac:dyDescent="0.25">
      <c r="A231" s="366"/>
      <c r="B231" s="17">
        <v>2018</v>
      </c>
      <c r="C231" s="17">
        <v>2019</v>
      </c>
      <c r="D231" s="17">
        <v>2020</v>
      </c>
      <c r="E231" s="17">
        <v>2021</v>
      </c>
    </row>
    <row r="232" spans="1:5" ht="15.75" thickBot="1" x14ac:dyDescent="0.3">
      <c r="A232" s="367"/>
      <c r="B232" s="18" t="s">
        <v>6</v>
      </c>
      <c r="C232" s="18" t="s">
        <v>7</v>
      </c>
      <c r="D232" s="18" t="s">
        <v>7</v>
      </c>
      <c r="E232" s="18" t="s">
        <v>7</v>
      </c>
    </row>
    <row r="233" spans="1:5" ht="15.75" thickBot="1" x14ac:dyDescent="0.3">
      <c r="A233" s="4" t="s">
        <v>9</v>
      </c>
      <c r="B233" s="166">
        <v>72</v>
      </c>
      <c r="C233" s="166">
        <v>80</v>
      </c>
      <c r="D233" s="166">
        <v>82</v>
      </c>
      <c r="E233" s="166">
        <v>85</v>
      </c>
    </row>
    <row r="234" spans="1:5" ht="15.75" thickBot="1" x14ac:dyDescent="0.3">
      <c r="A234" s="4" t="s">
        <v>16</v>
      </c>
      <c r="B234" s="159">
        <f>B252</f>
        <v>0</v>
      </c>
      <c r="C234" s="159">
        <f t="shared" ref="C234:E234" si="37">C252</f>
        <v>600</v>
      </c>
      <c r="D234" s="159">
        <f t="shared" si="37"/>
        <v>1000</v>
      </c>
      <c r="E234" s="159">
        <f t="shared" si="37"/>
        <v>1000</v>
      </c>
    </row>
    <row r="235" spans="1:5" ht="15.75" thickBot="1" x14ac:dyDescent="0.3">
      <c r="A235" s="4" t="s">
        <v>24</v>
      </c>
      <c r="B235" s="6">
        <f>B234/B233</f>
        <v>0</v>
      </c>
      <c r="C235" s="6">
        <f t="shared" ref="C235:E235" si="38">C234/C233</f>
        <v>7.5</v>
      </c>
      <c r="D235" s="6">
        <f t="shared" si="38"/>
        <v>12.195121951219512</v>
      </c>
      <c r="E235" s="6">
        <f t="shared" si="38"/>
        <v>11.764705882352942</v>
      </c>
    </row>
    <row r="236" spans="1:5" ht="15.75" thickBot="1" x14ac:dyDescent="0.3">
      <c r="A236" s="4" t="s">
        <v>17</v>
      </c>
      <c r="B236" s="45" t="s">
        <v>23</v>
      </c>
      <c r="C236" s="7">
        <f>C233/B233-1</f>
        <v>0.11111111111111116</v>
      </c>
      <c r="D236" s="7">
        <f t="shared" ref="D236:E238" si="39">D233/C233-1</f>
        <v>2.4999999999999911E-2</v>
      </c>
      <c r="E236" s="7">
        <f t="shared" si="39"/>
        <v>3.6585365853658569E-2</v>
      </c>
    </row>
    <row r="237" spans="1:5" ht="15.75" thickBot="1" x14ac:dyDescent="0.3">
      <c r="A237" s="4" t="s">
        <v>18</v>
      </c>
      <c r="B237" s="45" t="s">
        <v>23</v>
      </c>
      <c r="C237" s="7" t="e">
        <f>C234/B234-1</f>
        <v>#DIV/0!</v>
      </c>
      <c r="D237" s="7">
        <f t="shared" si="39"/>
        <v>0.66666666666666674</v>
      </c>
      <c r="E237" s="7">
        <f t="shared" si="39"/>
        <v>0</v>
      </c>
    </row>
    <row r="238" spans="1:5" ht="15.75" thickBot="1" x14ac:dyDescent="0.3">
      <c r="A238" s="4" t="s">
        <v>19</v>
      </c>
      <c r="B238" s="45" t="s">
        <v>23</v>
      </c>
      <c r="C238" s="7" t="e">
        <f>C235/B235-1</f>
        <v>#DIV/0!</v>
      </c>
      <c r="D238" s="7">
        <f t="shared" si="39"/>
        <v>0.62601626016260159</v>
      </c>
      <c r="E238" s="7">
        <f t="shared" si="39"/>
        <v>-3.5294117647058809E-2</v>
      </c>
    </row>
    <row r="239" spans="1:5" ht="15.75" customHeight="1" thickBot="1" x14ac:dyDescent="0.3">
      <c r="A239" s="405" t="s">
        <v>368</v>
      </c>
      <c r="B239" s="406"/>
      <c r="C239" s="406"/>
      <c r="D239" s="406"/>
      <c r="E239" s="407"/>
    </row>
    <row r="240" spans="1:5" x14ac:dyDescent="0.25">
      <c r="A240" s="366"/>
      <c r="B240" s="17">
        <v>2018</v>
      </c>
      <c r="C240" s="17">
        <v>2019</v>
      </c>
      <c r="D240" s="17">
        <v>2020</v>
      </c>
      <c r="E240" s="17">
        <v>2021</v>
      </c>
    </row>
    <row r="241" spans="1:5" ht="15.75" thickBot="1" x14ac:dyDescent="0.3">
      <c r="A241" s="367"/>
      <c r="B241" s="18" t="s">
        <v>6</v>
      </c>
      <c r="C241" s="18" t="s">
        <v>7</v>
      </c>
      <c r="D241" s="18" t="s">
        <v>7</v>
      </c>
      <c r="E241" s="18" t="s">
        <v>7</v>
      </c>
    </row>
    <row r="242" spans="1:5" ht="15.75" thickBot="1" x14ac:dyDescent="0.3">
      <c r="A242" s="1" t="s">
        <v>43</v>
      </c>
      <c r="B242" s="8">
        <f>B243+B244+B245+B246</f>
        <v>0</v>
      </c>
      <c r="C242" s="8">
        <f t="shared" ref="C242:E242" si="40">C243+C244+C245+C246</f>
        <v>0</v>
      </c>
      <c r="D242" s="8">
        <f t="shared" si="40"/>
        <v>0</v>
      </c>
      <c r="E242" s="8">
        <f t="shared" si="40"/>
        <v>0</v>
      </c>
    </row>
    <row r="243" spans="1:5" ht="15.75" thickBot="1" x14ac:dyDescent="0.3">
      <c r="A243" s="10" t="s">
        <v>52</v>
      </c>
      <c r="B243" s="8">
        <v>0</v>
      </c>
      <c r="C243" s="8">
        <v>0</v>
      </c>
      <c r="D243" s="8">
        <v>0</v>
      </c>
      <c r="E243" s="8">
        <v>0</v>
      </c>
    </row>
    <row r="244" spans="1:5" ht="15.75" thickBot="1" x14ac:dyDescent="0.3">
      <c r="A244" s="10" t="s">
        <v>149</v>
      </c>
      <c r="B244" s="8"/>
      <c r="C244" s="8"/>
      <c r="D244" s="8"/>
      <c r="E244" s="8"/>
    </row>
    <row r="245" spans="1:5" ht="15.75" thickBot="1" x14ac:dyDescent="0.3">
      <c r="A245" s="10" t="s">
        <v>150</v>
      </c>
      <c r="B245" s="8"/>
      <c r="C245" s="8"/>
      <c r="D245" s="8"/>
      <c r="E245" s="8"/>
    </row>
    <row r="246" spans="1:5" ht="15.75" thickBot="1" x14ac:dyDescent="0.3">
      <c r="A246" s="10" t="s">
        <v>151</v>
      </c>
      <c r="B246" s="8"/>
      <c r="C246" s="8"/>
      <c r="D246" s="8"/>
      <c r="E246" s="8"/>
    </row>
    <row r="247" spans="1:5" ht="15.75" thickBot="1" x14ac:dyDescent="0.3">
      <c r="A247" s="1" t="s">
        <v>44</v>
      </c>
      <c r="B247" s="11">
        <f t="shared" ref="B247:E247" si="41">B248+B249+B250+B251</f>
        <v>0</v>
      </c>
      <c r="C247" s="11">
        <f t="shared" si="41"/>
        <v>600</v>
      </c>
      <c r="D247" s="11">
        <f t="shared" si="41"/>
        <v>1000</v>
      </c>
      <c r="E247" s="11">
        <f t="shared" si="41"/>
        <v>1000</v>
      </c>
    </row>
    <row r="248" spans="1:5" ht="15.75" thickBot="1" x14ac:dyDescent="0.3">
      <c r="A248" s="10" t="s">
        <v>52</v>
      </c>
      <c r="B248" s="159">
        <v>0</v>
      </c>
      <c r="C248" s="159">
        <v>600</v>
      </c>
      <c r="D248" s="159">
        <v>1000</v>
      </c>
      <c r="E248" s="159">
        <v>1000</v>
      </c>
    </row>
    <row r="249" spans="1:5" ht="15.75" thickBot="1" x14ac:dyDescent="0.3">
      <c r="A249" s="10" t="s">
        <v>149</v>
      </c>
      <c r="B249" s="11"/>
      <c r="C249" s="8"/>
      <c r="D249" s="8"/>
      <c r="E249" s="8"/>
    </row>
    <row r="250" spans="1:5" ht="15.75" thickBot="1" x14ac:dyDescent="0.3">
      <c r="A250" s="10" t="s">
        <v>150</v>
      </c>
      <c r="B250" s="11"/>
      <c r="C250" s="8"/>
      <c r="D250" s="8"/>
      <c r="E250" s="8"/>
    </row>
    <row r="251" spans="1:5" ht="15.75" thickBot="1" x14ac:dyDescent="0.3">
      <c r="A251" s="10" t="s">
        <v>151</v>
      </c>
      <c r="B251" s="11"/>
      <c r="C251" s="8"/>
      <c r="D251" s="8"/>
      <c r="E251" s="8"/>
    </row>
    <row r="252" spans="1:5" ht="15.75" thickBot="1" x14ac:dyDescent="0.3">
      <c r="A252" s="164" t="s">
        <v>82</v>
      </c>
      <c r="B252" s="11">
        <f>B242+B247</f>
        <v>0</v>
      </c>
      <c r="C252" s="11">
        <f t="shared" ref="C252:E252" si="42">C242+C247</f>
        <v>600</v>
      </c>
      <c r="D252" s="11">
        <f t="shared" si="42"/>
        <v>1000</v>
      </c>
      <c r="E252" s="11">
        <f t="shared" si="42"/>
        <v>1000</v>
      </c>
    </row>
    <row r="253" spans="1:5" ht="15.75" thickBot="1" x14ac:dyDescent="0.3">
      <c r="A253" s="19" t="s">
        <v>48</v>
      </c>
      <c r="B253" s="384" t="s">
        <v>369</v>
      </c>
      <c r="C253" s="385"/>
      <c r="D253" s="386"/>
      <c r="E253" s="387"/>
    </row>
    <row r="254" spans="1:5" ht="36.75" customHeight="1" thickBot="1" x14ac:dyDescent="0.3">
      <c r="A254" s="19" t="s">
        <v>78</v>
      </c>
      <c r="B254" s="42" t="s">
        <v>370</v>
      </c>
      <c r="C254" s="287" t="s">
        <v>55</v>
      </c>
      <c r="D254" s="386"/>
      <c r="E254" s="387"/>
    </row>
    <row r="255" spans="1:5" ht="17.25" customHeight="1" thickBot="1" x14ac:dyDescent="0.3">
      <c r="A255" s="4" t="s">
        <v>10</v>
      </c>
      <c r="B255" s="352" t="s">
        <v>371</v>
      </c>
      <c r="C255" s="353"/>
      <c r="D255" s="353"/>
      <c r="E255" s="381"/>
    </row>
    <row r="256" spans="1:5" ht="15.75" thickBot="1" x14ac:dyDescent="0.3">
      <c r="A256" s="4" t="s">
        <v>15</v>
      </c>
      <c r="B256" s="489" t="s">
        <v>354</v>
      </c>
      <c r="C256" s="490"/>
      <c r="D256" s="490"/>
      <c r="E256" s="491"/>
    </row>
    <row r="257" spans="1:5" ht="12.75" customHeight="1" x14ac:dyDescent="0.25">
      <c r="A257" s="366"/>
      <c r="B257" s="17">
        <v>2018</v>
      </c>
      <c r="C257" s="17">
        <v>2019</v>
      </c>
      <c r="D257" s="17">
        <v>2020</v>
      </c>
      <c r="E257" s="17">
        <v>2021</v>
      </c>
    </row>
    <row r="258" spans="1:5" ht="9" customHeight="1" thickBot="1" x14ac:dyDescent="0.3">
      <c r="A258" s="367"/>
      <c r="B258" s="18" t="s">
        <v>6</v>
      </c>
      <c r="C258" s="18" t="s">
        <v>7</v>
      </c>
      <c r="D258" s="18" t="s">
        <v>7</v>
      </c>
      <c r="E258" s="18" t="s">
        <v>7</v>
      </c>
    </row>
    <row r="259" spans="1:5" ht="15.75" thickBot="1" x14ac:dyDescent="0.3">
      <c r="A259" s="4" t="s">
        <v>9</v>
      </c>
      <c r="B259" s="167">
        <v>180</v>
      </c>
      <c r="C259" s="167">
        <v>198</v>
      </c>
      <c r="D259" s="167">
        <v>218</v>
      </c>
      <c r="E259" s="167">
        <v>240</v>
      </c>
    </row>
    <row r="260" spans="1:5" ht="15.75" thickBot="1" x14ac:dyDescent="0.3">
      <c r="A260" s="4" t="s">
        <v>16</v>
      </c>
      <c r="B260" s="159">
        <f>B278</f>
        <v>1500</v>
      </c>
      <c r="C260" s="159">
        <f t="shared" ref="C260:E260" si="43">C278</f>
        <v>0</v>
      </c>
      <c r="D260" s="159">
        <f t="shared" si="43"/>
        <v>1000</v>
      </c>
      <c r="E260" s="159">
        <f t="shared" si="43"/>
        <v>1000</v>
      </c>
    </row>
    <row r="261" spans="1:5" ht="15.75" thickBot="1" x14ac:dyDescent="0.3">
      <c r="A261" s="4" t="s">
        <v>24</v>
      </c>
      <c r="B261" s="6">
        <f>B260/B259</f>
        <v>8.3333333333333339</v>
      </c>
      <c r="C261" s="6">
        <f t="shared" ref="C261:E261" si="44">C260/C259</f>
        <v>0</v>
      </c>
      <c r="D261" s="6">
        <f t="shared" si="44"/>
        <v>4.5871559633027523</v>
      </c>
      <c r="E261" s="6">
        <f t="shared" si="44"/>
        <v>4.166666666666667</v>
      </c>
    </row>
    <row r="262" spans="1:5" ht="15.75" thickBot="1" x14ac:dyDescent="0.3">
      <c r="A262" s="4" t="s">
        <v>17</v>
      </c>
      <c r="B262" s="45" t="s">
        <v>23</v>
      </c>
      <c r="C262" s="7">
        <f>C259/B259-1</f>
        <v>0.10000000000000009</v>
      </c>
      <c r="D262" s="7">
        <f t="shared" ref="D262:E264" si="45">D259/C259-1</f>
        <v>0.10101010101010099</v>
      </c>
      <c r="E262" s="7">
        <f t="shared" si="45"/>
        <v>0.10091743119266061</v>
      </c>
    </row>
    <row r="263" spans="1:5" ht="15.75" thickBot="1" x14ac:dyDescent="0.3">
      <c r="A263" s="4" t="s">
        <v>18</v>
      </c>
      <c r="B263" s="45" t="s">
        <v>23</v>
      </c>
      <c r="C263" s="7">
        <f>C260/B260-1</f>
        <v>-1</v>
      </c>
      <c r="D263" s="7" t="e">
        <f t="shared" si="45"/>
        <v>#DIV/0!</v>
      </c>
      <c r="E263" s="7">
        <f t="shared" si="45"/>
        <v>0</v>
      </c>
    </row>
    <row r="264" spans="1:5" ht="15.75" thickBot="1" x14ac:dyDescent="0.3">
      <c r="A264" s="4" t="s">
        <v>19</v>
      </c>
      <c r="B264" s="45" t="s">
        <v>23</v>
      </c>
      <c r="C264" s="7">
        <f>C261/B261-1</f>
        <v>-1</v>
      </c>
      <c r="D264" s="7" t="e">
        <f t="shared" si="45"/>
        <v>#DIV/0!</v>
      </c>
      <c r="E264" s="7">
        <f t="shared" si="45"/>
        <v>-9.1666666666666563E-2</v>
      </c>
    </row>
    <row r="265" spans="1:5" ht="15.75" thickBot="1" x14ac:dyDescent="0.3">
      <c r="A265" s="405" t="s">
        <v>372</v>
      </c>
      <c r="B265" s="406"/>
      <c r="C265" s="406"/>
      <c r="D265" s="406"/>
      <c r="E265" s="407"/>
    </row>
    <row r="266" spans="1:5" ht="12.75" customHeight="1" x14ac:dyDescent="0.25">
      <c r="A266" s="366"/>
      <c r="B266" s="17">
        <v>2018</v>
      </c>
      <c r="C266" s="17">
        <v>2019</v>
      </c>
      <c r="D266" s="17">
        <v>2020</v>
      </c>
      <c r="E266" s="17">
        <v>2021</v>
      </c>
    </row>
    <row r="267" spans="1:5" ht="9" customHeight="1" thickBot="1" x14ac:dyDescent="0.3">
      <c r="A267" s="367"/>
      <c r="B267" s="18" t="s">
        <v>6</v>
      </c>
      <c r="C267" s="18" t="s">
        <v>7</v>
      </c>
      <c r="D267" s="18" t="s">
        <v>7</v>
      </c>
      <c r="E267" s="18" t="s">
        <v>7</v>
      </c>
    </row>
    <row r="268" spans="1:5" ht="15.75" thickBot="1" x14ac:dyDescent="0.3">
      <c r="A268" s="1" t="s">
        <v>43</v>
      </c>
      <c r="B268" s="8">
        <f>B269+B270+B271+B272</f>
        <v>0</v>
      </c>
      <c r="C268" s="8">
        <f t="shared" ref="C268:E268" si="46">C269+C270+C271+C272</f>
        <v>0</v>
      </c>
      <c r="D268" s="8">
        <f t="shared" si="46"/>
        <v>0</v>
      </c>
      <c r="E268" s="8">
        <f t="shared" si="46"/>
        <v>0</v>
      </c>
    </row>
    <row r="269" spans="1:5" ht="15.75" thickBot="1" x14ac:dyDescent="0.3">
      <c r="A269" s="10" t="s">
        <v>52</v>
      </c>
      <c r="B269" s="8">
        <v>0</v>
      </c>
      <c r="C269" s="8">
        <v>0</v>
      </c>
      <c r="D269" s="8">
        <v>0</v>
      </c>
      <c r="E269" s="8">
        <v>0</v>
      </c>
    </row>
    <row r="270" spans="1:5" ht="15.75" thickBot="1" x14ac:dyDescent="0.3">
      <c r="A270" s="10" t="s">
        <v>149</v>
      </c>
      <c r="B270" s="8"/>
      <c r="C270" s="8"/>
      <c r="D270" s="8"/>
      <c r="E270" s="8"/>
    </row>
    <row r="271" spans="1:5" ht="15.75" thickBot="1" x14ac:dyDescent="0.3">
      <c r="A271" s="10" t="s">
        <v>150</v>
      </c>
      <c r="B271" s="8"/>
      <c r="C271" s="8"/>
      <c r="D271" s="8"/>
      <c r="E271" s="8"/>
    </row>
    <row r="272" spans="1:5" ht="15.75" thickBot="1" x14ac:dyDescent="0.3">
      <c r="A272" s="10" t="s">
        <v>151</v>
      </c>
      <c r="B272" s="8"/>
      <c r="C272" s="8"/>
      <c r="D272" s="8"/>
      <c r="E272" s="8"/>
    </row>
    <row r="273" spans="1:5" ht="15.75" thickBot="1" x14ac:dyDescent="0.3">
      <c r="A273" s="1" t="s">
        <v>44</v>
      </c>
      <c r="B273" s="11">
        <f>B274+B275+B276+B277</f>
        <v>1500</v>
      </c>
      <c r="C273" s="11">
        <f t="shared" ref="C273:E273" si="47">C274+C275+C276+C277</f>
        <v>0</v>
      </c>
      <c r="D273" s="11">
        <f t="shared" si="47"/>
        <v>1000</v>
      </c>
      <c r="E273" s="11">
        <f t="shared" si="47"/>
        <v>1000</v>
      </c>
    </row>
    <row r="274" spans="1:5" ht="15.75" thickBot="1" x14ac:dyDescent="0.3">
      <c r="A274" s="10" t="s">
        <v>52</v>
      </c>
      <c r="B274" s="159">
        <v>1500</v>
      </c>
      <c r="C274" s="159">
        <v>0</v>
      </c>
      <c r="D274" s="159">
        <v>1000</v>
      </c>
      <c r="E274" s="159">
        <v>1000</v>
      </c>
    </row>
    <row r="275" spans="1:5" ht="15.75" thickBot="1" x14ac:dyDescent="0.3">
      <c r="A275" s="10" t="s">
        <v>149</v>
      </c>
      <c r="B275" s="11"/>
      <c r="C275" s="8"/>
      <c r="D275" s="8"/>
      <c r="E275" s="8"/>
    </row>
    <row r="276" spans="1:5" ht="15.75" thickBot="1" x14ac:dyDescent="0.3">
      <c r="A276" s="10" t="s">
        <v>150</v>
      </c>
      <c r="B276" s="11"/>
      <c r="C276" s="8"/>
      <c r="D276" s="8"/>
      <c r="E276" s="8"/>
    </row>
    <row r="277" spans="1:5" ht="15.75" thickBot="1" x14ac:dyDescent="0.3">
      <c r="A277" s="10" t="s">
        <v>151</v>
      </c>
      <c r="B277" s="11"/>
      <c r="C277" s="8"/>
      <c r="D277" s="8"/>
      <c r="E277" s="8"/>
    </row>
    <row r="278" spans="1:5" ht="15.75" thickBot="1" x14ac:dyDescent="0.3">
      <c r="A278" s="100" t="s">
        <v>373</v>
      </c>
      <c r="B278" s="11">
        <f>B268+B273</f>
        <v>1500</v>
      </c>
      <c r="C278" s="11">
        <f t="shared" ref="C278:E278" si="48">C268+C273</f>
        <v>0</v>
      </c>
      <c r="D278" s="11">
        <f t="shared" si="48"/>
        <v>1000</v>
      </c>
      <c r="E278" s="11">
        <f t="shared" si="48"/>
        <v>1000</v>
      </c>
    </row>
    <row r="279" spans="1:5" ht="15.75" thickBot="1" x14ac:dyDescent="0.3">
      <c r="A279" s="399" t="s">
        <v>45</v>
      </c>
      <c r="B279" s="400"/>
      <c r="C279" s="400"/>
      <c r="D279" s="400"/>
      <c r="E279" s="401"/>
    </row>
    <row r="280" spans="1:5" ht="15.75" thickBot="1" x14ac:dyDescent="0.3">
      <c r="A280" s="36" t="s">
        <v>30</v>
      </c>
      <c r="B280" s="384" t="s">
        <v>374</v>
      </c>
      <c r="C280" s="386"/>
      <c r="D280" s="386"/>
      <c r="E280" s="387"/>
    </row>
    <row r="281" spans="1:5" ht="34.5" thickBot="1" x14ac:dyDescent="0.3">
      <c r="A281" s="19" t="s">
        <v>29</v>
      </c>
      <c r="B281" s="305" t="s">
        <v>375</v>
      </c>
      <c r="C281" s="306" t="s">
        <v>55</v>
      </c>
      <c r="D281" s="307"/>
      <c r="E281" s="308"/>
    </row>
    <row r="282" spans="1:5" ht="17.25" customHeight="1" thickBot="1" x14ac:dyDescent="0.3">
      <c r="A282" s="4" t="s">
        <v>10</v>
      </c>
      <c r="B282" s="349" t="s">
        <v>376</v>
      </c>
      <c r="C282" s="350"/>
      <c r="D282" s="350"/>
      <c r="E282" s="415"/>
    </row>
    <row r="283" spans="1:5" ht="15.75" thickBot="1" x14ac:dyDescent="0.3">
      <c r="A283" s="4" t="s">
        <v>15</v>
      </c>
      <c r="B283" s="492" t="s">
        <v>354</v>
      </c>
      <c r="C283" s="493"/>
      <c r="D283" s="493"/>
      <c r="E283" s="494"/>
    </row>
    <row r="284" spans="1:5" ht="12.75" customHeight="1" x14ac:dyDescent="0.25">
      <c r="A284" s="366"/>
      <c r="B284" s="17">
        <v>2018</v>
      </c>
      <c r="C284" s="17">
        <v>2019</v>
      </c>
      <c r="D284" s="17">
        <v>2020</v>
      </c>
      <c r="E284" s="17">
        <v>2021</v>
      </c>
    </row>
    <row r="285" spans="1:5" ht="9" customHeight="1" thickBot="1" x14ac:dyDescent="0.3">
      <c r="A285" s="367"/>
      <c r="B285" s="18" t="s">
        <v>6</v>
      </c>
      <c r="C285" s="18" t="s">
        <v>7</v>
      </c>
      <c r="D285" s="18" t="s">
        <v>7</v>
      </c>
      <c r="E285" s="18" t="s">
        <v>7</v>
      </c>
    </row>
    <row r="286" spans="1:5" ht="21" customHeight="1" thickBot="1" x14ac:dyDescent="0.3">
      <c r="A286" s="4" t="s">
        <v>9</v>
      </c>
      <c r="B286" s="158">
        <v>700</v>
      </c>
      <c r="C286" s="158">
        <v>710</v>
      </c>
      <c r="D286" s="158">
        <v>720</v>
      </c>
      <c r="E286" s="158">
        <v>730</v>
      </c>
    </row>
    <row r="287" spans="1:5" ht="15.75" thickBot="1" x14ac:dyDescent="0.3">
      <c r="A287" s="4" t="s">
        <v>16</v>
      </c>
      <c r="B287" s="159">
        <v>0</v>
      </c>
      <c r="C287" s="159">
        <v>400</v>
      </c>
      <c r="D287" s="159">
        <v>0</v>
      </c>
      <c r="E287" s="159">
        <v>0</v>
      </c>
    </row>
    <row r="288" spans="1:5" ht="15.75" thickBot="1" x14ac:dyDescent="0.3">
      <c r="A288" s="4" t="s">
        <v>24</v>
      </c>
      <c r="B288" s="6">
        <f>B287/B286</f>
        <v>0</v>
      </c>
      <c r="C288" s="6">
        <f t="shared" ref="C288:E288" si="49">C287/C286</f>
        <v>0.56338028169014087</v>
      </c>
      <c r="D288" s="6">
        <f t="shared" si="49"/>
        <v>0</v>
      </c>
      <c r="E288" s="6">
        <f t="shared" si="49"/>
        <v>0</v>
      </c>
    </row>
    <row r="289" spans="1:5" ht="15.75" thickBot="1" x14ac:dyDescent="0.3">
      <c r="A289" s="4" t="s">
        <v>17</v>
      </c>
      <c r="B289" s="45" t="s">
        <v>23</v>
      </c>
      <c r="C289" s="7">
        <f>C286/B286-1</f>
        <v>1.4285714285714235E-2</v>
      </c>
      <c r="D289" s="7">
        <f t="shared" ref="D289:E291" si="50">D286/C286-1</f>
        <v>1.4084507042253502E-2</v>
      </c>
      <c r="E289" s="7">
        <f t="shared" si="50"/>
        <v>1.388888888888884E-2</v>
      </c>
    </row>
    <row r="290" spans="1:5" ht="15.75" thickBot="1" x14ac:dyDescent="0.3">
      <c r="A290" s="4" t="s">
        <v>18</v>
      </c>
      <c r="B290" s="45" t="s">
        <v>23</v>
      </c>
      <c r="C290" s="7" t="e">
        <f t="shared" ref="C290" si="51">C287/B287-1</f>
        <v>#DIV/0!</v>
      </c>
      <c r="D290" s="7">
        <f t="shared" si="50"/>
        <v>-1</v>
      </c>
      <c r="E290" s="7" t="e">
        <f t="shared" si="50"/>
        <v>#DIV/0!</v>
      </c>
    </row>
    <row r="291" spans="1:5" ht="15.75" thickBot="1" x14ac:dyDescent="0.3">
      <c r="A291" s="4" t="s">
        <v>19</v>
      </c>
      <c r="B291" s="45" t="s">
        <v>23</v>
      </c>
      <c r="C291" s="7" t="e">
        <f>C288/B288-1</f>
        <v>#DIV/0!</v>
      </c>
      <c r="D291" s="7">
        <f t="shared" si="50"/>
        <v>-1</v>
      </c>
      <c r="E291" s="7" t="e">
        <f t="shared" si="50"/>
        <v>#DIV/0!</v>
      </c>
    </row>
    <row r="292" spans="1:5" ht="15.75" thickBot="1" x14ac:dyDescent="0.3">
      <c r="A292" s="405" t="s">
        <v>362</v>
      </c>
      <c r="B292" s="406"/>
      <c r="C292" s="406"/>
      <c r="D292" s="406"/>
      <c r="E292" s="407"/>
    </row>
    <row r="293" spans="1:5" ht="12.75" customHeight="1" x14ac:dyDescent="0.25">
      <c r="A293" s="366"/>
      <c r="B293" s="17">
        <v>2018</v>
      </c>
      <c r="C293" s="17">
        <v>2019</v>
      </c>
      <c r="D293" s="17">
        <v>2020</v>
      </c>
      <c r="E293" s="17">
        <v>2021</v>
      </c>
    </row>
    <row r="294" spans="1:5" ht="9" customHeight="1" thickBot="1" x14ac:dyDescent="0.3">
      <c r="A294" s="367"/>
      <c r="B294" s="18" t="s">
        <v>6</v>
      </c>
      <c r="C294" s="18" t="s">
        <v>7</v>
      </c>
      <c r="D294" s="18" t="s">
        <v>7</v>
      </c>
      <c r="E294" s="18" t="s">
        <v>7</v>
      </c>
    </row>
    <row r="295" spans="1:5" ht="15.75" thickBot="1" x14ac:dyDescent="0.3">
      <c r="A295" s="1" t="s">
        <v>43</v>
      </c>
      <c r="B295" s="8">
        <f>B296+B297+B298+B299</f>
        <v>0</v>
      </c>
      <c r="C295" s="8">
        <f t="shared" ref="C295:E295" si="52">C296+C297+C298+C299</f>
        <v>0</v>
      </c>
      <c r="D295" s="8">
        <f t="shared" si="52"/>
        <v>0</v>
      </c>
      <c r="E295" s="8">
        <f t="shared" si="52"/>
        <v>0</v>
      </c>
    </row>
    <row r="296" spans="1:5" ht="15.75" thickBot="1" x14ac:dyDescent="0.3">
      <c r="A296" s="10" t="s">
        <v>52</v>
      </c>
      <c r="B296" s="8">
        <v>0</v>
      </c>
      <c r="C296" s="8">
        <v>0</v>
      </c>
      <c r="D296" s="8">
        <v>0</v>
      </c>
      <c r="E296" s="8">
        <v>0</v>
      </c>
    </row>
    <row r="297" spans="1:5" ht="15.75" thickBot="1" x14ac:dyDescent="0.3">
      <c r="A297" s="10" t="s">
        <v>149</v>
      </c>
      <c r="B297" s="8"/>
      <c r="C297" s="8"/>
      <c r="D297" s="8"/>
      <c r="E297" s="8"/>
    </row>
    <row r="298" spans="1:5" ht="15.75" thickBot="1" x14ac:dyDescent="0.3">
      <c r="A298" s="10" t="s">
        <v>150</v>
      </c>
      <c r="B298" s="8"/>
      <c r="C298" s="8"/>
      <c r="D298" s="8"/>
      <c r="E298" s="8"/>
    </row>
    <row r="299" spans="1:5" ht="15.75" thickBot="1" x14ac:dyDescent="0.3">
      <c r="A299" s="10" t="s">
        <v>151</v>
      </c>
      <c r="B299" s="8"/>
      <c r="C299" s="8"/>
      <c r="D299" s="8"/>
      <c r="E299" s="8"/>
    </row>
    <row r="300" spans="1:5" ht="15.75" thickBot="1" x14ac:dyDescent="0.3">
      <c r="A300" s="1" t="s">
        <v>44</v>
      </c>
      <c r="B300" s="11">
        <f>B301+B302+B303+B304</f>
        <v>0</v>
      </c>
      <c r="C300" s="11">
        <f t="shared" ref="C300:E300" si="53">C301+C302+C303+C304</f>
        <v>400</v>
      </c>
      <c r="D300" s="11">
        <f t="shared" si="53"/>
        <v>0</v>
      </c>
      <c r="E300" s="11">
        <f t="shared" si="53"/>
        <v>0</v>
      </c>
    </row>
    <row r="301" spans="1:5" ht="15.75" thickBot="1" x14ac:dyDescent="0.3">
      <c r="A301" s="10" t="s">
        <v>52</v>
      </c>
      <c r="B301" s="159">
        <v>0</v>
      </c>
      <c r="C301" s="159">
        <v>400</v>
      </c>
      <c r="D301" s="159">
        <v>0</v>
      </c>
      <c r="E301" s="159">
        <v>0</v>
      </c>
    </row>
    <row r="302" spans="1:5" ht="15.75" thickBot="1" x14ac:dyDescent="0.3">
      <c r="A302" s="10" t="s">
        <v>149</v>
      </c>
      <c r="B302" s="11"/>
      <c r="C302" s="8"/>
      <c r="D302" s="8"/>
      <c r="E302" s="8"/>
    </row>
    <row r="303" spans="1:5" ht="15.75" thickBot="1" x14ac:dyDescent="0.3">
      <c r="A303" s="10" t="s">
        <v>150</v>
      </c>
      <c r="B303" s="11"/>
      <c r="C303" s="8"/>
      <c r="D303" s="8"/>
      <c r="E303" s="8"/>
    </row>
    <row r="304" spans="1:5" ht="15.75" thickBot="1" x14ac:dyDescent="0.3">
      <c r="A304" s="10" t="s">
        <v>151</v>
      </c>
      <c r="B304" s="11"/>
      <c r="C304" s="8"/>
      <c r="D304" s="8"/>
      <c r="E304" s="8"/>
    </row>
    <row r="305" spans="1:5" ht="15.75" thickBot="1" x14ac:dyDescent="0.3">
      <c r="A305" s="100" t="s">
        <v>377</v>
      </c>
      <c r="B305" s="11">
        <f>B295+B300</f>
        <v>0</v>
      </c>
      <c r="C305" s="11">
        <f t="shared" ref="C305:E305" si="54">C295+C300</f>
        <v>400</v>
      </c>
      <c r="D305" s="11">
        <f t="shared" si="54"/>
        <v>0</v>
      </c>
      <c r="E305" s="11">
        <f t="shared" si="54"/>
        <v>0</v>
      </c>
    </row>
    <row r="306" spans="1:5" ht="15.75" thickBot="1" x14ac:dyDescent="0.3">
      <c r="A306" s="25"/>
      <c r="B306" s="26"/>
      <c r="C306" s="26"/>
      <c r="D306" s="26"/>
      <c r="E306" s="26"/>
    </row>
    <row r="307" spans="1:5" ht="27" customHeight="1" thickBot="1" x14ac:dyDescent="0.3">
      <c r="A307" s="12" t="s">
        <v>49</v>
      </c>
      <c r="B307" s="13">
        <f>+B234+B260+B287+B208+B182+B142+B105+B68+B31</f>
        <v>89800</v>
      </c>
      <c r="C307" s="13">
        <f>+C234+C260+C287+C208+C182+C142+C105+C68+C31</f>
        <v>105900</v>
      </c>
      <c r="D307" s="13">
        <f>+D234+D260+D287+D208+D182+D142+D105+D68+D31</f>
        <v>80900</v>
      </c>
      <c r="E307" s="13">
        <f>+E234+E260+E287+E208+E182+E142+E105+E68+E31</f>
        <v>81000</v>
      </c>
    </row>
    <row r="308" spans="1:5" ht="24.75" thickBot="1" x14ac:dyDescent="0.3">
      <c r="A308" s="12" t="s">
        <v>50</v>
      </c>
      <c r="B308" s="13">
        <f>+B252+B278+B305+B226+B200+B171+B134+B97+B60</f>
        <v>89800</v>
      </c>
      <c r="C308" s="13">
        <f>+C252+C278+C305+C226+C200+C171+C134+C97+C60</f>
        <v>105900</v>
      </c>
      <c r="D308" s="13">
        <f>+D252+D278+D305+D226+D200+D171+D134+D97+D60</f>
        <v>80900</v>
      </c>
      <c r="E308" s="13">
        <f>+E252+E278+E305+E226+E200+E171+E134+E97+E60</f>
        <v>81000</v>
      </c>
    </row>
    <row r="309" spans="1:5" ht="15.75" thickBot="1" x14ac:dyDescent="0.3">
      <c r="A309" s="1" t="s">
        <v>0</v>
      </c>
      <c r="B309" s="21">
        <f>B310+B311</f>
        <v>40200</v>
      </c>
      <c r="C309" s="21">
        <f t="shared" ref="C309:E309" si="55">C310+C311</f>
        <v>40200</v>
      </c>
      <c r="D309" s="21">
        <f t="shared" si="55"/>
        <v>40200</v>
      </c>
      <c r="E309" s="21">
        <f t="shared" si="55"/>
        <v>40200</v>
      </c>
    </row>
    <row r="310" spans="1:5" ht="15.75" thickBot="1" x14ac:dyDescent="0.3">
      <c r="A310" s="10" t="s">
        <v>52</v>
      </c>
      <c r="B310" s="11">
        <f>B40+B114</f>
        <v>40200</v>
      </c>
      <c r="C310" s="11">
        <f>C40+C114</f>
        <v>40200</v>
      </c>
      <c r="D310" s="11">
        <f>D40+D114</f>
        <v>40200</v>
      </c>
      <c r="E310" s="11">
        <f>E40+E114</f>
        <v>40200</v>
      </c>
    </row>
    <row r="311" spans="1:5" ht="15.75" thickBot="1" x14ac:dyDescent="0.3">
      <c r="A311" s="10" t="s">
        <v>56</v>
      </c>
      <c r="B311" s="11">
        <f>B41+B115</f>
        <v>0</v>
      </c>
      <c r="C311" s="11">
        <f>C41+C152</f>
        <v>0</v>
      </c>
      <c r="D311" s="11">
        <f>D41+D152</f>
        <v>0</v>
      </c>
      <c r="E311" s="11">
        <f>E41+E152</f>
        <v>0</v>
      </c>
    </row>
    <row r="312" spans="1:5" ht="24.75" thickBot="1" x14ac:dyDescent="0.3">
      <c r="A312" s="1" t="s">
        <v>32</v>
      </c>
      <c r="B312" s="21">
        <f t="shared" ref="B312:E312" si="56">B313+B314</f>
        <v>8000</v>
      </c>
      <c r="C312" s="21">
        <f t="shared" si="56"/>
        <v>8000</v>
      </c>
      <c r="D312" s="21">
        <f t="shared" si="56"/>
        <v>8000</v>
      </c>
      <c r="E312" s="21">
        <f t="shared" si="56"/>
        <v>8000</v>
      </c>
    </row>
    <row r="313" spans="1:5" ht="15.75" thickBot="1" x14ac:dyDescent="0.3">
      <c r="A313" s="10" t="s">
        <v>52</v>
      </c>
      <c r="B313" s="11">
        <f>B43+B117</f>
        <v>8000</v>
      </c>
      <c r="C313" s="11">
        <f>C43+C117</f>
        <v>8000</v>
      </c>
      <c r="D313" s="11">
        <f>D43+D117</f>
        <v>8000</v>
      </c>
      <c r="E313" s="11">
        <f>E43+E117</f>
        <v>8000</v>
      </c>
    </row>
    <row r="314" spans="1:5" ht="15.75" thickBot="1" x14ac:dyDescent="0.3">
      <c r="A314" s="10" t="s">
        <v>56</v>
      </c>
      <c r="B314" s="11">
        <f>B44+B118</f>
        <v>0</v>
      </c>
      <c r="C314" s="8">
        <f>C44+C155</f>
        <v>0</v>
      </c>
      <c r="D314" s="8">
        <f>D44+D155</f>
        <v>0</v>
      </c>
      <c r="E314" s="8">
        <f>E44+E155</f>
        <v>0</v>
      </c>
    </row>
    <row r="315" spans="1:5" ht="15.75" thickBot="1" x14ac:dyDescent="0.3">
      <c r="A315" s="1" t="s">
        <v>1</v>
      </c>
      <c r="B315" s="21">
        <f t="shared" ref="B315:E315" si="57">B316+B317</f>
        <v>30000</v>
      </c>
      <c r="C315" s="21">
        <f t="shared" si="57"/>
        <v>30100</v>
      </c>
      <c r="D315" s="21">
        <f t="shared" si="57"/>
        <v>30100</v>
      </c>
      <c r="E315" s="21">
        <f t="shared" si="57"/>
        <v>30200</v>
      </c>
    </row>
    <row r="316" spans="1:5" ht="15.75" thickBot="1" x14ac:dyDescent="0.3">
      <c r="A316" s="10" t="s">
        <v>52</v>
      </c>
      <c r="B316" s="11">
        <f>B46+B83+B120+B157</f>
        <v>30000</v>
      </c>
      <c r="C316" s="11">
        <f>C46+C83+C120+C157</f>
        <v>30100</v>
      </c>
      <c r="D316" s="11">
        <f>D46+D83+D120+D157</f>
        <v>30100</v>
      </c>
      <c r="E316" s="11">
        <f>E46+E83+E120+E157</f>
        <v>30200</v>
      </c>
    </row>
    <row r="317" spans="1:5" ht="15.75" thickBot="1" x14ac:dyDescent="0.3">
      <c r="A317" s="10" t="s">
        <v>56</v>
      </c>
      <c r="B317" s="11">
        <f>B47+B158</f>
        <v>0</v>
      </c>
      <c r="C317" s="11">
        <f>C47+C158</f>
        <v>0</v>
      </c>
      <c r="D317" s="11">
        <f>D47+D158</f>
        <v>0</v>
      </c>
      <c r="E317" s="11">
        <f>E47+E158</f>
        <v>0</v>
      </c>
    </row>
    <row r="318" spans="1:5" ht="15.75" thickBot="1" x14ac:dyDescent="0.3">
      <c r="A318" s="1" t="s">
        <v>2</v>
      </c>
      <c r="B318" s="21">
        <f>B319+B320</f>
        <v>0</v>
      </c>
      <c r="C318" s="21">
        <f t="shared" ref="C318:E318" si="58">C319+C320</f>
        <v>0</v>
      </c>
      <c r="D318" s="21">
        <f t="shared" si="58"/>
        <v>0</v>
      </c>
      <c r="E318" s="21">
        <f t="shared" si="58"/>
        <v>0</v>
      </c>
    </row>
    <row r="319" spans="1:5" ht="15.75" thickBot="1" x14ac:dyDescent="0.3">
      <c r="A319" s="10" t="s">
        <v>52</v>
      </c>
      <c r="B319" s="8">
        <f t="shared" ref="B319:E320" si="59">B49+B160</f>
        <v>0</v>
      </c>
      <c r="C319" s="8">
        <f t="shared" si="59"/>
        <v>0</v>
      </c>
      <c r="D319" s="8">
        <f t="shared" si="59"/>
        <v>0</v>
      </c>
      <c r="E319" s="8">
        <f t="shared" si="59"/>
        <v>0</v>
      </c>
    </row>
    <row r="320" spans="1:5" ht="15.75" thickBot="1" x14ac:dyDescent="0.3">
      <c r="A320" s="10" t="s">
        <v>56</v>
      </c>
      <c r="B320" s="8">
        <f t="shared" si="59"/>
        <v>0</v>
      </c>
      <c r="C320" s="8">
        <f t="shared" si="59"/>
        <v>0</v>
      </c>
      <c r="D320" s="8">
        <f t="shared" si="59"/>
        <v>0</v>
      </c>
      <c r="E320" s="8">
        <f t="shared" si="59"/>
        <v>0</v>
      </c>
    </row>
    <row r="321" spans="1:5" ht="15.75" thickBot="1" x14ac:dyDescent="0.3">
      <c r="A321" s="1" t="s">
        <v>25</v>
      </c>
      <c r="B321" s="21">
        <f>B322+B323</f>
        <v>0</v>
      </c>
      <c r="C321" s="21">
        <f t="shared" ref="C321:E321" si="60">C322+C323</f>
        <v>0</v>
      </c>
      <c r="D321" s="21">
        <f t="shared" si="60"/>
        <v>0</v>
      </c>
      <c r="E321" s="21">
        <f t="shared" si="60"/>
        <v>0</v>
      </c>
    </row>
    <row r="322" spans="1:5" ht="15.75" thickBot="1" x14ac:dyDescent="0.3">
      <c r="A322" s="10" t="s">
        <v>52</v>
      </c>
      <c r="B322" s="8">
        <f t="shared" ref="B322:E323" si="61">B52+B163</f>
        <v>0</v>
      </c>
      <c r="C322" s="8">
        <f t="shared" si="61"/>
        <v>0</v>
      </c>
      <c r="D322" s="8">
        <f t="shared" si="61"/>
        <v>0</v>
      </c>
      <c r="E322" s="8">
        <f t="shared" si="61"/>
        <v>0</v>
      </c>
    </row>
    <row r="323" spans="1:5" ht="15.75" thickBot="1" x14ac:dyDescent="0.3">
      <c r="A323" s="10" t="s">
        <v>56</v>
      </c>
      <c r="B323" s="8">
        <f t="shared" si="61"/>
        <v>0</v>
      </c>
      <c r="C323" s="8">
        <f t="shared" si="61"/>
        <v>0</v>
      </c>
      <c r="D323" s="8">
        <f t="shared" si="61"/>
        <v>0</v>
      </c>
      <c r="E323" s="8">
        <f t="shared" si="61"/>
        <v>0</v>
      </c>
    </row>
    <row r="324" spans="1:5" ht="15.75" thickBot="1" x14ac:dyDescent="0.3">
      <c r="A324" s="1" t="s">
        <v>26</v>
      </c>
      <c r="B324" s="21">
        <f>B325+B326</f>
        <v>600</v>
      </c>
      <c r="C324" s="21">
        <f>C325+C326</f>
        <v>600</v>
      </c>
      <c r="D324" s="21">
        <f t="shared" ref="D324:E324" si="62">D325+D326</f>
        <v>600</v>
      </c>
      <c r="E324" s="21">
        <f t="shared" si="62"/>
        <v>600</v>
      </c>
    </row>
    <row r="325" spans="1:5" ht="15.75" thickBot="1" x14ac:dyDescent="0.3">
      <c r="A325" s="10" t="s">
        <v>52</v>
      </c>
      <c r="B325" s="8">
        <f>+B55</f>
        <v>600</v>
      </c>
      <c r="C325" s="8">
        <f>+C55</f>
        <v>600</v>
      </c>
      <c r="D325" s="8">
        <f>+D55</f>
        <v>600</v>
      </c>
      <c r="E325" s="8">
        <f>+E55</f>
        <v>600</v>
      </c>
    </row>
    <row r="326" spans="1:5" ht="15.75" thickBot="1" x14ac:dyDescent="0.3">
      <c r="A326" s="10" t="s">
        <v>56</v>
      </c>
      <c r="B326" s="8">
        <f>B56+B93</f>
        <v>0</v>
      </c>
      <c r="C326" s="8">
        <f>C56+C93</f>
        <v>0</v>
      </c>
      <c r="D326" s="8">
        <f>D56+D93</f>
        <v>0</v>
      </c>
      <c r="E326" s="8">
        <f>E56+E93</f>
        <v>0</v>
      </c>
    </row>
    <row r="327" spans="1:5" ht="24.75" thickBot="1" x14ac:dyDescent="0.3">
      <c r="A327" s="1" t="s">
        <v>3</v>
      </c>
      <c r="B327" s="21">
        <f>B328+B329</f>
        <v>0</v>
      </c>
      <c r="C327" s="21">
        <f t="shared" ref="C327:E327" si="63">C328+C329</f>
        <v>0</v>
      </c>
      <c r="D327" s="21">
        <f t="shared" si="63"/>
        <v>0</v>
      </c>
      <c r="E327" s="21">
        <f t="shared" si="63"/>
        <v>0</v>
      </c>
    </row>
    <row r="328" spans="1:5" ht="15.75" thickBot="1" x14ac:dyDescent="0.3">
      <c r="A328" s="10" t="s">
        <v>52</v>
      </c>
      <c r="B328" s="8">
        <f>B95</f>
        <v>0</v>
      </c>
      <c r="C328" s="8">
        <f t="shared" ref="C328:E329" si="64">C58+C169</f>
        <v>0</v>
      </c>
      <c r="D328" s="8">
        <f t="shared" si="64"/>
        <v>0</v>
      </c>
      <c r="E328" s="8">
        <f t="shared" si="64"/>
        <v>0</v>
      </c>
    </row>
    <row r="329" spans="1:5" ht="15.75" thickBot="1" x14ac:dyDescent="0.3">
      <c r="A329" s="10" t="s">
        <v>56</v>
      </c>
      <c r="B329" s="8">
        <f>B59+B170</f>
        <v>0</v>
      </c>
      <c r="C329" s="8">
        <f t="shared" si="64"/>
        <v>0</v>
      </c>
      <c r="D329" s="8">
        <f t="shared" si="64"/>
        <v>0</v>
      </c>
      <c r="E329" s="8">
        <f t="shared" si="64"/>
        <v>0</v>
      </c>
    </row>
    <row r="330" spans="1:5" ht="15.75" thickBot="1" x14ac:dyDescent="0.3">
      <c r="A330" s="1" t="s">
        <v>20</v>
      </c>
      <c r="B330" s="21">
        <f>B331+B332+B333+B334</f>
        <v>0</v>
      </c>
      <c r="C330" s="21">
        <f t="shared" ref="C330:E330" si="65">C331+C332+C333+C334</f>
        <v>0</v>
      </c>
      <c r="D330" s="21">
        <f t="shared" si="65"/>
        <v>0</v>
      </c>
      <c r="E330" s="21">
        <f t="shared" si="65"/>
        <v>0</v>
      </c>
    </row>
    <row r="331" spans="1:5" ht="15.75" thickBot="1" x14ac:dyDescent="0.3">
      <c r="A331" s="10" t="s">
        <v>52</v>
      </c>
      <c r="B331" s="8">
        <f>B191+B296+B269+B243+B217</f>
        <v>0</v>
      </c>
      <c r="C331" s="8">
        <f>C191+C296+C269+C243+C217</f>
        <v>0</v>
      </c>
      <c r="D331" s="8">
        <f>D191+D296+D269+D243+D217</f>
        <v>0</v>
      </c>
      <c r="E331" s="8">
        <f>E191+E296+E269+E243+E217</f>
        <v>0</v>
      </c>
    </row>
    <row r="332" spans="1:5" ht="15.75" thickBot="1" x14ac:dyDescent="0.3">
      <c r="A332" s="10" t="s">
        <v>152</v>
      </c>
      <c r="B332" s="8">
        <f t="shared" ref="B332:C334" si="66">B192+B297+B270+B244+B218</f>
        <v>0</v>
      </c>
      <c r="C332" s="8">
        <f t="shared" si="66"/>
        <v>0</v>
      </c>
      <c r="D332" s="8">
        <f t="shared" ref="D332:E334" si="67">D193+D216+D297+D270+D244</f>
        <v>0</v>
      </c>
      <c r="E332" s="8">
        <f t="shared" si="67"/>
        <v>0</v>
      </c>
    </row>
    <row r="333" spans="1:5" ht="15.75" thickBot="1" x14ac:dyDescent="0.3">
      <c r="A333" s="10" t="s">
        <v>150</v>
      </c>
      <c r="B333" s="8">
        <f t="shared" si="66"/>
        <v>0</v>
      </c>
      <c r="C333" s="8">
        <f t="shared" si="66"/>
        <v>0</v>
      </c>
      <c r="D333" s="8">
        <f t="shared" si="67"/>
        <v>0</v>
      </c>
      <c r="E333" s="8">
        <f t="shared" si="67"/>
        <v>0</v>
      </c>
    </row>
    <row r="334" spans="1:5" ht="15.75" thickBot="1" x14ac:dyDescent="0.3">
      <c r="A334" s="10" t="s">
        <v>151</v>
      </c>
      <c r="B334" s="8">
        <f t="shared" si="66"/>
        <v>0</v>
      </c>
      <c r="C334" s="8">
        <f t="shared" si="66"/>
        <v>0</v>
      </c>
      <c r="D334" s="8">
        <f t="shared" si="67"/>
        <v>0</v>
      </c>
      <c r="E334" s="8">
        <f t="shared" si="67"/>
        <v>0</v>
      </c>
    </row>
    <row r="335" spans="1:5" ht="15.75" thickBot="1" x14ac:dyDescent="0.3">
      <c r="A335" s="1" t="s">
        <v>21</v>
      </c>
      <c r="B335" s="21">
        <f t="shared" ref="B335:E335" si="68">B336+B337+B338+B339</f>
        <v>11000</v>
      </c>
      <c r="C335" s="21">
        <f t="shared" si="68"/>
        <v>27000</v>
      </c>
      <c r="D335" s="21">
        <f t="shared" si="68"/>
        <v>2000</v>
      </c>
      <c r="E335" s="21">
        <f t="shared" si="68"/>
        <v>2000</v>
      </c>
    </row>
    <row r="336" spans="1:5" ht="15.75" thickBot="1" x14ac:dyDescent="0.3">
      <c r="A336" s="10" t="s">
        <v>52</v>
      </c>
      <c r="B336" s="8">
        <f t="shared" ref="B336:E339" si="69">B301+B274+B248+B222+B196</f>
        <v>11000</v>
      </c>
      <c r="C336" s="8">
        <f t="shared" si="69"/>
        <v>27000</v>
      </c>
      <c r="D336" s="8">
        <f t="shared" si="69"/>
        <v>2000</v>
      </c>
      <c r="E336" s="8">
        <f t="shared" si="69"/>
        <v>2000</v>
      </c>
    </row>
    <row r="337" spans="1:5" ht="15.75" thickBot="1" x14ac:dyDescent="0.3">
      <c r="A337" s="10" t="s">
        <v>152</v>
      </c>
      <c r="B337" s="8">
        <f t="shared" si="69"/>
        <v>0</v>
      </c>
      <c r="C337" s="8">
        <f t="shared" si="69"/>
        <v>0</v>
      </c>
      <c r="D337" s="8">
        <f t="shared" si="69"/>
        <v>0</v>
      </c>
      <c r="E337" s="8">
        <f t="shared" si="69"/>
        <v>0</v>
      </c>
    </row>
    <row r="338" spans="1:5" ht="15.75" thickBot="1" x14ac:dyDescent="0.3">
      <c r="A338" s="10" t="s">
        <v>150</v>
      </c>
      <c r="B338" s="8">
        <f t="shared" si="69"/>
        <v>0</v>
      </c>
      <c r="C338" s="8">
        <f t="shared" si="69"/>
        <v>0</v>
      </c>
      <c r="D338" s="8">
        <f t="shared" si="69"/>
        <v>0</v>
      </c>
      <c r="E338" s="8">
        <f t="shared" si="69"/>
        <v>0</v>
      </c>
    </row>
    <row r="339" spans="1:5" ht="15.75" thickBot="1" x14ac:dyDescent="0.3">
      <c r="A339" s="10" t="s">
        <v>151</v>
      </c>
      <c r="B339" s="8">
        <f t="shared" si="69"/>
        <v>0</v>
      </c>
      <c r="C339" s="8">
        <f t="shared" si="69"/>
        <v>0</v>
      </c>
      <c r="D339" s="8">
        <f t="shared" si="69"/>
        <v>0</v>
      </c>
      <c r="E339" s="8">
        <f t="shared" si="69"/>
        <v>0</v>
      </c>
    </row>
    <row r="340" spans="1:5" ht="15.75" thickBot="1" x14ac:dyDescent="0.3">
      <c r="A340" s="23" t="s">
        <v>36</v>
      </c>
      <c r="B340" s="24">
        <f>IF(B308-B307=0,0,"Error")</f>
        <v>0</v>
      </c>
      <c r="C340" s="24">
        <f>IF(C308-C307=0,0,"Error")</f>
        <v>0</v>
      </c>
      <c r="D340" s="24">
        <f>IF(D308-D307=0,0,"Error")</f>
        <v>0</v>
      </c>
      <c r="E340" s="24">
        <f>IF(E308-E307=0,0,"Error")</f>
        <v>0</v>
      </c>
    </row>
    <row r="341" spans="1:5" x14ac:dyDescent="0.25">
      <c r="A341" s="27"/>
      <c r="B341" s="28"/>
      <c r="C341" s="28"/>
      <c r="D341" s="28"/>
      <c r="E341" s="28"/>
    </row>
  </sheetData>
  <mergeCells count="72">
    <mergeCell ref="A23:E23"/>
    <mergeCell ref="A1:E1"/>
    <mergeCell ref="B3:E3"/>
    <mergeCell ref="B4:E4"/>
    <mergeCell ref="B5:E5"/>
    <mergeCell ref="A6:E6"/>
    <mergeCell ref="A7:E9"/>
    <mergeCell ref="B10:E10"/>
    <mergeCell ref="A11:A12"/>
    <mergeCell ref="B17:E17"/>
    <mergeCell ref="A18:E18"/>
    <mergeCell ref="A73:E73"/>
    <mergeCell ref="A24:E24"/>
    <mergeCell ref="B25:E25"/>
    <mergeCell ref="B26:E26"/>
    <mergeCell ref="B27:E27"/>
    <mergeCell ref="A28:A29"/>
    <mergeCell ref="A36:E36"/>
    <mergeCell ref="A37:A38"/>
    <mergeCell ref="B62:E62"/>
    <mergeCell ref="B63:E63"/>
    <mergeCell ref="B64:E64"/>
    <mergeCell ref="A65:A66"/>
    <mergeCell ref="A147:E147"/>
    <mergeCell ref="A74:A75"/>
    <mergeCell ref="B99:E99"/>
    <mergeCell ref="B100:E100"/>
    <mergeCell ref="B101:E101"/>
    <mergeCell ref="A102:A103"/>
    <mergeCell ref="A110:E110"/>
    <mergeCell ref="A111:A112"/>
    <mergeCell ref="B136:E136"/>
    <mergeCell ref="B137:E137"/>
    <mergeCell ref="B138:E138"/>
    <mergeCell ref="A139:A140"/>
    <mergeCell ref="B203:E203"/>
    <mergeCell ref="A148:A149"/>
    <mergeCell ref="A173:E173"/>
    <mergeCell ref="A174:E174"/>
    <mergeCell ref="B175:E175"/>
    <mergeCell ref="B177:E177"/>
    <mergeCell ref="B178:E178"/>
    <mergeCell ref="A179:A180"/>
    <mergeCell ref="A187:E187"/>
    <mergeCell ref="A188:A189"/>
    <mergeCell ref="B201:E201"/>
    <mergeCell ref="D202:E202"/>
    <mergeCell ref="B253:E253"/>
    <mergeCell ref="B204:E204"/>
    <mergeCell ref="A205:A206"/>
    <mergeCell ref="A213:E213"/>
    <mergeCell ref="A214:A215"/>
    <mergeCell ref="B227:E227"/>
    <mergeCell ref="D228:E228"/>
    <mergeCell ref="B229:E229"/>
    <mergeCell ref="B230:E230"/>
    <mergeCell ref="A231:A232"/>
    <mergeCell ref="A239:E239"/>
    <mergeCell ref="A240:A241"/>
    <mergeCell ref="A292:E292"/>
    <mergeCell ref="A293:A294"/>
    <mergeCell ref="A284:A285"/>
    <mergeCell ref="D254:E254"/>
    <mergeCell ref="B255:E255"/>
    <mergeCell ref="B256:E256"/>
    <mergeCell ref="A257:A258"/>
    <mergeCell ref="A265:E265"/>
    <mergeCell ref="A266:A267"/>
    <mergeCell ref="A279:E279"/>
    <mergeCell ref="B280:E280"/>
    <mergeCell ref="B282:E282"/>
    <mergeCell ref="B283:E28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37"/>
  <sheetViews>
    <sheetView view="pageBreakPreview" topLeftCell="A706" zoomScale="60" zoomScaleNormal="170" workbookViewId="0">
      <selection activeCell="B448" sqref="B448:E448"/>
    </sheetView>
  </sheetViews>
  <sheetFormatPr defaultRowHeight="15" x14ac:dyDescent="0.25"/>
  <cols>
    <col min="1" max="1" width="28.5703125" customWidth="1"/>
    <col min="2" max="5" width="11.7109375" customWidth="1"/>
  </cols>
  <sheetData>
    <row r="2" spans="1:5" ht="30.75" customHeight="1" x14ac:dyDescent="0.25">
      <c r="A2" s="636" t="s">
        <v>39</v>
      </c>
      <c r="B2" s="636"/>
      <c r="C2" s="636"/>
      <c r="D2" s="636"/>
      <c r="E2" s="636"/>
    </row>
    <row r="3" spans="1:5" ht="18" customHeight="1" x14ac:dyDescent="0.25">
      <c r="A3" s="332" t="s">
        <v>57</v>
      </c>
      <c r="B3" s="332"/>
      <c r="C3" s="332"/>
      <c r="D3" s="332"/>
      <c r="E3" s="332"/>
    </row>
    <row r="4" spans="1:5" ht="15.75" thickBot="1" x14ac:dyDescent="0.3"/>
    <row r="5" spans="1:5" ht="15.75" thickBot="1" x14ac:dyDescent="0.3">
      <c r="A5" s="16" t="s">
        <v>22</v>
      </c>
      <c r="B5" s="333"/>
      <c r="C5" s="333"/>
      <c r="D5" s="333"/>
      <c r="E5" s="333"/>
    </row>
    <row r="6" spans="1:5" ht="15.75" thickBot="1" x14ac:dyDescent="0.3">
      <c r="A6" s="16" t="s">
        <v>4</v>
      </c>
      <c r="B6" s="334" t="s">
        <v>378</v>
      </c>
      <c r="C6" s="335"/>
      <c r="D6" s="335"/>
      <c r="E6" s="336"/>
    </row>
    <row r="7" spans="1:5" ht="15.75" thickBot="1" x14ac:dyDescent="0.3">
      <c r="A7" s="16" t="s">
        <v>27</v>
      </c>
      <c r="B7" s="337" t="s">
        <v>5</v>
      </c>
      <c r="C7" s="338"/>
      <c r="D7" s="338"/>
      <c r="E7" s="339"/>
    </row>
    <row r="8" spans="1:5" ht="15.75" thickBot="1" x14ac:dyDescent="0.3">
      <c r="A8" s="340" t="s">
        <v>8</v>
      </c>
      <c r="B8" s="341"/>
      <c r="C8" s="341"/>
      <c r="D8" s="341"/>
      <c r="E8" s="342"/>
    </row>
    <row r="9" spans="1:5" x14ac:dyDescent="0.25">
      <c r="A9" s="519" t="s">
        <v>379</v>
      </c>
      <c r="B9" s="520"/>
      <c r="C9" s="520"/>
      <c r="D9" s="520"/>
      <c r="E9" s="521"/>
    </row>
    <row r="10" spans="1:5" ht="36.75" customHeight="1" x14ac:dyDescent="0.25">
      <c r="A10" s="522"/>
      <c r="B10" s="523"/>
      <c r="C10" s="523"/>
      <c r="D10" s="523"/>
      <c r="E10" s="524"/>
    </row>
    <row r="11" spans="1:5" ht="15.75" thickBot="1" x14ac:dyDescent="0.3">
      <c r="A11" s="525"/>
      <c r="B11" s="526"/>
      <c r="C11" s="526"/>
      <c r="D11" s="526"/>
      <c r="E11" s="527"/>
    </row>
    <row r="12" spans="1:5" ht="66" customHeight="1" thickBot="1" x14ac:dyDescent="0.3">
      <c r="A12" s="15" t="s">
        <v>11</v>
      </c>
      <c r="B12" s="513" t="s">
        <v>380</v>
      </c>
      <c r="C12" s="514"/>
      <c r="D12" s="514"/>
      <c r="E12" s="515"/>
    </row>
    <row r="13" spans="1:5" ht="23.25" customHeight="1" x14ac:dyDescent="0.25">
      <c r="A13" s="366" t="s">
        <v>12</v>
      </c>
      <c r="B13" s="2">
        <v>2018</v>
      </c>
      <c r="C13" s="2">
        <v>2019</v>
      </c>
      <c r="D13" s="2">
        <v>2020</v>
      </c>
      <c r="E13" s="2">
        <v>2021</v>
      </c>
    </row>
    <row r="14" spans="1:5" ht="15.75" thickBot="1" x14ac:dyDescent="0.3">
      <c r="A14" s="367"/>
      <c r="B14" s="3" t="s">
        <v>6</v>
      </c>
      <c r="C14" s="3" t="s">
        <v>7</v>
      </c>
      <c r="D14" s="3" t="s">
        <v>7</v>
      </c>
      <c r="E14" s="3" t="s">
        <v>7</v>
      </c>
    </row>
    <row r="15" spans="1:5" ht="15.75" thickBot="1" x14ac:dyDescent="0.3">
      <c r="A15" s="279"/>
      <c r="B15" s="31" t="s">
        <v>31</v>
      </c>
      <c r="C15" s="31" t="s">
        <v>28</v>
      </c>
      <c r="D15" s="31" t="s">
        <v>28</v>
      </c>
      <c r="E15" s="31" t="s">
        <v>28</v>
      </c>
    </row>
    <row r="16" spans="1:5" ht="15.75" thickBot="1" x14ac:dyDescent="0.3">
      <c r="A16" s="4"/>
      <c r="B16" s="31" t="s">
        <v>31</v>
      </c>
      <c r="C16" s="31" t="s">
        <v>28</v>
      </c>
      <c r="D16" s="31" t="s">
        <v>28</v>
      </c>
      <c r="E16" s="31" t="s">
        <v>28</v>
      </c>
    </row>
    <row r="17" spans="1:5" ht="15.75" thickBot="1" x14ac:dyDescent="0.3">
      <c r="A17" s="4"/>
      <c r="B17" s="31" t="s">
        <v>31</v>
      </c>
      <c r="C17" s="31" t="s">
        <v>28</v>
      </c>
      <c r="D17" s="31" t="s">
        <v>28</v>
      </c>
      <c r="E17" s="31" t="s">
        <v>28</v>
      </c>
    </row>
    <row r="18" spans="1:5" ht="24.75" customHeight="1" thickBot="1" x14ac:dyDescent="0.3">
      <c r="A18" s="12" t="s">
        <v>13</v>
      </c>
      <c r="B18" s="516" t="s">
        <v>381</v>
      </c>
      <c r="C18" s="517"/>
      <c r="D18" s="517"/>
      <c r="E18" s="518"/>
    </row>
    <row r="19" spans="1:5" ht="23.25" customHeight="1" thickBot="1" x14ac:dyDescent="0.3">
      <c r="A19" s="371" t="s">
        <v>14</v>
      </c>
      <c r="B19" s="372"/>
      <c r="C19" s="372"/>
      <c r="D19" s="372"/>
      <c r="E19" s="373"/>
    </row>
    <row r="20" spans="1:5" ht="15.75" thickBot="1" x14ac:dyDescent="0.3">
      <c r="A20" s="32"/>
      <c r="B20" s="69"/>
      <c r="C20" s="31" t="s">
        <v>51</v>
      </c>
      <c r="D20" s="31" t="s">
        <v>51</v>
      </c>
      <c r="E20" s="31" t="s">
        <v>51</v>
      </c>
    </row>
    <row r="21" spans="1:5" ht="15.75" thickBot="1" x14ac:dyDescent="0.3">
      <c r="A21" s="33"/>
      <c r="B21" s="176"/>
      <c r="C21" s="34" t="s">
        <v>28</v>
      </c>
      <c r="D21" s="34" t="s">
        <v>28</v>
      </c>
      <c r="E21" s="34" t="s">
        <v>28</v>
      </c>
    </row>
    <row r="22" spans="1:5" ht="15.75" thickBot="1" x14ac:dyDescent="0.3">
      <c r="A22" s="374" t="s">
        <v>33</v>
      </c>
      <c r="B22" s="375"/>
      <c r="C22" s="375"/>
      <c r="D22" s="375"/>
      <c r="E22" s="376"/>
    </row>
    <row r="23" spans="1:5" ht="15.75" thickBot="1" x14ac:dyDescent="0.3">
      <c r="A23" s="399" t="s">
        <v>46</v>
      </c>
      <c r="B23" s="400"/>
      <c r="C23" s="400"/>
      <c r="D23" s="400"/>
      <c r="E23" s="401"/>
    </row>
    <row r="24" spans="1:5" ht="18.75" customHeight="1" thickBot="1" x14ac:dyDescent="0.3">
      <c r="A24" s="19" t="s">
        <v>29</v>
      </c>
      <c r="B24" s="414" t="s">
        <v>382</v>
      </c>
      <c r="C24" s="528"/>
      <c r="D24" s="528"/>
      <c r="E24" s="529"/>
    </row>
    <row r="25" spans="1:5" ht="31.5" customHeight="1" thickBot="1" x14ac:dyDescent="0.3">
      <c r="A25" s="4" t="s">
        <v>10</v>
      </c>
      <c r="B25" s="536" t="s">
        <v>383</v>
      </c>
      <c r="C25" s="537"/>
      <c r="D25" s="537"/>
      <c r="E25" s="538"/>
    </row>
    <row r="26" spans="1:5" ht="15.75" thickBot="1" x14ac:dyDescent="0.3">
      <c r="A26" s="4" t="s">
        <v>15</v>
      </c>
      <c r="B26" s="371" t="s">
        <v>384</v>
      </c>
      <c r="C26" s="517"/>
      <c r="D26" s="517"/>
      <c r="E26" s="518"/>
    </row>
    <row r="27" spans="1:5" ht="12.75" customHeight="1" x14ac:dyDescent="0.25">
      <c r="A27" s="366"/>
      <c r="B27" s="17">
        <v>2018</v>
      </c>
      <c r="C27" s="17">
        <v>2019</v>
      </c>
      <c r="D27" s="17">
        <v>2020</v>
      </c>
      <c r="E27" s="17">
        <v>2021</v>
      </c>
    </row>
    <row r="28" spans="1:5" ht="9" customHeight="1" thickBot="1" x14ac:dyDescent="0.3">
      <c r="A28" s="367"/>
      <c r="B28" s="18" t="s">
        <v>6</v>
      </c>
      <c r="C28" s="18" t="s">
        <v>7</v>
      </c>
      <c r="D28" s="18" t="s">
        <v>7</v>
      </c>
      <c r="E28" s="18" t="s">
        <v>7</v>
      </c>
    </row>
    <row r="29" spans="1:5" ht="15.75" thickBot="1" x14ac:dyDescent="0.3">
      <c r="A29" s="4" t="s">
        <v>9</v>
      </c>
      <c r="B29" s="6">
        <v>1</v>
      </c>
      <c r="C29" s="6">
        <v>3</v>
      </c>
      <c r="D29" s="6">
        <v>4</v>
      </c>
      <c r="E29" s="6">
        <v>4</v>
      </c>
    </row>
    <row r="30" spans="1:5" ht="15.75" thickBot="1" x14ac:dyDescent="0.3">
      <c r="A30" s="4" t="s">
        <v>16</v>
      </c>
      <c r="B30" s="6">
        <f>B59</f>
        <v>24800</v>
      </c>
      <c r="C30" s="6">
        <f>C59</f>
        <v>19601</v>
      </c>
      <c r="D30" s="6">
        <f>D59</f>
        <v>23511</v>
      </c>
      <c r="E30" s="6">
        <f>E59</f>
        <v>23511</v>
      </c>
    </row>
    <row r="31" spans="1:5" ht="15.75" thickBot="1" x14ac:dyDescent="0.3">
      <c r="A31" s="4" t="s">
        <v>24</v>
      </c>
      <c r="B31" s="6">
        <f>B30/B29</f>
        <v>24800</v>
      </c>
      <c r="C31" s="6">
        <f>C30/C29</f>
        <v>6533.666666666667</v>
      </c>
      <c r="D31" s="6">
        <f>D30/D29</f>
        <v>5877.75</v>
      </c>
      <c r="E31" s="6">
        <f>E30/E29</f>
        <v>5877.75</v>
      </c>
    </row>
    <row r="32" spans="1:5" ht="15.75" thickBot="1" x14ac:dyDescent="0.3">
      <c r="A32" s="4" t="s">
        <v>17</v>
      </c>
      <c r="B32" s="277" t="s">
        <v>23</v>
      </c>
      <c r="C32" s="7">
        <f>C29/B29-1</f>
        <v>2</v>
      </c>
      <c r="D32" s="7">
        <f t="shared" ref="D32:E34" si="0">D29/C29-1</f>
        <v>0.33333333333333326</v>
      </c>
      <c r="E32" s="7">
        <f t="shared" si="0"/>
        <v>0</v>
      </c>
    </row>
    <row r="33" spans="1:5" ht="15.75" thickBot="1" x14ac:dyDescent="0.3">
      <c r="A33" s="4" t="s">
        <v>18</v>
      </c>
      <c r="B33" s="277" t="s">
        <v>23</v>
      </c>
      <c r="C33" s="7">
        <f>C30/B30-1</f>
        <v>-0.20963709677419351</v>
      </c>
      <c r="D33" s="7">
        <f t="shared" si="0"/>
        <v>0.19947961838681705</v>
      </c>
      <c r="E33" s="7">
        <f t="shared" si="0"/>
        <v>0</v>
      </c>
    </row>
    <row r="34" spans="1:5" ht="15.75" thickBot="1" x14ac:dyDescent="0.3">
      <c r="A34" s="4" t="s">
        <v>19</v>
      </c>
      <c r="B34" s="277" t="s">
        <v>23</v>
      </c>
      <c r="C34" s="7">
        <f>C31/B31-1</f>
        <v>-0.73654569892473121</v>
      </c>
      <c r="D34" s="7">
        <f t="shared" si="0"/>
        <v>-0.10039028620988732</v>
      </c>
      <c r="E34" s="7">
        <f t="shared" si="0"/>
        <v>0</v>
      </c>
    </row>
    <row r="35" spans="1:5" ht="15.75" thickBot="1" x14ac:dyDescent="0.3">
      <c r="A35" s="405" t="s">
        <v>35</v>
      </c>
      <c r="B35" s="406"/>
      <c r="C35" s="406"/>
      <c r="D35" s="406"/>
      <c r="E35" s="407"/>
    </row>
    <row r="36" spans="1:5" ht="12.75" customHeight="1" x14ac:dyDescent="0.25">
      <c r="A36" s="366"/>
      <c r="B36" s="17">
        <v>2018</v>
      </c>
      <c r="C36" s="17">
        <v>2019</v>
      </c>
      <c r="D36" s="17">
        <v>2020</v>
      </c>
      <c r="E36" s="17">
        <v>2021</v>
      </c>
    </row>
    <row r="37" spans="1:5" ht="9" customHeight="1" thickBot="1" x14ac:dyDescent="0.3">
      <c r="A37" s="367"/>
      <c r="B37" s="18" t="s">
        <v>6</v>
      </c>
      <c r="C37" s="18" t="s">
        <v>7</v>
      </c>
      <c r="D37" s="18" t="s">
        <v>7</v>
      </c>
      <c r="E37" s="18" t="s">
        <v>7</v>
      </c>
    </row>
    <row r="38" spans="1:5" ht="15.75" thickBot="1" x14ac:dyDescent="0.3">
      <c r="A38" s="1" t="s">
        <v>0</v>
      </c>
      <c r="B38" s="8">
        <f>B39+B40</f>
        <v>12800</v>
      </c>
      <c r="C38" s="8">
        <f>C39+C40</f>
        <v>12000</v>
      </c>
      <c r="D38" s="8">
        <f>D39+D40</f>
        <v>12000</v>
      </c>
      <c r="E38" s="8">
        <f>E39+E40</f>
        <v>12000</v>
      </c>
    </row>
    <row r="39" spans="1:5" ht="15.75" thickBot="1" x14ac:dyDescent="0.3">
      <c r="A39" s="10" t="s">
        <v>52</v>
      </c>
      <c r="B39" s="8">
        <v>12800</v>
      </c>
      <c r="C39" s="8">
        <f>15000-3000</f>
        <v>12000</v>
      </c>
      <c r="D39" s="8">
        <f>15000-3000</f>
        <v>12000</v>
      </c>
      <c r="E39" s="8">
        <f>15000-3000</f>
        <v>12000</v>
      </c>
    </row>
    <row r="40" spans="1:5" ht="15.75" thickBot="1" x14ac:dyDescent="0.3">
      <c r="A40" s="10" t="s">
        <v>53</v>
      </c>
      <c r="B40" s="11"/>
      <c r="C40" s="82"/>
      <c r="D40" s="82"/>
      <c r="E40" s="82"/>
    </row>
    <row r="41" spans="1:5" ht="24.75" thickBot="1" x14ac:dyDescent="0.3">
      <c r="A41" s="1" t="s">
        <v>32</v>
      </c>
      <c r="B41" s="8">
        <f>B42+B43</f>
        <v>2500</v>
      </c>
      <c r="C41" s="8">
        <f>C42+C43</f>
        <v>2190</v>
      </c>
      <c r="D41" s="8">
        <f>D42+D43</f>
        <v>2100</v>
      </c>
      <c r="E41" s="8">
        <f>E42+E43</f>
        <v>2100</v>
      </c>
    </row>
    <row r="42" spans="1:5" ht="15.75" thickBot="1" x14ac:dyDescent="0.3">
      <c r="A42" s="10" t="s">
        <v>52</v>
      </c>
      <c r="B42" s="8">
        <v>2500</v>
      </c>
      <c r="C42" s="8">
        <f>3000-900+90</f>
        <v>2190</v>
      </c>
      <c r="D42" s="8">
        <f>3000-900</f>
        <v>2100</v>
      </c>
      <c r="E42" s="8">
        <f>3000-900</f>
        <v>2100</v>
      </c>
    </row>
    <row r="43" spans="1:5" ht="15.75" thickBot="1" x14ac:dyDescent="0.3">
      <c r="A43" s="10" t="s">
        <v>53</v>
      </c>
      <c r="B43" s="11"/>
      <c r="C43" s="8"/>
      <c r="D43" s="8"/>
      <c r="E43" s="8"/>
    </row>
    <row r="44" spans="1:5" ht="15.75" thickBot="1" x14ac:dyDescent="0.3">
      <c r="A44" s="1" t="s">
        <v>1</v>
      </c>
      <c r="B44" s="11">
        <f>B45+B46</f>
        <v>9500</v>
      </c>
      <c r="C44" s="11">
        <f>C45+C46</f>
        <v>5411</v>
      </c>
      <c r="D44" s="11">
        <f>D45+D46</f>
        <v>9411</v>
      </c>
      <c r="E44" s="11">
        <f>E45+E46</f>
        <v>9411</v>
      </c>
    </row>
    <row r="45" spans="1:5" ht="15.75" thickBot="1" x14ac:dyDescent="0.3">
      <c r="A45" s="10" t="s">
        <v>52</v>
      </c>
      <c r="B45" s="11">
        <v>9500</v>
      </c>
      <c r="C45" s="89">
        <f>12960-3549-4000</f>
        <v>5411</v>
      </c>
      <c r="D45" s="8">
        <f>12960-3549</f>
        <v>9411</v>
      </c>
      <c r="E45" s="8">
        <f>12960-3549</f>
        <v>9411</v>
      </c>
    </row>
    <row r="46" spans="1:5" ht="15.75" thickBot="1" x14ac:dyDescent="0.3">
      <c r="A46" s="10" t="s">
        <v>53</v>
      </c>
      <c r="B46" s="11"/>
      <c r="C46" s="8"/>
      <c r="D46" s="8"/>
      <c r="E46" s="8"/>
    </row>
    <row r="47" spans="1:5" ht="15.75" thickBot="1" x14ac:dyDescent="0.3">
      <c r="A47" s="1" t="s">
        <v>2</v>
      </c>
      <c r="B47" s="11"/>
      <c r="C47" s="8"/>
      <c r="D47" s="8"/>
      <c r="E47" s="8"/>
    </row>
    <row r="48" spans="1:5" ht="15.75" thickBot="1" x14ac:dyDescent="0.3">
      <c r="A48" s="10" t="s">
        <v>52</v>
      </c>
      <c r="B48" s="11"/>
      <c r="C48" s="8"/>
      <c r="D48" s="8"/>
      <c r="E48" s="8"/>
    </row>
    <row r="49" spans="1:5" ht="15.75" thickBot="1" x14ac:dyDescent="0.3">
      <c r="A49" s="10" t="s">
        <v>53</v>
      </c>
      <c r="B49" s="11"/>
      <c r="C49" s="8"/>
      <c r="D49" s="8"/>
      <c r="E49" s="8"/>
    </row>
    <row r="50" spans="1:5" ht="15.75" thickBot="1" x14ac:dyDescent="0.3">
      <c r="A50" s="1" t="s">
        <v>25</v>
      </c>
      <c r="B50" s="11"/>
      <c r="C50" s="8"/>
      <c r="D50" s="8"/>
      <c r="E50" s="8"/>
    </row>
    <row r="51" spans="1:5" ht="15.75" thickBot="1" x14ac:dyDescent="0.3">
      <c r="A51" s="10" t="s">
        <v>52</v>
      </c>
      <c r="B51" s="11"/>
      <c r="C51" s="8"/>
      <c r="D51" s="8"/>
      <c r="E51" s="8"/>
    </row>
    <row r="52" spans="1:5" ht="15.75" thickBot="1" x14ac:dyDescent="0.3">
      <c r="A52" s="10" t="s">
        <v>53</v>
      </c>
      <c r="B52" s="11"/>
      <c r="C52" s="8"/>
      <c r="D52" s="8"/>
      <c r="E52" s="8"/>
    </row>
    <row r="53" spans="1:5" ht="15.75" thickBot="1" x14ac:dyDescent="0.3">
      <c r="A53" s="1" t="s">
        <v>26</v>
      </c>
      <c r="B53" s="11"/>
      <c r="C53" s="8"/>
      <c r="D53" s="8"/>
      <c r="E53" s="8"/>
    </row>
    <row r="54" spans="1:5" ht="15.75" thickBot="1" x14ac:dyDescent="0.3">
      <c r="A54" s="10" t="s">
        <v>52</v>
      </c>
      <c r="B54" s="11"/>
      <c r="C54" s="8"/>
      <c r="D54" s="8"/>
      <c r="E54" s="8"/>
    </row>
    <row r="55" spans="1:5" ht="15.75" thickBot="1" x14ac:dyDescent="0.3">
      <c r="A55" s="10" t="s">
        <v>53</v>
      </c>
      <c r="B55" s="11"/>
      <c r="C55" s="8"/>
      <c r="D55" s="8"/>
      <c r="E55" s="8"/>
    </row>
    <row r="56" spans="1:5" ht="24.75" thickBot="1" x14ac:dyDescent="0.3">
      <c r="A56" s="1" t="s">
        <v>3</v>
      </c>
      <c r="B56" s="11">
        <v>0</v>
      </c>
      <c r="C56" s="8">
        <v>0</v>
      </c>
      <c r="D56" s="8">
        <f>C56*1.03*0.99</f>
        <v>0</v>
      </c>
      <c r="E56" s="8">
        <f>D56*1.03*0.99</f>
        <v>0</v>
      </c>
    </row>
    <row r="57" spans="1:5" ht="15.75" thickBot="1" x14ac:dyDescent="0.3">
      <c r="A57" s="10" t="s">
        <v>52</v>
      </c>
      <c r="B57" s="11"/>
      <c r="C57" s="70"/>
      <c r="D57" s="70"/>
      <c r="E57" s="70"/>
    </row>
    <row r="58" spans="1:5" ht="15.75" thickBot="1" x14ac:dyDescent="0.3">
      <c r="A58" s="10" t="s">
        <v>53</v>
      </c>
      <c r="B58" s="11"/>
      <c r="C58" s="71"/>
      <c r="D58" s="70"/>
      <c r="E58" s="70"/>
    </row>
    <row r="59" spans="1:5" ht="15.75" thickBot="1" x14ac:dyDescent="0.3">
      <c r="A59" s="20" t="s">
        <v>34</v>
      </c>
      <c r="B59" s="11">
        <f>B56+B53+B50+B47+B44+B41+B38</f>
        <v>24800</v>
      </c>
      <c r="C59" s="11">
        <f>C56+C53+C50+C47+C44+C41+C38</f>
        <v>19601</v>
      </c>
      <c r="D59" s="11">
        <f>D56+D53+D50+D47+D44+D41+D38</f>
        <v>23511</v>
      </c>
      <c r="E59" s="11">
        <f>E56+E53+E50+E47+E44+E41+E38</f>
        <v>23511</v>
      </c>
    </row>
    <row r="60" spans="1:5" ht="15.75" thickBot="1" x14ac:dyDescent="0.3">
      <c r="A60" s="23" t="s">
        <v>36</v>
      </c>
      <c r="B60" s="24">
        <f>IF(B59-B30=0,0,"Error")</f>
        <v>0</v>
      </c>
      <c r="C60" s="24">
        <f>IF(C59-C30=0,0,"Error")</f>
        <v>0</v>
      </c>
      <c r="D60" s="24">
        <f>IF(D59-D30=0,0,"Error")</f>
        <v>0</v>
      </c>
      <c r="E60" s="24">
        <f>IF(E59-E30=0,0,"Error")</f>
        <v>0</v>
      </c>
    </row>
    <row r="61" spans="1:5" ht="15.75" thickBot="1" x14ac:dyDescent="0.3">
      <c r="A61" s="72" t="s">
        <v>75</v>
      </c>
      <c r="B61" s="408" t="s">
        <v>385</v>
      </c>
      <c r="C61" s="528"/>
      <c r="D61" s="528"/>
      <c r="E61" s="529"/>
    </row>
    <row r="62" spans="1:5" ht="30.75" customHeight="1" thickBot="1" x14ac:dyDescent="0.3">
      <c r="A62" s="4" t="s">
        <v>10</v>
      </c>
      <c r="B62" s="530" t="s">
        <v>386</v>
      </c>
      <c r="C62" s="531"/>
      <c r="D62" s="531"/>
      <c r="E62" s="532"/>
    </row>
    <row r="63" spans="1:5" ht="15.75" thickBot="1" x14ac:dyDescent="0.3">
      <c r="A63" s="4" t="s">
        <v>15</v>
      </c>
      <c r="B63" s="533" t="s">
        <v>387</v>
      </c>
      <c r="C63" s="534"/>
      <c r="D63" s="534"/>
      <c r="E63" s="535"/>
    </row>
    <row r="64" spans="1:5" ht="12.75" customHeight="1" x14ac:dyDescent="0.25">
      <c r="A64" s="366"/>
      <c r="B64" s="17">
        <v>2018</v>
      </c>
      <c r="C64" s="17">
        <v>2019</v>
      </c>
      <c r="D64" s="17">
        <v>2020</v>
      </c>
      <c r="E64" s="17">
        <v>2021</v>
      </c>
    </row>
    <row r="65" spans="1:5" ht="9" customHeight="1" thickBot="1" x14ac:dyDescent="0.3">
      <c r="A65" s="367"/>
      <c r="B65" s="18" t="s">
        <v>6</v>
      </c>
      <c r="C65" s="18" t="s">
        <v>7</v>
      </c>
      <c r="D65" s="18" t="s">
        <v>7</v>
      </c>
      <c r="E65" s="18" t="s">
        <v>7</v>
      </c>
    </row>
    <row r="66" spans="1:5" ht="15.75" thickBot="1" x14ac:dyDescent="0.3">
      <c r="A66" s="4" t="s">
        <v>9</v>
      </c>
      <c r="B66" s="277">
        <v>20</v>
      </c>
      <c r="C66" s="277">
        <v>20</v>
      </c>
      <c r="D66" s="277">
        <v>20</v>
      </c>
      <c r="E66" s="277">
        <v>20</v>
      </c>
    </row>
    <row r="67" spans="1:5" ht="15.75" thickBot="1" x14ac:dyDescent="0.3">
      <c r="A67" s="4" t="s">
        <v>16</v>
      </c>
      <c r="B67" s="6">
        <f>B96</f>
        <v>28000</v>
      </c>
      <c r="C67" s="6">
        <f>C96</f>
        <v>17860</v>
      </c>
      <c r="D67" s="6">
        <f>D96</f>
        <v>22004</v>
      </c>
      <c r="E67" s="6">
        <f>E96</f>
        <v>23504</v>
      </c>
    </row>
    <row r="68" spans="1:5" ht="15.75" thickBot="1" x14ac:dyDescent="0.3">
      <c r="A68" s="4" t="s">
        <v>24</v>
      </c>
      <c r="B68" s="6">
        <f>B67/B66</f>
        <v>1400</v>
      </c>
      <c r="C68" s="6">
        <f>C67/C66</f>
        <v>893</v>
      </c>
      <c r="D68" s="6">
        <f>D67/D66</f>
        <v>1100.2</v>
      </c>
      <c r="E68" s="6">
        <f>E67/E66</f>
        <v>1175.2</v>
      </c>
    </row>
    <row r="69" spans="1:5" ht="15.75" thickBot="1" x14ac:dyDescent="0.3">
      <c r="A69" s="4" t="s">
        <v>17</v>
      </c>
      <c r="B69" s="277"/>
      <c r="C69" s="7">
        <f t="shared" ref="C69:E71" si="1">C66/B66-1</f>
        <v>0</v>
      </c>
      <c r="D69" s="7">
        <f t="shared" si="1"/>
        <v>0</v>
      </c>
      <c r="E69" s="7">
        <f t="shared" si="1"/>
        <v>0</v>
      </c>
    </row>
    <row r="70" spans="1:5" ht="15.75" thickBot="1" x14ac:dyDescent="0.3">
      <c r="A70" s="4" t="s">
        <v>18</v>
      </c>
      <c r="B70" s="277"/>
      <c r="C70" s="7">
        <f t="shared" si="1"/>
        <v>-0.3621428571428571</v>
      </c>
      <c r="D70" s="7">
        <f t="shared" si="1"/>
        <v>0.232026875699888</v>
      </c>
      <c r="E70" s="7">
        <f t="shared" si="1"/>
        <v>6.816942374113788E-2</v>
      </c>
    </row>
    <row r="71" spans="1:5" ht="15.75" thickBot="1" x14ac:dyDescent="0.3">
      <c r="A71" s="4" t="s">
        <v>19</v>
      </c>
      <c r="B71" s="277"/>
      <c r="C71" s="7">
        <f t="shared" si="1"/>
        <v>-0.3621428571428571</v>
      </c>
      <c r="D71" s="7">
        <f t="shared" si="1"/>
        <v>0.232026875699888</v>
      </c>
      <c r="E71" s="7">
        <f t="shared" si="1"/>
        <v>6.816942374113788E-2</v>
      </c>
    </row>
    <row r="72" spans="1:5" ht="24.75" customHeight="1" thickBot="1" x14ac:dyDescent="0.3">
      <c r="A72" s="405" t="s">
        <v>38</v>
      </c>
      <c r="B72" s="406"/>
      <c r="C72" s="406"/>
      <c r="D72" s="406"/>
      <c r="E72" s="407"/>
    </row>
    <row r="73" spans="1:5" ht="12.75" customHeight="1" x14ac:dyDescent="0.25">
      <c r="A73" s="366"/>
      <c r="B73" s="17">
        <v>2018</v>
      </c>
      <c r="C73" s="17">
        <v>2019</v>
      </c>
      <c r="D73" s="17">
        <v>2020</v>
      </c>
      <c r="E73" s="17">
        <v>2021</v>
      </c>
    </row>
    <row r="74" spans="1:5" ht="9" customHeight="1" thickBot="1" x14ac:dyDescent="0.3">
      <c r="A74" s="367"/>
      <c r="B74" s="18" t="s">
        <v>6</v>
      </c>
      <c r="C74" s="18" t="s">
        <v>7</v>
      </c>
      <c r="D74" s="18" t="s">
        <v>7</v>
      </c>
      <c r="E74" s="18" t="s">
        <v>7</v>
      </c>
    </row>
    <row r="75" spans="1:5" ht="24.75" customHeight="1" thickBot="1" x14ac:dyDescent="0.3">
      <c r="A75" s="1" t="s">
        <v>0</v>
      </c>
      <c r="B75" s="8">
        <f>B76+B77</f>
        <v>10000</v>
      </c>
      <c r="C75" s="8">
        <f>C76+C77</f>
        <v>7860</v>
      </c>
      <c r="D75" s="8">
        <f>D76+D77</f>
        <v>7860</v>
      </c>
      <c r="E75" s="8">
        <f>E76+E77</f>
        <v>7860</v>
      </c>
    </row>
    <row r="76" spans="1:5" ht="38.25" customHeight="1" thickBot="1" x14ac:dyDescent="0.3">
      <c r="A76" s="10" t="s">
        <v>52</v>
      </c>
      <c r="B76" s="8">
        <v>10000</v>
      </c>
      <c r="C76" s="8">
        <f>10000-2140</f>
        <v>7860</v>
      </c>
      <c r="D76" s="8">
        <f>10000-2140</f>
        <v>7860</v>
      </c>
      <c r="E76" s="8">
        <f>10000-2140</f>
        <v>7860</v>
      </c>
    </row>
    <row r="77" spans="1:5" ht="24.75" customHeight="1" thickBot="1" x14ac:dyDescent="0.3">
      <c r="A77" s="10" t="s">
        <v>53</v>
      </c>
      <c r="B77" s="11"/>
      <c r="C77" s="82"/>
      <c r="D77" s="82"/>
      <c r="E77" s="82"/>
    </row>
    <row r="78" spans="1:5" ht="24.75" customHeight="1" thickBot="1" x14ac:dyDescent="0.3">
      <c r="A78" s="1" t="s">
        <v>32</v>
      </c>
      <c r="B78" s="8">
        <f>B79+B80</f>
        <v>1650</v>
      </c>
      <c r="C78" s="8">
        <f>C79+C80</f>
        <v>1650</v>
      </c>
      <c r="D78" s="8">
        <f>D79+D80</f>
        <v>1650</v>
      </c>
      <c r="E78" s="8">
        <f>E79+E80</f>
        <v>1650</v>
      </c>
    </row>
    <row r="79" spans="1:5" ht="15.75" thickBot="1" x14ac:dyDescent="0.3">
      <c r="A79" s="10" t="s">
        <v>52</v>
      </c>
      <c r="B79" s="8">
        <v>1650</v>
      </c>
      <c r="C79" s="8">
        <v>1650</v>
      </c>
      <c r="D79" s="8">
        <v>1650</v>
      </c>
      <c r="E79" s="8">
        <v>1650</v>
      </c>
    </row>
    <row r="80" spans="1:5" ht="15.75" thickBot="1" x14ac:dyDescent="0.3">
      <c r="A80" s="10" t="s">
        <v>53</v>
      </c>
      <c r="B80" s="11"/>
      <c r="C80" s="8"/>
      <c r="D80" s="8"/>
      <c r="E80" s="8"/>
    </row>
    <row r="81" spans="1:5" ht="24.75" customHeight="1" thickBot="1" x14ac:dyDescent="0.3">
      <c r="A81" s="1" t="s">
        <v>1</v>
      </c>
      <c r="B81" s="11">
        <f>B82+B83</f>
        <v>16350</v>
      </c>
      <c r="C81" s="11">
        <f>C82+C83</f>
        <v>8350</v>
      </c>
      <c r="D81" s="11">
        <f>D82+D83</f>
        <v>12494</v>
      </c>
      <c r="E81" s="11">
        <f>E82+E83</f>
        <v>13994</v>
      </c>
    </row>
    <row r="82" spans="1:5" ht="15.75" thickBot="1" x14ac:dyDescent="0.3">
      <c r="A82" s="10" t="s">
        <v>52</v>
      </c>
      <c r="B82" s="11">
        <v>16350</v>
      </c>
      <c r="C82" s="89">
        <f>16350-3000-5000</f>
        <v>8350</v>
      </c>
      <c r="D82" s="8">
        <f>16350-3000-856</f>
        <v>12494</v>
      </c>
      <c r="E82" s="8">
        <f>16350-3000+644</f>
        <v>13994</v>
      </c>
    </row>
    <row r="83" spans="1:5" ht="15.75" thickBot="1" x14ac:dyDescent="0.3">
      <c r="A83" s="10" t="s">
        <v>53</v>
      </c>
      <c r="B83" s="11"/>
      <c r="C83" s="8"/>
      <c r="D83" s="8"/>
      <c r="E83" s="8"/>
    </row>
    <row r="84" spans="1:5" ht="15.75" thickBot="1" x14ac:dyDescent="0.3">
      <c r="A84" s="1" t="s">
        <v>2</v>
      </c>
      <c r="B84" s="11"/>
      <c r="C84" s="8"/>
      <c r="D84" s="8"/>
      <c r="E84" s="8"/>
    </row>
    <row r="85" spans="1:5" ht="15.75" thickBot="1" x14ac:dyDescent="0.3">
      <c r="A85" s="10" t="s">
        <v>52</v>
      </c>
      <c r="B85" s="11"/>
      <c r="C85" s="8"/>
      <c r="D85" s="8"/>
      <c r="E85" s="8"/>
    </row>
    <row r="86" spans="1:5" ht="15.75" thickBot="1" x14ac:dyDescent="0.3">
      <c r="A86" s="10" t="s">
        <v>53</v>
      </c>
      <c r="B86" s="11"/>
      <c r="C86" s="8"/>
      <c r="D86" s="8"/>
      <c r="E86" s="8"/>
    </row>
    <row r="87" spans="1:5" ht="15.75" thickBot="1" x14ac:dyDescent="0.3">
      <c r="A87" s="1" t="s">
        <v>25</v>
      </c>
      <c r="B87" s="11"/>
      <c r="C87" s="8"/>
      <c r="D87" s="8"/>
      <c r="E87" s="8"/>
    </row>
    <row r="88" spans="1:5" ht="15.75" thickBot="1" x14ac:dyDescent="0.3">
      <c r="A88" s="10" t="s">
        <v>52</v>
      </c>
      <c r="B88" s="11"/>
      <c r="C88" s="8"/>
      <c r="D88" s="8"/>
      <c r="E88" s="8"/>
    </row>
    <row r="89" spans="1:5" ht="15.75" thickBot="1" x14ac:dyDescent="0.3">
      <c r="A89" s="10" t="s">
        <v>53</v>
      </c>
      <c r="B89" s="11"/>
      <c r="C89" s="8"/>
      <c r="D89" s="8"/>
      <c r="E89" s="8"/>
    </row>
    <row r="90" spans="1:5" ht="15.75" thickBot="1" x14ac:dyDescent="0.3">
      <c r="A90" s="1" t="s">
        <v>26</v>
      </c>
      <c r="B90" s="11"/>
      <c r="C90" s="8"/>
      <c r="D90" s="8"/>
      <c r="E90" s="8"/>
    </row>
    <row r="91" spans="1:5" ht="15.75" thickBot="1" x14ac:dyDescent="0.3">
      <c r="A91" s="10" t="s">
        <v>52</v>
      </c>
      <c r="B91" s="11"/>
      <c r="C91" s="8"/>
      <c r="D91" s="8"/>
      <c r="E91" s="8"/>
    </row>
    <row r="92" spans="1:5" ht="15.75" thickBot="1" x14ac:dyDescent="0.3">
      <c r="A92" s="10" t="s">
        <v>53</v>
      </c>
      <c r="B92" s="11"/>
      <c r="C92" s="8"/>
      <c r="D92" s="8"/>
      <c r="E92" s="8"/>
    </row>
    <row r="93" spans="1:5" ht="24.75" thickBot="1" x14ac:dyDescent="0.3">
      <c r="A93" s="1" t="s">
        <v>3</v>
      </c>
      <c r="B93" s="11"/>
      <c r="C93" s="8"/>
      <c r="D93" s="8"/>
      <c r="E93" s="8"/>
    </row>
    <row r="94" spans="1:5" ht="15.75" thickBot="1" x14ac:dyDescent="0.3">
      <c r="A94" s="10" t="s">
        <v>52</v>
      </c>
      <c r="B94" s="11"/>
      <c r="C94" s="8"/>
      <c r="D94" s="8"/>
      <c r="E94" s="8"/>
    </row>
    <row r="95" spans="1:5" ht="15.75" thickBot="1" x14ac:dyDescent="0.3">
      <c r="A95" s="10" t="s">
        <v>53</v>
      </c>
      <c r="B95" s="11"/>
      <c r="C95" s="8"/>
      <c r="D95" s="8"/>
      <c r="E95" s="8"/>
    </row>
    <row r="96" spans="1:5" ht="15.75" thickBot="1" x14ac:dyDescent="0.3">
      <c r="A96" s="22" t="s">
        <v>37</v>
      </c>
      <c r="B96" s="11">
        <f>B93+B90+B87+B84+B81+B78+B75</f>
        <v>28000</v>
      </c>
      <c r="C96" s="11">
        <f>C93+C90+C87+C84+C81+C78+C75</f>
        <v>17860</v>
      </c>
      <c r="D96" s="11">
        <f>D93+D90+D87+D84+D81+D78+D75</f>
        <v>22004</v>
      </c>
      <c r="E96" s="11">
        <f>E93+E90+E87+E84+E81+E78+E75</f>
        <v>23504</v>
      </c>
    </row>
    <row r="97" spans="1:5" ht="17.25" customHeight="1" thickBot="1" x14ac:dyDescent="0.3">
      <c r="A97" s="23" t="s">
        <v>36</v>
      </c>
      <c r="B97" s="24">
        <f>IF(B96-B67=0,0,"Error")</f>
        <v>0</v>
      </c>
      <c r="C97" s="24">
        <f>IF(C96-C67=0,0,"Error")</f>
        <v>0</v>
      </c>
      <c r="D97" s="24">
        <f>IF(D96-D67=0,0,"Error")</f>
        <v>0</v>
      </c>
      <c r="E97" s="24">
        <f>IF(E96-E67=0,0,"Error")</f>
        <v>0</v>
      </c>
    </row>
    <row r="98" spans="1:5" ht="15.75" thickBot="1" x14ac:dyDescent="0.3">
      <c r="A98" s="177" t="s">
        <v>388</v>
      </c>
      <c r="B98" s="408" t="s">
        <v>389</v>
      </c>
      <c r="C98" s="528"/>
      <c r="D98" s="528"/>
      <c r="E98" s="529"/>
    </row>
    <row r="99" spans="1:5" ht="26.25" customHeight="1" thickBot="1" x14ac:dyDescent="0.3">
      <c r="A99" s="4" t="s">
        <v>10</v>
      </c>
      <c r="B99" s="371" t="s">
        <v>390</v>
      </c>
      <c r="C99" s="517"/>
      <c r="D99" s="517"/>
      <c r="E99" s="518"/>
    </row>
    <row r="100" spans="1:5" ht="15.75" thickBot="1" x14ac:dyDescent="0.3">
      <c r="A100" s="4" t="s">
        <v>15</v>
      </c>
      <c r="B100" s="371" t="s">
        <v>391</v>
      </c>
      <c r="C100" s="517"/>
      <c r="D100" s="517"/>
      <c r="E100" s="518"/>
    </row>
    <row r="101" spans="1:5" ht="12.75" customHeight="1" x14ac:dyDescent="0.25">
      <c r="A101" s="366"/>
      <c r="B101" s="17">
        <v>2018</v>
      </c>
      <c r="C101" s="17">
        <v>2019</v>
      </c>
      <c r="D101" s="17">
        <v>2020</v>
      </c>
      <c r="E101" s="17">
        <v>2021</v>
      </c>
    </row>
    <row r="102" spans="1:5" ht="9" customHeight="1" thickBot="1" x14ac:dyDescent="0.3">
      <c r="A102" s="367"/>
      <c r="B102" s="18" t="s">
        <v>6</v>
      </c>
      <c r="C102" s="18" t="s">
        <v>7</v>
      </c>
      <c r="D102" s="18" t="s">
        <v>7</v>
      </c>
      <c r="E102" s="18" t="s">
        <v>7</v>
      </c>
    </row>
    <row r="103" spans="1:5" ht="15.75" thickBot="1" x14ac:dyDescent="0.3">
      <c r="A103" s="4" t="s">
        <v>9</v>
      </c>
      <c r="B103" s="73">
        <v>25</v>
      </c>
      <c r="C103" s="73">
        <v>25</v>
      </c>
      <c r="D103" s="73">
        <v>25</v>
      </c>
      <c r="E103" s="73">
        <v>25</v>
      </c>
    </row>
    <row r="104" spans="1:5" ht="15.75" thickBot="1" x14ac:dyDescent="0.3">
      <c r="A104" s="4" t="s">
        <v>16</v>
      </c>
      <c r="B104" s="73">
        <f>B133</f>
        <v>15000</v>
      </c>
      <c r="C104" s="73">
        <f>C133</f>
        <v>12239</v>
      </c>
      <c r="D104" s="73">
        <f>D133</f>
        <v>15000</v>
      </c>
      <c r="E104" s="73">
        <f>E133</f>
        <v>15000</v>
      </c>
    </row>
    <row r="105" spans="1:5" ht="15.75" thickBot="1" x14ac:dyDescent="0.3">
      <c r="A105" s="4" t="s">
        <v>24</v>
      </c>
      <c r="B105" s="6">
        <f>B104/B103</f>
        <v>600</v>
      </c>
      <c r="C105" s="6">
        <f>C104/C103</f>
        <v>489.56</v>
      </c>
      <c r="D105" s="6">
        <f>D104/D103</f>
        <v>600</v>
      </c>
      <c r="E105" s="6">
        <f>E104/E103</f>
        <v>600</v>
      </c>
    </row>
    <row r="106" spans="1:5" ht="15.75" thickBot="1" x14ac:dyDescent="0.3">
      <c r="A106" s="4" t="s">
        <v>17</v>
      </c>
      <c r="B106" s="277"/>
      <c r="C106" s="7">
        <f t="shared" ref="C106:E108" si="2">C103/B103-1</f>
        <v>0</v>
      </c>
      <c r="D106" s="7">
        <f t="shared" si="2"/>
        <v>0</v>
      </c>
      <c r="E106" s="7">
        <f t="shared" si="2"/>
        <v>0</v>
      </c>
    </row>
    <row r="107" spans="1:5" ht="15.75" thickBot="1" x14ac:dyDescent="0.3">
      <c r="A107" s="4" t="s">
        <v>18</v>
      </c>
      <c r="B107" s="277"/>
      <c r="C107" s="7">
        <f t="shared" si="2"/>
        <v>-0.18406666666666671</v>
      </c>
      <c r="D107" s="7">
        <f t="shared" si="2"/>
        <v>0.22559032600702666</v>
      </c>
      <c r="E107" s="7">
        <f t="shared" si="2"/>
        <v>0</v>
      </c>
    </row>
    <row r="108" spans="1:5" ht="15.75" thickBot="1" x14ac:dyDescent="0.3">
      <c r="A108" s="4" t="s">
        <v>19</v>
      </c>
      <c r="B108" s="277"/>
      <c r="C108" s="7">
        <f t="shared" si="2"/>
        <v>-0.18406666666666671</v>
      </c>
      <c r="D108" s="7">
        <f t="shared" si="2"/>
        <v>0.22559032600702666</v>
      </c>
      <c r="E108" s="7">
        <f t="shared" si="2"/>
        <v>0</v>
      </c>
    </row>
    <row r="109" spans="1:5" ht="24.75" customHeight="1" thickBot="1" x14ac:dyDescent="0.3">
      <c r="A109" s="405" t="s">
        <v>38</v>
      </c>
      <c r="B109" s="406"/>
      <c r="C109" s="406"/>
      <c r="D109" s="406"/>
      <c r="E109" s="407"/>
    </row>
    <row r="110" spans="1:5" ht="12.75" customHeight="1" x14ac:dyDescent="0.25">
      <c r="A110" s="366"/>
      <c r="B110" s="17">
        <v>2018</v>
      </c>
      <c r="C110" s="17">
        <v>2019</v>
      </c>
      <c r="D110" s="17">
        <v>2020</v>
      </c>
      <c r="E110" s="17">
        <v>2021</v>
      </c>
    </row>
    <row r="111" spans="1:5" ht="9" customHeight="1" thickBot="1" x14ac:dyDescent="0.3">
      <c r="A111" s="367"/>
      <c r="B111" s="18" t="s">
        <v>6</v>
      </c>
      <c r="C111" s="18" t="s">
        <v>7</v>
      </c>
      <c r="D111" s="18" t="s">
        <v>7</v>
      </c>
      <c r="E111" s="18" t="s">
        <v>7</v>
      </c>
    </row>
    <row r="112" spans="1:5" ht="24.75" customHeight="1" thickBot="1" x14ac:dyDescent="0.3">
      <c r="A112" s="1" t="s">
        <v>0</v>
      </c>
      <c r="B112" s="8">
        <f>B113+B114</f>
        <v>6000</v>
      </c>
      <c r="C112" s="8">
        <f>C113+C114</f>
        <v>6000</v>
      </c>
      <c r="D112" s="8">
        <f>D113+D114</f>
        <v>6000</v>
      </c>
      <c r="E112" s="8">
        <f>E113+E114</f>
        <v>6000</v>
      </c>
    </row>
    <row r="113" spans="1:5" ht="15.75" thickBot="1" x14ac:dyDescent="0.3">
      <c r="A113" s="10" t="s">
        <v>52</v>
      </c>
      <c r="B113" s="8">
        <v>6000</v>
      </c>
      <c r="C113" s="8">
        <v>6000</v>
      </c>
      <c r="D113" s="8">
        <v>6000</v>
      </c>
      <c r="E113" s="8">
        <v>6000</v>
      </c>
    </row>
    <row r="114" spans="1:5" ht="15.75" thickBot="1" x14ac:dyDescent="0.3">
      <c r="A114" s="10" t="s">
        <v>53</v>
      </c>
      <c r="B114" s="11"/>
      <c r="C114" s="82"/>
      <c r="D114" s="82"/>
      <c r="E114" s="82"/>
    </row>
    <row r="115" spans="1:5" ht="24.75" customHeight="1" thickBot="1" x14ac:dyDescent="0.3">
      <c r="A115" s="1" t="s">
        <v>32</v>
      </c>
      <c r="B115" s="8">
        <f>B116+B117</f>
        <v>1000</v>
      </c>
      <c r="C115" s="8">
        <f>C116+C117</f>
        <v>1000</v>
      </c>
      <c r="D115" s="8">
        <f>D116+D117</f>
        <v>1000</v>
      </c>
      <c r="E115" s="8">
        <f>E116+E117</f>
        <v>1000</v>
      </c>
    </row>
    <row r="116" spans="1:5" ht="15.75" thickBot="1" x14ac:dyDescent="0.3">
      <c r="A116" s="10" t="s">
        <v>52</v>
      </c>
      <c r="B116" s="8">
        <v>1000</v>
      </c>
      <c r="C116" s="8">
        <v>1000</v>
      </c>
      <c r="D116" s="8">
        <v>1000</v>
      </c>
      <c r="E116" s="8">
        <v>1000</v>
      </c>
    </row>
    <row r="117" spans="1:5" ht="15.75" thickBot="1" x14ac:dyDescent="0.3">
      <c r="A117" s="10" t="s">
        <v>53</v>
      </c>
      <c r="B117" s="11"/>
      <c r="C117" s="8"/>
      <c r="D117" s="8"/>
      <c r="E117" s="8"/>
    </row>
    <row r="118" spans="1:5" ht="24.75" customHeight="1" thickBot="1" x14ac:dyDescent="0.3">
      <c r="A118" s="1" t="s">
        <v>1</v>
      </c>
      <c r="B118" s="74">
        <f>B119+B120</f>
        <v>8000</v>
      </c>
      <c r="C118" s="74">
        <f>C119+C120</f>
        <v>5239</v>
      </c>
      <c r="D118" s="74">
        <f>D119+D120</f>
        <v>8000</v>
      </c>
      <c r="E118" s="74">
        <f>E119+E120</f>
        <v>8000</v>
      </c>
    </row>
    <row r="119" spans="1:5" ht="15.75" thickBot="1" x14ac:dyDescent="0.3">
      <c r="A119" s="10" t="s">
        <v>52</v>
      </c>
      <c r="B119" s="74">
        <v>8000</v>
      </c>
      <c r="C119" s="89">
        <f>8000-2761</f>
        <v>5239</v>
      </c>
      <c r="D119" s="178">
        <v>8000</v>
      </c>
      <c r="E119" s="178">
        <v>8000</v>
      </c>
    </row>
    <row r="120" spans="1:5" ht="15.75" thickBot="1" x14ac:dyDescent="0.3">
      <c r="A120" s="10" t="s">
        <v>53</v>
      </c>
      <c r="B120" s="11"/>
      <c r="C120" s="8"/>
      <c r="D120" s="8"/>
      <c r="E120" s="8"/>
    </row>
    <row r="121" spans="1:5" ht="15.75" thickBot="1" x14ac:dyDescent="0.3">
      <c r="A121" s="1" t="s">
        <v>2</v>
      </c>
      <c r="B121" s="11"/>
      <c r="C121" s="8"/>
      <c r="D121" s="8"/>
      <c r="E121" s="8"/>
    </row>
    <row r="122" spans="1:5" ht="15.75" thickBot="1" x14ac:dyDescent="0.3">
      <c r="A122" s="10" t="s">
        <v>52</v>
      </c>
      <c r="B122" s="11"/>
      <c r="C122" s="8"/>
      <c r="D122" s="8"/>
      <c r="E122" s="8"/>
    </row>
    <row r="123" spans="1:5" ht="15.75" thickBot="1" x14ac:dyDescent="0.3">
      <c r="A123" s="10" t="s">
        <v>53</v>
      </c>
      <c r="B123" s="11"/>
      <c r="C123" s="8"/>
      <c r="D123" s="8"/>
      <c r="E123" s="8"/>
    </row>
    <row r="124" spans="1:5" ht="15.75" thickBot="1" x14ac:dyDescent="0.3">
      <c r="A124" s="1" t="s">
        <v>25</v>
      </c>
      <c r="B124" s="11"/>
      <c r="C124" s="8"/>
      <c r="D124" s="8"/>
      <c r="E124" s="8"/>
    </row>
    <row r="125" spans="1:5" ht="15.75" thickBot="1" x14ac:dyDescent="0.3">
      <c r="A125" s="10" t="s">
        <v>52</v>
      </c>
      <c r="B125" s="11"/>
      <c r="C125" s="8"/>
      <c r="D125" s="8"/>
      <c r="E125" s="8"/>
    </row>
    <row r="126" spans="1:5" ht="15" customHeight="1" thickBot="1" x14ac:dyDescent="0.3">
      <c r="A126" s="10" t="s">
        <v>53</v>
      </c>
      <c r="B126" s="11"/>
      <c r="C126" s="8"/>
      <c r="D126" s="8"/>
      <c r="E126" s="8"/>
    </row>
    <row r="127" spans="1:5" ht="15.75" thickBot="1" x14ac:dyDescent="0.3">
      <c r="A127" s="1" t="s">
        <v>26</v>
      </c>
      <c r="B127" s="11">
        <v>0</v>
      </c>
      <c r="C127" s="8">
        <v>0</v>
      </c>
      <c r="D127" s="8">
        <v>0</v>
      </c>
      <c r="E127" s="8">
        <v>0</v>
      </c>
    </row>
    <row r="128" spans="1:5" ht="15.75" thickBot="1" x14ac:dyDescent="0.3">
      <c r="A128" s="10" t="s">
        <v>52</v>
      </c>
      <c r="B128" s="11"/>
      <c r="C128" s="8"/>
      <c r="D128" s="8"/>
      <c r="E128" s="8"/>
    </row>
    <row r="129" spans="1:5" ht="15.75" thickBot="1" x14ac:dyDescent="0.3">
      <c r="A129" s="10" t="s">
        <v>53</v>
      </c>
      <c r="B129" s="11"/>
      <c r="C129" s="8"/>
      <c r="D129" s="8"/>
      <c r="E129" s="8"/>
    </row>
    <row r="130" spans="1:5" ht="24.75" thickBot="1" x14ac:dyDescent="0.3">
      <c r="A130" s="1" t="s">
        <v>3</v>
      </c>
      <c r="B130" s="11"/>
      <c r="C130" s="8"/>
      <c r="D130" s="8"/>
      <c r="E130" s="8"/>
    </row>
    <row r="131" spans="1:5" ht="15.75" thickBot="1" x14ac:dyDescent="0.3">
      <c r="A131" s="10" t="s">
        <v>52</v>
      </c>
      <c r="B131" s="11"/>
      <c r="C131" s="8"/>
      <c r="D131" s="8"/>
      <c r="E131" s="8"/>
    </row>
    <row r="132" spans="1:5" ht="15.75" thickBot="1" x14ac:dyDescent="0.3">
      <c r="A132" s="10" t="s">
        <v>53</v>
      </c>
      <c r="B132" s="11"/>
      <c r="C132" s="8"/>
      <c r="D132" s="8"/>
      <c r="E132" s="8"/>
    </row>
    <row r="133" spans="1:5" ht="15.75" thickBot="1" x14ac:dyDescent="0.3">
      <c r="A133" s="22" t="s">
        <v>37</v>
      </c>
      <c r="B133" s="11">
        <f>B130+B127+B124+B121+B118+B115+B112</f>
        <v>15000</v>
      </c>
      <c r="C133" s="11">
        <f>C130+C127+C124+C121+C118+C115+C112</f>
        <v>12239</v>
      </c>
      <c r="D133" s="11">
        <f>D130+D127+D124+D121+D118+D115+D112</f>
        <v>15000</v>
      </c>
      <c r="E133" s="11">
        <f>E130+E127+E124+E121+E118+E115+E112</f>
        <v>15000</v>
      </c>
    </row>
    <row r="134" spans="1:5" ht="17.25" customHeight="1" thickBot="1" x14ac:dyDescent="0.3">
      <c r="A134" s="23" t="s">
        <v>36</v>
      </c>
      <c r="B134" s="24">
        <f>IF(B133-B104=0,0,"Error")</f>
        <v>0</v>
      </c>
      <c r="C134" s="24">
        <f>IF(C133-C104=0,0,"Error")</f>
        <v>0</v>
      </c>
      <c r="D134" s="24">
        <f>IF(D133-D104=0,0,"Error")</f>
        <v>0</v>
      </c>
      <c r="E134" s="24">
        <f>IF(E133-E104=0,0,"Error")</f>
        <v>0</v>
      </c>
    </row>
    <row r="135" spans="1:5" ht="17.25" customHeight="1" thickBot="1" x14ac:dyDescent="0.3">
      <c r="A135" s="36" t="s">
        <v>30</v>
      </c>
      <c r="B135" s="402" t="s">
        <v>392</v>
      </c>
      <c r="C135" s="403"/>
      <c r="D135" s="403"/>
      <c r="E135" s="404"/>
    </row>
    <row r="136" spans="1:5" ht="34.5" thickBot="1" x14ac:dyDescent="0.3">
      <c r="A136" s="19" t="s">
        <v>75</v>
      </c>
      <c r="B136" s="19" t="s">
        <v>393</v>
      </c>
      <c r="C136" s="37" t="s">
        <v>55</v>
      </c>
      <c r="D136" s="539" t="s">
        <v>394</v>
      </c>
      <c r="E136" s="540"/>
    </row>
    <row r="137" spans="1:5" ht="17.25" customHeight="1" thickBot="1" x14ac:dyDescent="0.3">
      <c r="A137" s="4" t="s">
        <v>10</v>
      </c>
      <c r="B137" s="541" t="s">
        <v>385</v>
      </c>
      <c r="C137" s="542"/>
      <c r="D137" s="542"/>
      <c r="E137" s="543"/>
    </row>
    <row r="138" spans="1:5" ht="15.75" thickBot="1" x14ac:dyDescent="0.3">
      <c r="A138" s="4" t="s">
        <v>15</v>
      </c>
      <c r="B138" s="533" t="s">
        <v>387</v>
      </c>
      <c r="C138" s="534"/>
      <c r="D138" s="534"/>
      <c r="E138" s="535"/>
    </row>
    <row r="139" spans="1:5" ht="12.75" customHeight="1" x14ac:dyDescent="0.25">
      <c r="A139" s="366"/>
      <c r="B139" s="17">
        <v>2018</v>
      </c>
      <c r="C139" s="17">
        <v>2019</v>
      </c>
      <c r="D139" s="17">
        <v>2020</v>
      </c>
      <c r="E139" s="17">
        <v>2021</v>
      </c>
    </row>
    <row r="140" spans="1:5" ht="9" customHeight="1" thickBot="1" x14ac:dyDescent="0.3">
      <c r="A140" s="367"/>
      <c r="B140" s="18" t="s">
        <v>6</v>
      </c>
      <c r="C140" s="18" t="s">
        <v>7</v>
      </c>
      <c r="D140" s="18" t="s">
        <v>7</v>
      </c>
      <c r="E140" s="18" t="s">
        <v>7</v>
      </c>
    </row>
    <row r="141" spans="1:5" ht="15.75" thickBot="1" x14ac:dyDescent="0.3">
      <c r="A141" s="4" t="s">
        <v>9</v>
      </c>
      <c r="B141" s="73">
        <v>20</v>
      </c>
      <c r="C141" s="73">
        <v>20</v>
      </c>
      <c r="D141" s="73">
        <v>20</v>
      </c>
      <c r="E141" s="73">
        <v>20</v>
      </c>
    </row>
    <row r="142" spans="1:5" ht="15.75" thickBot="1" x14ac:dyDescent="0.3">
      <c r="A142" s="4" t="s">
        <v>16</v>
      </c>
      <c r="B142" s="73">
        <f>B160</f>
        <v>28000</v>
      </c>
      <c r="C142" s="73">
        <f>C160</f>
        <v>38000</v>
      </c>
      <c r="D142" s="73">
        <f>D160</f>
        <v>38000</v>
      </c>
      <c r="E142" s="73">
        <f>E160</f>
        <v>38000</v>
      </c>
    </row>
    <row r="143" spans="1:5" ht="15.75" thickBot="1" x14ac:dyDescent="0.3">
      <c r="A143" s="4" t="s">
        <v>24</v>
      </c>
      <c r="B143" s="6">
        <f>B142/B141</f>
        <v>1400</v>
      </c>
      <c r="C143" s="6">
        <f>C142/C141</f>
        <v>1900</v>
      </c>
      <c r="D143" s="6">
        <f>D142/D141</f>
        <v>1900</v>
      </c>
      <c r="E143" s="6">
        <f>E142/E141</f>
        <v>1900</v>
      </c>
    </row>
    <row r="144" spans="1:5" ht="15.75" thickBot="1" x14ac:dyDescent="0.3">
      <c r="A144" s="4" t="s">
        <v>17</v>
      </c>
      <c r="B144" s="277" t="s">
        <v>23</v>
      </c>
      <c r="C144" s="7">
        <f>C141/B141-1</f>
        <v>0</v>
      </c>
      <c r="D144" s="7">
        <f t="shared" ref="D144:E146" si="3">D141/C141-1</f>
        <v>0</v>
      </c>
      <c r="E144" s="7">
        <f t="shared" si="3"/>
        <v>0</v>
      </c>
    </row>
    <row r="145" spans="1:5" ht="15.75" thickBot="1" x14ac:dyDescent="0.3">
      <c r="A145" s="4" t="s">
        <v>18</v>
      </c>
      <c r="B145" s="277" t="s">
        <v>23</v>
      </c>
      <c r="C145" s="7">
        <f>C142/B142-1</f>
        <v>0.35714285714285721</v>
      </c>
      <c r="D145" s="7">
        <f t="shared" si="3"/>
        <v>0</v>
      </c>
      <c r="E145" s="7">
        <f t="shared" si="3"/>
        <v>0</v>
      </c>
    </row>
    <row r="146" spans="1:5" ht="15.75" thickBot="1" x14ac:dyDescent="0.3">
      <c r="A146" s="4" t="s">
        <v>19</v>
      </c>
      <c r="B146" s="277" t="s">
        <v>23</v>
      </c>
      <c r="C146" s="7">
        <f>C143/B143-1</f>
        <v>0.35714285714285721</v>
      </c>
      <c r="D146" s="7">
        <f t="shared" si="3"/>
        <v>0</v>
      </c>
      <c r="E146" s="7">
        <f t="shared" si="3"/>
        <v>0</v>
      </c>
    </row>
    <row r="147" spans="1:5" ht="15.75" thickBot="1" x14ac:dyDescent="0.3">
      <c r="A147" s="405" t="s">
        <v>368</v>
      </c>
      <c r="B147" s="406"/>
      <c r="C147" s="406"/>
      <c r="D147" s="406"/>
      <c r="E147" s="407"/>
    </row>
    <row r="148" spans="1:5" ht="12.75" customHeight="1" x14ac:dyDescent="0.25">
      <c r="A148" s="366"/>
      <c r="B148" s="17">
        <v>2018</v>
      </c>
      <c r="C148" s="17">
        <v>2019</v>
      </c>
      <c r="D148" s="17">
        <v>2020</v>
      </c>
      <c r="E148" s="17">
        <v>2021</v>
      </c>
    </row>
    <row r="149" spans="1:5" ht="9" customHeight="1" thickBot="1" x14ac:dyDescent="0.3">
      <c r="A149" s="367"/>
      <c r="B149" s="18" t="s">
        <v>6</v>
      </c>
      <c r="C149" s="18" t="s">
        <v>7</v>
      </c>
      <c r="D149" s="18" t="s">
        <v>7</v>
      </c>
      <c r="E149" s="18" t="s">
        <v>7</v>
      </c>
    </row>
    <row r="150" spans="1:5" ht="15.75" thickBot="1" x14ac:dyDescent="0.3">
      <c r="A150" s="1" t="s">
        <v>43</v>
      </c>
      <c r="B150" s="8">
        <f>B151+B152+B153+B154</f>
        <v>0</v>
      </c>
      <c r="C150" s="8">
        <f>C151+C152+C153+C154</f>
        <v>0</v>
      </c>
      <c r="D150" s="8">
        <f>D151+D152+D153+D154</f>
        <v>0</v>
      </c>
      <c r="E150" s="8">
        <f>E151+E152+E153+E154</f>
        <v>0</v>
      </c>
    </row>
    <row r="151" spans="1:5" ht="15.75" thickBot="1" x14ac:dyDescent="0.3">
      <c r="A151" s="10" t="s">
        <v>52</v>
      </c>
      <c r="B151" s="8"/>
      <c r="C151" s="8"/>
      <c r="D151" s="8"/>
      <c r="E151" s="8"/>
    </row>
    <row r="152" spans="1:5" ht="15.75" thickBot="1" x14ac:dyDescent="0.3">
      <c r="A152" s="10" t="s">
        <v>149</v>
      </c>
      <c r="B152" s="8"/>
      <c r="C152" s="8"/>
      <c r="D152" s="8"/>
      <c r="E152" s="8"/>
    </row>
    <row r="153" spans="1:5" ht="15.75" thickBot="1" x14ac:dyDescent="0.3">
      <c r="A153" s="10" t="s">
        <v>150</v>
      </c>
      <c r="B153" s="8"/>
      <c r="C153" s="8"/>
      <c r="D153" s="8"/>
      <c r="E153" s="8"/>
    </row>
    <row r="154" spans="1:5" ht="15.75" thickBot="1" x14ac:dyDescent="0.3">
      <c r="A154" s="10" t="s">
        <v>151</v>
      </c>
      <c r="B154" s="8"/>
      <c r="C154" s="8"/>
      <c r="D154" s="8"/>
      <c r="E154" s="8"/>
    </row>
    <row r="155" spans="1:5" ht="15.75" thickBot="1" x14ac:dyDescent="0.3">
      <c r="A155" s="1" t="s">
        <v>44</v>
      </c>
      <c r="B155" s="11">
        <f>B156+B157+B158+B159</f>
        <v>28000</v>
      </c>
      <c r="C155" s="11">
        <f>C156+C157+C158+C159</f>
        <v>38000</v>
      </c>
      <c r="D155" s="11">
        <f>D156+D157+D158+D159</f>
        <v>38000</v>
      </c>
      <c r="E155" s="11">
        <f>E156+E157+E158+E159</f>
        <v>38000</v>
      </c>
    </row>
    <row r="156" spans="1:5" ht="15.75" thickBot="1" x14ac:dyDescent="0.3">
      <c r="A156" s="10" t="s">
        <v>52</v>
      </c>
      <c r="B156" s="11">
        <v>28000</v>
      </c>
      <c r="C156" s="11">
        <f>28000+10000</f>
        <v>38000</v>
      </c>
      <c r="D156" s="11">
        <f>28000+10000</f>
        <v>38000</v>
      </c>
      <c r="E156" s="11">
        <f>28000+10000</f>
        <v>38000</v>
      </c>
    </row>
    <row r="157" spans="1:5" ht="15.75" thickBot="1" x14ac:dyDescent="0.3">
      <c r="A157" s="10" t="s">
        <v>149</v>
      </c>
      <c r="B157" s="11"/>
      <c r="C157" s="8"/>
      <c r="D157" s="8"/>
      <c r="E157" s="8"/>
    </row>
    <row r="158" spans="1:5" ht="15.75" thickBot="1" x14ac:dyDescent="0.3">
      <c r="A158" s="10" t="s">
        <v>150</v>
      </c>
      <c r="B158" s="11"/>
      <c r="C158" s="8"/>
      <c r="D158" s="8"/>
      <c r="E158" s="8"/>
    </row>
    <row r="159" spans="1:5" ht="15.75" thickBot="1" x14ac:dyDescent="0.3">
      <c r="A159" s="10" t="s">
        <v>151</v>
      </c>
      <c r="B159" s="11"/>
      <c r="C159" s="8"/>
      <c r="D159" s="8"/>
      <c r="E159" s="8"/>
    </row>
    <row r="160" spans="1:5" ht="15.75" thickBot="1" x14ac:dyDescent="0.3">
      <c r="A160" s="100" t="s">
        <v>395</v>
      </c>
      <c r="B160" s="11">
        <f>B150+B155</f>
        <v>28000</v>
      </c>
      <c r="C160" s="11">
        <f>C150+C155</f>
        <v>38000</v>
      </c>
      <c r="D160" s="11">
        <f>D150+D155</f>
        <v>38000</v>
      </c>
      <c r="E160" s="11">
        <f>E150+E155</f>
        <v>38000</v>
      </c>
    </row>
    <row r="161" spans="1:5" ht="15.75" thickBot="1" x14ac:dyDescent="0.3">
      <c r="A161" s="309" t="s">
        <v>30</v>
      </c>
      <c r="B161" s="384" t="s">
        <v>392</v>
      </c>
      <c r="C161" s="386"/>
      <c r="D161" s="386"/>
      <c r="E161" s="387"/>
    </row>
    <row r="162" spans="1:5" ht="34.5" thickBot="1" x14ac:dyDescent="0.3">
      <c r="A162" s="289" t="s">
        <v>396</v>
      </c>
      <c r="B162" s="310" t="s">
        <v>389</v>
      </c>
      <c r="C162" s="287" t="s">
        <v>55</v>
      </c>
      <c r="D162" s="544" t="s">
        <v>397</v>
      </c>
      <c r="E162" s="398"/>
    </row>
    <row r="163" spans="1:5" ht="17.25" customHeight="1" thickBot="1" x14ac:dyDescent="0.3">
      <c r="A163" s="4" t="s">
        <v>10</v>
      </c>
      <c r="B163" s="352" t="s">
        <v>389</v>
      </c>
      <c r="C163" s="353"/>
      <c r="D163" s="353"/>
      <c r="E163" s="381"/>
    </row>
    <row r="164" spans="1:5" ht="15.75" thickBot="1" x14ac:dyDescent="0.3">
      <c r="A164" s="4" t="s">
        <v>15</v>
      </c>
      <c r="B164" s="352" t="s">
        <v>398</v>
      </c>
      <c r="C164" s="353"/>
      <c r="D164" s="353"/>
      <c r="E164" s="381"/>
    </row>
    <row r="165" spans="1:5" ht="12.75" customHeight="1" x14ac:dyDescent="0.25">
      <c r="A165" s="366"/>
      <c r="B165" s="17">
        <v>2018</v>
      </c>
      <c r="C165" s="17">
        <v>2019</v>
      </c>
      <c r="D165" s="17">
        <v>2020</v>
      </c>
      <c r="E165" s="17">
        <v>2021</v>
      </c>
    </row>
    <row r="166" spans="1:5" ht="9" customHeight="1" thickBot="1" x14ac:dyDescent="0.3">
      <c r="A166" s="367"/>
      <c r="B166" s="18" t="s">
        <v>6</v>
      </c>
      <c r="C166" s="18" t="s">
        <v>7</v>
      </c>
      <c r="D166" s="18" t="s">
        <v>7</v>
      </c>
      <c r="E166" s="18" t="s">
        <v>7</v>
      </c>
    </row>
    <row r="167" spans="1:5" ht="15.75" thickBot="1" x14ac:dyDescent="0.3">
      <c r="A167" s="4" t="s">
        <v>9</v>
      </c>
      <c r="B167" s="6">
        <v>25</v>
      </c>
      <c r="C167" s="6">
        <v>25</v>
      </c>
      <c r="D167" s="6">
        <v>25</v>
      </c>
      <c r="E167" s="6">
        <v>25</v>
      </c>
    </row>
    <row r="168" spans="1:5" ht="15.75" thickBot="1" x14ac:dyDescent="0.3">
      <c r="A168" s="4" t="s">
        <v>16</v>
      </c>
      <c r="B168" s="6">
        <f>B186</f>
        <v>15000</v>
      </c>
      <c r="C168" s="6">
        <f>C186</f>
        <v>15000</v>
      </c>
      <c r="D168" s="6">
        <f>D186</f>
        <v>22300</v>
      </c>
      <c r="E168" s="6">
        <f>E186</f>
        <v>22300</v>
      </c>
    </row>
    <row r="169" spans="1:5" ht="15.75" thickBot="1" x14ac:dyDescent="0.3">
      <c r="A169" s="4" t="s">
        <v>24</v>
      </c>
      <c r="B169" s="6">
        <f>B168/B167</f>
        <v>600</v>
      </c>
      <c r="C169" s="6">
        <f>C168/C167</f>
        <v>600</v>
      </c>
      <c r="D169" s="6">
        <f>D168/D167</f>
        <v>892</v>
      </c>
      <c r="E169" s="6">
        <f>E168/E167</f>
        <v>892</v>
      </c>
    </row>
    <row r="170" spans="1:5" ht="15.75" thickBot="1" x14ac:dyDescent="0.3">
      <c r="A170" s="4" t="s">
        <v>17</v>
      </c>
      <c r="B170" s="277" t="s">
        <v>23</v>
      </c>
      <c r="C170" s="7">
        <f>C167/B167-1</f>
        <v>0</v>
      </c>
      <c r="D170" s="7">
        <f t="shared" ref="D170:E172" si="4">D167/C167-1</f>
        <v>0</v>
      </c>
      <c r="E170" s="7">
        <f t="shared" si="4"/>
        <v>0</v>
      </c>
    </row>
    <row r="171" spans="1:5" ht="15.75" thickBot="1" x14ac:dyDescent="0.3">
      <c r="A171" s="4" t="s">
        <v>18</v>
      </c>
      <c r="B171" s="277" t="s">
        <v>23</v>
      </c>
      <c r="C171" s="7">
        <f>C168/B168-1</f>
        <v>0</v>
      </c>
      <c r="D171" s="7">
        <f t="shared" si="4"/>
        <v>0.48666666666666658</v>
      </c>
      <c r="E171" s="7">
        <f t="shared" si="4"/>
        <v>0</v>
      </c>
    </row>
    <row r="172" spans="1:5" ht="15.75" thickBot="1" x14ac:dyDescent="0.3">
      <c r="A172" s="4" t="s">
        <v>19</v>
      </c>
      <c r="B172" s="277" t="s">
        <v>23</v>
      </c>
      <c r="C172" s="7">
        <f>C169/B169-1</f>
        <v>0</v>
      </c>
      <c r="D172" s="7">
        <f t="shared" si="4"/>
        <v>0.48666666666666658</v>
      </c>
      <c r="E172" s="7">
        <f t="shared" si="4"/>
        <v>0</v>
      </c>
    </row>
    <row r="173" spans="1:5" ht="15.75" thickBot="1" x14ac:dyDescent="0.3">
      <c r="A173" s="382" t="s">
        <v>399</v>
      </c>
      <c r="B173" s="358"/>
      <c r="C173" s="358"/>
      <c r="D173" s="358"/>
      <c r="E173" s="383"/>
    </row>
    <row r="174" spans="1:5" ht="12.75" customHeight="1" x14ac:dyDescent="0.25">
      <c r="A174" s="366"/>
      <c r="B174" s="17">
        <v>2018</v>
      </c>
      <c r="C174" s="17">
        <v>2019</v>
      </c>
      <c r="D174" s="17">
        <v>2020</v>
      </c>
      <c r="E174" s="17">
        <v>2021</v>
      </c>
    </row>
    <row r="175" spans="1:5" ht="9" customHeight="1" thickBot="1" x14ac:dyDescent="0.3">
      <c r="A175" s="367"/>
      <c r="B175" s="18" t="s">
        <v>6</v>
      </c>
      <c r="C175" s="18" t="s">
        <v>7</v>
      </c>
      <c r="D175" s="18" t="s">
        <v>7</v>
      </c>
      <c r="E175" s="18" t="s">
        <v>7</v>
      </c>
    </row>
    <row r="176" spans="1:5" ht="15.75" thickBot="1" x14ac:dyDescent="0.3">
      <c r="A176" s="201" t="s">
        <v>43</v>
      </c>
      <c r="B176" s="89">
        <f>SUM(B177:B180)</f>
        <v>15000</v>
      </c>
      <c r="C176" s="89">
        <f>SUM(C177:C180)</f>
        <v>15000</v>
      </c>
      <c r="D176" s="89">
        <f>SUM(D177:D180)</f>
        <v>22300</v>
      </c>
      <c r="E176" s="89">
        <f>SUM(E177:E180)</f>
        <v>22300</v>
      </c>
    </row>
    <row r="177" spans="1:5" ht="15.75" thickBot="1" x14ac:dyDescent="0.3">
      <c r="A177" s="195" t="s">
        <v>52</v>
      </c>
      <c r="B177" s="89">
        <v>15000</v>
      </c>
      <c r="C177" s="89">
        <v>15000</v>
      </c>
      <c r="D177" s="89">
        <f>15000+7300</f>
        <v>22300</v>
      </c>
      <c r="E177" s="89">
        <f>15000+7300</f>
        <v>22300</v>
      </c>
    </row>
    <row r="178" spans="1:5" ht="15.75" thickBot="1" x14ac:dyDescent="0.3">
      <c r="A178" s="195" t="s">
        <v>149</v>
      </c>
      <c r="B178" s="89"/>
      <c r="C178" s="89"/>
      <c r="D178" s="89"/>
      <c r="E178" s="89"/>
    </row>
    <row r="179" spans="1:5" ht="15.75" thickBot="1" x14ac:dyDescent="0.3">
      <c r="A179" s="195" t="s">
        <v>150</v>
      </c>
      <c r="B179" s="89"/>
      <c r="C179" s="89"/>
      <c r="D179" s="89"/>
      <c r="E179" s="89"/>
    </row>
    <row r="180" spans="1:5" ht="15.75" thickBot="1" x14ac:dyDescent="0.3">
      <c r="A180" s="195" t="s">
        <v>151</v>
      </c>
      <c r="B180" s="89"/>
      <c r="C180" s="89"/>
      <c r="D180" s="89"/>
      <c r="E180" s="89"/>
    </row>
    <row r="181" spans="1:5" ht="15.75" thickBot="1" x14ac:dyDescent="0.3">
      <c r="A181" s="201" t="s">
        <v>44</v>
      </c>
      <c r="B181" s="190">
        <f>SUM(B182:B185)</f>
        <v>0</v>
      </c>
      <c r="C181" s="190">
        <f>SUM(C182:C185)</f>
        <v>0</v>
      </c>
      <c r="D181" s="190">
        <f>SUM(D182:D185)</f>
        <v>0</v>
      </c>
      <c r="E181" s="190">
        <f>SUM(E182:E185)</f>
        <v>0</v>
      </c>
    </row>
    <row r="182" spans="1:5" ht="15.75" thickBot="1" x14ac:dyDescent="0.3">
      <c r="A182" s="195" t="s">
        <v>52</v>
      </c>
      <c r="B182" s="190"/>
      <c r="C182" s="89"/>
      <c r="D182" s="89"/>
      <c r="E182" s="89"/>
    </row>
    <row r="183" spans="1:5" ht="15.75" thickBot="1" x14ac:dyDescent="0.3">
      <c r="A183" s="195" t="s">
        <v>149</v>
      </c>
      <c r="B183" s="190"/>
      <c r="C183" s="89"/>
      <c r="D183" s="89"/>
      <c r="E183" s="89"/>
    </row>
    <row r="184" spans="1:5" ht="15.75" thickBot="1" x14ac:dyDescent="0.3">
      <c r="A184" s="195" t="s">
        <v>150</v>
      </c>
      <c r="B184" s="190"/>
      <c r="C184" s="89"/>
      <c r="D184" s="89"/>
      <c r="E184" s="89"/>
    </row>
    <row r="185" spans="1:5" ht="15.75" thickBot="1" x14ac:dyDescent="0.3">
      <c r="A185" s="195" t="s">
        <v>151</v>
      </c>
      <c r="B185" s="190"/>
      <c r="C185" s="89"/>
      <c r="D185" s="89"/>
      <c r="E185" s="89"/>
    </row>
    <row r="186" spans="1:5" ht="15.75" thickBot="1" x14ac:dyDescent="0.3">
      <c r="A186" s="299" t="s">
        <v>319</v>
      </c>
      <c r="B186" s="190">
        <f>B176+B181</f>
        <v>15000</v>
      </c>
      <c r="C186" s="190">
        <f>C176+C181</f>
        <v>15000</v>
      </c>
      <c r="D186" s="190">
        <f>D176+D181</f>
        <v>22300</v>
      </c>
      <c r="E186" s="190">
        <f>E176+E181</f>
        <v>22300</v>
      </c>
    </row>
    <row r="187" spans="1:5" ht="25.5" customHeight="1" thickBot="1" x14ac:dyDescent="0.3">
      <c r="A187" s="309" t="s">
        <v>30</v>
      </c>
      <c r="B187" s="384" t="s">
        <v>392</v>
      </c>
      <c r="C187" s="386"/>
      <c r="D187" s="386"/>
      <c r="E187" s="387"/>
    </row>
    <row r="188" spans="1:5" ht="34.5" thickBot="1" x14ac:dyDescent="0.3">
      <c r="A188" s="289" t="s">
        <v>396</v>
      </c>
      <c r="B188" s="310" t="s">
        <v>400</v>
      </c>
      <c r="C188" s="287" t="s">
        <v>55</v>
      </c>
      <c r="D188" s="307"/>
      <c r="E188" s="308" t="s">
        <v>401</v>
      </c>
    </row>
    <row r="189" spans="1:5" ht="17.25" customHeight="1" thickBot="1" x14ac:dyDescent="0.3">
      <c r="A189" s="4" t="s">
        <v>10</v>
      </c>
      <c r="B189" s="384" t="s">
        <v>400</v>
      </c>
      <c r="C189" s="386"/>
      <c r="D189" s="386"/>
      <c r="E189" s="387"/>
    </row>
    <row r="190" spans="1:5" ht="15.75" thickBot="1" x14ac:dyDescent="0.3">
      <c r="A190" s="4" t="s">
        <v>15</v>
      </c>
      <c r="B190" s="352" t="s">
        <v>398</v>
      </c>
      <c r="C190" s="353"/>
      <c r="D190" s="353"/>
      <c r="E190" s="381"/>
    </row>
    <row r="191" spans="1:5" ht="12.75" customHeight="1" x14ac:dyDescent="0.25">
      <c r="A191" s="366"/>
      <c r="B191" s="17">
        <v>2018</v>
      </c>
      <c r="C191" s="17">
        <v>2019</v>
      </c>
      <c r="D191" s="17">
        <v>2020</v>
      </c>
      <c r="E191" s="17">
        <v>2021</v>
      </c>
    </row>
    <row r="192" spans="1:5" ht="9" customHeight="1" thickBot="1" x14ac:dyDescent="0.3">
      <c r="A192" s="367"/>
      <c r="B192" s="18" t="s">
        <v>6</v>
      </c>
      <c r="C192" s="18" t="s">
        <v>7</v>
      </c>
      <c r="D192" s="18" t="s">
        <v>7</v>
      </c>
      <c r="E192" s="18" t="s">
        <v>7</v>
      </c>
    </row>
    <row r="193" spans="1:5" ht="15.75" thickBot="1" x14ac:dyDescent="0.3">
      <c r="A193" s="4" t="s">
        <v>9</v>
      </c>
      <c r="B193" s="6">
        <v>20</v>
      </c>
      <c r="C193" s="6">
        <v>20</v>
      </c>
      <c r="D193" s="6">
        <v>20</v>
      </c>
      <c r="E193" s="6">
        <v>20</v>
      </c>
    </row>
    <row r="194" spans="1:5" ht="15.75" thickBot="1" x14ac:dyDescent="0.3">
      <c r="A194" s="4" t="s">
        <v>16</v>
      </c>
      <c r="B194" s="6">
        <f>B212</f>
        <v>10000</v>
      </c>
      <c r="C194" s="6">
        <f>C212</f>
        <v>10000</v>
      </c>
      <c r="D194" s="6">
        <f>D212</f>
        <v>38700</v>
      </c>
      <c r="E194" s="6">
        <f>E212</f>
        <v>38700</v>
      </c>
    </row>
    <row r="195" spans="1:5" ht="15.75" thickBot="1" x14ac:dyDescent="0.3">
      <c r="A195" s="4" t="s">
        <v>24</v>
      </c>
      <c r="B195" s="6">
        <f>B194/B193</f>
        <v>500</v>
      </c>
      <c r="C195" s="6">
        <f>C194/C193</f>
        <v>500</v>
      </c>
      <c r="D195" s="6">
        <f>D194/D193</f>
        <v>1935</v>
      </c>
      <c r="E195" s="6">
        <f>E194/E193</f>
        <v>1935</v>
      </c>
    </row>
    <row r="196" spans="1:5" ht="15.75" thickBot="1" x14ac:dyDescent="0.3">
      <c r="A196" s="4" t="s">
        <v>17</v>
      </c>
      <c r="B196" s="277" t="s">
        <v>23</v>
      </c>
      <c r="C196" s="7">
        <f>C193/B193-1</f>
        <v>0</v>
      </c>
      <c r="D196" s="7">
        <f t="shared" ref="D196:E198" si="5">D193/C193-1</f>
        <v>0</v>
      </c>
      <c r="E196" s="7">
        <f t="shared" si="5"/>
        <v>0</v>
      </c>
    </row>
    <row r="197" spans="1:5" ht="15.75" thickBot="1" x14ac:dyDescent="0.3">
      <c r="A197" s="4" t="s">
        <v>18</v>
      </c>
      <c r="B197" s="277" t="s">
        <v>23</v>
      </c>
      <c r="C197" s="7">
        <f>C194/B194-1</f>
        <v>0</v>
      </c>
      <c r="D197" s="7">
        <f t="shared" si="5"/>
        <v>2.87</v>
      </c>
      <c r="E197" s="7">
        <f t="shared" si="5"/>
        <v>0</v>
      </c>
    </row>
    <row r="198" spans="1:5" ht="15.75" thickBot="1" x14ac:dyDescent="0.3">
      <c r="A198" s="4" t="s">
        <v>19</v>
      </c>
      <c r="B198" s="277" t="s">
        <v>23</v>
      </c>
      <c r="C198" s="7">
        <f>C195/B195-1</f>
        <v>0</v>
      </c>
      <c r="D198" s="7">
        <f t="shared" si="5"/>
        <v>2.87</v>
      </c>
      <c r="E198" s="7">
        <f t="shared" si="5"/>
        <v>0</v>
      </c>
    </row>
    <row r="199" spans="1:5" ht="15.75" thickBot="1" x14ac:dyDescent="0.3">
      <c r="A199" s="382" t="s">
        <v>402</v>
      </c>
      <c r="B199" s="358"/>
      <c r="C199" s="358"/>
      <c r="D199" s="358"/>
      <c r="E199" s="383"/>
    </row>
    <row r="200" spans="1:5" ht="12.75" customHeight="1" x14ac:dyDescent="0.25">
      <c r="A200" s="366"/>
      <c r="B200" s="17">
        <v>2018</v>
      </c>
      <c r="C200" s="17">
        <v>2019</v>
      </c>
      <c r="D200" s="17">
        <v>2020</v>
      </c>
      <c r="E200" s="17">
        <v>2021</v>
      </c>
    </row>
    <row r="201" spans="1:5" ht="9" customHeight="1" thickBot="1" x14ac:dyDescent="0.3">
      <c r="A201" s="367"/>
      <c r="B201" s="18" t="s">
        <v>6</v>
      </c>
      <c r="C201" s="18" t="s">
        <v>7</v>
      </c>
      <c r="D201" s="18" t="s">
        <v>7</v>
      </c>
      <c r="E201" s="18" t="s">
        <v>7</v>
      </c>
    </row>
    <row r="202" spans="1:5" ht="15.75" thickBot="1" x14ac:dyDescent="0.3">
      <c r="A202" s="201" t="s">
        <v>43</v>
      </c>
      <c r="B202" s="89">
        <f>B203+B204+B205+B206</f>
        <v>0</v>
      </c>
      <c r="C202" s="89">
        <f>C203+C204+C205+C206</f>
        <v>0</v>
      </c>
      <c r="D202" s="89">
        <f>D203+D204+D205+D206</f>
        <v>0</v>
      </c>
      <c r="E202" s="89">
        <f>E203+E204+E205+E206</f>
        <v>0</v>
      </c>
    </row>
    <row r="203" spans="1:5" ht="15.75" thickBot="1" x14ac:dyDescent="0.3">
      <c r="A203" s="195" t="s">
        <v>52</v>
      </c>
      <c r="B203" s="89"/>
      <c r="C203" s="89"/>
      <c r="D203" s="89"/>
      <c r="E203" s="89"/>
    </row>
    <row r="204" spans="1:5" ht="15.75" thickBot="1" x14ac:dyDescent="0.3">
      <c r="A204" s="195" t="s">
        <v>149</v>
      </c>
      <c r="B204" s="89"/>
      <c r="C204" s="89"/>
      <c r="D204" s="89"/>
      <c r="E204" s="89"/>
    </row>
    <row r="205" spans="1:5" ht="15.75" thickBot="1" x14ac:dyDescent="0.3">
      <c r="A205" s="195" t="s">
        <v>150</v>
      </c>
      <c r="B205" s="89"/>
      <c r="C205" s="89"/>
      <c r="D205" s="89"/>
      <c r="E205" s="89"/>
    </row>
    <row r="206" spans="1:5" ht="15.75" thickBot="1" x14ac:dyDescent="0.3">
      <c r="A206" s="195" t="s">
        <v>151</v>
      </c>
      <c r="B206" s="89"/>
      <c r="C206" s="89"/>
      <c r="D206" s="89"/>
      <c r="E206" s="89"/>
    </row>
    <row r="207" spans="1:5" ht="15.75" thickBot="1" x14ac:dyDescent="0.3">
      <c r="A207" s="201" t="s">
        <v>44</v>
      </c>
      <c r="B207" s="190">
        <f>B208+B209+B210+B211</f>
        <v>10000</v>
      </c>
      <c r="C207" s="190">
        <f>C208+C209+C210+C211</f>
        <v>10000</v>
      </c>
      <c r="D207" s="190">
        <f>D208+D209+D210+D211</f>
        <v>38700</v>
      </c>
      <c r="E207" s="190">
        <f>E208+E209+E210+E211</f>
        <v>38700</v>
      </c>
    </row>
    <row r="208" spans="1:5" ht="15.75" thickBot="1" x14ac:dyDescent="0.3">
      <c r="A208" s="195" t="s">
        <v>52</v>
      </c>
      <c r="B208" s="190">
        <v>10000</v>
      </c>
      <c r="C208" s="190">
        <v>10000</v>
      </c>
      <c r="D208" s="190">
        <f>10000+27000+1700</f>
        <v>38700</v>
      </c>
      <c r="E208" s="190">
        <f>10000+27000+1700</f>
        <v>38700</v>
      </c>
    </row>
    <row r="209" spans="1:5" ht="15.75" thickBot="1" x14ac:dyDescent="0.3">
      <c r="A209" s="195" t="s">
        <v>149</v>
      </c>
      <c r="B209" s="190"/>
      <c r="C209" s="190"/>
      <c r="D209" s="190"/>
      <c r="E209" s="190"/>
    </row>
    <row r="210" spans="1:5" ht="15.75" thickBot="1" x14ac:dyDescent="0.3">
      <c r="A210" s="195" t="s">
        <v>150</v>
      </c>
      <c r="B210" s="190"/>
      <c r="C210" s="190"/>
      <c r="D210" s="190"/>
      <c r="E210" s="190"/>
    </row>
    <row r="211" spans="1:5" ht="15.75" thickBot="1" x14ac:dyDescent="0.3">
      <c r="A211" s="195" t="s">
        <v>151</v>
      </c>
      <c r="B211" s="190"/>
      <c r="C211" s="190"/>
      <c r="D211" s="190"/>
      <c r="E211" s="190"/>
    </row>
    <row r="212" spans="1:5" ht="15.75" thickBot="1" x14ac:dyDescent="0.3">
      <c r="A212" s="299" t="s">
        <v>37</v>
      </c>
      <c r="B212" s="190">
        <f>B202+B207</f>
        <v>10000</v>
      </c>
      <c r="C212" s="190">
        <f>C202+C207</f>
        <v>10000</v>
      </c>
      <c r="D212" s="190">
        <f>D202+D207</f>
        <v>38700</v>
      </c>
      <c r="E212" s="190">
        <f>E202+E207</f>
        <v>38700</v>
      </c>
    </row>
    <row r="213" spans="1:5" ht="34.5" thickBot="1" x14ac:dyDescent="0.3">
      <c r="A213" s="289" t="s">
        <v>87</v>
      </c>
      <c r="B213" s="305" t="s">
        <v>761</v>
      </c>
      <c r="C213" s="287" t="s">
        <v>55</v>
      </c>
      <c r="D213" s="307"/>
      <c r="E213" s="308" t="s">
        <v>762</v>
      </c>
    </row>
    <row r="214" spans="1:5" ht="15.75" thickBot="1" x14ac:dyDescent="0.3">
      <c r="A214" s="4" t="s">
        <v>10</v>
      </c>
      <c r="B214" s="384" t="s">
        <v>761</v>
      </c>
      <c r="C214" s="386"/>
      <c r="D214" s="386"/>
      <c r="E214" s="387"/>
    </row>
    <row r="215" spans="1:5" ht="15.75" thickBot="1" x14ac:dyDescent="0.3">
      <c r="A215" s="4" t="s">
        <v>15</v>
      </c>
      <c r="B215" s="352" t="s">
        <v>398</v>
      </c>
      <c r="C215" s="353"/>
      <c r="D215" s="353"/>
      <c r="E215" s="381"/>
    </row>
    <row r="216" spans="1:5" x14ac:dyDescent="0.25">
      <c r="A216" s="366"/>
      <c r="B216" s="17">
        <v>2018</v>
      </c>
      <c r="C216" s="17">
        <v>2019</v>
      </c>
      <c r="D216" s="17">
        <v>2020</v>
      </c>
      <c r="E216" s="17">
        <v>2021</v>
      </c>
    </row>
    <row r="217" spans="1:5" ht="15.75" thickBot="1" x14ac:dyDescent="0.3">
      <c r="A217" s="367"/>
      <c r="B217" s="18" t="s">
        <v>6</v>
      </c>
      <c r="C217" s="18" t="s">
        <v>7</v>
      </c>
      <c r="D217" s="18" t="s">
        <v>7</v>
      </c>
      <c r="E217" s="18" t="s">
        <v>7</v>
      </c>
    </row>
    <row r="218" spans="1:5" ht="15.75" thickBot="1" x14ac:dyDescent="0.3">
      <c r="A218" s="4" t="s">
        <v>9</v>
      </c>
      <c r="B218" s="6">
        <v>0</v>
      </c>
      <c r="C218" s="6">
        <v>20</v>
      </c>
      <c r="D218" s="6">
        <v>0</v>
      </c>
      <c r="E218" s="6">
        <v>0</v>
      </c>
    </row>
    <row r="219" spans="1:5" ht="15.75" thickBot="1" x14ac:dyDescent="0.3">
      <c r="A219" s="4" t="s">
        <v>16</v>
      </c>
      <c r="B219" s="6">
        <f>B237</f>
        <v>0</v>
      </c>
      <c r="C219" s="6">
        <f>C237</f>
        <v>10000</v>
      </c>
      <c r="D219" s="6">
        <f>D237</f>
        <v>0</v>
      </c>
      <c r="E219" s="6">
        <f>E237</f>
        <v>0</v>
      </c>
    </row>
    <row r="220" spans="1:5" ht="15.75" thickBot="1" x14ac:dyDescent="0.3">
      <c r="A220" s="4" t="s">
        <v>24</v>
      </c>
      <c r="B220" s="6" t="e">
        <f>B219/B218</f>
        <v>#DIV/0!</v>
      </c>
      <c r="C220" s="6">
        <f>C219/C218</f>
        <v>500</v>
      </c>
      <c r="D220" s="6" t="e">
        <f>D219/D218</f>
        <v>#DIV/0!</v>
      </c>
      <c r="E220" s="6" t="e">
        <f>E219/E218</f>
        <v>#DIV/0!</v>
      </c>
    </row>
    <row r="221" spans="1:5" ht="15.75" thickBot="1" x14ac:dyDescent="0.3">
      <c r="A221" s="4" t="s">
        <v>17</v>
      </c>
      <c r="B221" s="277" t="s">
        <v>23</v>
      </c>
      <c r="C221" s="7" t="e">
        <f t="shared" ref="C221:E223" si="6">C218/B218-1</f>
        <v>#DIV/0!</v>
      </c>
      <c r="D221" s="7">
        <f t="shared" si="6"/>
        <v>-1</v>
      </c>
      <c r="E221" s="7" t="e">
        <f t="shared" si="6"/>
        <v>#DIV/0!</v>
      </c>
    </row>
    <row r="222" spans="1:5" ht="15.75" thickBot="1" x14ac:dyDescent="0.3">
      <c r="A222" s="4" t="s">
        <v>18</v>
      </c>
      <c r="B222" s="277" t="s">
        <v>23</v>
      </c>
      <c r="C222" s="7" t="e">
        <f t="shared" si="6"/>
        <v>#DIV/0!</v>
      </c>
      <c r="D222" s="7">
        <f t="shared" si="6"/>
        <v>-1</v>
      </c>
      <c r="E222" s="7" t="e">
        <f t="shared" si="6"/>
        <v>#DIV/0!</v>
      </c>
    </row>
    <row r="223" spans="1:5" ht="15.75" thickBot="1" x14ac:dyDescent="0.3">
      <c r="A223" s="4" t="s">
        <v>19</v>
      </c>
      <c r="B223" s="277" t="s">
        <v>23</v>
      </c>
      <c r="C223" s="7" t="e">
        <f t="shared" si="6"/>
        <v>#DIV/0!</v>
      </c>
      <c r="D223" s="7" t="e">
        <f t="shared" si="6"/>
        <v>#DIV/0!</v>
      </c>
      <c r="E223" s="7" t="e">
        <f t="shared" si="6"/>
        <v>#DIV/0!</v>
      </c>
    </row>
    <row r="224" spans="1:5" ht="15.75" thickBot="1" x14ac:dyDescent="0.3">
      <c r="A224" s="382" t="s">
        <v>402</v>
      </c>
      <c r="B224" s="358"/>
      <c r="C224" s="358"/>
      <c r="D224" s="358"/>
      <c r="E224" s="383"/>
    </row>
    <row r="225" spans="1:5" x14ac:dyDescent="0.25">
      <c r="A225" s="366"/>
      <c r="B225" s="17">
        <v>2018</v>
      </c>
      <c r="C225" s="17">
        <v>2019</v>
      </c>
      <c r="D225" s="17">
        <v>2020</v>
      </c>
      <c r="E225" s="17">
        <v>2021</v>
      </c>
    </row>
    <row r="226" spans="1:5" ht="15.75" thickBot="1" x14ac:dyDescent="0.3">
      <c r="A226" s="367"/>
      <c r="B226" s="18" t="s">
        <v>6</v>
      </c>
      <c r="C226" s="18" t="s">
        <v>7</v>
      </c>
      <c r="D226" s="18" t="s">
        <v>7</v>
      </c>
      <c r="E226" s="18" t="s">
        <v>7</v>
      </c>
    </row>
    <row r="227" spans="1:5" ht="15.75" thickBot="1" x14ac:dyDescent="0.3">
      <c r="A227" s="201" t="s">
        <v>43</v>
      </c>
      <c r="B227" s="89">
        <f>B228+B229+B230+B231</f>
        <v>0</v>
      </c>
      <c r="C227" s="89">
        <f>C228+C229+C230+C231</f>
        <v>0</v>
      </c>
      <c r="D227" s="89">
        <f>D228+D229+D230+D231</f>
        <v>0</v>
      </c>
      <c r="E227" s="89">
        <f>E228+E229+E230+E231</f>
        <v>0</v>
      </c>
    </row>
    <row r="228" spans="1:5" ht="15.75" thickBot="1" x14ac:dyDescent="0.3">
      <c r="A228" s="195" t="s">
        <v>52</v>
      </c>
      <c r="B228" s="89"/>
      <c r="C228" s="89"/>
      <c r="D228" s="89"/>
      <c r="E228" s="89"/>
    </row>
    <row r="229" spans="1:5" ht="15.75" thickBot="1" x14ac:dyDescent="0.3">
      <c r="A229" s="195" t="s">
        <v>149</v>
      </c>
      <c r="B229" s="89"/>
      <c r="C229" s="89"/>
      <c r="D229" s="89"/>
      <c r="E229" s="89"/>
    </row>
    <row r="230" spans="1:5" ht="15.75" thickBot="1" x14ac:dyDescent="0.3">
      <c r="A230" s="195" t="s">
        <v>150</v>
      </c>
      <c r="B230" s="89"/>
      <c r="C230" s="89"/>
      <c r="D230" s="89"/>
      <c r="E230" s="89"/>
    </row>
    <row r="231" spans="1:5" ht="15.75" thickBot="1" x14ac:dyDescent="0.3">
      <c r="A231" s="195" t="s">
        <v>151</v>
      </c>
      <c r="B231" s="89"/>
      <c r="C231" s="89"/>
      <c r="D231" s="89"/>
      <c r="E231" s="89"/>
    </row>
    <row r="232" spans="1:5" ht="15.75" thickBot="1" x14ac:dyDescent="0.3">
      <c r="A232" s="201" t="s">
        <v>44</v>
      </c>
      <c r="B232" s="190">
        <f>B233+B234+B235+B236</f>
        <v>0</v>
      </c>
      <c r="C232" s="190">
        <f>C233+C234+C235+C236</f>
        <v>10000</v>
      </c>
      <c r="D232" s="190">
        <f>D233+D234+D235+D236</f>
        <v>0</v>
      </c>
      <c r="E232" s="190">
        <f>E233+E234+E235+E236</f>
        <v>0</v>
      </c>
    </row>
    <row r="233" spans="1:5" ht="15.75" thickBot="1" x14ac:dyDescent="0.3">
      <c r="A233" s="195" t="s">
        <v>52</v>
      </c>
      <c r="B233" s="190">
        <v>0</v>
      </c>
      <c r="C233" s="190">
        <v>10000</v>
      </c>
      <c r="D233" s="190">
        <v>0</v>
      </c>
      <c r="E233" s="190">
        <v>0</v>
      </c>
    </row>
    <row r="234" spans="1:5" ht="15.75" thickBot="1" x14ac:dyDescent="0.3">
      <c r="A234" s="195" t="s">
        <v>149</v>
      </c>
      <c r="B234" s="190"/>
      <c r="C234" s="190"/>
      <c r="D234" s="190"/>
      <c r="E234" s="190"/>
    </row>
    <row r="235" spans="1:5" ht="15.75" thickBot="1" x14ac:dyDescent="0.3">
      <c r="A235" s="195" t="s">
        <v>150</v>
      </c>
      <c r="B235" s="190"/>
      <c r="C235" s="190"/>
      <c r="D235" s="190"/>
      <c r="E235" s="190"/>
    </row>
    <row r="236" spans="1:5" ht="15.75" thickBot="1" x14ac:dyDescent="0.3">
      <c r="A236" s="195" t="s">
        <v>151</v>
      </c>
      <c r="B236" s="190"/>
      <c r="C236" s="190"/>
      <c r="D236" s="190"/>
      <c r="E236" s="190"/>
    </row>
    <row r="237" spans="1:5" ht="15.75" thickBot="1" x14ac:dyDescent="0.3">
      <c r="A237" s="299" t="s">
        <v>37</v>
      </c>
      <c r="B237" s="190">
        <f>B227+B232</f>
        <v>0</v>
      </c>
      <c r="C237" s="190">
        <f>C227+C232</f>
        <v>10000</v>
      </c>
      <c r="D237" s="190">
        <f>D227+D232</f>
        <v>0</v>
      </c>
      <c r="E237" s="190">
        <f>E227+E232</f>
        <v>0</v>
      </c>
    </row>
    <row r="238" spans="1:5" ht="15.75" thickBot="1" x14ac:dyDescent="0.3">
      <c r="A238" s="309" t="s">
        <v>30</v>
      </c>
      <c r="B238" s="384" t="s">
        <v>763</v>
      </c>
      <c r="C238" s="386"/>
      <c r="D238" s="386"/>
      <c r="E238" s="387"/>
    </row>
    <row r="239" spans="1:5" ht="34.5" thickBot="1" x14ac:dyDescent="0.3">
      <c r="A239" s="289" t="s">
        <v>396</v>
      </c>
      <c r="B239" s="305" t="s">
        <v>764</v>
      </c>
      <c r="C239" s="287" t="s">
        <v>55</v>
      </c>
      <c r="D239" s="307"/>
      <c r="E239" s="308" t="s">
        <v>401</v>
      </c>
    </row>
    <row r="240" spans="1:5" ht="30.75" customHeight="1" thickBot="1" x14ac:dyDescent="0.3">
      <c r="A240" s="4" t="s">
        <v>10</v>
      </c>
      <c r="B240" s="384" t="s">
        <v>764</v>
      </c>
      <c r="C240" s="386"/>
      <c r="D240" s="386"/>
      <c r="E240" s="387"/>
    </row>
    <row r="241" spans="1:5" ht="15.75" thickBot="1" x14ac:dyDescent="0.3">
      <c r="A241" s="4" t="s">
        <v>15</v>
      </c>
      <c r="B241" s="352" t="s">
        <v>521</v>
      </c>
      <c r="C241" s="353"/>
      <c r="D241" s="353"/>
      <c r="E241" s="381"/>
    </row>
    <row r="242" spans="1:5" x14ac:dyDescent="0.25">
      <c r="A242" s="366"/>
      <c r="B242" s="17">
        <v>2018</v>
      </c>
      <c r="C242" s="17">
        <v>2019</v>
      </c>
      <c r="D242" s="17">
        <v>2020</v>
      </c>
      <c r="E242" s="17">
        <v>2021</v>
      </c>
    </row>
    <row r="243" spans="1:5" ht="15.75" thickBot="1" x14ac:dyDescent="0.3">
      <c r="A243" s="367"/>
      <c r="B243" s="18" t="s">
        <v>6</v>
      </c>
      <c r="C243" s="18" t="s">
        <v>7</v>
      </c>
      <c r="D243" s="18" t="s">
        <v>7</v>
      </c>
      <c r="E243" s="18" t="s">
        <v>7</v>
      </c>
    </row>
    <row r="244" spans="1:5" ht="15.75" thickBot="1" x14ac:dyDescent="0.3">
      <c r="A244" s="4" t="s">
        <v>9</v>
      </c>
      <c r="B244" s="6">
        <v>0</v>
      </c>
      <c r="C244" s="6">
        <v>20</v>
      </c>
      <c r="D244" s="6">
        <v>0</v>
      </c>
      <c r="E244" s="6">
        <v>0</v>
      </c>
    </row>
    <row r="245" spans="1:5" ht="15.75" thickBot="1" x14ac:dyDescent="0.3">
      <c r="A245" s="4" t="s">
        <v>16</v>
      </c>
      <c r="B245" s="6">
        <f>B263</f>
        <v>0</v>
      </c>
      <c r="C245" s="6">
        <f>C263</f>
        <v>17300</v>
      </c>
      <c r="D245" s="6">
        <f>D263</f>
        <v>0</v>
      </c>
      <c r="E245" s="6">
        <f>E263</f>
        <v>0</v>
      </c>
    </row>
    <row r="246" spans="1:5" ht="15.75" thickBot="1" x14ac:dyDescent="0.3">
      <c r="A246" s="4" t="s">
        <v>24</v>
      </c>
      <c r="B246" s="6" t="e">
        <f>B245/B244</f>
        <v>#DIV/0!</v>
      </c>
      <c r="C246" s="6">
        <f>C245/C244</f>
        <v>865</v>
      </c>
      <c r="D246" s="6" t="e">
        <f>D245/D244</f>
        <v>#DIV/0!</v>
      </c>
      <c r="E246" s="6" t="e">
        <f>E245/E244</f>
        <v>#DIV/0!</v>
      </c>
    </row>
    <row r="247" spans="1:5" ht="15.75" thickBot="1" x14ac:dyDescent="0.3">
      <c r="A247" s="4" t="s">
        <v>17</v>
      </c>
      <c r="B247" s="277" t="s">
        <v>23</v>
      </c>
      <c r="C247" s="7" t="e">
        <f t="shared" ref="C247:E249" si="7">C244/B244-1</f>
        <v>#DIV/0!</v>
      </c>
      <c r="D247" s="7">
        <f t="shared" si="7"/>
        <v>-1</v>
      </c>
      <c r="E247" s="7" t="e">
        <f t="shared" si="7"/>
        <v>#DIV/0!</v>
      </c>
    </row>
    <row r="248" spans="1:5" ht="15.75" thickBot="1" x14ac:dyDescent="0.3">
      <c r="A248" s="4" t="s">
        <v>18</v>
      </c>
      <c r="B248" s="277" t="s">
        <v>23</v>
      </c>
      <c r="C248" s="7" t="e">
        <f t="shared" si="7"/>
        <v>#DIV/0!</v>
      </c>
      <c r="D248" s="7">
        <f t="shared" si="7"/>
        <v>-1</v>
      </c>
      <c r="E248" s="7" t="e">
        <f t="shared" si="7"/>
        <v>#DIV/0!</v>
      </c>
    </row>
    <row r="249" spans="1:5" ht="15.75" thickBot="1" x14ac:dyDescent="0.3">
      <c r="A249" s="4" t="s">
        <v>19</v>
      </c>
      <c r="B249" s="277" t="s">
        <v>23</v>
      </c>
      <c r="C249" s="7" t="e">
        <f t="shared" si="7"/>
        <v>#DIV/0!</v>
      </c>
      <c r="D249" s="7" t="e">
        <f t="shared" si="7"/>
        <v>#DIV/0!</v>
      </c>
      <c r="E249" s="7" t="e">
        <f t="shared" si="7"/>
        <v>#DIV/0!</v>
      </c>
    </row>
    <row r="250" spans="1:5" ht="15.75" customHeight="1" thickBot="1" x14ac:dyDescent="0.3">
      <c r="A250" s="382" t="s">
        <v>402</v>
      </c>
      <c r="B250" s="358"/>
      <c r="C250" s="358"/>
      <c r="D250" s="358"/>
      <c r="E250" s="383"/>
    </row>
    <row r="251" spans="1:5" x14ac:dyDescent="0.25">
      <c r="A251" s="366"/>
      <c r="B251" s="17">
        <v>2018</v>
      </c>
      <c r="C251" s="17">
        <v>2019</v>
      </c>
      <c r="D251" s="17">
        <v>2020</v>
      </c>
      <c r="E251" s="17">
        <v>2021</v>
      </c>
    </row>
    <row r="252" spans="1:5" ht="15.75" thickBot="1" x14ac:dyDescent="0.3">
      <c r="A252" s="367"/>
      <c r="B252" s="18" t="s">
        <v>6</v>
      </c>
      <c r="C252" s="18" t="s">
        <v>7</v>
      </c>
      <c r="D252" s="18" t="s">
        <v>7</v>
      </c>
      <c r="E252" s="18" t="s">
        <v>7</v>
      </c>
    </row>
    <row r="253" spans="1:5" ht="15.75" thickBot="1" x14ac:dyDescent="0.3">
      <c r="A253" s="201" t="s">
        <v>43</v>
      </c>
      <c r="B253" s="89">
        <f>B254+B255+B256+B257</f>
        <v>0</v>
      </c>
      <c r="C253" s="89">
        <f>C254+C255+C256+C257</f>
        <v>0</v>
      </c>
      <c r="D253" s="89">
        <f>D254+D255+D256+D257</f>
        <v>0</v>
      </c>
      <c r="E253" s="89">
        <f>E254+E255+E256+E257</f>
        <v>0</v>
      </c>
    </row>
    <row r="254" spans="1:5" ht="15.75" thickBot="1" x14ac:dyDescent="0.3">
      <c r="A254" s="195" t="s">
        <v>52</v>
      </c>
      <c r="B254" s="89"/>
      <c r="C254" s="89"/>
      <c r="D254" s="89"/>
      <c r="E254" s="89"/>
    </row>
    <row r="255" spans="1:5" ht="15.75" thickBot="1" x14ac:dyDescent="0.3">
      <c r="A255" s="195" t="s">
        <v>149</v>
      </c>
      <c r="B255" s="89"/>
      <c r="C255" s="89"/>
      <c r="D255" s="89"/>
      <c r="E255" s="89"/>
    </row>
    <row r="256" spans="1:5" ht="15.75" thickBot="1" x14ac:dyDescent="0.3">
      <c r="A256" s="195" t="s">
        <v>150</v>
      </c>
      <c r="B256" s="89"/>
      <c r="C256" s="89"/>
      <c r="D256" s="89"/>
      <c r="E256" s="89"/>
    </row>
    <row r="257" spans="1:5" ht="15.75" thickBot="1" x14ac:dyDescent="0.3">
      <c r="A257" s="195" t="s">
        <v>151</v>
      </c>
      <c r="B257" s="89"/>
      <c r="C257" s="89"/>
      <c r="D257" s="89"/>
      <c r="E257" s="89"/>
    </row>
    <row r="258" spans="1:5" ht="15.75" thickBot="1" x14ac:dyDescent="0.3">
      <c r="A258" s="201" t="s">
        <v>44</v>
      </c>
      <c r="B258" s="190">
        <f>B259+B260+B261+B262</f>
        <v>0</v>
      </c>
      <c r="C258" s="190">
        <f>C259+C260+C261+C262</f>
        <v>17300</v>
      </c>
      <c r="D258" s="190">
        <f>D259+D260+D261+D262</f>
        <v>0</v>
      </c>
      <c r="E258" s="190">
        <f>E259+E260+E261+E262</f>
        <v>0</v>
      </c>
    </row>
    <row r="259" spans="1:5" ht="15.75" thickBot="1" x14ac:dyDescent="0.3">
      <c r="A259" s="195" t="s">
        <v>52</v>
      </c>
      <c r="B259" s="190">
        <v>0</v>
      </c>
      <c r="C259" s="190">
        <v>17300</v>
      </c>
      <c r="D259" s="190">
        <v>0</v>
      </c>
      <c r="E259" s="190">
        <v>0</v>
      </c>
    </row>
    <row r="260" spans="1:5" ht="15.75" thickBot="1" x14ac:dyDescent="0.3">
      <c r="A260" s="195" t="s">
        <v>149</v>
      </c>
      <c r="B260" s="190"/>
      <c r="C260" s="190"/>
      <c r="D260" s="190"/>
      <c r="E260" s="190"/>
    </row>
    <row r="261" spans="1:5" ht="26.25" customHeight="1" thickBot="1" x14ac:dyDescent="0.3">
      <c r="A261" s="195" t="s">
        <v>150</v>
      </c>
      <c r="B261" s="190"/>
      <c r="C261" s="190"/>
      <c r="D261" s="190"/>
      <c r="E261" s="190"/>
    </row>
    <row r="262" spans="1:5" ht="15.75" thickBot="1" x14ac:dyDescent="0.3">
      <c r="A262" s="195" t="s">
        <v>151</v>
      </c>
      <c r="B262" s="190"/>
      <c r="C262" s="190"/>
      <c r="D262" s="190"/>
      <c r="E262" s="190"/>
    </row>
    <row r="263" spans="1:5" ht="12.75" customHeight="1" thickBot="1" x14ac:dyDescent="0.3">
      <c r="A263" s="299" t="s">
        <v>37</v>
      </c>
      <c r="B263" s="190">
        <f>B253+B258</f>
        <v>0</v>
      </c>
      <c r="C263" s="190">
        <f>C253+C258</f>
        <v>17300</v>
      </c>
      <c r="D263" s="190">
        <f>D253+D258</f>
        <v>0</v>
      </c>
      <c r="E263" s="190">
        <f>E253+E258</f>
        <v>0</v>
      </c>
    </row>
    <row r="264" spans="1:5" ht="9" customHeight="1" thickBot="1" x14ac:dyDescent="0.3">
      <c r="A264" s="309" t="s">
        <v>30</v>
      </c>
      <c r="B264" s="384" t="s">
        <v>392</v>
      </c>
      <c r="C264" s="386"/>
      <c r="D264" s="386"/>
      <c r="E264" s="387"/>
    </row>
    <row r="265" spans="1:5" ht="34.5" thickBot="1" x14ac:dyDescent="0.3">
      <c r="A265" s="289" t="s">
        <v>396</v>
      </c>
      <c r="B265" s="310" t="s">
        <v>403</v>
      </c>
      <c r="C265" s="287" t="s">
        <v>55</v>
      </c>
      <c r="D265" s="307"/>
      <c r="E265" s="308" t="s">
        <v>401</v>
      </c>
    </row>
    <row r="266" spans="1:5" ht="15.75" thickBot="1" x14ac:dyDescent="0.3">
      <c r="A266" s="4" t="s">
        <v>10</v>
      </c>
      <c r="B266" s="384" t="s">
        <v>404</v>
      </c>
      <c r="C266" s="386"/>
      <c r="D266" s="386"/>
      <c r="E266" s="387"/>
    </row>
    <row r="267" spans="1:5" ht="15.75" thickBot="1" x14ac:dyDescent="0.3">
      <c r="A267" s="4" t="s">
        <v>15</v>
      </c>
      <c r="B267" s="352" t="s">
        <v>765</v>
      </c>
      <c r="C267" s="353"/>
      <c r="D267" s="353"/>
      <c r="E267" s="381"/>
    </row>
    <row r="268" spans="1:5" x14ac:dyDescent="0.25">
      <c r="A268" s="366"/>
      <c r="B268" s="17">
        <v>2018</v>
      </c>
      <c r="C268" s="17">
        <v>2019</v>
      </c>
      <c r="D268" s="17">
        <v>2020</v>
      </c>
      <c r="E268" s="17">
        <v>2021</v>
      </c>
    </row>
    <row r="269" spans="1:5" ht="15.75" thickBot="1" x14ac:dyDescent="0.3">
      <c r="A269" s="367"/>
      <c r="B269" s="18" t="s">
        <v>6</v>
      </c>
      <c r="C269" s="18" t="s">
        <v>7</v>
      </c>
      <c r="D269" s="18" t="s">
        <v>7</v>
      </c>
      <c r="E269" s="18" t="s">
        <v>7</v>
      </c>
    </row>
    <row r="270" spans="1:5" ht="15.75" thickBot="1" x14ac:dyDescent="0.3">
      <c r="A270" s="4" t="s">
        <v>9</v>
      </c>
      <c r="B270" s="6">
        <v>0</v>
      </c>
      <c r="C270" s="6">
        <v>100</v>
      </c>
      <c r="D270" s="6">
        <v>100</v>
      </c>
      <c r="E270" s="6">
        <v>100</v>
      </c>
    </row>
    <row r="271" spans="1:5" ht="24.75" customHeight="1" thickBot="1" x14ac:dyDescent="0.3">
      <c r="A271" s="4" t="s">
        <v>16</v>
      </c>
      <c r="B271" s="6">
        <f>B289</f>
        <v>0</v>
      </c>
      <c r="C271" s="6">
        <f>C289</f>
        <v>150000</v>
      </c>
      <c r="D271" s="6">
        <f>D289</f>
        <v>150000</v>
      </c>
      <c r="E271" s="6">
        <f>E289</f>
        <v>150000</v>
      </c>
    </row>
    <row r="272" spans="1:5" ht="12.75" customHeight="1" thickBot="1" x14ac:dyDescent="0.3">
      <c r="A272" s="4" t="s">
        <v>24</v>
      </c>
      <c r="B272" s="6" t="e">
        <f>B271/B270</f>
        <v>#DIV/0!</v>
      </c>
      <c r="C272" s="6">
        <f>C271/C270</f>
        <v>1500</v>
      </c>
      <c r="D272" s="6">
        <f>D271/D270</f>
        <v>1500</v>
      </c>
      <c r="E272" s="6">
        <f>E271/E270</f>
        <v>1500</v>
      </c>
    </row>
    <row r="273" spans="1:5" ht="9" customHeight="1" thickBot="1" x14ac:dyDescent="0.3">
      <c r="A273" s="4" t="s">
        <v>17</v>
      </c>
      <c r="B273" s="277" t="s">
        <v>23</v>
      </c>
      <c r="C273" s="7" t="e">
        <f>C270/B270-1</f>
        <v>#DIV/0!</v>
      </c>
      <c r="D273" s="7">
        <f t="shared" ref="D273:E275" si="8">D270/C270-1</f>
        <v>0</v>
      </c>
      <c r="E273" s="7">
        <f t="shared" si="8"/>
        <v>0</v>
      </c>
    </row>
    <row r="274" spans="1:5" ht="15.75" thickBot="1" x14ac:dyDescent="0.3">
      <c r="A274" s="4" t="s">
        <v>18</v>
      </c>
      <c r="B274" s="277" t="s">
        <v>23</v>
      </c>
      <c r="C274" s="7" t="e">
        <f>C271/B271-1</f>
        <v>#DIV/0!</v>
      </c>
      <c r="D274" s="7">
        <f t="shared" si="8"/>
        <v>0</v>
      </c>
      <c r="E274" s="7">
        <f t="shared" si="8"/>
        <v>0</v>
      </c>
    </row>
    <row r="275" spans="1:5" ht="15.75" thickBot="1" x14ac:dyDescent="0.3">
      <c r="A275" s="4" t="s">
        <v>19</v>
      </c>
      <c r="B275" s="277" t="s">
        <v>23</v>
      </c>
      <c r="C275" s="7" t="e">
        <f>C272/B272-1</f>
        <v>#DIV/0!</v>
      </c>
      <c r="D275" s="7">
        <f t="shared" si="8"/>
        <v>0</v>
      </c>
      <c r="E275" s="7">
        <f t="shared" si="8"/>
        <v>0</v>
      </c>
    </row>
    <row r="276" spans="1:5" ht="24.75" customHeight="1" thickBot="1" x14ac:dyDescent="0.3">
      <c r="A276" s="382" t="s">
        <v>402</v>
      </c>
      <c r="B276" s="358"/>
      <c r="C276" s="358"/>
      <c r="D276" s="358"/>
      <c r="E276" s="383"/>
    </row>
    <row r="277" spans="1:5" ht="24.75" customHeight="1" x14ac:dyDescent="0.25">
      <c r="A277" s="366"/>
      <c r="B277" s="17">
        <v>2018</v>
      </c>
      <c r="C277" s="17">
        <v>2019</v>
      </c>
      <c r="D277" s="17">
        <v>2020</v>
      </c>
      <c r="E277" s="17">
        <v>2021</v>
      </c>
    </row>
    <row r="278" spans="1:5" ht="15.75" thickBot="1" x14ac:dyDescent="0.3">
      <c r="A278" s="367"/>
      <c r="B278" s="18" t="s">
        <v>6</v>
      </c>
      <c r="C278" s="18" t="s">
        <v>7</v>
      </c>
      <c r="D278" s="18" t="s">
        <v>7</v>
      </c>
      <c r="E278" s="18" t="s">
        <v>7</v>
      </c>
    </row>
    <row r="279" spans="1:5" ht="15.75" thickBot="1" x14ac:dyDescent="0.3">
      <c r="A279" s="201" t="s">
        <v>43</v>
      </c>
      <c r="B279" s="89">
        <f>B280+B281+B282+B283</f>
        <v>0</v>
      </c>
      <c r="C279" s="89">
        <f>C280+C281+C282+C283</f>
        <v>0</v>
      </c>
      <c r="D279" s="89">
        <f>D280+D281+D282+D283</f>
        <v>0</v>
      </c>
      <c r="E279" s="89">
        <f>E280+E281+E282+E283</f>
        <v>0</v>
      </c>
    </row>
    <row r="280" spans="1:5" ht="24.75" customHeight="1" thickBot="1" x14ac:dyDescent="0.3">
      <c r="A280" s="195" t="s">
        <v>52</v>
      </c>
      <c r="B280" s="89"/>
      <c r="C280" s="89"/>
      <c r="D280" s="89"/>
      <c r="E280" s="89"/>
    </row>
    <row r="281" spans="1:5" ht="15.75" thickBot="1" x14ac:dyDescent="0.3">
      <c r="A281" s="195" t="s">
        <v>149</v>
      </c>
      <c r="B281" s="89"/>
      <c r="C281" s="89"/>
      <c r="D281" s="89"/>
      <c r="E281" s="89"/>
    </row>
    <row r="282" spans="1:5" ht="15.75" thickBot="1" x14ac:dyDescent="0.3">
      <c r="A282" s="195" t="s">
        <v>150</v>
      </c>
      <c r="B282" s="89"/>
      <c r="C282" s="89"/>
      <c r="D282" s="89"/>
      <c r="E282" s="89"/>
    </row>
    <row r="283" spans="1:5" ht="15.75" thickBot="1" x14ac:dyDescent="0.3">
      <c r="A283" s="195" t="s">
        <v>151</v>
      </c>
      <c r="B283" s="89"/>
      <c r="C283" s="89"/>
      <c r="D283" s="89"/>
      <c r="E283" s="89"/>
    </row>
    <row r="284" spans="1:5" ht="15.75" thickBot="1" x14ac:dyDescent="0.3">
      <c r="A284" s="201" t="s">
        <v>44</v>
      </c>
      <c r="B284" s="190">
        <f>B285+B286+B287+B288</f>
        <v>0</v>
      </c>
      <c r="C284" s="190">
        <f>C285+C286+C287+C288</f>
        <v>150000</v>
      </c>
      <c r="D284" s="190">
        <f>D285+D286+D287+D288</f>
        <v>150000</v>
      </c>
      <c r="E284" s="190">
        <f>E285+E286+E287+E288</f>
        <v>150000</v>
      </c>
    </row>
    <row r="285" spans="1:5" ht="15.75" thickBot="1" x14ac:dyDescent="0.3">
      <c r="A285" s="195" t="s">
        <v>52</v>
      </c>
      <c r="B285" s="190">
        <v>0</v>
      </c>
      <c r="C285" s="190">
        <v>0</v>
      </c>
      <c r="D285" s="190">
        <v>0</v>
      </c>
      <c r="E285" s="190">
        <v>0</v>
      </c>
    </row>
    <row r="286" spans="1:5" ht="15.75" thickBot="1" x14ac:dyDescent="0.3">
      <c r="A286" s="195" t="s">
        <v>149</v>
      </c>
      <c r="B286" s="190"/>
      <c r="C286" s="190">
        <v>150000</v>
      </c>
      <c r="D286" s="190">
        <v>150000</v>
      </c>
      <c r="E286" s="190">
        <v>150000</v>
      </c>
    </row>
    <row r="287" spans="1:5" ht="15.75" thickBot="1" x14ac:dyDescent="0.3">
      <c r="A287" s="195" t="s">
        <v>150</v>
      </c>
      <c r="B287" s="190"/>
      <c r="C287" s="190"/>
      <c r="D287" s="190"/>
      <c r="E287" s="190"/>
    </row>
    <row r="288" spans="1:5" ht="15.75" thickBot="1" x14ac:dyDescent="0.3">
      <c r="A288" s="195" t="s">
        <v>151</v>
      </c>
      <c r="B288" s="190"/>
      <c r="C288" s="190"/>
      <c r="D288" s="190"/>
      <c r="E288" s="190"/>
    </row>
    <row r="289" spans="1:5" ht="15.75" thickBot="1" x14ac:dyDescent="0.3">
      <c r="A289" s="299" t="s">
        <v>37</v>
      </c>
      <c r="B289" s="190">
        <f>B279+B284</f>
        <v>0</v>
      </c>
      <c r="C289" s="190">
        <f>C279+C284</f>
        <v>150000</v>
      </c>
      <c r="D289" s="190">
        <f>D279+D284</f>
        <v>150000</v>
      </c>
      <c r="E289" s="190">
        <f>E279+E284</f>
        <v>150000</v>
      </c>
    </row>
    <row r="290" spans="1:5" ht="15.75" thickBot="1" x14ac:dyDescent="0.3">
      <c r="A290" s="545" t="s">
        <v>405</v>
      </c>
      <c r="B290" s="545"/>
      <c r="C290" s="545"/>
      <c r="D290" s="545"/>
      <c r="E290" s="545"/>
    </row>
    <row r="291" spans="1:5" ht="15.75" thickBot="1" x14ac:dyDescent="0.3">
      <c r="A291" s="291" t="s">
        <v>13</v>
      </c>
      <c r="B291" s="546" t="s">
        <v>406</v>
      </c>
      <c r="C291" s="547"/>
      <c r="D291" s="547"/>
      <c r="E291" s="548"/>
    </row>
    <row r="292" spans="1:5" ht="15.75" thickBot="1" x14ac:dyDescent="0.3">
      <c r="A292" s="371" t="s">
        <v>14</v>
      </c>
      <c r="B292" s="372"/>
      <c r="C292" s="372"/>
      <c r="D292" s="372"/>
      <c r="E292" s="373"/>
    </row>
    <row r="293" spans="1:5" ht="34.5" thickBot="1" x14ac:dyDescent="0.3">
      <c r="A293" s="179" t="s">
        <v>407</v>
      </c>
      <c r="B293" s="180">
        <v>23</v>
      </c>
      <c r="C293" s="180">
        <v>23</v>
      </c>
      <c r="D293" s="180">
        <v>23</v>
      </c>
      <c r="E293" s="180">
        <v>23</v>
      </c>
    </row>
    <row r="294" spans="1:5" ht="23.25" thickBot="1" x14ac:dyDescent="0.3">
      <c r="A294" s="181" t="s">
        <v>408</v>
      </c>
      <c r="B294" s="180">
        <v>12</v>
      </c>
      <c r="C294" s="180">
        <v>12</v>
      </c>
      <c r="D294" s="180">
        <v>12</v>
      </c>
      <c r="E294" s="180">
        <v>12</v>
      </c>
    </row>
    <row r="295" spans="1:5" ht="15.75" thickBot="1" x14ac:dyDescent="0.3">
      <c r="A295" s="182" t="s">
        <v>409</v>
      </c>
      <c r="B295" s="180">
        <v>12</v>
      </c>
      <c r="C295" s="180">
        <v>12</v>
      </c>
      <c r="D295" s="180">
        <v>12</v>
      </c>
      <c r="E295" s="180">
        <v>12</v>
      </c>
    </row>
    <row r="296" spans="1:5" ht="17.25" customHeight="1" thickBot="1" x14ac:dyDescent="0.3">
      <c r="A296" s="183" t="s">
        <v>410</v>
      </c>
      <c r="B296" s="180">
        <v>8</v>
      </c>
      <c r="C296" s="180">
        <v>8</v>
      </c>
      <c r="D296" s="180">
        <v>8</v>
      </c>
      <c r="E296" s="180">
        <v>8</v>
      </c>
    </row>
    <row r="297" spans="1:5" ht="23.25" thickBot="1" x14ac:dyDescent="0.3">
      <c r="A297" s="184" t="s">
        <v>411</v>
      </c>
      <c r="B297" s="185"/>
      <c r="C297" s="185"/>
      <c r="D297" s="185"/>
      <c r="E297" s="79"/>
    </row>
    <row r="298" spans="1:5" ht="26.25" customHeight="1" thickBot="1" x14ac:dyDescent="0.3">
      <c r="A298" s="471" t="s">
        <v>33</v>
      </c>
      <c r="B298" s="549"/>
      <c r="C298" s="549"/>
      <c r="D298" s="549"/>
      <c r="E298" s="472"/>
    </row>
    <row r="299" spans="1:5" ht="24.75" customHeight="1" thickBot="1" x14ac:dyDescent="0.3">
      <c r="A299" s="389" t="s">
        <v>46</v>
      </c>
      <c r="B299" s="390"/>
      <c r="C299" s="390"/>
      <c r="D299" s="390"/>
      <c r="E299" s="391"/>
    </row>
    <row r="300" spans="1:5" ht="12.75" customHeight="1" thickBot="1" x14ac:dyDescent="0.3">
      <c r="A300" s="289" t="s">
        <v>29</v>
      </c>
      <c r="B300" s="371" t="s">
        <v>412</v>
      </c>
      <c r="C300" s="353"/>
      <c r="D300" s="353"/>
      <c r="E300" s="381"/>
    </row>
    <row r="301" spans="1:5" ht="9" customHeight="1" thickBot="1" x14ac:dyDescent="0.3">
      <c r="A301" s="4" t="s">
        <v>10</v>
      </c>
      <c r="B301" s="349" t="s">
        <v>412</v>
      </c>
      <c r="C301" s="350"/>
      <c r="D301" s="350"/>
      <c r="E301" s="415"/>
    </row>
    <row r="302" spans="1:5" ht="15.75" thickBot="1" x14ac:dyDescent="0.3">
      <c r="A302" s="4" t="s">
        <v>15</v>
      </c>
      <c r="B302" s="352" t="s">
        <v>413</v>
      </c>
      <c r="C302" s="353"/>
      <c r="D302" s="353"/>
      <c r="E302" s="381"/>
    </row>
    <row r="303" spans="1:5" x14ac:dyDescent="0.25">
      <c r="A303" s="366"/>
      <c r="B303" s="17">
        <v>2018</v>
      </c>
      <c r="C303" s="17">
        <v>2019</v>
      </c>
      <c r="D303" s="17">
        <v>2020</v>
      </c>
      <c r="E303" s="17">
        <v>2021</v>
      </c>
    </row>
    <row r="304" spans="1:5" ht="15.75" thickBot="1" x14ac:dyDescent="0.3">
      <c r="A304" s="367"/>
      <c r="B304" s="18" t="s">
        <v>6</v>
      </c>
      <c r="C304" s="18" t="s">
        <v>7</v>
      </c>
      <c r="D304" s="18" t="s">
        <v>7</v>
      </c>
      <c r="E304" s="18" t="s">
        <v>7</v>
      </c>
    </row>
    <row r="305" spans="1:5" ht="15.75" thickBot="1" x14ac:dyDescent="0.3">
      <c r="A305" s="4" t="s">
        <v>9</v>
      </c>
      <c r="B305" s="6">
        <v>46</v>
      </c>
      <c r="C305" s="6">
        <v>46</v>
      </c>
      <c r="D305" s="6">
        <v>46</v>
      </c>
      <c r="E305" s="6">
        <v>46</v>
      </c>
    </row>
    <row r="306" spans="1:5" ht="15.75" thickBot="1" x14ac:dyDescent="0.3">
      <c r="A306" s="4" t="s">
        <v>16</v>
      </c>
      <c r="B306" s="6">
        <f>B335</f>
        <v>7168</v>
      </c>
      <c r="C306" s="6">
        <f>C335</f>
        <v>7398</v>
      </c>
      <c r="D306" s="6">
        <f>D335</f>
        <v>7437</v>
      </c>
      <c r="E306" s="6">
        <f>E335</f>
        <v>7628</v>
      </c>
    </row>
    <row r="307" spans="1:5" ht="15.75" thickBot="1" x14ac:dyDescent="0.3">
      <c r="A307" s="4" t="s">
        <v>24</v>
      </c>
      <c r="B307" s="6">
        <f>B306/B305</f>
        <v>155.82608695652175</v>
      </c>
      <c r="C307" s="6">
        <f>C306/C305</f>
        <v>160.82608695652175</v>
      </c>
      <c r="D307" s="6">
        <f>D306/D305</f>
        <v>161.67391304347825</v>
      </c>
      <c r="E307" s="6">
        <f>E306/E305</f>
        <v>165.82608695652175</v>
      </c>
    </row>
    <row r="308" spans="1:5" ht="24.75" customHeight="1" thickBot="1" x14ac:dyDescent="0.3">
      <c r="A308" s="4" t="s">
        <v>17</v>
      </c>
      <c r="B308" s="277" t="s">
        <v>23</v>
      </c>
      <c r="C308" s="7">
        <f>C305/B305-1</f>
        <v>0</v>
      </c>
      <c r="D308" s="7">
        <f t="shared" ref="D308:E310" si="9">D305/C305-1</f>
        <v>0</v>
      </c>
      <c r="E308" s="7">
        <f t="shared" si="9"/>
        <v>0</v>
      </c>
    </row>
    <row r="309" spans="1:5" ht="12.75" customHeight="1" thickBot="1" x14ac:dyDescent="0.3">
      <c r="A309" s="4" t="s">
        <v>18</v>
      </c>
      <c r="B309" s="277" t="s">
        <v>23</v>
      </c>
      <c r="C309" s="7">
        <f>C306/B306-1</f>
        <v>3.2087053571428603E-2</v>
      </c>
      <c r="D309" s="7">
        <f t="shared" si="9"/>
        <v>5.2716950527169626E-3</v>
      </c>
      <c r="E309" s="7">
        <f t="shared" si="9"/>
        <v>2.5682398816727181E-2</v>
      </c>
    </row>
    <row r="310" spans="1:5" ht="9" customHeight="1" thickBot="1" x14ac:dyDescent="0.3">
      <c r="A310" s="4" t="s">
        <v>19</v>
      </c>
      <c r="B310" s="277" t="s">
        <v>23</v>
      </c>
      <c r="C310" s="7">
        <f>C307/B307-1</f>
        <v>3.2087053571428603E-2</v>
      </c>
      <c r="D310" s="7">
        <f t="shared" si="9"/>
        <v>5.2716950527167405E-3</v>
      </c>
      <c r="E310" s="7">
        <f t="shared" si="9"/>
        <v>2.5682398816727403E-2</v>
      </c>
    </row>
    <row r="311" spans="1:5" ht="24.75" customHeight="1" thickBot="1" x14ac:dyDescent="0.3">
      <c r="A311" s="382" t="s">
        <v>35</v>
      </c>
      <c r="B311" s="358"/>
      <c r="C311" s="358"/>
      <c r="D311" s="358"/>
      <c r="E311" s="383"/>
    </row>
    <row r="312" spans="1:5" x14ac:dyDescent="0.25">
      <c r="A312" s="366"/>
      <c r="B312" s="17">
        <v>2018</v>
      </c>
      <c r="C312" s="17">
        <v>2019</v>
      </c>
      <c r="D312" s="17">
        <v>2020</v>
      </c>
      <c r="E312" s="17">
        <v>2021</v>
      </c>
    </row>
    <row r="313" spans="1:5" ht="15.75" thickBot="1" x14ac:dyDescent="0.3">
      <c r="A313" s="367"/>
      <c r="B313" s="18" t="s">
        <v>6</v>
      </c>
      <c r="C313" s="18" t="s">
        <v>7</v>
      </c>
      <c r="D313" s="18" t="s">
        <v>7</v>
      </c>
      <c r="E313" s="18" t="s">
        <v>7</v>
      </c>
    </row>
    <row r="314" spans="1:5" ht="24.75" customHeight="1" thickBot="1" x14ac:dyDescent="0.3">
      <c r="A314" s="201" t="s">
        <v>0</v>
      </c>
      <c r="B314" s="89">
        <f>B315+B316</f>
        <v>4792</v>
      </c>
      <c r="C314" s="89">
        <f>C315+C316</f>
        <v>5041</v>
      </c>
      <c r="D314" s="89">
        <f>D315+D316</f>
        <v>5058</v>
      </c>
      <c r="E314" s="89">
        <f>E315+E316</f>
        <v>5250</v>
      </c>
    </row>
    <row r="315" spans="1:5" ht="15.75" thickBot="1" x14ac:dyDescent="0.3">
      <c r="A315" s="195" t="s">
        <v>52</v>
      </c>
      <c r="B315" s="190">
        <v>4792</v>
      </c>
      <c r="C315" s="190">
        <v>5041</v>
      </c>
      <c r="D315" s="190">
        <v>5058</v>
      </c>
      <c r="E315" s="190">
        <v>5250</v>
      </c>
    </row>
    <row r="316" spans="1:5" ht="15.75" thickBot="1" x14ac:dyDescent="0.3">
      <c r="A316" s="195" t="s">
        <v>53</v>
      </c>
      <c r="B316" s="190"/>
      <c r="C316" s="233"/>
      <c r="D316" s="233"/>
      <c r="E316" s="233"/>
    </row>
    <row r="317" spans="1:5" ht="24.75" customHeight="1" thickBot="1" x14ac:dyDescent="0.3">
      <c r="A317" s="201" t="s">
        <v>32</v>
      </c>
      <c r="B317" s="89">
        <f>+B318+B319</f>
        <v>843</v>
      </c>
      <c r="C317" s="89">
        <f>+C318+C319</f>
        <v>824</v>
      </c>
      <c r="D317" s="89">
        <f>+D318+D319</f>
        <v>845</v>
      </c>
      <c r="E317" s="89">
        <f>+E318+E319</f>
        <v>845</v>
      </c>
    </row>
    <row r="318" spans="1:5" ht="15.75" thickBot="1" x14ac:dyDescent="0.3">
      <c r="A318" s="195" t="s">
        <v>52</v>
      </c>
      <c r="B318" s="190">
        <v>843</v>
      </c>
      <c r="C318" s="89">
        <v>824</v>
      </c>
      <c r="D318" s="89">
        <v>845</v>
      </c>
      <c r="E318" s="89">
        <v>845</v>
      </c>
    </row>
    <row r="319" spans="1:5" ht="15.75" thickBot="1" x14ac:dyDescent="0.3">
      <c r="A319" s="195" t="s">
        <v>53</v>
      </c>
      <c r="B319" s="190"/>
      <c r="C319" s="89"/>
      <c r="D319" s="89"/>
      <c r="E319" s="89"/>
    </row>
    <row r="320" spans="1:5" ht="15.75" thickBot="1" x14ac:dyDescent="0.3">
      <c r="A320" s="201" t="s">
        <v>1</v>
      </c>
      <c r="B320" s="190">
        <f>+B321+B322</f>
        <v>1533</v>
      </c>
      <c r="C320" s="190">
        <f>+C321+C322</f>
        <v>1533</v>
      </c>
      <c r="D320" s="190">
        <f>+D321+D322</f>
        <v>1534</v>
      </c>
      <c r="E320" s="190">
        <f>+E321+E322</f>
        <v>1533</v>
      </c>
    </row>
    <row r="321" spans="1:5" ht="15.75" thickBot="1" x14ac:dyDescent="0.3">
      <c r="A321" s="195" t="s">
        <v>52</v>
      </c>
      <c r="B321" s="190">
        <v>1533</v>
      </c>
      <c r="C321" s="89">
        <v>1533</v>
      </c>
      <c r="D321" s="89">
        <v>1534</v>
      </c>
      <c r="E321" s="89">
        <v>1533</v>
      </c>
    </row>
    <row r="322" spans="1:5" ht="15.75" thickBot="1" x14ac:dyDescent="0.3">
      <c r="A322" s="195" t="s">
        <v>53</v>
      </c>
      <c r="B322" s="190"/>
      <c r="C322" s="89"/>
      <c r="D322" s="89"/>
      <c r="E322" s="89"/>
    </row>
    <row r="323" spans="1:5" ht="15.75" thickBot="1" x14ac:dyDescent="0.3">
      <c r="A323" s="201" t="s">
        <v>2</v>
      </c>
      <c r="B323" s="190"/>
      <c r="C323" s="89"/>
      <c r="D323" s="89"/>
      <c r="E323" s="89"/>
    </row>
    <row r="324" spans="1:5" ht="15.75" thickBot="1" x14ac:dyDescent="0.3">
      <c r="A324" s="195" t="s">
        <v>52</v>
      </c>
      <c r="B324" s="190"/>
      <c r="C324" s="89"/>
      <c r="D324" s="89"/>
      <c r="E324" s="89"/>
    </row>
    <row r="325" spans="1:5" ht="15" customHeight="1" thickBot="1" x14ac:dyDescent="0.3">
      <c r="A325" s="195" t="s">
        <v>53</v>
      </c>
      <c r="B325" s="190"/>
      <c r="C325" s="89"/>
      <c r="D325" s="89"/>
      <c r="E325" s="89"/>
    </row>
    <row r="326" spans="1:5" ht="15.75" thickBot="1" x14ac:dyDescent="0.3">
      <c r="A326" s="201" t="s">
        <v>25</v>
      </c>
      <c r="B326" s="190"/>
      <c r="C326" s="89"/>
      <c r="D326" s="89"/>
      <c r="E326" s="89"/>
    </row>
    <row r="327" spans="1:5" ht="15.75" thickBot="1" x14ac:dyDescent="0.3">
      <c r="A327" s="195" t="s">
        <v>52</v>
      </c>
      <c r="B327" s="190"/>
      <c r="C327" s="89"/>
      <c r="D327" s="89"/>
      <c r="E327" s="89"/>
    </row>
    <row r="328" spans="1:5" ht="15.75" thickBot="1" x14ac:dyDescent="0.3">
      <c r="A328" s="195" t="s">
        <v>53</v>
      </c>
      <c r="B328" s="190"/>
      <c r="C328" s="89"/>
      <c r="D328" s="89"/>
      <c r="E328" s="89"/>
    </row>
    <row r="329" spans="1:5" ht="15.75" thickBot="1" x14ac:dyDescent="0.3">
      <c r="A329" s="201" t="s">
        <v>26</v>
      </c>
      <c r="B329" s="190"/>
      <c r="C329" s="89"/>
      <c r="D329" s="89"/>
      <c r="E329" s="89"/>
    </row>
    <row r="330" spans="1:5" ht="15.75" thickBot="1" x14ac:dyDescent="0.3">
      <c r="A330" s="195" t="s">
        <v>52</v>
      </c>
      <c r="B330" s="190"/>
      <c r="C330" s="89"/>
      <c r="D330" s="89"/>
      <c r="E330" s="89"/>
    </row>
    <row r="331" spans="1:5" ht="15.75" thickBot="1" x14ac:dyDescent="0.3">
      <c r="A331" s="195" t="s">
        <v>53</v>
      </c>
      <c r="B331" s="190"/>
      <c r="C331" s="89"/>
      <c r="D331" s="89"/>
      <c r="E331" s="89"/>
    </row>
    <row r="332" spans="1:5" ht="24.75" thickBot="1" x14ac:dyDescent="0.3">
      <c r="A332" s="201" t="s">
        <v>3</v>
      </c>
      <c r="B332" s="190">
        <v>0</v>
      </c>
      <c r="C332" s="89">
        <v>0</v>
      </c>
      <c r="D332" s="89">
        <f>C332*1.03*0.99</f>
        <v>0</v>
      </c>
      <c r="E332" s="89">
        <f>D332*1.03*0.99</f>
        <v>0</v>
      </c>
    </row>
    <row r="333" spans="1:5" ht="17.25" customHeight="1" thickBot="1" x14ac:dyDescent="0.3">
      <c r="A333" s="195" t="s">
        <v>52</v>
      </c>
      <c r="B333" s="190"/>
      <c r="C333" s="297"/>
      <c r="D333" s="297"/>
      <c r="E333" s="297"/>
    </row>
    <row r="334" spans="1:5" ht="17.25" customHeight="1" thickBot="1" x14ac:dyDescent="0.3">
      <c r="A334" s="195" t="s">
        <v>53</v>
      </c>
      <c r="B334" s="190"/>
      <c r="C334" s="298"/>
      <c r="D334" s="297"/>
      <c r="E334" s="297"/>
    </row>
    <row r="335" spans="1:5" ht="17.25" customHeight="1" thickBot="1" x14ac:dyDescent="0.3">
      <c r="A335" s="299" t="s">
        <v>34</v>
      </c>
      <c r="B335" s="190">
        <f>B332+B329+B326+B323+B320+B317+B314</f>
        <v>7168</v>
      </c>
      <c r="C335" s="190">
        <f>C332+C329+C326+C323+C320+C317+C314</f>
        <v>7398</v>
      </c>
      <c r="D335" s="190">
        <f>D332+D329+D326+D323+D320+D317+D314</f>
        <v>7437</v>
      </c>
      <c r="E335" s="190">
        <f>E332+E329+E326+E323+E320+E317+E314</f>
        <v>7628</v>
      </c>
    </row>
    <row r="336" spans="1:5" ht="17.25" customHeight="1" thickBot="1" x14ac:dyDescent="0.3">
      <c r="A336" s="191" t="s">
        <v>36</v>
      </c>
      <c r="B336" s="192">
        <f>IF(B335-B306=0,0,"Error")</f>
        <v>0</v>
      </c>
      <c r="C336" s="192">
        <f>IF(C335-C306=0,0,"Error")</f>
        <v>0</v>
      </c>
      <c r="D336" s="192">
        <f>IF(D335-D306=0,0,"Error")</f>
        <v>0</v>
      </c>
      <c r="E336" s="192">
        <f>IF(E335-E306=0,0,"Error")</f>
        <v>0</v>
      </c>
    </row>
    <row r="337" spans="1:5" ht="17.25" customHeight="1" thickBot="1" x14ac:dyDescent="0.3">
      <c r="A337" s="279" t="s">
        <v>414</v>
      </c>
      <c r="B337" s="352" t="s">
        <v>415</v>
      </c>
      <c r="C337" s="353"/>
      <c r="D337" s="353"/>
      <c r="E337" s="381"/>
    </row>
    <row r="338" spans="1:5" ht="17.25" customHeight="1" thickBot="1" x14ac:dyDescent="0.3">
      <c r="A338" s="4" t="s">
        <v>10</v>
      </c>
      <c r="B338" s="550" t="s">
        <v>416</v>
      </c>
      <c r="C338" s="551"/>
      <c r="D338" s="551"/>
      <c r="E338" s="552"/>
    </row>
    <row r="339" spans="1:5" ht="17.25" customHeight="1" thickBot="1" x14ac:dyDescent="0.3">
      <c r="A339" s="4" t="s">
        <v>15</v>
      </c>
      <c r="B339" s="553" t="s">
        <v>417</v>
      </c>
      <c r="C339" s="554"/>
      <c r="D339" s="554"/>
      <c r="E339" s="555"/>
    </row>
    <row r="340" spans="1:5" ht="17.25" customHeight="1" x14ac:dyDescent="0.25">
      <c r="A340" s="366"/>
      <c r="B340" s="17">
        <v>2018</v>
      </c>
      <c r="C340" s="17">
        <v>2019</v>
      </c>
      <c r="D340" s="17">
        <v>2020</v>
      </c>
      <c r="E340" s="17">
        <v>2021</v>
      </c>
    </row>
    <row r="341" spans="1:5" ht="17.25" customHeight="1" thickBot="1" x14ac:dyDescent="0.3">
      <c r="A341" s="367"/>
      <c r="B341" s="18" t="s">
        <v>6</v>
      </c>
      <c r="C341" s="18" t="s">
        <v>7</v>
      </c>
      <c r="D341" s="18" t="s">
        <v>7</v>
      </c>
      <c r="E341" s="18" t="s">
        <v>7</v>
      </c>
    </row>
    <row r="342" spans="1:5" ht="17.25" customHeight="1" thickBot="1" x14ac:dyDescent="0.3">
      <c r="A342" s="4" t="s">
        <v>9</v>
      </c>
      <c r="B342" s="4">
        <v>24</v>
      </c>
      <c r="C342" s="4">
        <v>24</v>
      </c>
      <c r="D342" s="4">
        <v>24</v>
      </c>
      <c r="E342" s="4">
        <v>24</v>
      </c>
    </row>
    <row r="343" spans="1:5" ht="17.25" customHeight="1" thickBot="1" x14ac:dyDescent="0.3">
      <c r="A343" s="4" t="s">
        <v>16</v>
      </c>
      <c r="B343" s="6">
        <f>B372</f>
        <v>3740</v>
      </c>
      <c r="C343" s="6">
        <f>C372</f>
        <v>3860</v>
      </c>
      <c r="D343" s="6">
        <f>D372</f>
        <v>3880</v>
      </c>
      <c r="E343" s="6">
        <f>E372</f>
        <v>3980</v>
      </c>
    </row>
    <row r="344" spans="1:5" ht="17.25" customHeight="1" thickBot="1" x14ac:dyDescent="0.3">
      <c r="A344" s="4" t="s">
        <v>24</v>
      </c>
      <c r="B344" s="6">
        <f>B343/B342</f>
        <v>155.83333333333334</v>
      </c>
      <c r="C344" s="6">
        <f>C343/C342</f>
        <v>160.83333333333334</v>
      </c>
      <c r="D344" s="6">
        <f>D343/D342</f>
        <v>161.66666666666666</v>
      </c>
      <c r="E344" s="6">
        <f>E343/E342</f>
        <v>165.83333333333334</v>
      </c>
    </row>
    <row r="345" spans="1:5" ht="17.25" customHeight="1" thickBot="1" x14ac:dyDescent="0.3">
      <c r="A345" s="4" t="s">
        <v>17</v>
      </c>
      <c r="B345" s="277"/>
      <c r="C345" s="7">
        <f t="shared" ref="C345:E347" si="10">C342/B342-1</f>
        <v>0</v>
      </c>
      <c r="D345" s="7">
        <f t="shared" si="10"/>
        <v>0</v>
      </c>
      <c r="E345" s="7">
        <f t="shared" si="10"/>
        <v>0</v>
      </c>
    </row>
    <row r="346" spans="1:5" ht="17.25" customHeight="1" thickBot="1" x14ac:dyDescent="0.3">
      <c r="A346" s="4" t="s">
        <v>18</v>
      </c>
      <c r="B346" s="277"/>
      <c r="C346" s="7">
        <f t="shared" si="10"/>
        <v>3.2085561497326109E-2</v>
      </c>
      <c r="D346" s="7">
        <f t="shared" si="10"/>
        <v>5.1813471502590858E-3</v>
      </c>
      <c r="E346" s="7">
        <f t="shared" si="10"/>
        <v>2.5773195876288568E-2</v>
      </c>
    </row>
    <row r="347" spans="1:5" ht="17.25" customHeight="1" thickBot="1" x14ac:dyDescent="0.3">
      <c r="A347" s="4" t="s">
        <v>19</v>
      </c>
      <c r="B347" s="277"/>
      <c r="C347" s="7">
        <f t="shared" si="10"/>
        <v>3.2085561497326109E-2</v>
      </c>
      <c r="D347" s="7">
        <f t="shared" si="10"/>
        <v>5.1813471502588637E-3</v>
      </c>
      <c r="E347" s="7">
        <f t="shared" si="10"/>
        <v>2.577319587628879E-2</v>
      </c>
    </row>
    <row r="348" spans="1:5" ht="17.25" customHeight="1" thickBot="1" x14ac:dyDescent="0.3">
      <c r="A348" s="382" t="s">
        <v>38</v>
      </c>
      <c r="B348" s="358"/>
      <c r="C348" s="358"/>
      <c r="D348" s="358"/>
      <c r="E348" s="383"/>
    </row>
    <row r="349" spans="1:5" ht="17.25" customHeight="1" x14ac:dyDescent="0.25">
      <c r="A349" s="366"/>
      <c r="B349" s="17">
        <v>2018</v>
      </c>
      <c r="C349" s="17">
        <v>2019</v>
      </c>
      <c r="D349" s="17">
        <v>2020</v>
      </c>
      <c r="E349" s="17">
        <v>2021</v>
      </c>
    </row>
    <row r="350" spans="1:5" ht="17.25" customHeight="1" thickBot="1" x14ac:dyDescent="0.3">
      <c r="A350" s="367"/>
      <c r="B350" s="18" t="s">
        <v>6</v>
      </c>
      <c r="C350" s="18" t="s">
        <v>7</v>
      </c>
      <c r="D350" s="18" t="s">
        <v>7</v>
      </c>
      <c r="E350" s="18" t="s">
        <v>7</v>
      </c>
    </row>
    <row r="351" spans="1:5" ht="17.25" customHeight="1" thickBot="1" x14ac:dyDescent="0.3">
      <c r="A351" s="201" t="s">
        <v>0</v>
      </c>
      <c r="B351" s="89">
        <f>+B352+B353</f>
        <v>2500</v>
      </c>
      <c r="C351" s="89">
        <f>+C352+C353</f>
        <v>2630</v>
      </c>
      <c r="D351" s="89">
        <f>+D352+D353</f>
        <v>2639</v>
      </c>
      <c r="E351" s="89">
        <f>+E352+E353</f>
        <v>2739</v>
      </c>
    </row>
    <row r="352" spans="1:5" ht="17.25" customHeight="1" thickBot="1" x14ac:dyDescent="0.3">
      <c r="A352" s="195" t="s">
        <v>52</v>
      </c>
      <c r="B352" s="190">
        <v>2500</v>
      </c>
      <c r="C352" s="312">
        <v>2630</v>
      </c>
      <c r="D352" s="312">
        <v>2639</v>
      </c>
      <c r="E352" s="312">
        <v>2739</v>
      </c>
    </row>
    <row r="353" spans="1:5" ht="17.25" customHeight="1" thickBot="1" x14ac:dyDescent="0.3">
      <c r="A353" s="195" t="s">
        <v>53</v>
      </c>
      <c r="B353" s="190"/>
      <c r="C353" s="233"/>
      <c r="D353" s="233"/>
      <c r="E353" s="233"/>
    </row>
    <row r="354" spans="1:5" ht="17.25" customHeight="1" thickBot="1" x14ac:dyDescent="0.3">
      <c r="A354" s="201" t="s">
        <v>32</v>
      </c>
      <c r="B354" s="89">
        <f>+B355+B356</f>
        <v>440</v>
      </c>
      <c r="C354" s="89">
        <f>+C355+C356</f>
        <v>430</v>
      </c>
      <c r="D354" s="89">
        <f>+D355+D356</f>
        <v>441</v>
      </c>
      <c r="E354" s="89">
        <f>+E355+E356</f>
        <v>441</v>
      </c>
    </row>
    <row r="355" spans="1:5" ht="17.25" customHeight="1" thickBot="1" x14ac:dyDescent="0.3">
      <c r="A355" s="195" t="s">
        <v>52</v>
      </c>
      <c r="B355" s="190">
        <v>440</v>
      </c>
      <c r="C355" s="89">
        <v>430</v>
      </c>
      <c r="D355" s="89">
        <v>441</v>
      </c>
      <c r="E355" s="89">
        <v>441</v>
      </c>
    </row>
    <row r="356" spans="1:5" ht="17.25" customHeight="1" thickBot="1" x14ac:dyDescent="0.3">
      <c r="A356" s="195" t="s">
        <v>53</v>
      </c>
      <c r="B356" s="190"/>
      <c r="C356" s="89"/>
      <c r="D356" s="89"/>
      <c r="E356" s="89"/>
    </row>
    <row r="357" spans="1:5" ht="17.25" customHeight="1" thickBot="1" x14ac:dyDescent="0.3">
      <c r="A357" s="201" t="s">
        <v>1</v>
      </c>
      <c r="B357" s="190">
        <f>+B358+B359</f>
        <v>800</v>
      </c>
      <c r="C357" s="190">
        <f>+C358+C359</f>
        <v>800</v>
      </c>
      <c r="D357" s="190">
        <f>+D358+D359</f>
        <v>800</v>
      </c>
      <c r="E357" s="190">
        <f>+E358+E359</f>
        <v>800</v>
      </c>
    </row>
    <row r="358" spans="1:5" ht="17.25" customHeight="1" thickBot="1" x14ac:dyDescent="0.3">
      <c r="A358" s="195" t="s">
        <v>52</v>
      </c>
      <c r="B358" s="190">
        <v>800</v>
      </c>
      <c r="C358" s="89">
        <v>800</v>
      </c>
      <c r="D358" s="89">
        <v>800</v>
      </c>
      <c r="E358" s="89">
        <v>800</v>
      </c>
    </row>
    <row r="359" spans="1:5" ht="17.25" customHeight="1" thickBot="1" x14ac:dyDescent="0.3">
      <c r="A359" s="195" t="s">
        <v>53</v>
      </c>
      <c r="B359" s="190"/>
      <c r="C359" s="89"/>
      <c r="D359" s="89"/>
      <c r="E359" s="89"/>
    </row>
    <row r="360" spans="1:5" ht="17.25" customHeight="1" thickBot="1" x14ac:dyDescent="0.3">
      <c r="A360" s="201" t="s">
        <v>2</v>
      </c>
      <c r="B360" s="190"/>
      <c r="C360" s="89"/>
      <c r="D360" s="89"/>
      <c r="E360" s="89"/>
    </row>
    <row r="361" spans="1:5" ht="17.25" customHeight="1" thickBot="1" x14ac:dyDescent="0.3">
      <c r="A361" s="195" t="s">
        <v>52</v>
      </c>
      <c r="B361" s="190"/>
      <c r="C361" s="89"/>
      <c r="D361" s="89"/>
      <c r="E361" s="89"/>
    </row>
    <row r="362" spans="1:5" ht="17.25" customHeight="1" thickBot="1" x14ac:dyDescent="0.3">
      <c r="A362" s="195" t="s">
        <v>53</v>
      </c>
      <c r="B362" s="190"/>
      <c r="C362" s="89"/>
      <c r="D362" s="89"/>
      <c r="E362" s="89"/>
    </row>
    <row r="363" spans="1:5" ht="17.25" customHeight="1" thickBot="1" x14ac:dyDescent="0.3">
      <c r="A363" s="201" t="s">
        <v>25</v>
      </c>
      <c r="B363" s="190"/>
      <c r="C363" s="89"/>
      <c r="D363" s="89"/>
      <c r="E363" s="89"/>
    </row>
    <row r="364" spans="1:5" ht="15.75" thickBot="1" x14ac:dyDescent="0.3">
      <c r="A364" s="195" t="s">
        <v>52</v>
      </c>
      <c r="B364" s="190"/>
      <c r="C364" s="89"/>
      <c r="D364" s="89"/>
      <c r="E364" s="89"/>
    </row>
    <row r="365" spans="1:5" ht="15.75" thickBot="1" x14ac:dyDescent="0.3">
      <c r="A365" s="195" t="s">
        <v>53</v>
      </c>
      <c r="B365" s="190"/>
      <c r="C365" s="89"/>
      <c r="D365" s="89"/>
      <c r="E365" s="89"/>
    </row>
    <row r="366" spans="1:5" ht="15.75" thickBot="1" x14ac:dyDescent="0.3">
      <c r="A366" s="201" t="s">
        <v>26</v>
      </c>
      <c r="B366" s="190"/>
      <c r="C366" s="89"/>
      <c r="D366" s="89"/>
      <c r="E366" s="89"/>
    </row>
    <row r="367" spans="1:5" ht="30.75" customHeight="1" thickBot="1" x14ac:dyDescent="0.3">
      <c r="A367" s="195" t="s">
        <v>52</v>
      </c>
      <c r="B367" s="190"/>
      <c r="C367" s="89"/>
      <c r="D367" s="89"/>
      <c r="E367" s="89"/>
    </row>
    <row r="368" spans="1:5" ht="15.75" thickBot="1" x14ac:dyDescent="0.3">
      <c r="A368" s="195" t="s">
        <v>53</v>
      </c>
      <c r="B368" s="190"/>
      <c r="C368" s="89"/>
      <c r="D368" s="89"/>
      <c r="E368" s="89"/>
    </row>
    <row r="369" spans="1:5" ht="17.25" customHeight="1" thickBot="1" x14ac:dyDescent="0.3">
      <c r="A369" s="201" t="s">
        <v>3</v>
      </c>
      <c r="B369" s="190"/>
      <c r="C369" s="89"/>
      <c r="D369" s="89"/>
      <c r="E369" s="89"/>
    </row>
    <row r="370" spans="1:5" ht="15.75" thickBot="1" x14ac:dyDescent="0.3">
      <c r="A370" s="195" t="s">
        <v>52</v>
      </c>
      <c r="B370" s="190"/>
      <c r="C370" s="89"/>
      <c r="D370" s="89"/>
      <c r="E370" s="89"/>
    </row>
    <row r="371" spans="1:5" ht="15.75" thickBot="1" x14ac:dyDescent="0.3">
      <c r="A371" s="195" t="s">
        <v>53</v>
      </c>
      <c r="B371" s="190"/>
      <c r="C371" s="89"/>
      <c r="D371" s="89"/>
      <c r="E371" s="89"/>
    </row>
    <row r="372" spans="1:5" ht="27.75" customHeight="1" thickBot="1" x14ac:dyDescent="0.3">
      <c r="A372" s="189" t="s">
        <v>37</v>
      </c>
      <c r="B372" s="190">
        <f>B369+B366+B363+B360+B357+B354+B351</f>
        <v>3740</v>
      </c>
      <c r="C372" s="190">
        <f>C369+C366+C363+C360+C357+C354+C351</f>
        <v>3860</v>
      </c>
      <c r="D372" s="190">
        <f>D369+D366+D363+D360+D357+D354+D351</f>
        <v>3880</v>
      </c>
      <c r="E372" s="190">
        <f>E369+E366+E363+E360+E357+E354+E351</f>
        <v>3980</v>
      </c>
    </row>
    <row r="373" spans="1:5" ht="27.75" customHeight="1" thickBot="1" x14ac:dyDescent="0.3">
      <c r="A373" s="191" t="s">
        <v>36</v>
      </c>
      <c r="B373" s="192">
        <f>IF(B372-B343=0,0,"Error")</f>
        <v>0</v>
      </c>
      <c r="C373" s="192">
        <f>IF(C372-C343=0,0,"Error")</f>
        <v>0</v>
      </c>
      <c r="D373" s="192">
        <f>IF(D372-D343=0,0,"Error")</f>
        <v>0</v>
      </c>
      <c r="E373" s="192">
        <f>IF(E372-E343=0,0,"Error")</f>
        <v>0</v>
      </c>
    </row>
    <row r="374" spans="1:5" ht="15.75" thickBot="1" x14ac:dyDescent="0.3">
      <c r="A374" s="279" t="s">
        <v>388</v>
      </c>
      <c r="B374" s="352" t="s">
        <v>418</v>
      </c>
      <c r="C374" s="353"/>
      <c r="D374" s="353"/>
      <c r="E374" s="381"/>
    </row>
    <row r="375" spans="1:5" ht="15.75" thickBot="1" x14ac:dyDescent="0.3">
      <c r="A375" s="4" t="s">
        <v>10</v>
      </c>
      <c r="B375" s="371" t="s">
        <v>419</v>
      </c>
      <c r="C375" s="372"/>
      <c r="D375" s="372"/>
      <c r="E375" s="373"/>
    </row>
    <row r="376" spans="1:5" ht="15.75" thickBot="1" x14ac:dyDescent="0.3">
      <c r="A376" s="4" t="s">
        <v>15</v>
      </c>
      <c r="B376" s="371" t="s">
        <v>420</v>
      </c>
      <c r="C376" s="372"/>
      <c r="D376" s="372"/>
      <c r="E376" s="373"/>
    </row>
    <row r="377" spans="1:5" x14ac:dyDescent="0.25">
      <c r="A377" s="366"/>
      <c r="B377" s="17">
        <v>2018</v>
      </c>
      <c r="C377" s="17">
        <v>2019</v>
      </c>
      <c r="D377" s="17">
        <v>2020</v>
      </c>
      <c r="E377" s="17">
        <v>2021</v>
      </c>
    </row>
    <row r="378" spans="1:5" ht="15.75" thickBot="1" x14ac:dyDescent="0.3">
      <c r="A378" s="367"/>
      <c r="B378" s="18" t="s">
        <v>6</v>
      </c>
      <c r="C378" s="18" t="s">
        <v>7</v>
      </c>
      <c r="D378" s="18" t="s">
        <v>7</v>
      </c>
      <c r="E378" s="18" t="s">
        <v>7</v>
      </c>
    </row>
    <row r="379" spans="1:5" ht="15.75" thickBot="1" x14ac:dyDescent="0.3">
      <c r="A379" s="4" t="s">
        <v>9</v>
      </c>
      <c r="B379" s="6">
        <v>24</v>
      </c>
      <c r="C379" s="6">
        <v>24</v>
      </c>
      <c r="D379" s="6">
        <v>24</v>
      </c>
      <c r="E379" s="6">
        <v>24</v>
      </c>
    </row>
    <row r="380" spans="1:5" ht="15.75" thickBot="1" x14ac:dyDescent="0.3">
      <c r="A380" s="4" t="s">
        <v>16</v>
      </c>
      <c r="B380" s="6">
        <f>B409</f>
        <v>3740</v>
      </c>
      <c r="C380" s="6">
        <f>C409</f>
        <v>3860</v>
      </c>
      <c r="D380" s="6">
        <f>D409</f>
        <v>3880</v>
      </c>
      <c r="E380" s="6">
        <f>E409</f>
        <v>3980</v>
      </c>
    </row>
    <row r="381" spans="1:5" ht="15.75" thickBot="1" x14ac:dyDescent="0.3">
      <c r="A381" s="4" t="s">
        <v>24</v>
      </c>
      <c r="B381" s="6">
        <f>B380/B379</f>
        <v>155.83333333333334</v>
      </c>
      <c r="C381" s="6">
        <f>C380/C379</f>
        <v>160.83333333333334</v>
      </c>
      <c r="D381" s="6">
        <f>D380/D379</f>
        <v>161.66666666666666</v>
      </c>
      <c r="E381" s="6">
        <f>E380/E379</f>
        <v>165.83333333333334</v>
      </c>
    </row>
    <row r="382" spans="1:5" ht="15.75" thickBot="1" x14ac:dyDescent="0.3">
      <c r="A382" s="4" t="s">
        <v>17</v>
      </c>
      <c r="B382" s="277"/>
      <c r="C382" s="7">
        <f t="shared" ref="C382:E384" si="11">C379/B379-1</f>
        <v>0</v>
      </c>
      <c r="D382" s="7">
        <f t="shared" si="11"/>
        <v>0</v>
      </c>
      <c r="E382" s="7">
        <f t="shared" si="11"/>
        <v>0</v>
      </c>
    </row>
    <row r="383" spans="1:5" ht="15.75" customHeight="1" thickBot="1" x14ac:dyDescent="0.3">
      <c r="A383" s="4" t="s">
        <v>18</v>
      </c>
      <c r="B383" s="277"/>
      <c r="C383" s="7">
        <f t="shared" si="11"/>
        <v>3.2085561497326109E-2</v>
      </c>
      <c r="D383" s="7">
        <f t="shared" si="11"/>
        <v>5.1813471502590858E-3</v>
      </c>
      <c r="E383" s="7">
        <f t="shared" si="11"/>
        <v>2.5773195876288568E-2</v>
      </c>
    </row>
    <row r="384" spans="1:5" ht="15.75" thickBot="1" x14ac:dyDescent="0.3">
      <c r="A384" s="4" t="s">
        <v>19</v>
      </c>
      <c r="B384" s="277"/>
      <c r="C384" s="7">
        <f t="shared" si="11"/>
        <v>3.2085561497326109E-2</v>
      </c>
      <c r="D384" s="7">
        <f t="shared" si="11"/>
        <v>5.1813471502588637E-3</v>
      </c>
      <c r="E384" s="7">
        <f t="shared" si="11"/>
        <v>2.577319587628879E-2</v>
      </c>
    </row>
    <row r="385" spans="1:5" ht="15.75" thickBot="1" x14ac:dyDescent="0.3">
      <c r="A385" s="382" t="s">
        <v>38</v>
      </c>
      <c r="B385" s="358"/>
      <c r="C385" s="358"/>
      <c r="D385" s="358"/>
      <c r="E385" s="383"/>
    </row>
    <row r="386" spans="1:5" x14ac:dyDescent="0.25">
      <c r="A386" s="366"/>
      <c r="B386" s="17">
        <v>2018</v>
      </c>
      <c r="C386" s="17">
        <v>2019</v>
      </c>
      <c r="D386" s="17">
        <v>2020</v>
      </c>
      <c r="E386" s="17">
        <v>2021</v>
      </c>
    </row>
    <row r="387" spans="1:5" ht="15.75" thickBot="1" x14ac:dyDescent="0.3">
      <c r="A387" s="367"/>
      <c r="B387" s="18" t="s">
        <v>6</v>
      </c>
      <c r="C387" s="18" t="s">
        <v>7</v>
      </c>
      <c r="D387" s="18" t="s">
        <v>7</v>
      </c>
      <c r="E387" s="18" t="s">
        <v>7</v>
      </c>
    </row>
    <row r="388" spans="1:5" ht="15.75" thickBot="1" x14ac:dyDescent="0.3">
      <c r="A388" s="201" t="s">
        <v>0</v>
      </c>
      <c r="B388" s="89">
        <f>+B389+B390</f>
        <v>2500</v>
      </c>
      <c r="C388" s="89">
        <f>+C389+C390</f>
        <v>2630</v>
      </c>
      <c r="D388" s="89">
        <f>+D389+D390</f>
        <v>2639</v>
      </c>
      <c r="E388" s="89">
        <f>+E389+E390</f>
        <v>2739</v>
      </c>
    </row>
    <row r="389" spans="1:5" ht="15.75" thickBot="1" x14ac:dyDescent="0.3">
      <c r="A389" s="195" t="s">
        <v>52</v>
      </c>
      <c r="B389" s="190">
        <v>2500</v>
      </c>
      <c r="C389" s="312">
        <v>2630</v>
      </c>
      <c r="D389" s="312">
        <v>2639</v>
      </c>
      <c r="E389" s="312">
        <v>2739</v>
      </c>
    </row>
    <row r="390" spans="1:5" ht="15.75" thickBot="1" x14ac:dyDescent="0.3">
      <c r="A390" s="195" t="s">
        <v>53</v>
      </c>
      <c r="B390" s="190"/>
      <c r="C390" s="233"/>
      <c r="D390" s="233"/>
      <c r="E390" s="233"/>
    </row>
    <row r="391" spans="1:5" ht="24.75" thickBot="1" x14ac:dyDescent="0.3">
      <c r="A391" s="201" t="s">
        <v>32</v>
      </c>
      <c r="B391" s="89">
        <f>+B392+B393</f>
        <v>440</v>
      </c>
      <c r="C391" s="89">
        <f>+C392+C393</f>
        <v>430</v>
      </c>
      <c r="D391" s="89">
        <f>+D392+D393</f>
        <v>441</v>
      </c>
      <c r="E391" s="89">
        <f>+E392+E393</f>
        <v>441</v>
      </c>
    </row>
    <row r="392" spans="1:5" ht="15.75" thickBot="1" x14ac:dyDescent="0.3">
      <c r="A392" s="195" t="s">
        <v>52</v>
      </c>
      <c r="B392" s="190">
        <v>440</v>
      </c>
      <c r="C392" s="89">
        <v>430</v>
      </c>
      <c r="D392" s="89">
        <v>441</v>
      </c>
      <c r="E392" s="89">
        <v>441</v>
      </c>
    </row>
    <row r="393" spans="1:5" ht="15.75" thickBot="1" x14ac:dyDescent="0.3">
      <c r="A393" s="195" t="s">
        <v>53</v>
      </c>
      <c r="B393" s="190"/>
      <c r="C393" s="89"/>
      <c r="D393" s="89"/>
      <c r="E393" s="89"/>
    </row>
    <row r="394" spans="1:5" ht="15.75" thickBot="1" x14ac:dyDescent="0.3">
      <c r="A394" s="201" t="s">
        <v>1</v>
      </c>
      <c r="B394" s="190">
        <f>+B395+B396</f>
        <v>800</v>
      </c>
      <c r="C394" s="190">
        <f>+C395+C396</f>
        <v>800</v>
      </c>
      <c r="D394" s="190">
        <f>+D395+D396</f>
        <v>800</v>
      </c>
      <c r="E394" s="190">
        <f>+E395+E396</f>
        <v>800</v>
      </c>
    </row>
    <row r="395" spans="1:5" ht="15.75" thickBot="1" x14ac:dyDescent="0.3">
      <c r="A395" s="195" t="s">
        <v>52</v>
      </c>
      <c r="B395" s="190">
        <v>800</v>
      </c>
      <c r="C395" s="89">
        <v>800</v>
      </c>
      <c r="D395" s="89">
        <v>800</v>
      </c>
      <c r="E395" s="89">
        <v>800</v>
      </c>
    </row>
    <row r="396" spans="1:5" ht="15.75" thickBot="1" x14ac:dyDescent="0.3">
      <c r="A396" s="195" t="s">
        <v>53</v>
      </c>
      <c r="B396" s="190"/>
      <c r="C396" s="89"/>
      <c r="D396" s="89"/>
      <c r="E396" s="89"/>
    </row>
    <row r="397" spans="1:5" ht="15.75" thickBot="1" x14ac:dyDescent="0.3">
      <c r="A397" s="201" t="s">
        <v>2</v>
      </c>
      <c r="B397" s="190"/>
      <c r="C397" s="89"/>
      <c r="D397" s="89"/>
      <c r="E397" s="89"/>
    </row>
    <row r="398" spans="1:5" ht="15.75" thickBot="1" x14ac:dyDescent="0.3">
      <c r="A398" s="195" t="s">
        <v>52</v>
      </c>
      <c r="B398" s="190"/>
      <c r="C398" s="89"/>
      <c r="D398" s="89"/>
      <c r="E398" s="89"/>
    </row>
    <row r="399" spans="1:5" ht="15.75" thickBot="1" x14ac:dyDescent="0.3">
      <c r="A399" s="195" t="s">
        <v>53</v>
      </c>
      <c r="B399" s="190"/>
      <c r="C399" s="89"/>
      <c r="D399" s="89"/>
      <c r="E399" s="89"/>
    </row>
    <row r="400" spans="1:5" ht="15.75" thickBot="1" x14ac:dyDescent="0.3">
      <c r="A400" s="201" t="s">
        <v>25</v>
      </c>
      <c r="B400" s="190"/>
      <c r="C400" s="89"/>
      <c r="D400" s="89"/>
      <c r="E400" s="89"/>
    </row>
    <row r="401" spans="1:5" ht="15.75" thickBot="1" x14ac:dyDescent="0.3">
      <c r="A401" s="195" t="s">
        <v>52</v>
      </c>
      <c r="B401" s="190"/>
      <c r="C401" s="89"/>
      <c r="D401" s="89"/>
      <c r="E401" s="89"/>
    </row>
    <row r="402" spans="1:5" ht="15.75" thickBot="1" x14ac:dyDescent="0.3">
      <c r="A402" s="195" t="s">
        <v>53</v>
      </c>
      <c r="B402" s="190"/>
      <c r="C402" s="89"/>
      <c r="D402" s="89"/>
      <c r="E402" s="89"/>
    </row>
    <row r="403" spans="1:5" ht="15.75" thickBot="1" x14ac:dyDescent="0.3">
      <c r="A403" s="201" t="s">
        <v>26</v>
      </c>
      <c r="B403" s="190">
        <v>0</v>
      </c>
      <c r="C403" s="89">
        <v>0</v>
      </c>
      <c r="D403" s="89">
        <v>0</v>
      </c>
      <c r="E403" s="89">
        <v>0</v>
      </c>
    </row>
    <row r="404" spans="1:5" ht="15.75" thickBot="1" x14ac:dyDescent="0.3">
      <c r="A404" s="195" t="s">
        <v>52</v>
      </c>
      <c r="B404" s="190"/>
      <c r="C404" s="89"/>
      <c r="D404" s="89"/>
      <c r="E404" s="89"/>
    </row>
    <row r="405" spans="1:5" ht="15.75" thickBot="1" x14ac:dyDescent="0.3">
      <c r="A405" s="195" t="s">
        <v>53</v>
      </c>
      <c r="B405" s="190"/>
      <c r="C405" s="89"/>
      <c r="D405" s="89"/>
      <c r="E405" s="89"/>
    </row>
    <row r="406" spans="1:5" ht="24.75" thickBot="1" x14ac:dyDescent="0.3">
      <c r="A406" s="201" t="s">
        <v>3</v>
      </c>
      <c r="B406" s="190"/>
      <c r="C406" s="89"/>
      <c r="D406" s="89"/>
      <c r="E406" s="89"/>
    </row>
    <row r="407" spans="1:5" ht="15.75" thickBot="1" x14ac:dyDescent="0.3">
      <c r="A407" s="195" t="s">
        <v>52</v>
      </c>
      <c r="B407" s="190"/>
      <c r="C407" s="89"/>
      <c r="D407" s="89"/>
      <c r="E407" s="89"/>
    </row>
    <row r="408" spans="1:5" ht="15.75" thickBot="1" x14ac:dyDescent="0.3">
      <c r="A408" s="195" t="s">
        <v>53</v>
      </c>
      <c r="B408" s="190"/>
      <c r="C408" s="89"/>
      <c r="D408" s="89"/>
      <c r="E408" s="89"/>
    </row>
    <row r="409" spans="1:5" ht="15.75" thickBot="1" x14ac:dyDescent="0.3">
      <c r="A409" s="189" t="s">
        <v>37</v>
      </c>
      <c r="B409" s="190">
        <f>B406+B403+B400+B397+B394+B391+B388</f>
        <v>3740</v>
      </c>
      <c r="C409" s="190">
        <f>C406+C403+C400+C397+C394+C391+C388</f>
        <v>3860</v>
      </c>
      <c r="D409" s="190">
        <f>D406+D403+D400+D397+D394+D391+D388</f>
        <v>3880</v>
      </c>
      <c r="E409" s="190">
        <f>E406+E403+E400+E397+E394+E391+E388</f>
        <v>3980</v>
      </c>
    </row>
    <row r="410" spans="1:5" ht="65.25" customHeight="1" thickBot="1" x14ac:dyDescent="0.3">
      <c r="A410" s="191" t="s">
        <v>36</v>
      </c>
      <c r="B410" s="192">
        <f>IF(B409-B380=0,0,"Error")</f>
        <v>0</v>
      </c>
      <c r="C410" s="192">
        <f>IF(C409-C380=0,0,"Error")</f>
        <v>0</v>
      </c>
      <c r="D410" s="192">
        <f>IF(D409-D380=0,0,"Error")</f>
        <v>0</v>
      </c>
      <c r="E410" s="192">
        <f>IF(E409-E380=0,0,"Error")</f>
        <v>0</v>
      </c>
    </row>
    <row r="411" spans="1:5" ht="23.25" customHeight="1" thickBot="1" x14ac:dyDescent="0.3">
      <c r="A411" s="279" t="s">
        <v>421</v>
      </c>
      <c r="B411" s="352" t="s">
        <v>422</v>
      </c>
      <c r="C411" s="353"/>
      <c r="D411" s="353"/>
      <c r="E411" s="381"/>
    </row>
    <row r="412" spans="1:5" ht="15.75" thickBot="1" x14ac:dyDescent="0.3">
      <c r="A412" s="4" t="s">
        <v>10</v>
      </c>
      <c r="B412" s="371" t="s">
        <v>423</v>
      </c>
      <c r="C412" s="372"/>
      <c r="D412" s="372"/>
      <c r="E412" s="373"/>
    </row>
    <row r="413" spans="1:5" ht="15.75" thickBot="1" x14ac:dyDescent="0.3">
      <c r="A413" s="4" t="s">
        <v>15</v>
      </c>
      <c r="B413" s="352" t="s">
        <v>424</v>
      </c>
      <c r="C413" s="353"/>
      <c r="D413" s="353"/>
      <c r="E413" s="381"/>
    </row>
    <row r="414" spans="1:5" x14ac:dyDescent="0.25">
      <c r="A414" s="366"/>
      <c r="B414" s="17">
        <v>2018</v>
      </c>
      <c r="C414" s="17">
        <v>2019</v>
      </c>
      <c r="D414" s="17">
        <v>2020</v>
      </c>
      <c r="E414" s="17">
        <v>2021</v>
      </c>
    </row>
    <row r="415" spans="1:5" ht="15.75" thickBot="1" x14ac:dyDescent="0.3">
      <c r="A415" s="367"/>
      <c r="B415" s="18" t="s">
        <v>6</v>
      </c>
      <c r="C415" s="18" t="s">
        <v>7</v>
      </c>
      <c r="D415" s="18" t="s">
        <v>7</v>
      </c>
      <c r="E415" s="18" t="s">
        <v>7</v>
      </c>
    </row>
    <row r="416" spans="1:5" ht="24.75" customHeight="1" thickBot="1" x14ac:dyDescent="0.3">
      <c r="A416" s="4" t="s">
        <v>9</v>
      </c>
      <c r="B416" s="6">
        <v>16</v>
      </c>
      <c r="C416" s="6">
        <v>16</v>
      </c>
      <c r="D416" s="6">
        <v>16</v>
      </c>
      <c r="E416" s="6">
        <v>16</v>
      </c>
    </row>
    <row r="417" spans="1:5" ht="23.25" customHeight="1" thickBot="1" x14ac:dyDescent="0.3">
      <c r="A417" s="4" t="s">
        <v>16</v>
      </c>
      <c r="B417" s="6">
        <f>B446</f>
        <v>2493</v>
      </c>
      <c r="C417" s="6">
        <f>C446</f>
        <v>2573</v>
      </c>
      <c r="D417" s="6">
        <f>D446</f>
        <v>2587</v>
      </c>
      <c r="E417" s="6">
        <f>E446</f>
        <v>2653</v>
      </c>
    </row>
    <row r="418" spans="1:5" ht="47.25" customHeight="1" thickBot="1" x14ac:dyDescent="0.3">
      <c r="A418" s="4" t="s">
        <v>24</v>
      </c>
      <c r="B418" s="6">
        <f>B417/B416</f>
        <v>155.8125</v>
      </c>
      <c r="C418" s="6">
        <f>C417/C416</f>
        <v>160.8125</v>
      </c>
      <c r="D418" s="6">
        <f>D417/D416</f>
        <v>161.6875</v>
      </c>
      <c r="E418" s="6">
        <f>E417/E416</f>
        <v>165.8125</v>
      </c>
    </row>
    <row r="419" spans="1:5" ht="15.75" thickBot="1" x14ac:dyDescent="0.3">
      <c r="A419" s="4" t="s">
        <v>17</v>
      </c>
      <c r="B419" s="277"/>
      <c r="C419" s="7">
        <f t="shared" ref="C419:E421" si="12">C416/B416-1</f>
        <v>0</v>
      </c>
      <c r="D419" s="7">
        <f t="shared" si="12"/>
        <v>0</v>
      </c>
      <c r="E419" s="7">
        <f t="shared" si="12"/>
        <v>0</v>
      </c>
    </row>
    <row r="420" spans="1:5" ht="15.75" thickBot="1" x14ac:dyDescent="0.3">
      <c r="A420" s="4" t="s">
        <v>18</v>
      </c>
      <c r="B420" s="277"/>
      <c r="C420" s="7">
        <f t="shared" si="12"/>
        <v>3.2089851584436335E-2</v>
      </c>
      <c r="D420" s="7">
        <f t="shared" si="12"/>
        <v>5.4411193159735749E-3</v>
      </c>
      <c r="E420" s="7">
        <f t="shared" si="12"/>
        <v>2.5512176265945152E-2</v>
      </c>
    </row>
    <row r="421" spans="1:5" ht="15.75" thickBot="1" x14ac:dyDescent="0.3">
      <c r="A421" s="4" t="s">
        <v>19</v>
      </c>
      <c r="B421" s="277"/>
      <c r="C421" s="7">
        <f t="shared" si="12"/>
        <v>3.2089851584436335E-2</v>
      </c>
      <c r="D421" s="7">
        <f t="shared" si="12"/>
        <v>5.4411193159735749E-3</v>
      </c>
      <c r="E421" s="7">
        <f t="shared" si="12"/>
        <v>2.5512176265945152E-2</v>
      </c>
    </row>
    <row r="422" spans="1:5" ht="18.75" customHeight="1" thickBot="1" x14ac:dyDescent="0.3">
      <c r="A422" s="382" t="s">
        <v>38</v>
      </c>
      <c r="B422" s="358"/>
      <c r="C422" s="358"/>
      <c r="D422" s="358"/>
      <c r="E422" s="383"/>
    </row>
    <row r="423" spans="1:5" ht="31.5" customHeight="1" x14ac:dyDescent="0.25">
      <c r="A423" s="366"/>
      <c r="B423" s="17">
        <v>2018</v>
      </c>
      <c r="C423" s="17">
        <v>2019</v>
      </c>
      <c r="D423" s="17">
        <v>2020</v>
      </c>
      <c r="E423" s="17">
        <v>2021</v>
      </c>
    </row>
    <row r="424" spans="1:5" ht="15.75" thickBot="1" x14ac:dyDescent="0.3">
      <c r="A424" s="367"/>
      <c r="B424" s="18" t="s">
        <v>6</v>
      </c>
      <c r="C424" s="18" t="s">
        <v>7</v>
      </c>
      <c r="D424" s="18" t="s">
        <v>7</v>
      </c>
      <c r="E424" s="18" t="s">
        <v>7</v>
      </c>
    </row>
    <row r="425" spans="1:5" ht="12.75" customHeight="1" thickBot="1" x14ac:dyDescent="0.3">
      <c r="A425" s="201" t="s">
        <v>0</v>
      </c>
      <c r="B425" s="89">
        <f>+B426+B427</f>
        <v>1667</v>
      </c>
      <c r="C425" s="89">
        <f>+C426+C427</f>
        <v>1753</v>
      </c>
      <c r="D425" s="89">
        <f>+D426+D427</f>
        <v>1759</v>
      </c>
      <c r="E425" s="89">
        <f>+E426+E427</f>
        <v>1826</v>
      </c>
    </row>
    <row r="426" spans="1:5" ht="9" customHeight="1" thickBot="1" x14ac:dyDescent="0.3">
      <c r="A426" s="195" t="s">
        <v>52</v>
      </c>
      <c r="B426" s="190">
        <v>1667</v>
      </c>
      <c r="C426" s="312">
        <v>1753</v>
      </c>
      <c r="D426" s="312">
        <v>1759</v>
      </c>
      <c r="E426" s="312">
        <v>1826</v>
      </c>
    </row>
    <row r="427" spans="1:5" ht="15.75" thickBot="1" x14ac:dyDescent="0.3">
      <c r="A427" s="195" t="s">
        <v>53</v>
      </c>
      <c r="B427" s="190"/>
      <c r="C427" s="233"/>
      <c r="D427" s="233"/>
      <c r="E427" s="233"/>
    </row>
    <row r="428" spans="1:5" ht="24.75" thickBot="1" x14ac:dyDescent="0.3">
      <c r="A428" s="201" t="s">
        <v>32</v>
      </c>
      <c r="B428" s="89">
        <f>+B429+B430</f>
        <v>293</v>
      </c>
      <c r="C428" s="89">
        <f>+C429+C430</f>
        <v>287</v>
      </c>
      <c r="D428" s="89">
        <f>+D429+D430</f>
        <v>294</v>
      </c>
      <c r="E428" s="89">
        <f>+E429+E430</f>
        <v>294</v>
      </c>
    </row>
    <row r="429" spans="1:5" ht="15.75" thickBot="1" x14ac:dyDescent="0.3">
      <c r="A429" s="195" t="s">
        <v>52</v>
      </c>
      <c r="B429" s="190">
        <v>293</v>
      </c>
      <c r="C429" s="89">
        <v>287</v>
      </c>
      <c r="D429" s="89">
        <v>294</v>
      </c>
      <c r="E429" s="89">
        <v>294</v>
      </c>
    </row>
    <row r="430" spans="1:5" ht="15.75" thickBot="1" x14ac:dyDescent="0.3">
      <c r="A430" s="195" t="s">
        <v>53</v>
      </c>
      <c r="B430" s="190"/>
      <c r="C430" s="89"/>
      <c r="D430" s="89"/>
      <c r="E430" s="89"/>
    </row>
    <row r="431" spans="1:5" ht="15.75" thickBot="1" x14ac:dyDescent="0.3">
      <c r="A431" s="201" t="s">
        <v>1</v>
      </c>
      <c r="B431" s="190">
        <f>+B432+B433</f>
        <v>533</v>
      </c>
      <c r="C431" s="190">
        <f>+C432+C433</f>
        <v>533</v>
      </c>
      <c r="D431" s="190">
        <f>+D432+D433</f>
        <v>534</v>
      </c>
      <c r="E431" s="190">
        <f>+E432+E433</f>
        <v>533</v>
      </c>
    </row>
    <row r="432" spans="1:5" ht="15.75" thickBot="1" x14ac:dyDescent="0.3">
      <c r="A432" s="195" t="s">
        <v>52</v>
      </c>
      <c r="B432" s="190">
        <v>533</v>
      </c>
      <c r="C432" s="89">
        <v>533</v>
      </c>
      <c r="D432" s="89">
        <v>534</v>
      </c>
      <c r="E432" s="89">
        <v>533</v>
      </c>
    </row>
    <row r="433" spans="1:5" ht="15" customHeight="1" thickBot="1" x14ac:dyDescent="0.3">
      <c r="A433" s="195" t="s">
        <v>53</v>
      </c>
      <c r="B433" s="190"/>
      <c r="C433" s="89"/>
      <c r="D433" s="89"/>
      <c r="E433" s="89"/>
    </row>
    <row r="434" spans="1:5" ht="7.5" customHeight="1" thickBot="1" x14ac:dyDescent="0.3">
      <c r="A434" s="201" t="s">
        <v>2</v>
      </c>
      <c r="B434" s="190"/>
      <c r="C434" s="89"/>
      <c r="D434" s="89"/>
      <c r="E434" s="89"/>
    </row>
    <row r="435" spans="1:5" ht="18" customHeight="1" thickBot="1" x14ac:dyDescent="0.3">
      <c r="A435" s="195" t="s">
        <v>52</v>
      </c>
      <c r="B435" s="190"/>
      <c r="C435" s="89"/>
      <c r="D435" s="89"/>
      <c r="E435" s="89"/>
    </row>
    <row r="436" spans="1:5" ht="15.75" thickBot="1" x14ac:dyDescent="0.3">
      <c r="A436" s="195" t="s">
        <v>53</v>
      </c>
      <c r="B436" s="190"/>
      <c r="C436" s="89"/>
      <c r="D436" s="89"/>
      <c r="E436" s="89"/>
    </row>
    <row r="437" spans="1:5" ht="15.75" thickBot="1" x14ac:dyDescent="0.3">
      <c r="A437" s="201" t="s">
        <v>25</v>
      </c>
      <c r="B437" s="190"/>
      <c r="C437" s="89"/>
      <c r="D437" s="89"/>
      <c r="E437" s="89"/>
    </row>
    <row r="438" spans="1:5" ht="15.75" thickBot="1" x14ac:dyDescent="0.3">
      <c r="A438" s="195" t="s">
        <v>52</v>
      </c>
      <c r="B438" s="190"/>
      <c r="C438" s="89"/>
      <c r="D438" s="89"/>
      <c r="E438" s="89"/>
    </row>
    <row r="439" spans="1:5" ht="15.75" thickBot="1" x14ac:dyDescent="0.3">
      <c r="A439" s="195" t="s">
        <v>53</v>
      </c>
      <c r="B439" s="190"/>
      <c r="C439" s="89"/>
      <c r="D439" s="89"/>
      <c r="E439" s="89"/>
    </row>
    <row r="440" spans="1:5" ht="15.75" thickBot="1" x14ac:dyDescent="0.3">
      <c r="A440" s="201" t="s">
        <v>26</v>
      </c>
      <c r="B440" s="190">
        <v>0</v>
      </c>
      <c r="C440" s="89">
        <v>0</v>
      </c>
      <c r="D440" s="89">
        <v>0</v>
      </c>
      <c r="E440" s="89">
        <v>0</v>
      </c>
    </row>
    <row r="441" spans="1:5" ht="15.75" thickBot="1" x14ac:dyDescent="0.3">
      <c r="A441" s="195" t="s">
        <v>52</v>
      </c>
      <c r="B441" s="190"/>
      <c r="C441" s="89"/>
      <c r="D441" s="89"/>
      <c r="E441" s="89"/>
    </row>
    <row r="442" spans="1:5" ht="15.75" thickBot="1" x14ac:dyDescent="0.3">
      <c r="A442" s="195" t="s">
        <v>53</v>
      </c>
      <c r="B442" s="190"/>
      <c r="C442" s="89"/>
      <c r="D442" s="89"/>
      <c r="E442" s="89"/>
    </row>
    <row r="443" spans="1:5" ht="24.75" thickBot="1" x14ac:dyDescent="0.3">
      <c r="A443" s="201" t="s">
        <v>3</v>
      </c>
      <c r="B443" s="190"/>
      <c r="C443" s="89"/>
      <c r="D443" s="89"/>
      <c r="E443" s="89"/>
    </row>
    <row r="444" spans="1:5" ht="15.75" thickBot="1" x14ac:dyDescent="0.3">
      <c r="A444" s="195" t="s">
        <v>52</v>
      </c>
      <c r="B444" s="190"/>
      <c r="C444" s="89"/>
      <c r="D444" s="89"/>
      <c r="E444" s="89"/>
    </row>
    <row r="445" spans="1:5" ht="15.75" thickBot="1" x14ac:dyDescent="0.3">
      <c r="A445" s="195" t="s">
        <v>53</v>
      </c>
      <c r="B445" s="190"/>
      <c r="C445" s="89"/>
      <c r="D445" s="89"/>
      <c r="E445" s="89"/>
    </row>
    <row r="446" spans="1:5" ht="15.75" thickBot="1" x14ac:dyDescent="0.3">
      <c r="A446" s="189" t="s">
        <v>37</v>
      </c>
      <c r="B446" s="190">
        <f>B443+B440+B437+B434+B431+B428+B425</f>
        <v>2493</v>
      </c>
      <c r="C446" s="190">
        <f>C443+C440+C437+C434+C431+C428+C425</f>
        <v>2573</v>
      </c>
      <c r="D446" s="190">
        <f>D443+D440+D437+D434+D431+D428+D425</f>
        <v>2587</v>
      </c>
      <c r="E446" s="190">
        <f>E443+E440+E437+E434+E431+E428+E425</f>
        <v>2653</v>
      </c>
    </row>
    <row r="447" spans="1:5" ht="15.75" thickBot="1" x14ac:dyDescent="0.3">
      <c r="A447" s="191" t="s">
        <v>36</v>
      </c>
      <c r="B447" s="192">
        <f>IF(B446-B417=0,0,"Error")</f>
        <v>0</v>
      </c>
      <c r="C447" s="192">
        <f>IF(C446-C417=0,0,"Error")</f>
        <v>0</v>
      </c>
      <c r="D447" s="192">
        <f>IF(D446-D417=0,0,"Error")</f>
        <v>0</v>
      </c>
      <c r="E447" s="192">
        <f>IF(E446-E417=0,0,"Error")</f>
        <v>0</v>
      </c>
    </row>
    <row r="448" spans="1:5" ht="24.75" thickBot="1" x14ac:dyDescent="0.3">
      <c r="A448" s="291" t="s">
        <v>309</v>
      </c>
      <c r="B448" s="712" t="s">
        <v>425</v>
      </c>
      <c r="C448" s="713"/>
      <c r="D448" s="713"/>
      <c r="E448" s="714"/>
    </row>
    <row r="449" spans="1:5" ht="15.75" thickBot="1" x14ac:dyDescent="0.3">
      <c r="A449" s="279" t="s">
        <v>426</v>
      </c>
      <c r="B449" s="371" t="s">
        <v>427</v>
      </c>
      <c r="C449" s="372"/>
      <c r="D449" s="372"/>
      <c r="E449" s="373"/>
    </row>
    <row r="450" spans="1:5" ht="15.75" thickBot="1" x14ac:dyDescent="0.3">
      <c r="A450" s="4" t="s">
        <v>10</v>
      </c>
      <c r="B450" s="371" t="s">
        <v>428</v>
      </c>
      <c r="C450" s="372"/>
      <c r="D450" s="372"/>
      <c r="E450" s="373"/>
    </row>
    <row r="451" spans="1:5" ht="15.75" thickBot="1" x14ac:dyDescent="0.3">
      <c r="A451" s="4" t="s">
        <v>15</v>
      </c>
      <c r="B451" s="352" t="s">
        <v>429</v>
      </c>
      <c r="C451" s="353"/>
      <c r="D451" s="353"/>
      <c r="E451" s="381"/>
    </row>
    <row r="452" spans="1:5" x14ac:dyDescent="0.25">
      <c r="A452" s="366"/>
      <c r="B452" s="17">
        <v>2018</v>
      </c>
      <c r="C452" s="17">
        <v>2019</v>
      </c>
      <c r="D452" s="17">
        <v>2020</v>
      </c>
      <c r="E452" s="17">
        <v>2021</v>
      </c>
    </row>
    <row r="453" spans="1:5" ht="15.75" thickBot="1" x14ac:dyDescent="0.3">
      <c r="A453" s="367"/>
      <c r="B453" s="18" t="s">
        <v>6</v>
      </c>
      <c r="C453" s="18" t="s">
        <v>7</v>
      </c>
      <c r="D453" s="18" t="s">
        <v>7</v>
      </c>
      <c r="E453" s="18" t="s">
        <v>7</v>
      </c>
    </row>
    <row r="454" spans="1:5" ht="15.75" thickBot="1" x14ac:dyDescent="0.3">
      <c r="A454" s="4" t="s">
        <v>9</v>
      </c>
      <c r="B454" s="6">
        <v>10</v>
      </c>
      <c r="C454" s="6">
        <v>10</v>
      </c>
      <c r="D454" s="6">
        <v>10</v>
      </c>
      <c r="E454" s="6">
        <v>10</v>
      </c>
    </row>
    <row r="455" spans="1:5" ht="15.75" thickBot="1" x14ac:dyDescent="0.3">
      <c r="A455" s="4" t="s">
        <v>16</v>
      </c>
      <c r="B455" s="6">
        <f>B484</f>
        <v>1559</v>
      </c>
      <c r="C455" s="6">
        <f>C484</f>
        <v>1609</v>
      </c>
      <c r="D455" s="6">
        <f>D484</f>
        <v>1616</v>
      </c>
      <c r="E455" s="6">
        <f>E484</f>
        <v>1659</v>
      </c>
    </row>
    <row r="456" spans="1:5" ht="15.75" thickBot="1" x14ac:dyDescent="0.3">
      <c r="A456" s="4" t="s">
        <v>24</v>
      </c>
      <c r="B456" s="6">
        <f>B455/B454</f>
        <v>155.9</v>
      </c>
      <c r="C456" s="6">
        <f>C455/C454</f>
        <v>160.9</v>
      </c>
      <c r="D456" s="6">
        <f>D455/D454</f>
        <v>161.6</v>
      </c>
      <c r="E456" s="6">
        <f>E455/E454</f>
        <v>165.9</v>
      </c>
    </row>
    <row r="457" spans="1:5" ht="15.75" thickBot="1" x14ac:dyDescent="0.3">
      <c r="A457" s="4" t="s">
        <v>17</v>
      </c>
      <c r="B457" s="277"/>
      <c r="C457" s="7">
        <f t="shared" ref="C457:E459" si="13">C454/B454-1</f>
        <v>0</v>
      </c>
      <c r="D457" s="7">
        <f t="shared" si="13"/>
        <v>0</v>
      </c>
      <c r="E457" s="7">
        <f t="shared" si="13"/>
        <v>0</v>
      </c>
    </row>
    <row r="458" spans="1:5" ht="15.75" thickBot="1" x14ac:dyDescent="0.3">
      <c r="A458" s="4" t="s">
        <v>18</v>
      </c>
      <c r="B458" s="277"/>
      <c r="C458" s="7">
        <f t="shared" si="13"/>
        <v>3.2071840923669104E-2</v>
      </c>
      <c r="D458" s="7">
        <f t="shared" si="13"/>
        <v>4.3505282784337407E-3</v>
      </c>
      <c r="E458" s="7">
        <f t="shared" si="13"/>
        <v>2.6608910891089188E-2</v>
      </c>
    </row>
    <row r="459" spans="1:5" ht="15" customHeight="1" thickBot="1" x14ac:dyDescent="0.3">
      <c r="A459" s="4" t="s">
        <v>19</v>
      </c>
      <c r="B459" s="277"/>
      <c r="C459" s="7">
        <f t="shared" si="13"/>
        <v>3.2071840923669104E-2</v>
      </c>
      <c r="D459" s="7">
        <f t="shared" si="13"/>
        <v>4.3505282784337407E-3</v>
      </c>
      <c r="E459" s="7">
        <f t="shared" si="13"/>
        <v>2.6608910891089188E-2</v>
      </c>
    </row>
    <row r="460" spans="1:5" ht="26.25" customHeight="1" thickBot="1" x14ac:dyDescent="0.3">
      <c r="A460" s="382" t="s">
        <v>38</v>
      </c>
      <c r="B460" s="358"/>
      <c r="C460" s="358"/>
      <c r="D460" s="358"/>
      <c r="E460" s="383"/>
    </row>
    <row r="461" spans="1:5" x14ac:dyDescent="0.25">
      <c r="A461" s="366"/>
      <c r="B461" s="17">
        <v>2018</v>
      </c>
      <c r="C461" s="17">
        <v>2019</v>
      </c>
      <c r="D461" s="17">
        <v>2020</v>
      </c>
      <c r="E461" s="17">
        <v>2021</v>
      </c>
    </row>
    <row r="462" spans="1:5" ht="12.75" customHeight="1" thickBot="1" x14ac:dyDescent="0.3">
      <c r="A462" s="367"/>
      <c r="B462" s="18" t="s">
        <v>6</v>
      </c>
      <c r="C462" s="18" t="s">
        <v>7</v>
      </c>
      <c r="D462" s="18" t="s">
        <v>7</v>
      </c>
      <c r="E462" s="18" t="s">
        <v>7</v>
      </c>
    </row>
    <row r="463" spans="1:5" ht="9" customHeight="1" thickBot="1" x14ac:dyDescent="0.3">
      <c r="A463" s="201" t="s">
        <v>0</v>
      </c>
      <c r="B463" s="89">
        <f>+B464+B465</f>
        <v>1041</v>
      </c>
      <c r="C463" s="89">
        <f>+C464+C465</f>
        <v>1096</v>
      </c>
      <c r="D463" s="89">
        <f>+D464+D465</f>
        <v>1100</v>
      </c>
      <c r="E463" s="89">
        <f>+E464+E465</f>
        <v>1141</v>
      </c>
    </row>
    <row r="464" spans="1:5" ht="15.75" thickBot="1" x14ac:dyDescent="0.3">
      <c r="A464" s="195" t="s">
        <v>52</v>
      </c>
      <c r="B464" s="190">
        <v>1041</v>
      </c>
      <c r="C464" s="312">
        <v>1096</v>
      </c>
      <c r="D464" s="312">
        <v>1100</v>
      </c>
      <c r="E464" s="312">
        <v>1141</v>
      </c>
    </row>
    <row r="465" spans="1:5" ht="15.75" thickBot="1" x14ac:dyDescent="0.3">
      <c r="A465" s="195" t="s">
        <v>53</v>
      </c>
      <c r="B465" s="190"/>
      <c r="C465" s="233"/>
      <c r="D465" s="233"/>
      <c r="E465" s="233"/>
    </row>
    <row r="466" spans="1:5" ht="24.75" thickBot="1" x14ac:dyDescent="0.3">
      <c r="A466" s="201" t="s">
        <v>32</v>
      </c>
      <c r="B466" s="89">
        <f>+B467+B468</f>
        <v>184</v>
      </c>
      <c r="C466" s="89">
        <f>+C467+C468</f>
        <v>179</v>
      </c>
      <c r="D466" s="89">
        <f>+D467+D468</f>
        <v>184</v>
      </c>
      <c r="E466" s="89">
        <f>+E467+E468</f>
        <v>184</v>
      </c>
    </row>
    <row r="467" spans="1:5" ht="15.75" thickBot="1" x14ac:dyDescent="0.3">
      <c r="A467" s="195" t="s">
        <v>52</v>
      </c>
      <c r="B467" s="190">
        <v>184</v>
      </c>
      <c r="C467" s="89">
        <v>179</v>
      </c>
      <c r="D467" s="89">
        <v>184</v>
      </c>
      <c r="E467" s="89">
        <v>184</v>
      </c>
    </row>
    <row r="468" spans="1:5" ht="15.75" thickBot="1" x14ac:dyDescent="0.3">
      <c r="A468" s="195" t="s">
        <v>53</v>
      </c>
      <c r="B468" s="190"/>
      <c r="C468" s="89"/>
      <c r="D468" s="89"/>
      <c r="E468" s="89"/>
    </row>
    <row r="469" spans="1:5" ht="15.75" thickBot="1" x14ac:dyDescent="0.3">
      <c r="A469" s="201" t="s">
        <v>1</v>
      </c>
      <c r="B469" s="190">
        <f>+B470+B471</f>
        <v>334</v>
      </c>
      <c r="C469" s="190">
        <f>+C470+C471</f>
        <v>334</v>
      </c>
      <c r="D469" s="190">
        <f>+D470+D471</f>
        <v>332</v>
      </c>
      <c r="E469" s="190">
        <f>+E470+E471</f>
        <v>334</v>
      </c>
    </row>
    <row r="470" spans="1:5" ht="24.75" customHeight="1" thickBot="1" x14ac:dyDescent="0.3">
      <c r="A470" s="195" t="s">
        <v>52</v>
      </c>
      <c r="B470" s="190">
        <v>334</v>
      </c>
      <c r="C470" s="89">
        <v>334</v>
      </c>
      <c r="D470" s="89">
        <v>332</v>
      </c>
      <c r="E470" s="89">
        <v>334</v>
      </c>
    </row>
    <row r="471" spans="1:5" ht="12.75" customHeight="1" thickBot="1" x14ac:dyDescent="0.3">
      <c r="A471" s="195" t="s">
        <v>53</v>
      </c>
      <c r="B471" s="190"/>
      <c r="C471" s="89"/>
      <c r="D471" s="89"/>
      <c r="E471" s="89"/>
    </row>
    <row r="472" spans="1:5" ht="9" customHeight="1" thickBot="1" x14ac:dyDescent="0.3">
      <c r="A472" s="201" t="s">
        <v>2</v>
      </c>
      <c r="B472" s="190"/>
      <c r="C472" s="89"/>
      <c r="D472" s="89"/>
      <c r="E472" s="89"/>
    </row>
    <row r="473" spans="1:5" ht="24.75" customHeight="1" thickBot="1" x14ac:dyDescent="0.3">
      <c r="A473" s="195" t="s">
        <v>52</v>
      </c>
      <c r="B473" s="190"/>
      <c r="C473" s="89"/>
      <c r="D473" s="89"/>
      <c r="E473" s="89"/>
    </row>
    <row r="474" spans="1:5" ht="38.25" customHeight="1" thickBot="1" x14ac:dyDescent="0.3">
      <c r="A474" s="195" t="s">
        <v>53</v>
      </c>
      <c r="B474" s="190"/>
      <c r="C474" s="89"/>
      <c r="D474" s="89"/>
      <c r="E474" s="89"/>
    </row>
    <row r="475" spans="1:5" ht="24.75" customHeight="1" thickBot="1" x14ac:dyDescent="0.3">
      <c r="A475" s="201" t="s">
        <v>25</v>
      </c>
      <c r="B475" s="190"/>
      <c r="C475" s="89"/>
      <c r="D475" s="89"/>
      <c r="E475" s="89"/>
    </row>
    <row r="476" spans="1:5" ht="24.75" customHeight="1" thickBot="1" x14ac:dyDescent="0.3">
      <c r="A476" s="195" t="s">
        <v>52</v>
      </c>
      <c r="B476" s="190"/>
      <c r="C476" s="89"/>
      <c r="D476" s="89"/>
      <c r="E476" s="89"/>
    </row>
    <row r="477" spans="1:5" ht="15.75" thickBot="1" x14ac:dyDescent="0.3">
      <c r="A477" s="195" t="s">
        <v>53</v>
      </c>
      <c r="B477" s="190"/>
      <c r="C477" s="89"/>
      <c r="D477" s="89"/>
      <c r="E477" s="89"/>
    </row>
    <row r="478" spans="1:5" ht="15.75" thickBot="1" x14ac:dyDescent="0.3">
      <c r="A478" s="201" t="s">
        <v>26</v>
      </c>
      <c r="B478" s="190">
        <v>0</v>
      </c>
      <c r="C478" s="89">
        <v>0</v>
      </c>
      <c r="D478" s="89">
        <v>0</v>
      </c>
      <c r="E478" s="89">
        <v>0</v>
      </c>
    </row>
    <row r="479" spans="1:5" ht="24.75" customHeight="1" thickBot="1" x14ac:dyDescent="0.3">
      <c r="A479" s="195" t="s">
        <v>52</v>
      </c>
      <c r="B479" s="190"/>
      <c r="C479" s="89"/>
      <c r="D479" s="89"/>
      <c r="E479" s="89"/>
    </row>
    <row r="480" spans="1:5" ht="15.75" thickBot="1" x14ac:dyDescent="0.3">
      <c r="A480" s="195" t="s">
        <v>53</v>
      </c>
      <c r="B480" s="190"/>
      <c r="C480" s="89"/>
      <c r="D480" s="89"/>
      <c r="E480" s="89"/>
    </row>
    <row r="481" spans="1:5" ht="24.75" thickBot="1" x14ac:dyDescent="0.3">
      <c r="A481" s="201" t="s">
        <v>3</v>
      </c>
      <c r="B481" s="190"/>
      <c r="C481" s="89"/>
      <c r="D481" s="89"/>
      <c r="E481" s="89"/>
    </row>
    <row r="482" spans="1:5" ht="15.75" thickBot="1" x14ac:dyDescent="0.3">
      <c r="A482" s="195" t="s">
        <v>52</v>
      </c>
      <c r="B482" s="190"/>
      <c r="C482" s="89"/>
      <c r="D482" s="89"/>
      <c r="E482" s="89"/>
    </row>
    <row r="483" spans="1:5" ht="15.75" thickBot="1" x14ac:dyDescent="0.3">
      <c r="A483" s="195" t="s">
        <v>53</v>
      </c>
      <c r="B483" s="190"/>
      <c r="C483" s="89"/>
      <c r="D483" s="89"/>
      <c r="E483" s="89"/>
    </row>
    <row r="484" spans="1:5" ht="15.75" thickBot="1" x14ac:dyDescent="0.3">
      <c r="A484" s="189" t="s">
        <v>37</v>
      </c>
      <c r="B484" s="190">
        <f>B481+B478+B475+B472+B469+B466+B463</f>
        <v>1559</v>
      </c>
      <c r="C484" s="190">
        <f>C481+C478+C475+C472+C469+C466+C463</f>
        <v>1609</v>
      </c>
      <c r="D484" s="190">
        <f>D481+D478+D475+D472+D469+D466+D463</f>
        <v>1616</v>
      </c>
      <c r="E484" s="190">
        <f>E481+E478+E475+E472+E469+E466+E463</f>
        <v>1659</v>
      </c>
    </row>
    <row r="485" spans="1:5" ht="29.25" customHeight="1" thickBot="1" x14ac:dyDescent="0.3">
      <c r="A485" s="191" t="s">
        <v>36</v>
      </c>
      <c r="B485" s="192">
        <f>IF(B484-B455=0,0,"Error")</f>
        <v>0</v>
      </c>
      <c r="C485" s="192">
        <f>IF(C484-C455=0,0,"Error")</f>
        <v>0</v>
      </c>
      <c r="D485" s="192">
        <f>IF(D484-D455=0,0,"Error")</f>
        <v>0</v>
      </c>
      <c r="E485" s="192">
        <f>IF(E484-E455=0,0,"Error")</f>
        <v>0</v>
      </c>
    </row>
    <row r="486" spans="1:5" ht="25.5" customHeight="1" thickBot="1" x14ac:dyDescent="0.3">
      <c r="A486" s="556" t="s">
        <v>430</v>
      </c>
      <c r="B486" s="556"/>
      <c r="C486" s="556"/>
      <c r="D486" s="556"/>
      <c r="E486" s="556"/>
    </row>
    <row r="487" spans="1:5" ht="15.75" thickBot="1" x14ac:dyDescent="0.3">
      <c r="A487" s="284" t="s">
        <v>11</v>
      </c>
      <c r="B487" s="372" t="s">
        <v>431</v>
      </c>
      <c r="C487" s="353"/>
      <c r="D487" s="353"/>
      <c r="E487" s="381"/>
    </row>
    <row r="488" spans="1:5" x14ac:dyDescent="0.25">
      <c r="A488" s="366" t="s">
        <v>12</v>
      </c>
      <c r="B488" s="2">
        <v>2018</v>
      </c>
      <c r="C488" s="2">
        <v>2019</v>
      </c>
      <c r="D488" s="2">
        <v>2020</v>
      </c>
      <c r="E488" s="2">
        <v>2021</v>
      </c>
    </row>
    <row r="489" spans="1:5" ht="15.75" thickBot="1" x14ac:dyDescent="0.3">
      <c r="A489" s="367"/>
      <c r="B489" s="3" t="s">
        <v>6</v>
      </c>
      <c r="C489" s="3" t="s">
        <v>7</v>
      </c>
      <c r="D489" s="3" t="s">
        <v>7</v>
      </c>
      <c r="E489" s="3" t="s">
        <v>7</v>
      </c>
    </row>
    <row r="490" spans="1:5" ht="23.25" thickBot="1" x14ac:dyDescent="0.3">
      <c r="A490" s="279" t="s">
        <v>432</v>
      </c>
      <c r="B490" s="81">
        <v>63</v>
      </c>
      <c r="C490" s="81">
        <v>63</v>
      </c>
      <c r="D490" s="81">
        <v>63</v>
      </c>
      <c r="E490" s="81">
        <v>63</v>
      </c>
    </row>
    <row r="491" spans="1:5" ht="23.25" thickBot="1" x14ac:dyDescent="0.3">
      <c r="A491" s="279" t="s">
        <v>433</v>
      </c>
      <c r="B491" s="81">
        <v>7</v>
      </c>
      <c r="C491" s="81">
        <v>7</v>
      </c>
      <c r="D491" s="81">
        <v>7</v>
      </c>
      <c r="E491" s="81">
        <v>7</v>
      </c>
    </row>
    <row r="492" spans="1:5" ht="23.25" thickBot="1" x14ac:dyDescent="0.3">
      <c r="A492" s="4" t="s">
        <v>180</v>
      </c>
      <c r="B492" s="79" t="s">
        <v>31</v>
      </c>
      <c r="C492" s="79" t="s">
        <v>28</v>
      </c>
      <c r="D492" s="79" t="s">
        <v>28</v>
      </c>
      <c r="E492" s="79" t="s">
        <v>28</v>
      </c>
    </row>
    <row r="493" spans="1:5" ht="15.75" thickBot="1" x14ac:dyDescent="0.3">
      <c r="A493" s="313" t="s">
        <v>13</v>
      </c>
      <c r="B493" s="557" t="s">
        <v>434</v>
      </c>
      <c r="C493" s="558"/>
      <c r="D493" s="558"/>
      <c r="E493" s="559"/>
    </row>
    <row r="494" spans="1:5" ht="15.75" thickBot="1" x14ac:dyDescent="0.3">
      <c r="A494" s="371" t="s">
        <v>14</v>
      </c>
      <c r="B494" s="372"/>
      <c r="C494" s="372"/>
      <c r="D494" s="372"/>
      <c r="E494" s="373"/>
    </row>
    <row r="495" spans="1:5" ht="17.25" customHeight="1" thickBot="1" x14ac:dyDescent="0.3">
      <c r="A495" s="285" t="s">
        <v>435</v>
      </c>
      <c r="B495" s="286">
        <v>270000</v>
      </c>
      <c r="C495" s="286">
        <v>280000</v>
      </c>
      <c r="D495" s="286">
        <v>290000</v>
      </c>
      <c r="E495" s="286">
        <v>295000</v>
      </c>
    </row>
    <row r="496" spans="1:5" ht="23.25" thickBot="1" x14ac:dyDescent="0.3">
      <c r="A496" s="285" t="s">
        <v>436</v>
      </c>
      <c r="B496" s="286">
        <v>8000</v>
      </c>
      <c r="C496" s="286">
        <v>8100</v>
      </c>
      <c r="D496" s="286">
        <v>8200</v>
      </c>
      <c r="E496" s="286">
        <v>8400</v>
      </c>
    </row>
    <row r="497" spans="1:5" ht="15.75" thickBot="1" x14ac:dyDescent="0.3">
      <c r="A497" s="471" t="s">
        <v>33</v>
      </c>
      <c r="B497" s="549"/>
      <c r="C497" s="549"/>
      <c r="D497" s="549"/>
      <c r="E497" s="472"/>
    </row>
    <row r="498" spans="1:5" ht="15.75" thickBot="1" x14ac:dyDescent="0.3">
      <c r="A498" s="389" t="s">
        <v>46</v>
      </c>
      <c r="B498" s="390"/>
      <c r="C498" s="390"/>
      <c r="D498" s="390"/>
      <c r="E498" s="391"/>
    </row>
    <row r="499" spans="1:5" ht="51" customHeight="1" thickBot="1" x14ac:dyDescent="0.3">
      <c r="A499" s="289" t="s">
        <v>29</v>
      </c>
      <c r="B499" s="471" t="s">
        <v>437</v>
      </c>
      <c r="C499" s="549"/>
      <c r="D499" s="549"/>
      <c r="E499" s="472"/>
    </row>
    <row r="500" spans="1:5" ht="24" customHeight="1" thickBot="1" x14ac:dyDescent="0.3">
      <c r="A500" s="4" t="s">
        <v>10</v>
      </c>
      <c r="B500" s="382" t="s">
        <v>438</v>
      </c>
      <c r="C500" s="358"/>
      <c r="D500" s="358"/>
      <c r="E500" s="383"/>
    </row>
    <row r="501" spans="1:5" ht="15.75" thickBot="1" x14ac:dyDescent="0.3">
      <c r="A501" s="4" t="s">
        <v>15</v>
      </c>
      <c r="B501" s="471" t="s">
        <v>439</v>
      </c>
      <c r="C501" s="549"/>
      <c r="D501" s="549"/>
      <c r="E501" s="472"/>
    </row>
    <row r="502" spans="1:5" ht="12.75" customHeight="1" x14ac:dyDescent="0.25">
      <c r="A502" s="366"/>
      <c r="B502" s="17">
        <v>2018</v>
      </c>
      <c r="C502" s="17">
        <v>2019</v>
      </c>
      <c r="D502" s="17">
        <v>2020</v>
      </c>
      <c r="E502" s="17">
        <v>2021</v>
      </c>
    </row>
    <row r="503" spans="1:5" ht="9" customHeight="1" thickBot="1" x14ac:dyDescent="0.3">
      <c r="A503" s="367"/>
      <c r="B503" s="18" t="s">
        <v>6</v>
      </c>
      <c r="C503" s="18" t="s">
        <v>7</v>
      </c>
      <c r="D503" s="18" t="s">
        <v>7</v>
      </c>
      <c r="E503" s="18" t="s">
        <v>7</v>
      </c>
    </row>
    <row r="504" spans="1:5" ht="15.75" thickBot="1" x14ac:dyDescent="0.3">
      <c r="A504" s="4" t="s">
        <v>9</v>
      </c>
      <c r="B504" s="6">
        <v>270000</v>
      </c>
      <c r="C504" s="187">
        <v>280000</v>
      </c>
      <c r="D504" s="187">
        <v>290000</v>
      </c>
      <c r="E504" s="187">
        <v>295000</v>
      </c>
    </row>
    <row r="505" spans="1:5" ht="15.75" thickBot="1" x14ac:dyDescent="0.3">
      <c r="A505" s="4" t="s">
        <v>16</v>
      </c>
      <c r="B505" s="6">
        <f>B534</f>
        <v>193512</v>
      </c>
      <c r="C505" s="6">
        <f>C534</f>
        <v>180441</v>
      </c>
      <c r="D505" s="6">
        <f>D534</f>
        <v>169526</v>
      </c>
      <c r="E505" s="6">
        <f>E534</f>
        <v>168526</v>
      </c>
    </row>
    <row r="506" spans="1:5" ht="15.75" thickBot="1" x14ac:dyDescent="0.3">
      <c r="A506" s="4" t="s">
        <v>24</v>
      </c>
      <c r="B506" s="188">
        <f>B505/B504</f>
        <v>0.71671111111111108</v>
      </c>
      <c r="C506" s="188">
        <f>C505/C504</f>
        <v>0.6444321428571429</v>
      </c>
      <c r="D506" s="188">
        <f>D505/D504</f>
        <v>0.58457241379310343</v>
      </c>
      <c r="E506" s="188">
        <f>E505/E504</f>
        <v>0.5712745762711865</v>
      </c>
    </row>
    <row r="507" spans="1:5" ht="15.75" thickBot="1" x14ac:dyDescent="0.3">
      <c r="A507" s="4" t="s">
        <v>17</v>
      </c>
      <c r="B507" s="277" t="s">
        <v>23</v>
      </c>
      <c r="C507" s="7">
        <f>C504/B504-1</f>
        <v>3.7037037037036979E-2</v>
      </c>
      <c r="D507" s="7">
        <f t="shared" ref="D507:E509" si="14">D504/C504-1</f>
        <v>3.5714285714285809E-2</v>
      </c>
      <c r="E507" s="7">
        <f t="shared" si="14"/>
        <v>1.7241379310344751E-2</v>
      </c>
    </row>
    <row r="508" spans="1:5" ht="15.75" thickBot="1" x14ac:dyDescent="0.3">
      <c r="A508" s="4" t="s">
        <v>18</v>
      </c>
      <c r="B508" s="277" t="s">
        <v>23</v>
      </c>
      <c r="C508" s="7">
        <f>C505/B505-1</f>
        <v>-6.7546198685352832E-2</v>
      </c>
      <c r="D508" s="7">
        <f t="shared" si="14"/>
        <v>-6.0490686706458074E-2</v>
      </c>
      <c r="E508" s="7">
        <f t="shared" si="14"/>
        <v>-5.8988001840425408E-3</v>
      </c>
    </row>
    <row r="509" spans="1:5" ht="15.75" thickBot="1" x14ac:dyDescent="0.3">
      <c r="A509" s="4" t="s">
        <v>19</v>
      </c>
      <c r="B509" s="277" t="s">
        <v>23</v>
      </c>
      <c r="C509" s="7">
        <f>C506/B506-1</f>
        <v>-0.10084812016087585</v>
      </c>
      <c r="D509" s="7">
        <f t="shared" si="14"/>
        <v>-9.2887559578649248E-2</v>
      </c>
      <c r="E509" s="7">
        <f t="shared" si="14"/>
        <v>-2.2747973062279048E-2</v>
      </c>
    </row>
    <row r="510" spans="1:5" ht="15.75" thickBot="1" x14ac:dyDescent="0.3">
      <c r="A510" s="382" t="s">
        <v>35</v>
      </c>
      <c r="B510" s="358"/>
      <c r="C510" s="358"/>
      <c r="D510" s="358"/>
      <c r="E510" s="383"/>
    </row>
    <row r="511" spans="1:5" ht="12.75" customHeight="1" x14ac:dyDescent="0.25">
      <c r="A511" s="366"/>
      <c r="B511" s="17">
        <v>2018</v>
      </c>
      <c r="C511" s="17">
        <v>2019</v>
      </c>
      <c r="D511" s="17">
        <v>2020</v>
      </c>
      <c r="E511" s="17">
        <v>2021</v>
      </c>
    </row>
    <row r="512" spans="1:5" ht="9" customHeight="1" thickBot="1" x14ac:dyDescent="0.3">
      <c r="A512" s="367"/>
      <c r="B512" s="18" t="s">
        <v>6</v>
      </c>
      <c r="C512" s="18" t="s">
        <v>7</v>
      </c>
      <c r="D512" s="18" t="s">
        <v>7</v>
      </c>
      <c r="E512" s="18" t="s">
        <v>7</v>
      </c>
    </row>
    <row r="513" spans="1:5" ht="15.75" thickBot="1" x14ac:dyDescent="0.3">
      <c r="A513" s="201" t="s">
        <v>0</v>
      </c>
      <c r="B513" s="89">
        <f>B514+B515</f>
        <v>59622</v>
      </c>
      <c r="C513" s="89">
        <f>C514+C515</f>
        <v>58712</v>
      </c>
      <c r="D513" s="89">
        <f>D514+D515</f>
        <v>60367</v>
      </c>
      <c r="E513" s="89">
        <f>E514+E515</f>
        <v>59367</v>
      </c>
    </row>
    <row r="514" spans="1:5" ht="15.75" thickBot="1" x14ac:dyDescent="0.3">
      <c r="A514" s="195" t="s">
        <v>52</v>
      </c>
      <c r="B514" s="314">
        <v>59622</v>
      </c>
      <c r="C514" s="190">
        <v>58712</v>
      </c>
      <c r="D514" s="190">
        <v>60367</v>
      </c>
      <c r="E514" s="190">
        <v>59367</v>
      </c>
    </row>
    <row r="515" spans="1:5" ht="15.75" thickBot="1" x14ac:dyDescent="0.3">
      <c r="A515" s="195" t="s">
        <v>53</v>
      </c>
      <c r="B515" s="190"/>
      <c r="C515" s="233"/>
      <c r="D515" s="233"/>
      <c r="E515" s="233"/>
    </row>
    <row r="516" spans="1:5" ht="24.75" thickBot="1" x14ac:dyDescent="0.3">
      <c r="A516" s="201" t="s">
        <v>32</v>
      </c>
      <c r="B516" s="89">
        <f>B517+B518</f>
        <v>10305</v>
      </c>
      <c r="C516" s="89">
        <f>C517+C518</f>
        <v>10515</v>
      </c>
      <c r="D516" s="89">
        <f>D517+D518</f>
        <v>10560</v>
      </c>
      <c r="E516" s="89">
        <f>E517+E518</f>
        <v>10560</v>
      </c>
    </row>
    <row r="517" spans="1:5" ht="15.75" thickBot="1" x14ac:dyDescent="0.3">
      <c r="A517" s="195" t="s">
        <v>52</v>
      </c>
      <c r="B517" s="190">
        <v>10305</v>
      </c>
      <c r="C517" s="89">
        <v>10515</v>
      </c>
      <c r="D517" s="89">
        <v>10560</v>
      </c>
      <c r="E517" s="89">
        <v>10560</v>
      </c>
    </row>
    <row r="518" spans="1:5" ht="15.75" thickBot="1" x14ac:dyDescent="0.3">
      <c r="A518" s="195" t="s">
        <v>53</v>
      </c>
      <c r="B518" s="190"/>
      <c r="C518" s="89"/>
      <c r="D518" s="89"/>
      <c r="E518" s="89"/>
    </row>
    <row r="519" spans="1:5" ht="15.75" thickBot="1" x14ac:dyDescent="0.3">
      <c r="A519" s="201" t="s">
        <v>1</v>
      </c>
      <c r="B519" s="190">
        <f>B520+B521</f>
        <v>65565</v>
      </c>
      <c r="C519" s="190">
        <f>C520+C521</f>
        <v>65975</v>
      </c>
      <c r="D519" s="190">
        <f>D520+D521</f>
        <v>53360</v>
      </c>
      <c r="E519" s="190">
        <f>E520+E521</f>
        <v>53360</v>
      </c>
    </row>
    <row r="520" spans="1:5" ht="15.75" thickBot="1" x14ac:dyDescent="0.3">
      <c r="A520" s="195" t="s">
        <v>52</v>
      </c>
      <c r="B520" s="190">
        <v>65565</v>
      </c>
      <c r="C520" s="89">
        <f>54214+11761</f>
        <v>65975</v>
      </c>
      <c r="D520" s="89">
        <v>53360</v>
      </c>
      <c r="E520" s="89">
        <v>53360</v>
      </c>
    </row>
    <row r="521" spans="1:5" ht="15.75" thickBot="1" x14ac:dyDescent="0.3">
      <c r="A521" s="195" t="s">
        <v>53</v>
      </c>
      <c r="B521" s="190"/>
      <c r="C521" s="89"/>
      <c r="D521" s="89"/>
      <c r="E521" s="89"/>
    </row>
    <row r="522" spans="1:5" ht="15.75" thickBot="1" x14ac:dyDescent="0.3">
      <c r="A522" s="201" t="s">
        <v>2</v>
      </c>
      <c r="B522" s="190">
        <v>0</v>
      </c>
      <c r="C522" s="190">
        <v>0</v>
      </c>
      <c r="D522" s="190">
        <v>0</v>
      </c>
      <c r="E522" s="190">
        <v>0</v>
      </c>
    </row>
    <row r="523" spans="1:5" ht="15.75" thickBot="1" x14ac:dyDescent="0.3">
      <c r="A523" s="195" t="s">
        <v>52</v>
      </c>
      <c r="B523" s="190"/>
      <c r="C523" s="89"/>
      <c r="D523" s="89"/>
      <c r="E523" s="89"/>
    </row>
    <row r="524" spans="1:5" ht="15.75" thickBot="1" x14ac:dyDescent="0.3">
      <c r="A524" s="195" t="s">
        <v>53</v>
      </c>
      <c r="B524" s="190"/>
      <c r="C524" s="89"/>
      <c r="D524" s="89"/>
      <c r="E524" s="89"/>
    </row>
    <row r="525" spans="1:5" ht="15.75" thickBot="1" x14ac:dyDescent="0.3">
      <c r="A525" s="201" t="s">
        <v>25</v>
      </c>
      <c r="B525" s="190">
        <f>B526+B527</f>
        <v>57530</v>
      </c>
      <c r="C525" s="190">
        <f>C526+C527</f>
        <v>45239</v>
      </c>
      <c r="D525" s="190">
        <f>D526+D527</f>
        <v>45239</v>
      </c>
      <c r="E525" s="190">
        <f>E526+E527</f>
        <v>45239</v>
      </c>
    </row>
    <row r="526" spans="1:5" ht="17.25" customHeight="1" thickBot="1" x14ac:dyDescent="0.3">
      <c r="A526" s="195" t="s">
        <v>52</v>
      </c>
      <c r="B526" s="190">
        <v>57530</v>
      </c>
      <c r="C526" s="89">
        <f>57001-11762</f>
        <v>45239</v>
      </c>
      <c r="D526" s="89">
        <f>57001-11762</f>
        <v>45239</v>
      </c>
      <c r="E526" s="89">
        <f>57001-11762</f>
        <v>45239</v>
      </c>
    </row>
    <row r="527" spans="1:5" ht="15.75" thickBot="1" x14ac:dyDescent="0.3">
      <c r="A527" s="195" t="s">
        <v>53</v>
      </c>
      <c r="B527" s="190"/>
      <c r="C527" s="89"/>
      <c r="D527" s="89"/>
      <c r="E527" s="89"/>
    </row>
    <row r="528" spans="1:5" ht="12.75" customHeight="1" thickBot="1" x14ac:dyDescent="0.3">
      <c r="A528" s="201" t="s">
        <v>26</v>
      </c>
      <c r="B528" s="190">
        <f>B529+B530</f>
        <v>411</v>
      </c>
      <c r="C528" s="190">
        <f>C529+C530</f>
        <v>0</v>
      </c>
      <c r="D528" s="190">
        <f>D529+D530</f>
        <v>0</v>
      </c>
      <c r="E528" s="190">
        <f>E529+E530</f>
        <v>0</v>
      </c>
    </row>
    <row r="529" spans="1:5" ht="9" customHeight="1" thickBot="1" x14ac:dyDescent="0.3">
      <c r="A529" s="195" t="s">
        <v>52</v>
      </c>
      <c r="B529" s="190">
        <v>411</v>
      </c>
      <c r="C529" s="89"/>
      <c r="D529" s="89"/>
      <c r="E529" s="89"/>
    </row>
    <row r="530" spans="1:5" ht="15.75" thickBot="1" x14ac:dyDescent="0.3">
      <c r="A530" s="195" t="s">
        <v>53</v>
      </c>
      <c r="B530" s="190"/>
      <c r="C530" s="89"/>
      <c r="D530" s="89"/>
      <c r="E530" s="89"/>
    </row>
    <row r="531" spans="1:5" ht="24.75" thickBot="1" x14ac:dyDescent="0.3">
      <c r="A531" s="201" t="s">
        <v>3</v>
      </c>
      <c r="B531" s="190">
        <f>B532+B533</f>
        <v>79</v>
      </c>
      <c r="C531" s="190">
        <f>C532+C533</f>
        <v>0</v>
      </c>
      <c r="D531" s="190">
        <f>D532+D533</f>
        <v>0</v>
      </c>
      <c r="E531" s="190">
        <f>E532+E533</f>
        <v>0</v>
      </c>
    </row>
    <row r="532" spans="1:5" ht="15.75" thickBot="1" x14ac:dyDescent="0.3">
      <c r="A532" s="195" t="s">
        <v>52</v>
      </c>
      <c r="B532" s="190">
        <v>79</v>
      </c>
      <c r="C532" s="89">
        <v>0</v>
      </c>
      <c r="D532" s="89">
        <v>0</v>
      </c>
      <c r="E532" s="89">
        <v>0</v>
      </c>
    </row>
    <row r="533" spans="1:5" ht="15.75" thickBot="1" x14ac:dyDescent="0.3">
      <c r="A533" s="195" t="s">
        <v>53</v>
      </c>
      <c r="B533" s="190"/>
      <c r="C533" s="89"/>
      <c r="D533" s="89"/>
      <c r="E533" s="89"/>
    </row>
    <row r="534" spans="1:5" ht="15.75" thickBot="1" x14ac:dyDescent="0.3">
      <c r="A534" s="299" t="s">
        <v>34</v>
      </c>
      <c r="B534" s="190">
        <f>B531+B528+B525+B522+B519+B516+B513</f>
        <v>193512</v>
      </c>
      <c r="C534" s="190">
        <f>C531+C528+C525+C522+C519+C516+C513</f>
        <v>180441</v>
      </c>
      <c r="D534" s="190">
        <f>D531+D528+D525+D522+D519+D516+D513</f>
        <v>169526</v>
      </c>
      <c r="E534" s="190">
        <f>E531+E528+E525+E522+E519+E516+E513</f>
        <v>168526</v>
      </c>
    </row>
    <row r="535" spans="1:5" ht="15.75" thickBot="1" x14ac:dyDescent="0.3">
      <c r="A535" s="191" t="s">
        <v>36</v>
      </c>
      <c r="B535" s="192">
        <f>IF(B534-B505=0,0,"Error")</f>
        <v>0</v>
      </c>
      <c r="C535" s="192">
        <f>IF(C534-C505=0,0,"Error")</f>
        <v>0</v>
      </c>
      <c r="D535" s="192">
        <f>IF(D534-D505=0,0,"Error")</f>
        <v>0</v>
      </c>
      <c r="E535" s="192">
        <f>IF(E534-E505=0,0,"Error")</f>
        <v>0</v>
      </c>
    </row>
    <row r="536" spans="1:5" ht="15.75" thickBot="1" x14ac:dyDescent="0.3">
      <c r="A536" s="315" t="s">
        <v>75</v>
      </c>
      <c r="B536" s="560" t="s">
        <v>440</v>
      </c>
      <c r="C536" s="561"/>
      <c r="D536" s="561"/>
      <c r="E536" s="562"/>
    </row>
    <row r="537" spans="1:5" ht="12.75" customHeight="1" thickBot="1" x14ac:dyDescent="0.3">
      <c r="A537" s="4" t="s">
        <v>10</v>
      </c>
      <c r="B537" s="560" t="s">
        <v>441</v>
      </c>
      <c r="C537" s="561"/>
      <c r="D537" s="561"/>
      <c r="E537" s="562"/>
    </row>
    <row r="538" spans="1:5" ht="9" customHeight="1" thickBot="1" x14ac:dyDescent="0.3">
      <c r="A538" s="4" t="s">
        <v>15</v>
      </c>
      <c r="B538" s="563" t="s">
        <v>439</v>
      </c>
      <c r="C538" s="564"/>
      <c r="D538" s="564"/>
      <c r="E538" s="565"/>
    </row>
    <row r="539" spans="1:5" x14ac:dyDescent="0.25">
      <c r="A539" s="366"/>
      <c r="B539" s="17">
        <v>2018</v>
      </c>
      <c r="C539" s="17">
        <v>2019</v>
      </c>
      <c r="D539" s="17">
        <v>2020</v>
      </c>
      <c r="E539" s="17">
        <v>2021</v>
      </c>
    </row>
    <row r="540" spans="1:5" ht="15.75" thickBot="1" x14ac:dyDescent="0.3">
      <c r="A540" s="367"/>
      <c r="B540" s="18" t="s">
        <v>6</v>
      </c>
      <c r="C540" s="18" t="s">
        <v>7</v>
      </c>
      <c r="D540" s="18" t="s">
        <v>7</v>
      </c>
      <c r="E540" s="18" t="s">
        <v>7</v>
      </c>
    </row>
    <row r="541" spans="1:5" ht="15.75" thickBot="1" x14ac:dyDescent="0.3">
      <c r="A541" s="4" t="s">
        <v>9</v>
      </c>
      <c r="B541" s="277">
        <v>8000</v>
      </c>
      <c r="C541" s="4">
        <v>8100</v>
      </c>
      <c r="D541" s="4">
        <v>8200</v>
      </c>
      <c r="E541" s="4">
        <v>8400</v>
      </c>
    </row>
    <row r="542" spans="1:5" ht="15.75" thickBot="1" x14ac:dyDescent="0.3">
      <c r="A542" s="4" t="s">
        <v>16</v>
      </c>
      <c r="B542" s="6">
        <f>B571</f>
        <v>18559</v>
      </c>
      <c r="C542" s="6">
        <f>C571</f>
        <v>18559</v>
      </c>
      <c r="D542" s="6">
        <f>D571</f>
        <v>18559</v>
      </c>
      <c r="E542" s="6">
        <f>E571</f>
        <v>18559</v>
      </c>
    </row>
    <row r="543" spans="1:5" ht="15.75" thickBot="1" x14ac:dyDescent="0.3">
      <c r="A543" s="4" t="s">
        <v>24</v>
      </c>
      <c r="B543" s="6">
        <f>B542/B541</f>
        <v>2.3198750000000001</v>
      </c>
      <c r="C543" s="6">
        <f>C542/C541</f>
        <v>2.2912345679012347</v>
      </c>
      <c r="D543" s="6">
        <f>D542/D541</f>
        <v>2.2632926829268292</v>
      </c>
      <c r="E543" s="6">
        <f>E542/E541</f>
        <v>2.2094047619047621</v>
      </c>
    </row>
    <row r="544" spans="1:5" ht="15.75" thickBot="1" x14ac:dyDescent="0.3">
      <c r="A544" s="4" t="s">
        <v>17</v>
      </c>
      <c r="B544" s="277"/>
      <c r="C544" s="7">
        <f t="shared" ref="C544:E546" si="15">C541/B541-1</f>
        <v>1.2499999999999956E-2</v>
      </c>
      <c r="D544" s="7">
        <f t="shared" si="15"/>
        <v>1.2345679012345734E-2</v>
      </c>
      <c r="E544" s="7">
        <f t="shared" si="15"/>
        <v>2.4390243902439046E-2</v>
      </c>
    </row>
    <row r="545" spans="1:5" ht="15.75" thickBot="1" x14ac:dyDescent="0.3">
      <c r="A545" s="4" t="s">
        <v>18</v>
      </c>
      <c r="B545" s="277"/>
      <c r="C545" s="7">
        <f t="shared" si="15"/>
        <v>0</v>
      </c>
      <c r="D545" s="7">
        <f t="shared" si="15"/>
        <v>0</v>
      </c>
      <c r="E545" s="7">
        <f t="shared" si="15"/>
        <v>0</v>
      </c>
    </row>
    <row r="546" spans="1:5" ht="15.75" thickBot="1" x14ac:dyDescent="0.3">
      <c r="A546" s="4" t="s">
        <v>19</v>
      </c>
      <c r="B546" s="277"/>
      <c r="C546" s="7">
        <f t="shared" si="15"/>
        <v>-1.2345679012345734E-2</v>
      </c>
      <c r="D546" s="7">
        <f t="shared" si="15"/>
        <v>-1.2195121951219634E-2</v>
      </c>
      <c r="E546" s="7">
        <f t="shared" si="15"/>
        <v>-2.3809523809523725E-2</v>
      </c>
    </row>
    <row r="547" spans="1:5" ht="15.75" thickBot="1" x14ac:dyDescent="0.3">
      <c r="A547" s="382" t="s">
        <v>106</v>
      </c>
      <c r="B547" s="358"/>
      <c r="C547" s="358"/>
      <c r="D547" s="358"/>
      <c r="E547" s="383"/>
    </row>
    <row r="548" spans="1:5" x14ac:dyDescent="0.25">
      <c r="A548" s="366"/>
      <c r="B548" s="17">
        <v>2018</v>
      </c>
      <c r="C548" s="17">
        <v>2019</v>
      </c>
      <c r="D548" s="17">
        <v>2020</v>
      </c>
      <c r="E548" s="17">
        <v>2021</v>
      </c>
    </row>
    <row r="549" spans="1:5" ht="15.75" thickBot="1" x14ac:dyDescent="0.3">
      <c r="A549" s="367"/>
      <c r="B549" s="18" t="s">
        <v>6</v>
      </c>
      <c r="C549" s="18" t="s">
        <v>7</v>
      </c>
      <c r="D549" s="18" t="s">
        <v>7</v>
      </c>
      <c r="E549" s="18" t="s">
        <v>7</v>
      </c>
    </row>
    <row r="550" spans="1:5" ht="15.75" thickBot="1" x14ac:dyDescent="0.3">
      <c r="A550" s="201" t="s">
        <v>0</v>
      </c>
      <c r="B550" s="89">
        <f>B551+B552</f>
        <v>10078</v>
      </c>
      <c r="C550" s="89">
        <f>C551+C552</f>
        <v>10078</v>
      </c>
      <c r="D550" s="89">
        <f>D551+D552</f>
        <v>10078</v>
      </c>
      <c r="E550" s="89">
        <f>E551+E552</f>
        <v>10078</v>
      </c>
    </row>
    <row r="551" spans="1:5" ht="34.5" customHeight="1" thickBot="1" x14ac:dyDescent="0.3">
      <c r="A551" s="195" t="s">
        <v>52</v>
      </c>
      <c r="B551" s="190">
        <v>10078</v>
      </c>
      <c r="C551" s="190">
        <v>10078</v>
      </c>
      <c r="D551" s="190">
        <v>10078</v>
      </c>
      <c r="E551" s="190">
        <v>10078</v>
      </c>
    </row>
    <row r="552" spans="1:5" ht="15.75" thickBot="1" x14ac:dyDescent="0.3">
      <c r="A552" s="195" t="s">
        <v>53</v>
      </c>
      <c r="B552" s="190"/>
      <c r="C552" s="233"/>
      <c r="D552" s="233"/>
      <c r="E552" s="233"/>
    </row>
    <row r="553" spans="1:5" ht="24.75" thickBot="1" x14ac:dyDescent="0.3">
      <c r="A553" s="201" t="s">
        <v>32</v>
      </c>
      <c r="B553" s="89">
        <f>B554+B555</f>
        <v>1695</v>
      </c>
      <c r="C553" s="89">
        <f>C554+C555</f>
        <v>1695</v>
      </c>
      <c r="D553" s="89">
        <f>D554+D555</f>
        <v>1695</v>
      </c>
      <c r="E553" s="89">
        <f>E554+E555</f>
        <v>1695</v>
      </c>
    </row>
    <row r="554" spans="1:5" ht="15.75" thickBot="1" x14ac:dyDescent="0.3">
      <c r="A554" s="195" t="s">
        <v>52</v>
      </c>
      <c r="B554" s="190">
        <v>1695</v>
      </c>
      <c r="C554" s="190">
        <v>1695</v>
      </c>
      <c r="D554" s="190">
        <v>1695</v>
      </c>
      <c r="E554" s="190">
        <v>1695</v>
      </c>
    </row>
    <row r="555" spans="1:5" ht="15.75" thickBot="1" x14ac:dyDescent="0.3">
      <c r="A555" s="195" t="s">
        <v>53</v>
      </c>
      <c r="B555" s="190"/>
      <c r="C555" s="89"/>
      <c r="D555" s="89"/>
      <c r="E555" s="89"/>
    </row>
    <row r="556" spans="1:5" ht="15.75" thickBot="1" x14ac:dyDescent="0.3">
      <c r="A556" s="201" t="s">
        <v>1</v>
      </c>
      <c r="B556" s="190">
        <f>B557+B558</f>
        <v>6786</v>
      </c>
      <c r="C556" s="190">
        <f>C557+C558</f>
        <v>6786</v>
      </c>
      <c r="D556" s="190">
        <f>D557+D558</f>
        <v>6786</v>
      </c>
      <c r="E556" s="190">
        <f>E557+E558</f>
        <v>6786</v>
      </c>
    </row>
    <row r="557" spans="1:5" ht="15.75" thickBot="1" x14ac:dyDescent="0.3">
      <c r="A557" s="195" t="s">
        <v>52</v>
      </c>
      <c r="B557" s="190">
        <v>6786</v>
      </c>
      <c r="C557" s="190">
        <v>6786</v>
      </c>
      <c r="D557" s="190">
        <v>6786</v>
      </c>
      <c r="E557" s="190">
        <v>6786</v>
      </c>
    </row>
    <row r="558" spans="1:5" ht="15.75" thickBot="1" x14ac:dyDescent="0.3">
      <c r="A558" s="195" t="s">
        <v>53</v>
      </c>
      <c r="B558" s="190"/>
      <c r="C558" s="89"/>
      <c r="D558" s="89"/>
      <c r="E558" s="89"/>
    </row>
    <row r="559" spans="1:5" ht="15.75" thickBot="1" x14ac:dyDescent="0.3">
      <c r="A559" s="201" t="s">
        <v>2</v>
      </c>
      <c r="B559" s="190">
        <v>0</v>
      </c>
      <c r="C559" s="89">
        <v>0</v>
      </c>
      <c r="D559" s="89">
        <v>0</v>
      </c>
      <c r="E559" s="89">
        <v>0</v>
      </c>
    </row>
    <row r="560" spans="1:5" ht="15.75" thickBot="1" x14ac:dyDescent="0.3">
      <c r="A560" s="195" t="s">
        <v>52</v>
      </c>
      <c r="B560" s="190"/>
      <c r="C560" s="89"/>
      <c r="D560" s="89"/>
      <c r="E560" s="89"/>
    </row>
    <row r="561" spans="1:5" ht="15.75" thickBot="1" x14ac:dyDescent="0.3">
      <c r="A561" s="195" t="s">
        <v>53</v>
      </c>
      <c r="B561" s="190"/>
      <c r="C561" s="89"/>
      <c r="D561" s="89"/>
      <c r="E561" s="89"/>
    </row>
    <row r="562" spans="1:5" ht="15.75" thickBot="1" x14ac:dyDescent="0.3">
      <c r="A562" s="201" t="s">
        <v>25</v>
      </c>
      <c r="B562" s="190">
        <v>0</v>
      </c>
      <c r="C562" s="89">
        <v>0</v>
      </c>
      <c r="D562" s="89">
        <v>0</v>
      </c>
      <c r="E562" s="89">
        <v>0</v>
      </c>
    </row>
    <row r="563" spans="1:5" ht="15.75" thickBot="1" x14ac:dyDescent="0.3">
      <c r="A563" s="195" t="s">
        <v>52</v>
      </c>
      <c r="B563" s="190"/>
      <c r="C563" s="89"/>
      <c r="D563" s="89"/>
      <c r="E563" s="89"/>
    </row>
    <row r="564" spans="1:5" ht="15.75" thickBot="1" x14ac:dyDescent="0.3">
      <c r="A564" s="195" t="s">
        <v>53</v>
      </c>
      <c r="B564" s="190"/>
      <c r="C564" s="89"/>
      <c r="D564" s="89"/>
      <c r="E564" s="89"/>
    </row>
    <row r="565" spans="1:5" ht="15.75" thickBot="1" x14ac:dyDescent="0.3">
      <c r="A565" s="201" t="s">
        <v>26</v>
      </c>
      <c r="B565" s="190">
        <v>0</v>
      </c>
      <c r="C565" s="89">
        <v>0</v>
      </c>
      <c r="D565" s="89">
        <v>0</v>
      </c>
      <c r="E565" s="89">
        <v>0</v>
      </c>
    </row>
    <row r="566" spans="1:5" ht="15.75" thickBot="1" x14ac:dyDescent="0.3">
      <c r="A566" s="195" t="s">
        <v>52</v>
      </c>
      <c r="B566" s="190"/>
      <c r="C566" s="89"/>
      <c r="D566" s="89"/>
      <c r="E566" s="89"/>
    </row>
    <row r="567" spans="1:5" ht="15.75" thickBot="1" x14ac:dyDescent="0.3">
      <c r="A567" s="195" t="s">
        <v>53</v>
      </c>
      <c r="B567" s="190"/>
      <c r="C567" s="89"/>
      <c r="D567" s="89"/>
      <c r="E567" s="89"/>
    </row>
    <row r="568" spans="1:5" ht="24.75" thickBot="1" x14ac:dyDescent="0.3">
      <c r="A568" s="201" t="s">
        <v>3</v>
      </c>
      <c r="B568" s="190">
        <v>0</v>
      </c>
      <c r="C568" s="89">
        <v>0</v>
      </c>
      <c r="D568" s="89">
        <v>0</v>
      </c>
      <c r="E568" s="89">
        <v>0</v>
      </c>
    </row>
    <row r="569" spans="1:5" ht="15.75" thickBot="1" x14ac:dyDescent="0.3">
      <c r="A569" s="195" t="s">
        <v>52</v>
      </c>
      <c r="B569" s="190"/>
      <c r="C569" s="89"/>
      <c r="D569" s="89"/>
      <c r="E569" s="89"/>
    </row>
    <row r="570" spans="1:5" ht="15.75" thickBot="1" x14ac:dyDescent="0.3">
      <c r="A570" s="195" t="s">
        <v>53</v>
      </c>
      <c r="B570" s="190"/>
      <c r="C570" s="89"/>
      <c r="D570" s="89"/>
      <c r="E570" s="89"/>
    </row>
    <row r="571" spans="1:5" ht="15.75" thickBot="1" x14ac:dyDescent="0.3">
      <c r="A571" s="189" t="s">
        <v>82</v>
      </c>
      <c r="B571" s="190">
        <f>B568+B565+B562+B559+B556+B553+B550</f>
        <v>18559</v>
      </c>
      <c r="C571" s="190">
        <f>C568+C565+C562+C559+C556+C553+C550</f>
        <v>18559</v>
      </c>
      <c r="D571" s="190">
        <f>D568+D565+D562+D559+D556+D553+D550</f>
        <v>18559</v>
      </c>
      <c r="E571" s="190">
        <f>E568+E565+E562+E559+E556+E553+E550</f>
        <v>18559</v>
      </c>
    </row>
    <row r="572" spans="1:5" ht="15.75" thickBot="1" x14ac:dyDescent="0.3">
      <c r="A572" s="191" t="s">
        <v>36</v>
      </c>
      <c r="B572" s="192">
        <f>IF(B571-B542=0,0,"Error")</f>
        <v>0</v>
      </c>
      <c r="C572" s="192">
        <f>IF(C571-C542=0,0,"Error")</f>
        <v>0</v>
      </c>
      <c r="D572" s="192">
        <f>IF(D571-D542=0,0,"Error")</f>
        <v>0</v>
      </c>
      <c r="E572" s="192">
        <f>IF(E571-E542=0,0,"Error")</f>
        <v>0</v>
      </c>
    </row>
    <row r="573" spans="1:5" ht="15.75" thickBot="1" x14ac:dyDescent="0.3">
      <c r="A573" s="389" t="s">
        <v>47</v>
      </c>
      <c r="B573" s="390"/>
      <c r="C573" s="390"/>
      <c r="D573" s="390"/>
      <c r="E573" s="391"/>
    </row>
    <row r="574" spans="1:5" ht="15.75" thickBot="1" x14ac:dyDescent="0.3">
      <c r="A574" s="389" t="s">
        <v>41</v>
      </c>
      <c r="B574" s="390"/>
      <c r="C574" s="390"/>
      <c r="D574" s="390"/>
      <c r="E574" s="391"/>
    </row>
    <row r="575" spans="1:5" ht="15.75" thickBot="1" x14ac:dyDescent="0.3">
      <c r="A575" s="289" t="s">
        <v>48</v>
      </c>
      <c r="B575" s="384" t="s">
        <v>703</v>
      </c>
      <c r="C575" s="385"/>
      <c r="D575" s="386"/>
      <c r="E575" s="387"/>
    </row>
    <row r="576" spans="1:5" ht="34.5" thickBot="1" x14ac:dyDescent="0.3">
      <c r="A576" s="289" t="s">
        <v>54</v>
      </c>
      <c r="B576" s="42" t="s">
        <v>766</v>
      </c>
      <c r="C576" s="287" t="s">
        <v>55</v>
      </c>
      <c r="D576" s="386"/>
      <c r="E576" s="387"/>
    </row>
    <row r="577" spans="1:5" ht="15.75" thickBot="1" x14ac:dyDescent="0.3">
      <c r="A577" s="4" t="s">
        <v>10</v>
      </c>
      <c r="B577" s="371" t="s">
        <v>766</v>
      </c>
      <c r="C577" s="372"/>
      <c r="D577" s="372"/>
      <c r="E577" s="373"/>
    </row>
    <row r="578" spans="1:5" ht="15.75" thickBot="1" x14ac:dyDescent="0.3">
      <c r="A578" s="4" t="s">
        <v>15</v>
      </c>
      <c r="B578" s="352" t="s">
        <v>767</v>
      </c>
      <c r="C578" s="353"/>
      <c r="D578" s="353"/>
      <c r="E578" s="381"/>
    </row>
    <row r="579" spans="1:5" x14ac:dyDescent="0.25">
      <c r="A579" s="366"/>
      <c r="B579" s="17">
        <v>2018</v>
      </c>
      <c r="C579" s="17">
        <v>2019</v>
      </c>
      <c r="D579" s="17">
        <v>2020</v>
      </c>
      <c r="E579" s="17">
        <v>2021</v>
      </c>
    </row>
    <row r="580" spans="1:5" ht="15.75" thickBot="1" x14ac:dyDescent="0.3">
      <c r="A580" s="367"/>
      <c r="B580" s="18" t="s">
        <v>6</v>
      </c>
      <c r="C580" s="18" t="s">
        <v>7</v>
      </c>
      <c r="D580" s="18" t="s">
        <v>7</v>
      </c>
      <c r="E580" s="18" t="s">
        <v>7</v>
      </c>
    </row>
    <row r="581" spans="1:5" ht="15.75" thickBot="1" x14ac:dyDescent="0.3">
      <c r="A581" s="4" t="s">
        <v>9</v>
      </c>
      <c r="B581" s="6"/>
      <c r="C581" s="6">
        <v>1</v>
      </c>
      <c r="D581" s="6"/>
      <c r="E581" s="6"/>
    </row>
    <row r="582" spans="1:5" ht="15.75" thickBot="1" x14ac:dyDescent="0.3">
      <c r="A582" s="4" t="s">
        <v>16</v>
      </c>
      <c r="B582" s="6">
        <f>B600</f>
        <v>0</v>
      </c>
      <c r="C582" s="6">
        <f>C600</f>
        <v>960</v>
      </c>
      <c r="D582" s="6">
        <f>D600</f>
        <v>0</v>
      </c>
      <c r="E582" s="6">
        <f>E600</f>
        <v>0</v>
      </c>
    </row>
    <row r="583" spans="1:5" ht="15.75" thickBot="1" x14ac:dyDescent="0.3">
      <c r="A583" s="4" t="s">
        <v>24</v>
      </c>
      <c r="B583" s="6" t="e">
        <f>B582/B581</f>
        <v>#DIV/0!</v>
      </c>
      <c r="C583" s="6">
        <f>C582/C581</f>
        <v>960</v>
      </c>
      <c r="D583" s="6" t="e">
        <f>D582/D581</f>
        <v>#DIV/0!</v>
      </c>
      <c r="E583" s="6" t="e">
        <f>E582/E581</f>
        <v>#DIV/0!</v>
      </c>
    </row>
    <row r="584" spans="1:5" ht="15.75" thickBot="1" x14ac:dyDescent="0.3">
      <c r="A584" s="4" t="s">
        <v>17</v>
      </c>
      <c r="B584" s="277" t="s">
        <v>23</v>
      </c>
      <c r="C584" s="7" t="e">
        <f>C581/B581-1</f>
        <v>#DIV/0!</v>
      </c>
      <c r="D584" s="7">
        <f t="shared" ref="D584:E586" si="16">D581/C581-1</f>
        <v>-1</v>
      </c>
      <c r="E584" s="7" t="e">
        <f t="shared" si="16"/>
        <v>#DIV/0!</v>
      </c>
    </row>
    <row r="585" spans="1:5" ht="15.75" thickBot="1" x14ac:dyDescent="0.3">
      <c r="A585" s="4" t="s">
        <v>18</v>
      </c>
      <c r="B585" s="277" t="s">
        <v>23</v>
      </c>
      <c r="C585" s="7" t="e">
        <f>C582/B582-1</f>
        <v>#DIV/0!</v>
      </c>
      <c r="D585" s="7">
        <f t="shared" si="16"/>
        <v>-1</v>
      </c>
      <c r="E585" s="7" t="e">
        <f t="shared" si="16"/>
        <v>#DIV/0!</v>
      </c>
    </row>
    <row r="586" spans="1:5" ht="15.75" thickBot="1" x14ac:dyDescent="0.3">
      <c r="A586" s="4" t="s">
        <v>19</v>
      </c>
      <c r="B586" s="277" t="s">
        <v>23</v>
      </c>
      <c r="C586" s="7" t="e">
        <f>C583/B583-1</f>
        <v>#DIV/0!</v>
      </c>
      <c r="D586" s="7" t="e">
        <f t="shared" si="16"/>
        <v>#DIV/0!</v>
      </c>
      <c r="E586" s="7" t="e">
        <f t="shared" si="16"/>
        <v>#DIV/0!</v>
      </c>
    </row>
    <row r="587" spans="1:5" ht="15.75" thickBot="1" x14ac:dyDescent="0.3">
      <c r="A587" s="382" t="s">
        <v>362</v>
      </c>
      <c r="B587" s="358"/>
      <c r="C587" s="358"/>
      <c r="D587" s="358"/>
      <c r="E587" s="383"/>
    </row>
    <row r="588" spans="1:5" x14ac:dyDescent="0.25">
      <c r="A588" s="366"/>
      <c r="B588" s="17">
        <v>2018</v>
      </c>
      <c r="C588" s="17">
        <v>2019</v>
      </c>
      <c r="D588" s="17">
        <v>2020</v>
      </c>
      <c r="E588" s="17">
        <v>2021</v>
      </c>
    </row>
    <row r="589" spans="1:5" ht="15.75" thickBot="1" x14ac:dyDescent="0.3">
      <c r="A589" s="367"/>
      <c r="B589" s="18" t="s">
        <v>6</v>
      </c>
      <c r="C589" s="18" t="s">
        <v>7</v>
      </c>
      <c r="D589" s="18" t="s">
        <v>7</v>
      </c>
      <c r="E589" s="18" t="s">
        <v>7</v>
      </c>
    </row>
    <row r="590" spans="1:5" ht="15.75" thickBot="1" x14ac:dyDescent="0.3">
      <c r="A590" s="201" t="s">
        <v>43</v>
      </c>
      <c r="B590" s="89">
        <f>B591+B592+B593+B594</f>
        <v>0</v>
      </c>
      <c r="C590" s="89">
        <f>C591+C592+C593+C594</f>
        <v>0</v>
      </c>
      <c r="D590" s="89">
        <f>D591+D592+D593+D594</f>
        <v>0</v>
      </c>
      <c r="E590" s="89">
        <f>E591+E592+E593+E594</f>
        <v>0</v>
      </c>
    </row>
    <row r="591" spans="1:5" ht="15.75" thickBot="1" x14ac:dyDescent="0.3">
      <c r="A591" s="195" t="s">
        <v>52</v>
      </c>
      <c r="B591" s="89"/>
      <c r="C591" s="89"/>
      <c r="D591" s="89"/>
      <c r="E591" s="89"/>
    </row>
    <row r="592" spans="1:5" ht="15.75" thickBot="1" x14ac:dyDescent="0.3">
      <c r="A592" s="195" t="s">
        <v>149</v>
      </c>
      <c r="B592" s="89"/>
      <c r="C592" s="89"/>
      <c r="D592" s="89"/>
      <c r="E592" s="89"/>
    </row>
    <row r="593" spans="1:5" ht="15.75" thickBot="1" x14ac:dyDescent="0.3">
      <c r="A593" s="195" t="s">
        <v>150</v>
      </c>
      <c r="B593" s="89"/>
      <c r="C593" s="89"/>
      <c r="D593" s="89"/>
      <c r="E593" s="89"/>
    </row>
    <row r="594" spans="1:5" ht="15.75" thickBot="1" x14ac:dyDescent="0.3">
      <c r="A594" s="195" t="s">
        <v>151</v>
      </c>
      <c r="B594" s="89"/>
      <c r="C594" s="89"/>
      <c r="D594" s="89"/>
      <c r="E594" s="89"/>
    </row>
    <row r="595" spans="1:5" ht="15.75" thickBot="1" x14ac:dyDescent="0.3">
      <c r="A595" s="201" t="s">
        <v>44</v>
      </c>
      <c r="B595" s="190">
        <f>SUM(B596:B599)</f>
        <v>0</v>
      </c>
      <c r="C595" s="190">
        <f>SUM(C596:C599)</f>
        <v>960</v>
      </c>
      <c r="D595" s="190">
        <f>SUM(D596:D599)</f>
        <v>0</v>
      </c>
      <c r="E595" s="190">
        <f>SUM(E596:E599)</f>
        <v>0</v>
      </c>
    </row>
    <row r="596" spans="1:5" ht="15.75" thickBot="1" x14ac:dyDescent="0.3">
      <c r="A596" s="195" t="s">
        <v>52</v>
      </c>
      <c r="B596" s="190"/>
      <c r="C596" s="89">
        <v>960</v>
      </c>
      <c r="D596" s="89"/>
      <c r="E596" s="89"/>
    </row>
    <row r="597" spans="1:5" ht="15.75" thickBot="1" x14ac:dyDescent="0.3">
      <c r="A597" s="195" t="s">
        <v>149</v>
      </c>
      <c r="B597" s="190"/>
      <c r="C597" s="89"/>
      <c r="D597" s="89"/>
      <c r="E597" s="89"/>
    </row>
    <row r="598" spans="1:5" ht="15.75" thickBot="1" x14ac:dyDescent="0.3">
      <c r="A598" s="195" t="s">
        <v>150</v>
      </c>
      <c r="B598" s="190"/>
      <c r="C598" s="89"/>
      <c r="D598" s="89"/>
      <c r="E598" s="89"/>
    </row>
    <row r="599" spans="1:5" ht="15.75" thickBot="1" x14ac:dyDescent="0.3">
      <c r="A599" s="195" t="s">
        <v>151</v>
      </c>
      <c r="B599" s="190"/>
      <c r="C599" s="89"/>
      <c r="D599" s="89"/>
      <c r="E599" s="89"/>
    </row>
    <row r="600" spans="1:5" ht="15.75" thickBot="1" x14ac:dyDescent="0.3">
      <c r="A600" s="290" t="s">
        <v>34</v>
      </c>
      <c r="B600" s="190">
        <f>B590+B595</f>
        <v>0</v>
      </c>
      <c r="C600" s="190">
        <f>C590+C595</f>
        <v>960</v>
      </c>
      <c r="D600" s="190">
        <f>D590+D595</f>
        <v>0</v>
      </c>
      <c r="E600" s="190">
        <f>E590+E595</f>
        <v>0</v>
      </c>
    </row>
    <row r="601" spans="1:5" ht="34.5" thickBot="1" x14ac:dyDescent="0.3">
      <c r="A601" s="289" t="s">
        <v>75</v>
      </c>
      <c r="B601" s="42" t="s">
        <v>768</v>
      </c>
      <c r="C601" s="287" t="s">
        <v>55</v>
      </c>
      <c r="D601" s="386"/>
      <c r="E601" s="387"/>
    </row>
    <row r="602" spans="1:5" ht="15.75" thickBot="1" x14ac:dyDescent="0.3">
      <c r="A602" s="4" t="s">
        <v>10</v>
      </c>
      <c r="B602" s="371" t="s">
        <v>768</v>
      </c>
      <c r="C602" s="372"/>
      <c r="D602" s="372"/>
      <c r="E602" s="373"/>
    </row>
    <row r="603" spans="1:5" ht="15.75" thickBot="1" x14ac:dyDescent="0.3">
      <c r="A603" s="4" t="s">
        <v>15</v>
      </c>
      <c r="B603" s="352" t="s">
        <v>769</v>
      </c>
      <c r="C603" s="353"/>
      <c r="D603" s="353"/>
      <c r="E603" s="381"/>
    </row>
    <row r="604" spans="1:5" x14ac:dyDescent="0.25">
      <c r="A604" s="366"/>
      <c r="B604" s="17">
        <v>2018</v>
      </c>
      <c r="C604" s="17">
        <v>2019</v>
      </c>
      <c r="D604" s="17">
        <v>2020</v>
      </c>
      <c r="E604" s="17">
        <v>2021</v>
      </c>
    </row>
    <row r="605" spans="1:5" ht="15.75" thickBot="1" x14ac:dyDescent="0.3">
      <c r="A605" s="367"/>
      <c r="B605" s="18" t="s">
        <v>6</v>
      </c>
      <c r="C605" s="18" t="s">
        <v>7</v>
      </c>
      <c r="D605" s="18" t="s">
        <v>7</v>
      </c>
      <c r="E605" s="18" t="s">
        <v>7</v>
      </c>
    </row>
    <row r="606" spans="1:5" ht="15.75" thickBot="1" x14ac:dyDescent="0.3">
      <c r="A606" s="4" t="s">
        <v>9</v>
      </c>
      <c r="B606" s="6"/>
      <c r="C606" s="6">
        <v>1</v>
      </c>
      <c r="D606" s="6"/>
      <c r="E606" s="6"/>
    </row>
    <row r="607" spans="1:5" ht="15.75" thickBot="1" x14ac:dyDescent="0.3">
      <c r="A607" s="4" t="s">
        <v>16</v>
      </c>
      <c r="B607" s="6">
        <f>B625</f>
        <v>0</v>
      </c>
      <c r="C607" s="6">
        <f>C625</f>
        <v>120</v>
      </c>
      <c r="D607" s="6">
        <f>D625</f>
        <v>0</v>
      </c>
      <c r="E607" s="6">
        <f>E625</f>
        <v>0</v>
      </c>
    </row>
    <row r="608" spans="1:5" ht="15.75" thickBot="1" x14ac:dyDescent="0.3">
      <c r="A608" s="4" t="s">
        <v>24</v>
      </c>
      <c r="B608" s="6" t="e">
        <f>B607/B606</f>
        <v>#DIV/0!</v>
      </c>
      <c r="C608" s="6">
        <f>C607/C606</f>
        <v>120</v>
      </c>
      <c r="D608" s="6" t="e">
        <f>D607/D606</f>
        <v>#DIV/0!</v>
      </c>
      <c r="E608" s="6" t="e">
        <f>E607/E606</f>
        <v>#DIV/0!</v>
      </c>
    </row>
    <row r="609" spans="1:5" ht="15.75" thickBot="1" x14ac:dyDescent="0.3">
      <c r="A609" s="4" t="s">
        <v>17</v>
      </c>
      <c r="B609" s="277" t="s">
        <v>23</v>
      </c>
      <c r="C609" s="7" t="e">
        <f t="shared" ref="C609:E611" si="17">C606/B606-1</f>
        <v>#DIV/0!</v>
      </c>
      <c r="D609" s="7">
        <f t="shared" si="17"/>
        <v>-1</v>
      </c>
      <c r="E609" s="7" t="e">
        <f t="shared" si="17"/>
        <v>#DIV/0!</v>
      </c>
    </row>
    <row r="610" spans="1:5" ht="15.75" thickBot="1" x14ac:dyDescent="0.3">
      <c r="A610" s="4" t="s">
        <v>18</v>
      </c>
      <c r="B610" s="277" t="s">
        <v>23</v>
      </c>
      <c r="C610" s="7" t="e">
        <f t="shared" si="17"/>
        <v>#DIV/0!</v>
      </c>
      <c r="D610" s="7">
        <f t="shared" si="17"/>
        <v>-1</v>
      </c>
      <c r="E610" s="7" t="e">
        <f t="shared" si="17"/>
        <v>#DIV/0!</v>
      </c>
    </row>
    <row r="611" spans="1:5" ht="15.75" thickBot="1" x14ac:dyDescent="0.3">
      <c r="A611" s="4" t="s">
        <v>19</v>
      </c>
      <c r="B611" s="277" t="s">
        <v>23</v>
      </c>
      <c r="C611" s="7" t="e">
        <f t="shared" si="17"/>
        <v>#DIV/0!</v>
      </c>
      <c r="D611" s="7" t="e">
        <f t="shared" si="17"/>
        <v>#DIV/0!</v>
      </c>
      <c r="E611" s="7" t="e">
        <f t="shared" si="17"/>
        <v>#DIV/0!</v>
      </c>
    </row>
    <row r="612" spans="1:5" ht="15.75" thickBot="1" x14ac:dyDescent="0.3">
      <c r="A612" s="382" t="s">
        <v>362</v>
      </c>
      <c r="B612" s="358"/>
      <c r="C612" s="358"/>
      <c r="D612" s="358"/>
      <c r="E612" s="383"/>
    </row>
    <row r="613" spans="1:5" x14ac:dyDescent="0.25">
      <c r="A613" s="366"/>
      <c r="B613" s="17">
        <v>2018</v>
      </c>
      <c r="C613" s="17">
        <v>2019</v>
      </c>
      <c r="D613" s="17">
        <v>2020</v>
      </c>
      <c r="E613" s="17">
        <v>2021</v>
      </c>
    </row>
    <row r="614" spans="1:5" ht="15.75" thickBot="1" x14ac:dyDescent="0.3">
      <c r="A614" s="367"/>
      <c r="B614" s="18" t="s">
        <v>6</v>
      </c>
      <c r="C614" s="18" t="s">
        <v>7</v>
      </c>
      <c r="D614" s="18" t="s">
        <v>7</v>
      </c>
      <c r="E614" s="18" t="s">
        <v>7</v>
      </c>
    </row>
    <row r="615" spans="1:5" ht="15.75" thickBot="1" x14ac:dyDescent="0.3">
      <c r="A615" s="201" t="s">
        <v>43</v>
      </c>
      <c r="B615" s="89">
        <f>B616+B617+B618+B619</f>
        <v>0</v>
      </c>
      <c r="C615" s="89">
        <f>C616+C617+C618+C619</f>
        <v>0</v>
      </c>
      <c r="D615" s="89">
        <f>D616+D617+D618+D619</f>
        <v>0</v>
      </c>
      <c r="E615" s="89">
        <f>E616+E617+E618+E619</f>
        <v>0</v>
      </c>
    </row>
    <row r="616" spans="1:5" ht="15.75" thickBot="1" x14ac:dyDescent="0.3">
      <c r="A616" s="195" t="s">
        <v>52</v>
      </c>
      <c r="B616" s="89"/>
      <c r="C616" s="89"/>
      <c r="D616" s="89"/>
      <c r="E616" s="89"/>
    </row>
    <row r="617" spans="1:5" ht="15.75" thickBot="1" x14ac:dyDescent="0.3">
      <c r="A617" s="195" t="s">
        <v>149</v>
      </c>
      <c r="B617" s="89"/>
      <c r="C617" s="89"/>
      <c r="D617" s="89"/>
      <c r="E617" s="89"/>
    </row>
    <row r="618" spans="1:5" ht="15.75" thickBot="1" x14ac:dyDescent="0.3">
      <c r="A618" s="195" t="s">
        <v>150</v>
      </c>
      <c r="B618" s="89"/>
      <c r="C618" s="89"/>
      <c r="D618" s="89"/>
      <c r="E618" s="89"/>
    </row>
    <row r="619" spans="1:5" ht="15.75" thickBot="1" x14ac:dyDescent="0.3">
      <c r="A619" s="195" t="s">
        <v>151</v>
      </c>
      <c r="B619" s="89"/>
      <c r="C619" s="89"/>
      <c r="D619" s="89"/>
      <c r="E619" s="89"/>
    </row>
    <row r="620" spans="1:5" ht="15.75" thickBot="1" x14ac:dyDescent="0.3">
      <c r="A620" s="201" t="s">
        <v>44</v>
      </c>
      <c r="B620" s="190">
        <f>SUM(B621:B624)</f>
        <v>0</v>
      </c>
      <c r="C620" s="190">
        <f>SUM(C621:C624)</f>
        <v>120</v>
      </c>
      <c r="D620" s="190">
        <f>SUM(D621:D624)</f>
        <v>0</v>
      </c>
      <c r="E620" s="190">
        <f>SUM(E621:E624)</f>
        <v>0</v>
      </c>
    </row>
    <row r="621" spans="1:5" ht="15.75" thickBot="1" x14ac:dyDescent="0.3">
      <c r="A621" s="195" t="s">
        <v>52</v>
      </c>
      <c r="B621" s="190"/>
      <c r="C621" s="89">
        <v>120</v>
      </c>
      <c r="D621" s="89"/>
      <c r="E621" s="89"/>
    </row>
    <row r="622" spans="1:5" ht="15.75" thickBot="1" x14ac:dyDescent="0.3">
      <c r="A622" s="195" t="s">
        <v>149</v>
      </c>
      <c r="B622" s="190"/>
      <c r="C622" s="89"/>
      <c r="D622" s="89"/>
      <c r="E622" s="89"/>
    </row>
    <row r="623" spans="1:5" ht="15.75" thickBot="1" x14ac:dyDescent="0.3">
      <c r="A623" s="195" t="s">
        <v>150</v>
      </c>
      <c r="B623" s="190"/>
      <c r="C623" s="89"/>
      <c r="D623" s="89"/>
      <c r="E623" s="89"/>
    </row>
    <row r="624" spans="1:5" ht="15.75" thickBot="1" x14ac:dyDescent="0.3">
      <c r="A624" s="195" t="s">
        <v>151</v>
      </c>
      <c r="B624" s="190"/>
      <c r="C624" s="89"/>
      <c r="D624" s="89"/>
      <c r="E624" s="89"/>
    </row>
    <row r="625" spans="1:5" ht="15.75" thickBot="1" x14ac:dyDescent="0.3">
      <c r="A625" s="290" t="s">
        <v>34</v>
      </c>
      <c r="B625" s="190">
        <f>B615+B620</f>
        <v>0</v>
      </c>
      <c r="C625" s="190">
        <f>C615+C620</f>
        <v>120</v>
      </c>
      <c r="D625" s="190">
        <f>D615+D620</f>
        <v>0</v>
      </c>
      <c r="E625" s="190">
        <f>E615+E620</f>
        <v>0</v>
      </c>
    </row>
    <row r="626" spans="1:5" ht="15.75" thickBot="1" x14ac:dyDescent="0.3">
      <c r="A626" s="289" t="s">
        <v>48</v>
      </c>
      <c r="B626" s="384" t="s">
        <v>770</v>
      </c>
      <c r="C626" s="385"/>
      <c r="D626" s="386"/>
      <c r="E626" s="387"/>
    </row>
    <row r="627" spans="1:5" ht="45.75" thickBot="1" x14ac:dyDescent="0.3">
      <c r="A627" s="289" t="s">
        <v>54</v>
      </c>
      <c r="B627" s="42" t="s">
        <v>771</v>
      </c>
      <c r="C627" s="287" t="s">
        <v>55</v>
      </c>
      <c r="D627" s="386"/>
      <c r="E627" s="387"/>
    </row>
    <row r="628" spans="1:5" ht="15.75" thickBot="1" x14ac:dyDescent="0.3">
      <c r="A628" s="4" t="s">
        <v>10</v>
      </c>
      <c r="B628" s="371" t="s">
        <v>771</v>
      </c>
      <c r="C628" s="372"/>
      <c r="D628" s="372"/>
      <c r="E628" s="373"/>
    </row>
    <row r="629" spans="1:5" ht="15.75" thickBot="1" x14ac:dyDescent="0.3">
      <c r="A629" s="4" t="s">
        <v>15</v>
      </c>
      <c r="B629" s="352" t="s">
        <v>521</v>
      </c>
      <c r="C629" s="353"/>
      <c r="D629" s="353"/>
      <c r="E629" s="381"/>
    </row>
    <row r="630" spans="1:5" x14ac:dyDescent="0.25">
      <c r="A630" s="366"/>
      <c r="B630" s="17">
        <v>2018</v>
      </c>
      <c r="C630" s="17">
        <v>2019</v>
      </c>
      <c r="D630" s="17">
        <v>2020</v>
      </c>
      <c r="E630" s="17">
        <v>2021</v>
      </c>
    </row>
    <row r="631" spans="1:5" ht="15.75" thickBot="1" x14ac:dyDescent="0.3">
      <c r="A631" s="367"/>
      <c r="B631" s="18" t="s">
        <v>6</v>
      </c>
      <c r="C631" s="18" t="s">
        <v>7</v>
      </c>
      <c r="D631" s="18" t="s">
        <v>7</v>
      </c>
      <c r="E631" s="18" t="s">
        <v>7</v>
      </c>
    </row>
    <row r="632" spans="1:5" ht="15.75" thickBot="1" x14ac:dyDescent="0.3">
      <c r="A632" s="4" t="s">
        <v>9</v>
      </c>
      <c r="B632" s="6"/>
      <c r="C632" s="6">
        <v>50</v>
      </c>
      <c r="D632" s="6"/>
      <c r="E632" s="6"/>
    </row>
    <row r="633" spans="1:5" ht="15.75" thickBot="1" x14ac:dyDescent="0.3">
      <c r="A633" s="4" t="s">
        <v>16</v>
      </c>
      <c r="B633" s="6">
        <f>B651</f>
        <v>0</v>
      </c>
      <c r="C633" s="6">
        <f>C651</f>
        <v>960</v>
      </c>
      <c r="D633" s="6">
        <f>D651</f>
        <v>0</v>
      </c>
      <c r="E633" s="6">
        <f>E651</f>
        <v>0</v>
      </c>
    </row>
    <row r="634" spans="1:5" ht="15.75" thickBot="1" x14ac:dyDescent="0.3">
      <c r="A634" s="4" t="s">
        <v>24</v>
      </c>
      <c r="B634" s="6" t="e">
        <f>B633/B632</f>
        <v>#DIV/0!</v>
      </c>
      <c r="C634" s="6">
        <f>C633/C632</f>
        <v>19.2</v>
      </c>
      <c r="D634" s="6" t="e">
        <f>D633/D632</f>
        <v>#DIV/0!</v>
      </c>
      <c r="E634" s="6" t="e">
        <f>E633/E632</f>
        <v>#DIV/0!</v>
      </c>
    </row>
    <row r="635" spans="1:5" ht="15.75" thickBot="1" x14ac:dyDescent="0.3">
      <c r="A635" s="4" t="s">
        <v>17</v>
      </c>
      <c r="B635" s="277" t="s">
        <v>23</v>
      </c>
      <c r="C635" s="7" t="e">
        <f t="shared" ref="C635:E637" si="18">C632/B632-1</f>
        <v>#DIV/0!</v>
      </c>
      <c r="D635" s="7">
        <f t="shared" si="18"/>
        <v>-1</v>
      </c>
      <c r="E635" s="7" t="e">
        <f t="shared" si="18"/>
        <v>#DIV/0!</v>
      </c>
    </row>
    <row r="636" spans="1:5" ht="15.75" thickBot="1" x14ac:dyDescent="0.3">
      <c r="A636" s="4" t="s">
        <v>18</v>
      </c>
      <c r="B636" s="277" t="s">
        <v>23</v>
      </c>
      <c r="C636" s="7" t="e">
        <f t="shared" si="18"/>
        <v>#DIV/0!</v>
      </c>
      <c r="D636" s="7">
        <f t="shared" si="18"/>
        <v>-1</v>
      </c>
      <c r="E636" s="7" t="e">
        <f t="shared" si="18"/>
        <v>#DIV/0!</v>
      </c>
    </row>
    <row r="637" spans="1:5" ht="15.75" thickBot="1" x14ac:dyDescent="0.3">
      <c r="A637" s="4" t="s">
        <v>19</v>
      </c>
      <c r="B637" s="277" t="s">
        <v>23</v>
      </c>
      <c r="C637" s="7" t="e">
        <f t="shared" si="18"/>
        <v>#DIV/0!</v>
      </c>
      <c r="D637" s="7" t="e">
        <f t="shared" si="18"/>
        <v>#DIV/0!</v>
      </c>
      <c r="E637" s="7" t="e">
        <f t="shared" si="18"/>
        <v>#DIV/0!</v>
      </c>
    </row>
    <row r="638" spans="1:5" ht="15.75" thickBot="1" x14ac:dyDescent="0.3">
      <c r="A638" s="382" t="s">
        <v>362</v>
      </c>
      <c r="B638" s="358"/>
      <c r="C638" s="358"/>
      <c r="D638" s="358"/>
      <c r="E638" s="383"/>
    </row>
    <row r="639" spans="1:5" x14ac:dyDescent="0.25">
      <c r="A639" s="366"/>
      <c r="B639" s="17">
        <v>2018</v>
      </c>
      <c r="C639" s="17">
        <v>2019</v>
      </c>
      <c r="D639" s="17">
        <v>2020</v>
      </c>
      <c r="E639" s="17">
        <v>2021</v>
      </c>
    </row>
    <row r="640" spans="1:5" ht="15.75" thickBot="1" x14ac:dyDescent="0.3">
      <c r="A640" s="367"/>
      <c r="B640" s="18" t="s">
        <v>6</v>
      </c>
      <c r="C640" s="18" t="s">
        <v>7</v>
      </c>
      <c r="D640" s="18" t="s">
        <v>7</v>
      </c>
      <c r="E640" s="18" t="s">
        <v>7</v>
      </c>
    </row>
    <row r="641" spans="1:5" ht="15.75" thickBot="1" x14ac:dyDescent="0.3">
      <c r="A641" s="201" t="s">
        <v>43</v>
      </c>
      <c r="B641" s="89">
        <f>B642+B643+B644+B645</f>
        <v>0</v>
      </c>
      <c r="C641" s="89">
        <f>C642+C643+C644+C645</f>
        <v>0</v>
      </c>
      <c r="D641" s="89">
        <f>D642+D643+D644+D645</f>
        <v>0</v>
      </c>
      <c r="E641" s="89">
        <f>E642+E643+E644+E645</f>
        <v>0</v>
      </c>
    </row>
    <row r="642" spans="1:5" ht="15.75" thickBot="1" x14ac:dyDescent="0.3">
      <c r="A642" s="195" t="s">
        <v>52</v>
      </c>
      <c r="B642" s="89"/>
      <c r="C642" s="89"/>
      <c r="D642" s="89"/>
      <c r="E642" s="89"/>
    </row>
    <row r="643" spans="1:5" ht="15.75" thickBot="1" x14ac:dyDescent="0.3">
      <c r="A643" s="195" t="s">
        <v>149</v>
      </c>
      <c r="B643" s="89"/>
      <c r="C643" s="89"/>
      <c r="D643" s="89"/>
      <c r="E643" s="89"/>
    </row>
    <row r="644" spans="1:5" ht="15.75" thickBot="1" x14ac:dyDescent="0.3">
      <c r="A644" s="195" t="s">
        <v>150</v>
      </c>
      <c r="B644" s="89"/>
      <c r="C644" s="89"/>
      <c r="D644" s="89"/>
      <c r="E644" s="89"/>
    </row>
    <row r="645" spans="1:5" ht="15.75" thickBot="1" x14ac:dyDescent="0.3">
      <c r="A645" s="195" t="s">
        <v>151</v>
      </c>
      <c r="B645" s="89"/>
      <c r="C645" s="89"/>
      <c r="D645" s="89"/>
      <c r="E645" s="89"/>
    </row>
    <row r="646" spans="1:5" ht="15.75" thickBot="1" x14ac:dyDescent="0.3">
      <c r="A646" s="201" t="s">
        <v>44</v>
      </c>
      <c r="B646" s="190">
        <f>SUM(B647:B650)</f>
        <v>0</v>
      </c>
      <c r="C646" s="190">
        <f>SUM(C647:C650)</f>
        <v>960</v>
      </c>
      <c r="D646" s="190">
        <f>SUM(D647:D650)</f>
        <v>0</v>
      </c>
      <c r="E646" s="190">
        <f>SUM(E647:E650)</f>
        <v>0</v>
      </c>
    </row>
    <row r="647" spans="1:5" ht="15.75" thickBot="1" x14ac:dyDescent="0.3">
      <c r="A647" s="195" t="s">
        <v>52</v>
      </c>
      <c r="B647" s="190"/>
      <c r="C647" s="89">
        <v>960</v>
      </c>
      <c r="D647" s="89"/>
      <c r="E647" s="89"/>
    </row>
    <row r="648" spans="1:5" ht="15.75" thickBot="1" x14ac:dyDescent="0.3">
      <c r="A648" s="195" t="s">
        <v>149</v>
      </c>
      <c r="B648" s="190"/>
      <c r="C648" s="89"/>
      <c r="D648" s="89"/>
      <c r="E648" s="89"/>
    </row>
    <row r="649" spans="1:5" ht="15.75" thickBot="1" x14ac:dyDescent="0.3">
      <c r="A649" s="195" t="s">
        <v>150</v>
      </c>
      <c r="B649" s="190"/>
      <c r="C649" s="89"/>
      <c r="D649" s="89"/>
      <c r="E649" s="89"/>
    </row>
    <row r="650" spans="1:5" ht="15.75" thickBot="1" x14ac:dyDescent="0.3">
      <c r="A650" s="195" t="s">
        <v>151</v>
      </c>
      <c r="B650" s="190"/>
      <c r="C650" s="89"/>
      <c r="D650" s="89"/>
      <c r="E650" s="89"/>
    </row>
    <row r="651" spans="1:5" ht="15.75" thickBot="1" x14ac:dyDescent="0.3">
      <c r="A651" s="290" t="s">
        <v>34</v>
      </c>
      <c r="B651" s="190">
        <f>B641+B646</f>
        <v>0</v>
      </c>
      <c r="C651" s="190">
        <f>C641+C646</f>
        <v>960</v>
      </c>
      <c r="D651" s="190">
        <f>D641+D646</f>
        <v>0</v>
      </c>
      <c r="E651" s="190">
        <f>E641+E646</f>
        <v>0</v>
      </c>
    </row>
    <row r="652" spans="1:5" ht="34.5" thickBot="1" x14ac:dyDescent="0.3">
      <c r="A652" s="289" t="s">
        <v>54</v>
      </c>
      <c r="B652" s="42" t="s">
        <v>772</v>
      </c>
      <c r="C652" s="287" t="s">
        <v>55</v>
      </c>
      <c r="D652" s="386"/>
      <c r="E652" s="387"/>
    </row>
    <row r="653" spans="1:5" ht="15.75" thickBot="1" x14ac:dyDescent="0.3">
      <c r="A653" s="4" t="s">
        <v>10</v>
      </c>
      <c r="B653" s="371" t="s">
        <v>772</v>
      </c>
      <c r="C653" s="372"/>
      <c r="D653" s="372"/>
      <c r="E653" s="373"/>
    </row>
    <row r="654" spans="1:5" ht="15.75" thickBot="1" x14ac:dyDescent="0.3">
      <c r="A654" s="4" t="s">
        <v>15</v>
      </c>
      <c r="B654" s="352" t="s">
        <v>773</v>
      </c>
      <c r="C654" s="353"/>
      <c r="D654" s="353"/>
      <c r="E654" s="381"/>
    </row>
    <row r="655" spans="1:5" x14ac:dyDescent="0.25">
      <c r="A655" s="366"/>
      <c r="B655" s="17">
        <v>2018</v>
      </c>
      <c r="C655" s="17">
        <v>2019</v>
      </c>
      <c r="D655" s="17">
        <v>2020</v>
      </c>
      <c r="E655" s="17">
        <v>2021</v>
      </c>
    </row>
    <row r="656" spans="1:5" ht="15.75" thickBot="1" x14ac:dyDescent="0.3">
      <c r="A656" s="367"/>
      <c r="B656" s="18" t="s">
        <v>6</v>
      </c>
      <c r="C656" s="18" t="s">
        <v>7</v>
      </c>
      <c r="D656" s="18" t="s">
        <v>7</v>
      </c>
      <c r="E656" s="18" t="s">
        <v>7</v>
      </c>
    </row>
    <row r="657" spans="1:5" ht="15.75" thickBot="1" x14ac:dyDescent="0.3">
      <c r="A657" s="4" t="s">
        <v>9</v>
      </c>
      <c r="B657" s="6"/>
      <c r="C657" s="6">
        <v>5</v>
      </c>
      <c r="D657" s="6"/>
      <c r="E657" s="6"/>
    </row>
    <row r="658" spans="1:5" ht="15.75" thickBot="1" x14ac:dyDescent="0.3">
      <c r="A658" s="4" t="s">
        <v>16</v>
      </c>
      <c r="B658" s="6">
        <f>B676</f>
        <v>0</v>
      </c>
      <c r="C658" s="6">
        <f>C676</f>
        <v>10960</v>
      </c>
      <c r="D658" s="6">
        <f>D676</f>
        <v>0</v>
      </c>
      <c r="E658" s="6">
        <f>E676</f>
        <v>0</v>
      </c>
    </row>
    <row r="659" spans="1:5" ht="15.75" thickBot="1" x14ac:dyDescent="0.3">
      <c r="A659" s="4" t="s">
        <v>24</v>
      </c>
      <c r="B659" s="6" t="e">
        <f>B658/B657</f>
        <v>#DIV/0!</v>
      </c>
      <c r="C659" s="6">
        <f>C658/C657</f>
        <v>2192</v>
      </c>
      <c r="D659" s="6" t="e">
        <f>D658/D657</f>
        <v>#DIV/0!</v>
      </c>
      <c r="E659" s="6" t="e">
        <f>E658/E657</f>
        <v>#DIV/0!</v>
      </c>
    </row>
    <row r="660" spans="1:5" ht="15.75" thickBot="1" x14ac:dyDescent="0.3">
      <c r="A660" s="4" t="s">
        <v>17</v>
      </c>
      <c r="B660" s="277" t="s">
        <v>23</v>
      </c>
      <c r="C660" s="7" t="e">
        <f t="shared" ref="C660:E662" si="19">C657/B657-1</f>
        <v>#DIV/0!</v>
      </c>
      <c r="D660" s="7">
        <f t="shared" si="19"/>
        <v>-1</v>
      </c>
      <c r="E660" s="7" t="e">
        <f t="shared" si="19"/>
        <v>#DIV/0!</v>
      </c>
    </row>
    <row r="661" spans="1:5" ht="15.75" thickBot="1" x14ac:dyDescent="0.3">
      <c r="A661" s="4" t="s">
        <v>18</v>
      </c>
      <c r="B661" s="277" t="s">
        <v>23</v>
      </c>
      <c r="C661" s="7" t="e">
        <f t="shared" si="19"/>
        <v>#DIV/0!</v>
      </c>
      <c r="D661" s="7">
        <f t="shared" si="19"/>
        <v>-1</v>
      </c>
      <c r="E661" s="7" t="e">
        <f t="shared" si="19"/>
        <v>#DIV/0!</v>
      </c>
    </row>
    <row r="662" spans="1:5" ht="15.75" thickBot="1" x14ac:dyDescent="0.3">
      <c r="A662" s="4" t="s">
        <v>19</v>
      </c>
      <c r="B662" s="277" t="s">
        <v>23</v>
      </c>
      <c r="C662" s="7" t="e">
        <f t="shared" si="19"/>
        <v>#DIV/0!</v>
      </c>
      <c r="D662" s="7" t="e">
        <f t="shared" si="19"/>
        <v>#DIV/0!</v>
      </c>
      <c r="E662" s="7" t="e">
        <f t="shared" si="19"/>
        <v>#DIV/0!</v>
      </c>
    </row>
    <row r="663" spans="1:5" ht="15.75" thickBot="1" x14ac:dyDescent="0.3">
      <c r="A663" s="382" t="s">
        <v>362</v>
      </c>
      <c r="B663" s="358"/>
      <c r="C663" s="358"/>
      <c r="D663" s="358"/>
      <c r="E663" s="383"/>
    </row>
    <row r="664" spans="1:5" x14ac:dyDescent="0.25">
      <c r="A664" s="366"/>
      <c r="B664" s="17">
        <v>2018</v>
      </c>
      <c r="C664" s="17">
        <v>2019</v>
      </c>
      <c r="D664" s="17">
        <v>2020</v>
      </c>
      <c r="E664" s="17">
        <v>2021</v>
      </c>
    </row>
    <row r="665" spans="1:5" ht="15.75" thickBot="1" x14ac:dyDescent="0.3">
      <c r="A665" s="367"/>
      <c r="B665" s="18" t="s">
        <v>6</v>
      </c>
      <c r="C665" s="18" t="s">
        <v>7</v>
      </c>
      <c r="D665" s="18" t="s">
        <v>7</v>
      </c>
      <c r="E665" s="18" t="s">
        <v>7</v>
      </c>
    </row>
    <row r="666" spans="1:5" ht="15.75" thickBot="1" x14ac:dyDescent="0.3">
      <c r="A666" s="201" t="s">
        <v>43</v>
      </c>
      <c r="B666" s="89">
        <f>B667+B668+B669+B670</f>
        <v>0</v>
      </c>
      <c r="C666" s="89">
        <f>C667+C668+C669+C670</f>
        <v>7300</v>
      </c>
      <c r="D666" s="89">
        <f>D667+D668+D669+D670</f>
        <v>0</v>
      </c>
      <c r="E666" s="89">
        <f>E667+E668+E669+E670</f>
        <v>0</v>
      </c>
    </row>
    <row r="667" spans="1:5" ht="15.75" thickBot="1" x14ac:dyDescent="0.3">
      <c r="A667" s="195" t="s">
        <v>52</v>
      </c>
      <c r="B667" s="89"/>
      <c r="C667" s="89">
        <v>7300</v>
      </c>
      <c r="D667" s="89"/>
      <c r="E667" s="89"/>
    </row>
    <row r="668" spans="1:5" ht="15.75" thickBot="1" x14ac:dyDescent="0.3">
      <c r="A668" s="195" t="s">
        <v>149</v>
      </c>
      <c r="B668" s="89"/>
      <c r="C668" s="89"/>
      <c r="D668" s="89"/>
      <c r="E668" s="89"/>
    </row>
    <row r="669" spans="1:5" ht="15.75" thickBot="1" x14ac:dyDescent="0.3">
      <c r="A669" s="195" t="s">
        <v>150</v>
      </c>
      <c r="B669" s="89"/>
      <c r="C669" s="89"/>
      <c r="D669" s="89"/>
      <c r="E669" s="89"/>
    </row>
    <row r="670" spans="1:5" ht="15.75" thickBot="1" x14ac:dyDescent="0.3">
      <c r="A670" s="195" t="s">
        <v>151</v>
      </c>
      <c r="B670" s="89"/>
      <c r="C670" s="89"/>
      <c r="D670" s="89"/>
      <c r="E670" s="89"/>
    </row>
    <row r="671" spans="1:5" ht="15.75" thickBot="1" x14ac:dyDescent="0.3">
      <c r="A671" s="201" t="s">
        <v>44</v>
      </c>
      <c r="B671" s="190">
        <f>SUM(B672:B675)</f>
        <v>0</v>
      </c>
      <c r="C671" s="190">
        <f>SUM(C672:C675)</f>
        <v>3660</v>
      </c>
      <c r="D671" s="190">
        <f>SUM(D672:D675)</f>
        <v>0</v>
      </c>
      <c r="E671" s="190">
        <f>SUM(E672:E675)</f>
        <v>0</v>
      </c>
    </row>
    <row r="672" spans="1:5" ht="15.75" thickBot="1" x14ac:dyDescent="0.3">
      <c r="A672" s="195" t="s">
        <v>52</v>
      </c>
      <c r="B672" s="190"/>
      <c r="C672" s="89">
        <v>3660</v>
      </c>
      <c r="D672" s="89"/>
      <c r="E672" s="89"/>
    </row>
    <row r="673" spans="1:5" ht="15.75" thickBot="1" x14ac:dyDescent="0.3">
      <c r="A673" s="195" t="s">
        <v>149</v>
      </c>
      <c r="B673" s="190"/>
      <c r="C673" s="89"/>
      <c r="D673" s="89"/>
      <c r="E673" s="89"/>
    </row>
    <row r="674" spans="1:5" ht="15.75" thickBot="1" x14ac:dyDescent="0.3">
      <c r="A674" s="195" t="s">
        <v>150</v>
      </c>
      <c r="B674" s="190"/>
      <c r="C674" s="89"/>
      <c r="D674" s="89"/>
      <c r="E674" s="89"/>
    </row>
    <row r="675" spans="1:5" ht="15.75" thickBot="1" x14ac:dyDescent="0.3">
      <c r="A675" s="195" t="s">
        <v>151</v>
      </c>
      <c r="B675" s="190"/>
      <c r="C675" s="89"/>
      <c r="D675" s="89"/>
      <c r="E675" s="89"/>
    </row>
    <row r="676" spans="1:5" ht="15.75" thickBot="1" x14ac:dyDescent="0.3">
      <c r="A676" s="290" t="s">
        <v>34</v>
      </c>
      <c r="B676" s="190">
        <f>B666+B671</f>
        <v>0</v>
      </c>
      <c r="C676" s="190">
        <f>C666+C671</f>
        <v>10960</v>
      </c>
      <c r="D676" s="190">
        <f>D666+D671</f>
        <v>0</v>
      </c>
      <c r="E676" s="190">
        <f>E666+E671</f>
        <v>0</v>
      </c>
    </row>
    <row r="677" spans="1:5" ht="15.75" thickBot="1" x14ac:dyDescent="0.3">
      <c r="A677" s="289" t="s">
        <v>48</v>
      </c>
      <c r="B677" s="384" t="s">
        <v>442</v>
      </c>
      <c r="C677" s="385"/>
      <c r="D677" s="386"/>
      <c r="E677" s="387"/>
    </row>
    <row r="678" spans="1:5" ht="34.5" thickBot="1" x14ac:dyDescent="0.3">
      <c r="A678" s="289" t="s">
        <v>75</v>
      </c>
      <c r="B678" s="42" t="s">
        <v>444</v>
      </c>
      <c r="C678" s="287" t="s">
        <v>55</v>
      </c>
      <c r="D678" s="386"/>
      <c r="E678" s="387"/>
    </row>
    <row r="679" spans="1:5" ht="15.75" thickBot="1" x14ac:dyDescent="0.3">
      <c r="A679" s="4" t="s">
        <v>10</v>
      </c>
      <c r="B679" s="371" t="s">
        <v>444</v>
      </c>
      <c r="C679" s="372"/>
      <c r="D679" s="372"/>
      <c r="E679" s="373"/>
    </row>
    <row r="680" spans="1:5" ht="15.75" thickBot="1" x14ac:dyDescent="0.3">
      <c r="A680" s="4" t="s">
        <v>15</v>
      </c>
      <c r="B680" s="352" t="s">
        <v>223</v>
      </c>
      <c r="C680" s="353"/>
      <c r="D680" s="353"/>
      <c r="E680" s="381"/>
    </row>
    <row r="681" spans="1:5" x14ac:dyDescent="0.25">
      <c r="A681" s="366"/>
      <c r="B681" s="17">
        <v>2018</v>
      </c>
      <c r="C681" s="17">
        <v>2019</v>
      </c>
      <c r="D681" s="17">
        <v>2020</v>
      </c>
      <c r="E681" s="17">
        <v>2021</v>
      </c>
    </row>
    <row r="682" spans="1:5" ht="15.75" thickBot="1" x14ac:dyDescent="0.3">
      <c r="A682" s="367"/>
      <c r="B682" s="18" t="s">
        <v>6</v>
      </c>
      <c r="C682" s="18" t="s">
        <v>7</v>
      </c>
      <c r="D682" s="18" t="s">
        <v>7</v>
      </c>
      <c r="E682" s="18" t="s">
        <v>7</v>
      </c>
    </row>
    <row r="683" spans="1:5" ht="15.75" thickBot="1" x14ac:dyDescent="0.3">
      <c r="A683" s="4" t="s">
        <v>9</v>
      </c>
      <c r="B683" s="277"/>
      <c r="C683" s="277"/>
      <c r="D683" s="277">
        <v>1</v>
      </c>
      <c r="E683" s="277">
        <v>1</v>
      </c>
    </row>
    <row r="684" spans="1:5" ht="15.75" thickBot="1" x14ac:dyDescent="0.3">
      <c r="A684" s="4" t="s">
        <v>16</v>
      </c>
      <c r="B684" s="6">
        <f>B702</f>
        <v>0</v>
      </c>
      <c r="C684" s="6">
        <f>C702</f>
        <v>0</v>
      </c>
      <c r="D684" s="6">
        <f>D702</f>
        <v>13000</v>
      </c>
      <c r="E684" s="6">
        <f>E702</f>
        <v>13000</v>
      </c>
    </row>
    <row r="685" spans="1:5" ht="15.75" thickBot="1" x14ac:dyDescent="0.3">
      <c r="A685" s="4" t="s">
        <v>24</v>
      </c>
      <c r="B685" s="6" t="e">
        <f>B684/B683</f>
        <v>#DIV/0!</v>
      </c>
      <c r="C685" s="6" t="e">
        <f>C684/C683</f>
        <v>#DIV/0!</v>
      </c>
      <c r="D685" s="6">
        <f>D684/D683</f>
        <v>13000</v>
      </c>
      <c r="E685" s="6">
        <f>E684/E683</f>
        <v>13000</v>
      </c>
    </row>
    <row r="686" spans="1:5" ht="15.75" thickBot="1" x14ac:dyDescent="0.3">
      <c r="A686" s="4" t="s">
        <v>17</v>
      </c>
      <c r="B686" s="277" t="s">
        <v>23</v>
      </c>
      <c r="C686" s="7" t="e">
        <f>C683/B683-1</f>
        <v>#DIV/0!</v>
      </c>
      <c r="D686" s="7" t="e">
        <f t="shared" ref="D686:E688" si="20">D683/C683-1</f>
        <v>#DIV/0!</v>
      </c>
      <c r="E686" s="7">
        <f t="shared" si="20"/>
        <v>0</v>
      </c>
    </row>
    <row r="687" spans="1:5" ht="15.75" thickBot="1" x14ac:dyDescent="0.3">
      <c r="A687" s="4" t="s">
        <v>18</v>
      </c>
      <c r="B687" s="277" t="s">
        <v>23</v>
      </c>
      <c r="C687" s="7" t="e">
        <f>C684/B684-1</f>
        <v>#DIV/0!</v>
      </c>
      <c r="D687" s="7" t="e">
        <f t="shared" si="20"/>
        <v>#DIV/0!</v>
      </c>
      <c r="E687" s="7">
        <f t="shared" si="20"/>
        <v>0</v>
      </c>
    </row>
    <row r="688" spans="1:5" ht="15.75" thickBot="1" x14ac:dyDescent="0.3">
      <c r="A688" s="4" t="s">
        <v>19</v>
      </c>
      <c r="B688" s="277" t="s">
        <v>23</v>
      </c>
      <c r="C688" s="7" t="e">
        <f>C685/B685-1</f>
        <v>#DIV/0!</v>
      </c>
      <c r="D688" s="7" t="e">
        <f t="shared" si="20"/>
        <v>#DIV/0!</v>
      </c>
      <c r="E688" s="7">
        <f t="shared" si="20"/>
        <v>0</v>
      </c>
    </row>
    <row r="689" spans="1:5" ht="15.75" thickBot="1" x14ac:dyDescent="0.3">
      <c r="A689" s="382" t="s">
        <v>368</v>
      </c>
      <c r="B689" s="358"/>
      <c r="C689" s="358"/>
      <c r="D689" s="358"/>
      <c r="E689" s="383"/>
    </row>
    <row r="690" spans="1:5" x14ac:dyDescent="0.25">
      <c r="A690" s="366"/>
      <c r="B690" s="17">
        <v>2018</v>
      </c>
      <c r="C690" s="17">
        <v>2019</v>
      </c>
      <c r="D690" s="17">
        <v>2020</v>
      </c>
      <c r="E690" s="17">
        <v>2021</v>
      </c>
    </row>
    <row r="691" spans="1:5" ht="15.75" thickBot="1" x14ac:dyDescent="0.3">
      <c r="A691" s="367"/>
      <c r="B691" s="18" t="s">
        <v>6</v>
      </c>
      <c r="C691" s="18" t="s">
        <v>7</v>
      </c>
      <c r="D691" s="18" t="s">
        <v>7</v>
      </c>
      <c r="E691" s="18" t="s">
        <v>7</v>
      </c>
    </row>
    <row r="692" spans="1:5" ht="15.75" thickBot="1" x14ac:dyDescent="0.3">
      <c r="A692" s="201" t="s">
        <v>43</v>
      </c>
      <c r="B692" s="89">
        <f>B693+B694+B695+B696</f>
        <v>0</v>
      </c>
      <c r="C692" s="89">
        <f>C693+C694+C695+C696</f>
        <v>0</v>
      </c>
      <c r="D692" s="89">
        <f>D693+D694+D695+D696</f>
        <v>13000</v>
      </c>
      <c r="E692" s="89">
        <f>E693+E694+E695+E696</f>
        <v>13000</v>
      </c>
    </row>
    <row r="693" spans="1:5" ht="15.75" thickBot="1" x14ac:dyDescent="0.3">
      <c r="A693" s="195" t="s">
        <v>52</v>
      </c>
      <c r="B693" s="89"/>
      <c r="C693" s="89"/>
      <c r="D693" s="89">
        <v>13000</v>
      </c>
      <c r="E693" s="89">
        <v>13000</v>
      </c>
    </row>
    <row r="694" spans="1:5" ht="15.75" thickBot="1" x14ac:dyDescent="0.3">
      <c r="A694" s="195" t="s">
        <v>149</v>
      </c>
      <c r="B694" s="89"/>
      <c r="C694" s="89"/>
      <c r="D694" s="89"/>
      <c r="E694" s="89"/>
    </row>
    <row r="695" spans="1:5" ht="15.75" thickBot="1" x14ac:dyDescent="0.3">
      <c r="A695" s="195" t="s">
        <v>150</v>
      </c>
      <c r="B695" s="89"/>
      <c r="C695" s="89"/>
      <c r="D695" s="89"/>
      <c r="E695" s="89"/>
    </row>
    <row r="696" spans="1:5" ht="15.75" thickBot="1" x14ac:dyDescent="0.3">
      <c r="A696" s="195" t="s">
        <v>151</v>
      </c>
      <c r="B696" s="89"/>
      <c r="C696" s="89"/>
      <c r="D696" s="89"/>
      <c r="E696" s="89"/>
    </row>
    <row r="697" spans="1:5" ht="15.75" thickBot="1" x14ac:dyDescent="0.3">
      <c r="A697" s="201" t="s">
        <v>44</v>
      </c>
      <c r="B697" s="190">
        <f>SUM(B698:B701)</f>
        <v>0</v>
      </c>
      <c r="C697" s="190">
        <f>SUM(C698:C701)</f>
        <v>0</v>
      </c>
      <c r="D697" s="190">
        <f>SUM(D698:D701)</f>
        <v>0</v>
      </c>
      <c r="E697" s="190">
        <f>SUM(E698:E701)</f>
        <v>0</v>
      </c>
    </row>
    <row r="698" spans="1:5" ht="15.75" thickBot="1" x14ac:dyDescent="0.3">
      <c r="A698" s="195" t="s">
        <v>52</v>
      </c>
      <c r="B698" s="190"/>
      <c r="C698" s="89"/>
      <c r="D698" s="89"/>
      <c r="E698" s="89"/>
    </row>
    <row r="699" spans="1:5" ht="15.75" thickBot="1" x14ac:dyDescent="0.3">
      <c r="A699" s="195" t="s">
        <v>149</v>
      </c>
      <c r="B699" s="190"/>
      <c r="C699" s="89"/>
      <c r="D699" s="89"/>
      <c r="E699" s="89"/>
    </row>
    <row r="700" spans="1:5" ht="15.75" thickBot="1" x14ac:dyDescent="0.3">
      <c r="A700" s="195" t="s">
        <v>150</v>
      </c>
      <c r="B700" s="190"/>
      <c r="C700" s="89"/>
      <c r="D700" s="89"/>
      <c r="E700" s="89"/>
    </row>
    <row r="701" spans="1:5" ht="15.75" thickBot="1" x14ac:dyDescent="0.3">
      <c r="A701" s="195" t="s">
        <v>151</v>
      </c>
      <c r="B701" s="190"/>
      <c r="C701" s="89"/>
      <c r="D701" s="89"/>
      <c r="E701" s="89"/>
    </row>
    <row r="702" spans="1:5" ht="15.75" thickBot="1" x14ac:dyDescent="0.3">
      <c r="A702" s="290" t="s">
        <v>395</v>
      </c>
      <c r="B702" s="190">
        <f>B692+B697</f>
        <v>0</v>
      </c>
      <c r="C702" s="190">
        <f>C692+C697</f>
        <v>0</v>
      </c>
      <c r="D702" s="190">
        <f>D692+D697</f>
        <v>13000</v>
      </c>
      <c r="E702" s="190">
        <f>E692+E697</f>
        <v>13000</v>
      </c>
    </row>
    <row r="703" spans="1:5" ht="15.75" thickBot="1" x14ac:dyDescent="0.3">
      <c r="A703" s="25"/>
      <c r="B703" s="26"/>
      <c r="C703" s="26"/>
      <c r="D703" s="26"/>
      <c r="E703" s="26"/>
    </row>
    <row r="704" spans="1:5" ht="24.75" thickBot="1" x14ac:dyDescent="0.3">
      <c r="A704" s="12" t="s">
        <v>49</v>
      </c>
      <c r="B704" s="13">
        <f>B30+B67+B104+B142+B168+B194+B306+B343+B380+B417+B455+B505+B542+B582+B684+B271</f>
        <v>351571</v>
      </c>
      <c r="C704" s="13">
        <f>C30+C67+C104+C142+C168+C194+C306+C343+C380+C417+C455+C505+C542+C582+C684+C271+C219+C245+C607+C633+C658</f>
        <v>521300</v>
      </c>
      <c r="D704" s="13">
        <f>D30+D67+D104+D142+D168+D194+D306+D343+D380+D417+D455+D505+D542+D582+D684+D271</f>
        <v>530000</v>
      </c>
      <c r="E704" s="13">
        <f>E30+E67+E104+E142+E168+E194+E306+E343+E380+E417+E455+E505+E542+E582+E684+E271</f>
        <v>531000</v>
      </c>
    </row>
    <row r="705" spans="1:5" ht="24.75" thickBot="1" x14ac:dyDescent="0.3">
      <c r="A705" s="12" t="s">
        <v>50</v>
      </c>
      <c r="B705" s="13">
        <f>B706+B709+B712+B715+B718+B721+B724+B727+B732</f>
        <v>351571</v>
      </c>
      <c r="C705" s="13">
        <f>C706+C709+C712+C715+C718+C721+C724+C727+C732</f>
        <v>521300</v>
      </c>
      <c r="D705" s="13">
        <f>D706+D709+D712+D715+D718+D721+D724+D727+D732</f>
        <v>530000</v>
      </c>
      <c r="E705" s="13">
        <f>E706+E709+E712+E715+E718+E721+E724+E727+E732</f>
        <v>531000</v>
      </c>
    </row>
    <row r="706" spans="1:5" ht="15.75" thickBot="1" x14ac:dyDescent="0.3">
      <c r="A706" s="1" t="s">
        <v>0</v>
      </c>
      <c r="B706" s="21">
        <f>B707+B708</f>
        <v>111000</v>
      </c>
      <c r="C706" s="21">
        <f>C707+C708</f>
        <v>107800</v>
      </c>
      <c r="D706" s="21">
        <f>D707+D708</f>
        <v>109500</v>
      </c>
      <c r="E706" s="21">
        <f>E707+E708</f>
        <v>109000</v>
      </c>
    </row>
    <row r="707" spans="1:5" ht="15.75" thickBot="1" x14ac:dyDescent="0.3">
      <c r="A707" s="10" t="s">
        <v>52</v>
      </c>
      <c r="B707" s="190">
        <f t="shared" ref="B707:E708" si="21">B39+B76+B113+B315+B352+B389+B426+B464+B514+B551</f>
        <v>111000</v>
      </c>
      <c r="C707" s="190">
        <f t="shared" si="21"/>
        <v>107800</v>
      </c>
      <c r="D707" s="190">
        <f t="shared" si="21"/>
        <v>109500</v>
      </c>
      <c r="E707" s="190">
        <f t="shared" si="21"/>
        <v>109000</v>
      </c>
    </row>
    <row r="708" spans="1:5" ht="15.75" thickBot="1" x14ac:dyDescent="0.3">
      <c r="A708" s="10" t="s">
        <v>56</v>
      </c>
      <c r="B708" s="190">
        <f t="shared" si="21"/>
        <v>0</v>
      </c>
      <c r="C708" s="190">
        <f t="shared" si="21"/>
        <v>0</v>
      </c>
      <c r="D708" s="190">
        <f t="shared" si="21"/>
        <v>0</v>
      </c>
      <c r="E708" s="190">
        <f t="shared" si="21"/>
        <v>0</v>
      </c>
    </row>
    <row r="709" spans="1:5" ht="24.75" thickBot="1" x14ac:dyDescent="0.3">
      <c r="A709" s="1" t="s">
        <v>32</v>
      </c>
      <c r="B709" s="21">
        <f>B710+B711</f>
        <v>19350</v>
      </c>
      <c r="C709" s="21">
        <f>C710+C711</f>
        <v>19200</v>
      </c>
      <c r="D709" s="21">
        <f>D710+D711</f>
        <v>19210</v>
      </c>
      <c r="E709" s="21">
        <f>E710+E711</f>
        <v>19210</v>
      </c>
    </row>
    <row r="710" spans="1:5" ht="15.75" thickBot="1" x14ac:dyDescent="0.3">
      <c r="A710" s="10" t="s">
        <v>52</v>
      </c>
      <c r="B710" s="8">
        <f t="shared" ref="B710:E711" si="22">B42+B79+B116+B318+B355+B392+B429+B467+B517+B554</f>
        <v>19350</v>
      </c>
      <c r="C710" s="8">
        <f t="shared" si="22"/>
        <v>19200</v>
      </c>
      <c r="D710" s="8">
        <f t="shared" si="22"/>
        <v>19210</v>
      </c>
      <c r="E710" s="8">
        <f t="shared" si="22"/>
        <v>19210</v>
      </c>
    </row>
    <row r="711" spans="1:5" ht="15.75" thickBot="1" x14ac:dyDescent="0.3">
      <c r="A711" s="10" t="s">
        <v>56</v>
      </c>
      <c r="B711" s="8">
        <f t="shared" si="22"/>
        <v>0</v>
      </c>
      <c r="C711" s="8">
        <f t="shared" si="22"/>
        <v>0</v>
      </c>
      <c r="D711" s="8">
        <f t="shared" si="22"/>
        <v>0</v>
      </c>
      <c r="E711" s="8">
        <f t="shared" si="22"/>
        <v>0</v>
      </c>
    </row>
    <row r="712" spans="1:5" ht="15.75" thickBot="1" x14ac:dyDescent="0.3">
      <c r="A712" s="1" t="s">
        <v>1</v>
      </c>
      <c r="B712" s="21">
        <f>B713+B714</f>
        <v>110201</v>
      </c>
      <c r="C712" s="21">
        <f>C713+C714</f>
        <v>95761</v>
      </c>
      <c r="D712" s="21">
        <f>D713+D714</f>
        <v>94051</v>
      </c>
      <c r="E712" s="21">
        <f>E713+E714</f>
        <v>95551</v>
      </c>
    </row>
    <row r="713" spans="1:5" ht="15.75" thickBot="1" x14ac:dyDescent="0.3">
      <c r="A713" s="10" t="s">
        <v>52</v>
      </c>
      <c r="B713" s="11">
        <f t="shared" ref="B713:E714" si="23">B45+B82+B119+B321+B358+B395+B432+B470+B520+B557</f>
        <v>110201</v>
      </c>
      <c r="C713" s="11">
        <f t="shared" si="23"/>
        <v>95761</v>
      </c>
      <c r="D713" s="11">
        <f t="shared" si="23"/>
        <v>94051</v>
      </c>
      <c r="E713" s="11">
        <f t="shared" si="23"/>
        <v>95551</v>
      </c>
    </row>
    <row r="714" spans="1:5" ht="15.75" thickBot="1" x14ac:dyDescent="0.3">
      <c r="A714" s="10" t="s">
        <v>56</v>
      </c>
      <c r="B714" s="11">
        <f t="shared" si="23"/>
        <v>0</v>
      </c>
      <c r="C714" s="11">
        <f t="shared" si="23"/>
        <v>0</v>
      </c>
      <c r="D714" s="11">
        <f t="shared" si="23"/>
        <v>0</v>
      </c>
      <c r="E714" s="11">
        <f t="shared" si="23"/>
        <v>0</v>
      </c>
    </row>
    <row r="715" spans="1:5" ht="15.75" thickBot="1" x14ac:dyDescent="0.3">
      <c r="A715" s="1" t="s">
        <v>2</v>
      </c>
      <c r="B715" s="21">
        <f>B716+B717</f>
        <v>0</v>
      </c>
      <c r="C715" s="21">
        <f>C716+C717</f>
        <v>0</v>
      </c>
      <c r="D715" s="21">
        <f>D716+D717</f>
        <v>0</v>
      </c>
      <c r="E715" s="21">
        <f>E716+E717</f>
        <v>0</v>
      </c>
    </row>
    <row r="716" spans="1:5" ht="15.75" thickBot="1" x14ac:dyDescent="0.3">
      <c r="A716" s="10" t="s">
        <v>52</v>
      </c>
      <c r="B716" s="8"/>
      <c r="C716" s="8"/>
      <c r="D716" s="8"/>
      <c r="E716" s="8"/>
    </row>
    <row r="717" spans="1:5" ht="15.75" thickBot="1" x14ac:dyDescent="0.3">
      <c r="A717" s="10" t="s">
        <v>56</v>
      </c>
      <c r="B717" s="11"/>
      <c r="C717" s="11"/>
      <c r="D717" s="11"/>
      <c r="E717" s="11"/>
    </row>
    <row r="718" spans="1:5" ht="15.75" thickBot="1" x14ac:dyDescent="0.3">
      <c r="A718" s="1" t="s">
        <v>25</v>
      </c>
      <c r="B718" s="21">
        <f>B719+B720</f>
        <v>57530</v>
      </c>
      <c r="C718" s="21">
        <f>C719+C720</f>
        <v>45239</v>
      </c>
      <c r="D718" s="21">
        <f>D719+D720</f>
        <v>45239</v>
      </c>
      <c r="E718" s="21">
        <f>E719+E720</f>
        <v>45239</v>
      </c>
    </row>
    <row r="719" spans="1:5" ht="15.75" thickBot="1" x14ac:dyDescent="0.3">
      <c r="A719" s="10" t="s">
        <v>52</v>
      </c>
      <c r="B719" s="8">
        <f t="shared" ref="B719:E720" si="24">B51+B88+B125+B327+B364+B401+B438+B476+B526+B563</f>
        <v>57530</v>
      </c>
      <c r="C719" s="8">
        <f t="shared" si="24"/>
        <v>45239</v>
      </c>
      <c r="D719" s="8">
        <f t="shared" si="24"/>
        <v>45239</v>
      </c>
      <c r="E719" s="8">
        <f t="shared" si="24"/>
        <v>45239</v>
      </c>
    </row>
    <row r="720" spans="1:5" ht="15.75" thickBot="1" x14ac:dyDescent="0.3">
      <c r="A720" s="10" t="s">
        <v>56</v>
      </c>
      <c r="B720" s="8">
        <f t="shared" si="24"/>
        <v>0</v>
      </c>
      <c r="C720" s="8">
        <f t="shared" si="24"/>
        <v>0</v>
      </c>
      <c r="D720" s="8">
        <f t="shared" si="24"/>
        <v>0</v>
      </c>
      <c r="E720" s="8">
        <f t="shared" si="24"/>
        <v>0</v>
      </c>
    </row>
    <row r="721" spans="1:5" ht="15.75" thickBot="1" x14ac:dyDescent="0.3">
      <c r="A721" s="1" t="s">
        <v>26</v>
      </c>
      <c r="B721" s="21">
        <f>B722+B723</f>
        <v>411</v>
      </c>
      <c r="C721" s="21">
        <f>C722+C723</f>
        <v>0</v>
      </c>
      <c r="D721" s="21">
        <f>D722+D723</f>
        <v>0</v>
      </c>
      <c r="E721" s="21">
        <f>E722+E723</f>
        <v>0</v>
      </c>
    </row>
    <row r="722" spans="1:5" ht="15.75" thickBot="1" x14ac:dyDescent="0.3">
      <c r="A722" s="10" t="s">
        <v>52</v>
      </c>
      <c r="B722" s="8">
        <f t="shared" ref="B722:E723" si="25">B529+B566</f>
        <v>411</v>
      </c>
      <c r="C722" s="8">
        <f t="shared" si="25"/>
        <v>0</v>
      </c>
      <c r="D722" s="8">
        <f t="shared" si="25"/>
        <v>0</v>
      </c>
      <c r="E722" s="8">
        <f t="shared" si="25"/>
        <v>0</v>
      </c>
    </row>
    <row r="723" spans="1:5" ht="15.75" thickBot="1" x14ac:dyDescent="0.3">
      <c r="A723" s="10" t="s">
        <v>56</v>
      </c>
      <c r="B723" s="8">
        <f t="shared" si="25"/>
        <v>0</v>
      </c>
      <c r="C723" s="8">
        <f t="shared" si="25"/>
        <v>0</v>
      </c>
      <c r="D723" s="8">
        <f t="shared" si="25"/>
        <v>0</v>
      </c>
      <c r="E723" s="8">
        <f t="shared" si="25"/>
        <v>0</v>
      </c>
    </row>
    <row r="724" spans="1:5" ht="24.75" thickBot="1" x14ac:dyDescent="0.3">
      <c r="A724" s="1" t="s">
        <v>3</v>
      </c>
      <c r="B724" s="21">
        <f>B725+B726</f>
        <v>79</v>
      </c>
      <c r="C724" s="21">
        <f>C725+C726</f>
        <v>0</v>
      </c>
      <c r="D724" s="21">
        <f>D725+D726</f>
        <v>0</v>
      </c>
      <c r="E724" s="21">
        <f>E725+E726</f>
        <v>0</v>
      </c>
    </row>
    <row r="725" spans="1:5" ht="15.75" thickBot="1" x14ac:dyDescent="0.3">
      <c r="A725" s="10" t="s">
        <v>52</v>
      </c>
      <c r="B725" s="8">
        <f>B94+B131+B333+B370+B407+B444+B482+B532+B569</f>
        <v>79</v>
      </c>
      <c r="C725" s="8">
        <f t="shared" ref="C725:E726" si="26">C532+C569</f>
        <v>0</v>
      </c>
      <c r="D725" s="8">
        <f t="shared" si="26"/>
        <v>0</v>
      </c>
      <c r="E725" s="8">
        <f t="shared" si="26"/>
        <v>0</v>
      </c>
    </row>
    <row r="726" spans="1:5" ht="15.75" thickBot="1" x14ac:dyDescent="0.3">
      <c r="A726" s="10" t="s">
        <v>56</v>
      </c>
      <c r="B726" s="8">
        <f>B533+B570</f>
        <v>0</v>
      </c>
      <c r="C726" s="8">
        <f t="shared" si="26"/>
        <v>0</v>
      </c>
      <c r="D726" s="8">
        <f t="shared" si="26"/>
        <v>0</v>
      </c>
      <c r="E726" s="8">
        <f t="shared" si="26"/>
        <v>0</v>
      </c>
    </row>
    <row r="727" spans="1:5" ht="15.75" thickBot="1" x14ac:dyDescent="0.3">
      <c r="A727" s="1" t="s">
        <v>20</v>
      </c>
      <c r="B727" s="21">
        <f>B728+B729+B730+B731</f>
        <v>15000</v>
      </c>
      <c r="C727" s="21">
        <f>C728+C729+C730+C731</f>
        <v>22300</v>
      </c>
      <c r="D727" s="21">
        <f>D728+D729+D730+D731</f>
        <v>35300</v>
      </c>
      <c r="E727" s="21">
        <f>E728+E729+E730+E731</f>
        <v>35300</v>
      </c>
    </row>
    <row r="728" spans="1:5" ht="15.75" thickBot="1" x14ac:dyDescent="0.3">
      <c r="A728" s="10" t="s">
        <v>52</v>
      </c>
      <c r="B728" s="8">
        <f>B151+B177+B203+B591+B693+B228+B254+B280+B616+B642+B667</f>
        <v>15000</v>
      </c>
      <c r="C728" s="8">
        <f>C151+C177+C203+C591+C693+C228+C254+C280+C616+C642+C667</f>
        <v>22300</v>
      </c>
      <c r="D728" s="8">
        <f t="shared" ref="D728:E731" si="27">D151+D177+D203+D591+D693+D228+D254+D280+D616+D642+D667</f>
        <v>35300</v>
      </c>
      <c r="E728" s="8">
        <f t="shared" si="27"/>
        <v>35300</v>
      </c>
    </row>
    <row r="729" spans="1:5" ht="15.75" thickBot="1" x14ac:dyDescent="0.3">
      <c r="A729" s="10" t="s">
        <v>152</v>
      </c>
      <c r="B729" s="8">
        <f t="shared" ref="B729:E736" si="28">B152+B178+B204+B592+B694+B229+B255+B281+B617+B643+B668</f>
        <v>0</v>
      </c>
      <c r="C729" s="8">
        <f t="shared" si="28"/>
        <v>0</v>
      </c>
      <c r="D729" s="8">
        <f t="shared" si="27"/>
        <v>0</v>
      </c>
      <c r="E729" s="8">
        <f t="shared" si="27"/>
        <v>0</v>
      </c>
    </row>
    <row r="730" spans="1:5" ht="15.75" thickBot="1" x14ac:dyDescent="0.3">
      <c r="A730" s="10" t="s">
        <v>150</v>
      </c>
      <c r="B730" s="8">
        <f t="shared" si="28"/>
        <v>0</v>
      </c>
      <c r="C730" s="8">
        <f t="shared" si="28"/>
        <v>0</v>
      </c>
      <c r="D730" s="8">
        <f t="shared" si="27"/>
        <v>0</v>
      </c>
      <c r="E730" s="8">
        <f t="shared" si="27"/>
        <v>0</v>
      </c>
    </row>
    <row r="731" spans="1:5" ht="15.75" thickBot="1" x14ac:dyDescent="0.3">
      <c r="A731" s="10" t="s">
        <v>151</v>
      </c>
      <c r="B731" s="8">
        <f t="shared" si="28"/>
        <v>0</v>
      </c>
      <c r="C731" s="8">
        <f t="shared" si="28"/>
        <v>0</v>
      </c>
      <c r="D731" s="8">
        <f t="shared" si="27"/>
        <v>0</v>
      </c>
      <c r="E731" s="8">
        <f t="shared" si="27"/>
        <v>0</v>
      </c>
    </row>
    <row r="732" spans="1:5" ht="15.75" thickBot="1" x14ac:dyDescent="0.3">
      <c r="A732" s="1" t="s">
        <v>21</v>
      </c>
      <c r="B732" s="21">
        <f>B733+B734+B735+B736</f>
        <v>38000</v>
      </c>
      <c r="C732" s="21">
        <f>C733+C734+C735+C736</f>
        <v>231000</v>
      </c>
      <c r="D732" s="21">
        <f>D733+D734+D735+D736</f>
        <v>226700</v>
      </c>
      <c r="E732" s="21">
        <f>E733+E734+E735+E736</f>
        <v>226700</v>
      </c>
    </row>
    <row r="733" spans="1:5" ht="15.75" thickBot="1" x14ac:dyDescent="0.3">
      <c r="A733" s="10" t="s">
        <v>52</v>
      </c>
      <c r="B733" s="8">
        <f t="shared" ref="B733:B736" si="29">B156+B182+B208+B596+B698+B233+B259+B285+B621+B647+B672</f>
        <v>38000</v>
      </c>
      <c r="C733" s="8">
        <f t="shared" si="28"/>
        <v>81000</v>
      </c>
      <c r="D733" s="8">
        <f t="shared" si="28"/>
        <v>76700</v>
      </c>
      <c r="E733" s="8">
        <f t="shared" si="28"/>
        <v>76700</v>
      </c>
    </row>
    <row r="734" spans="1:5" ht="15.75" thickBot="1" x14ac:dyDescent="0.3">
      <c r="A734" s="10" t="s">
        <v>152</v>
      </c>
      <c r="B734" s="8">
        <f t="shared" si="29"/>
        <v>0</v>
      </c>
      <c r="C734" s="8">
        <f t="shared" si="28"/>
        <v>150000</v>
      </c>
      <c r="D734" s="8">
        <f t="shared" si="28"/>
        <v>150000</v>
      </c>
      <c r="E734" s="8">
        <f t="shared" si="28"/>
        <v>150000</v>
      </c>
    </row>
    <row r="735" spans="1:5" ht="15.75" thickBot="1" x14ac:dyDescent="0.3">
      <c r="A735" s="10" t="s">
        <v>150</v>
      </c>
      <c r="B735" s="8">
        <f t="shared" si="29"/>
        <v>0</v>
      </c>
      <c r="C735" s="8">
        <f t="shared" si="28"/>
        <v>0</v>
      </c>
      <c r="D735" s="8">
        <f t="shared" si="28"/>
        <v>0</v>
      </c>
      <c r="E735" s="8">
        <f t="shared" si="28"/>
        <v>0</v>
      </c>
    </row>
    <row r="736" spans="1:5" ht="15.75" thickBot="1" x14ac:dyDescent="0.3">
      <c r="A736" s="10" t="s">
        <v>151</v>
      </c>
      <c r="B736" s="8">
        <f t="shared" si="29"/>
        <v>0</v>
      </c>
      <c r="C736" s="8">
        <f t="shared" si="28"/>
        <v>0</v>
      </c>
      <c r="D736" s="8">
        <f t="shared" si="28"/>
        <v>0</v>
      </c>
      <c r="E736" s="8">
        <f t="shared" si="28"/>
        <v>0</v>
      </c>
    </row>
    <row r="737" spans="1:5" ht="15.75" thickBot="1" x14ac:dyDescent="0.3">
      <c r="A737" s="23" t="s">
        <v>36</v>
      </c>
      <c r="B737" s="24">
        <f>IF(B705-B704=0,0,"Error")</f>
        <v>0</v>
      </c>
      <c r="C737" s="24">
        <f>IF(C705-C704=0,0,"Error")</f>
        <v>0</v>
      </c>
      <c r="D737" s="24">
        <f>IF(D705-D704=0,0,"Error")</f>
        <v>0</v>
      </c>
      <c r="E737" s="24">
        <f>IF(E705-E704=0,0,"Error")</f>
        <v>0</v>
      </c>
    </row>
  </sheetData>
  <mergeCells count="158">
    <mergeCell ref="A2:E2"/>
    <mergeCell ref="B448:E448"/>
    <mergeCell ref="D678:E678"/>
    <mergeCell ref="B679:E679"/>
    <mergeCell ref="B680:E680"/>
    <mergeCell ref="A681:A682"/>
    <mergeCell ref="A689:E689"/>
    <mergeCell ref="A690:A691"/>
    <mergeCell ref="B653:E653"/>
    <mergeCell ref="B654:E654"/>
    <mergeCell ref="A655:A656"/>
    <mergeCell ref="A663:E663"/>
    <mergeCell ref="A664:A665"/>
    <mergeCell ref="B677:E677"/>
    <mergeCell ref="B628:E628"/>
    <mergeCell ref="B629:E629"/>
    <mergeCell ref="A630:A631"/>
    <mergeCell ref="A638:E638"/>
    <mergeCell ref="A639:A640"/>
    <mergeCell ref="D652:E652"/>
    <mergeCell ref="B603:E603"/>
    <mergeCell ref="A604:A605"/>
    <mergeCell ref="A612:E612"/>
    <mergeCell ref="A613:A614"/>
    <mergeCell ref="B626:E626"/>
    <mergeCell ref="D627:E627"/>
    <mergeCell ref="B578:E578"/>
    <mergeCell ref="A579:A580"/>
    <mergeCell ref="A587:E587"/>
    <mergeCell ref="A588:A589"/>
    <mergeCell ref="D601:E601"/>
    <mergeCell ref="B602:E602"/>
    <mergeCell ref="A548:A549"/>
    <mergeCell ref="A573:E573"/>
    <mergeCell ref="A574:E574"/>
    <mergeCell ref="B575:E575"/>
    <mergeCell ref="D576:E576"/>
    <mergeCell ref="B577:E577"/>
    <mergeCell ref="A511:A512"/>
    <mergeCell ref="B536:E536"/>
    <mergeCell ref="B537:E537"/>
    <mergeCell ref="B538:E538"/>
    <mergeCell ref="A539:A540"/>
    <mergeCell ref="A547:E547"/>
    <mergeCell ref="A498:E498"/>
    <mergeCell ref="B499:E499"/>
    <mergeCell ref="B500:E500"/>
    <mergeCell ref="B501:E501"/>
    <mergeCell ref="A502:A503"/>
    <mergeCell ref="A510:E510"/>
    <mergeCell ref="A486:E486"/>
    <mergeCell ref="B487:E487"/>
    <mergeCell ref="A488:A489"/>
    <mergeCell ref="B493:E493"/>
    <mergeCell ref="A494:E494"/>
    <mergeCell ref="A497:E497"/>
    <mergeCell ref="B449:E449"/>
    <mergeCell ref="B450:E450"/>
    <mergeCell ref="B451:E451"/>
    <mergeCell ref="A452:A453"/>
    <mergeCell ref="A460:E460"/>
    <mergeCell ref="A461:A462"/>
    <mergeCell ref="B411:E411"/>
    <mergeCell ref="B412:E412"/>
    <mergeCell ref="B413:E413"/>
    <mergeCell ref="A414:A415"/>
    <mergeCell ref="A422:E422"/>
    <mergeCell ref="A423:A424"/>
    <mergeCell ref="B374:E374"/>
    <mergeCell ref="B375:E375"/>
    <mergeCell ref="B376:E376"/>
    <mergeCell ref="A377:A378"/>
    <mergeCell ref="A385:E385"/>
    <mergeCell ref="A386:A387"/>
    <mergeCell ref="B337:E337"/>
    <mergeCell ref="B338:E338"/>
    <mergeCell ref="B339:E339"/>
    <mergeCell ref="A340:A341"/>
    <mergeCell ref="A348:E348"/>
    <mergeCell ref="A349:A350"/>
    <mergeCell ref="B300:E300"/>
    <mergeCell ref="B301:E301"/>
    <mergeCell ref="B302:E302"/>
    <mergeCell ref="A303:A304"/>
    <mergeCell ref="A311:E311"/>
    <mergeCell ref="A312:A313"/>
    <mergeCell ref="A277:A278"/>
    <mergeCell ref="A290:E290"/>
    <mergeCell ref="B291:E291"/>
    <mergeCell ref="A292:E292"/>
    <mergeCell ref="A298:E298"/>
    <mergeCell ref="A299:E299"/>
    <mergeCell ref="A251:A252"/>
    <mergeCell ref="B264:E264"/>
    <mergeCell ref="B266:E266"/>
    <mergeCell ref="B267:E267"/>
    <mergeCell ref="A268:A269"/>
    <mergeCell ref="A276:E276"/>
    <mergeCell ref="A225:A226"/>
    <mergeCell ref="B238:E238"/>
    <mergeCell ref="B240:E240"/>
    <mergeCell ref="B241:E241"/>
    <mergeCell ref="A242:A243"/>
    <mergeCell ref="A250:E250"/>
    <mergeCell ref="A199:E199"/>
    <mergeCell ref="A200:A201"/>
    <mergeCell ref="B214:E214"/>
    <mergeCell ref="B215:E215"/>
    <mergeCell ref="A216:A217"/>
    <mergeCell ref="A224:E224"/>
    <mergeCell ref="A173:E173"/>
    <mergeCell ref="A174:A175"/>
    <mergeCell ref="B187:E187"/>
    <mergeCell ref="B189:E189"/>
    <mergeCell ref="B190:E190"/>
    <mergeCell ref="A191:A192"/>
    <mergeCell ref="A148:A149"/>
    <mergeCell ref="B161:E161"/>
    <mergeCell ref="D162:E162"/>
    <mergeCell ref="B163:E163"/>
    <mergeCell ref="B164:E164"/>
    <mergeCell ref="A165:A166"/>
    <mergeCell ref="B135:E135"/>
    <mergeCell ref="D136:E136"/>
    <mergeCell ref="B137:E137"/>
    <mergeCell ref="B138:E138"/>
    <mergeCell ref="A139:A140"/>
    <mergeCell ref="A147:E147"/>
    <mergeCell ref="B98:E98"/>
    <mergeCell ref="B99:E99"/>
    <mergeCell ref="B100:E100"/>
    <mergeCell ref="A101:A102"/>
    <mergeCell ref="A109:E109"/>
    <mergeCell ref="A110:A111"/>
    <mergeCell ref="B61:E61"/>
    <mergeCell ref="B62:E62"/>
    <mergeCell ref="B63:E63"/>
    <mergeCell ref="A64:A65"/>
    <mergeCell ref="A72:E72"/>
    <mergeCell ref="A73:A74"/>
    <mergeCell ref="B24:E24"/>
    <mergeCell ref="B25:E25"/>
    <mergeCell ref="B26:E26"/>
    <mergeCell ref="A27:A28"/>
    <mergeCell ref="A35:E35"/>
    <mergeCell ref="A36:A37"/>
    <mergeCell ref="B12:E12"/>
    <mergeCell ref="A13:A14"/>
    <mergeCell ref="B18:E18"/>
    <mergeCell ref="A19:E19"/>
    <mergeCell ref="A22:E22"/>
    <mergeCell ref="A23:E23"/>
    <mergeCell ref="A3:E3"/>
    <mergeCell ref="B5:E5"/>
    <mergeCell ref="B6:E6"/>
    <mergeCell ref="B7:E7"/>
    <mergeCell ref="A8:E8"/>
    <mergeCell ref="A9:E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663"/>
  <sheetViews>
    <sheetView view="pageBreakPreview" topLeftCell="A616" zoomScale="60" zoomScaleNormal="145" workbookViewId="0">
      <selection activeCell="B5" sqref="B5:E5"/>
    </sheetView>
  </sheetViews>
  <sheetFormatPr defaultRowHeight="15" x14ac:dyDescent="0.25"/>
  <cols>
    <col min="1" max="1" width="28.28515625" customWidth="1"/>
    <col min="2" max="4" width="11.7109375" customWidth="1"/>
    <col min="5" max="5" width="18.85546875" customWidth="1"/>
  </cols>
  <sheetData>
    <row r="2" spans="1:5" ht="18" customHeight="1" x14ac:dyDescent="0.25">
      <c r="A2" s="636" t="s">
        <v>39</v>
      </c>
      <c r="B2" s="636"/>
      <c r="C2" s="636"/>
      <c r="D2" s="636"/>
      <c r="E2" s="636"/>
    </row>
    <row r="3" spans="1:5" ht="18" customHeight="1" x14ac:dyDescent="0.25">
      <c r="A3" s="332" t="s">
        <v>57</v>
      </c>
      <c r="B3" s="332"/>
      <c r="C3" s="332"/>
      <c r="D3" s="332"/>
      <c r="E3" s="332"/>
    </row>
    <row r="4" spans="1:5" ht="15.75" thickBot="1" x14ac:dyDescent="0.3"/>
    <row r="5" spans="1:5" ht="30.75" customHeight="1" thickBot="1" x14ac:dyDescent="0.3">
      <c r="A5" s="16" t="s">
        <v>22</v>
      </c>
      <c r="B5" s="337" t="s">
        <v>445</v>
      </c>
      <c r="C5" s="338"/>
      <c r="D5" s="338"/>
      <c r="E5" s="339"/>
    </row>
    <row r="6" spans="1:5" ht="15.75" thickBot="1" x14ac:dyDescent="0.3">
      <c r="A6" s="16" t="s">
        <v>4</v>
      </c>
      <c r="B6" s="334" t="s">
        <v>446</v>
      </c>
      <c r="C6" s="335"/>
      <c r="D6" s="335"/>
      <c r="E6" s="336"/>
    </row>
    <row r="7" spans="1:5" ht="15.75" thickBot="1" x14ac:dyDescent="0.3">
      <c r="A7" s="16" t="s">
        <v>27</v>
      </c>
      <c r="B7" s="337" t="s">
        <v>5</v>
      </c>
      <c r="C7" s="338"/>
      <c r="D7" s="338"/>
      <c r="E7" s="339"/>
    </row>
    <row r="8" spans="1:5" ht="15.75" thickBot="1" x14ac:dyDescent="0.3">
      <c r="A8" s="340" t="s">
        <v>8</v>
      </c>
      <c r="B8" s="341"/>
      <c r="C8" s="341"/>
      <c r="D8" s="341"/>
      <c r="E8" s="342"/>
    </row>
    <row r="9" spans="1:5" ht="15.75" thickBot="1" x14ac:dyDescent="0.3">
      <c r="A9" s="594" t="s">
        <v>445</v>
      </c>
      <c r="B9" s="595"/>
      <c r="C9" s="595"/>
      <c r="D9" s="595"/>
      <c r="E9" s="596"/>
    </row>
    <row r="10" spans="1:5" ht="36.75" customHeight="1" thickBot="1" x14ac:dyDescent="0.3">
      <c r="A10" s="594"/>
      <c r="B10" s="595"/>
      <c r="C10" s="595"/>
      <c r="D10" s="595"/>
      <c r="E10" s="596"/>
    </row>
    <row r="11" spans="1:5" ht="15.75" thickBot="1" x14ac:dyDescent="0.3">
      <c r="A11" s="594"/>
      <c r="B11" s="595"/>
      <c r="C11" s="595"/>
      <c r="D11" s="595"/>
      <c r="E11" s="596"/>
    </row>
    <row r="12" spans="1:5" ht="124.5" customHeight="1" thickBot="1" x14ac:dyDescent="0.3">
      <c r="A12" s="15" t="s">
        <v>11</v>
      </c>
      <c r="B12" s="363" t="s">
        <v>447</v>
      </c>
      <c r="C12" s="364"/>
      <c r="D12" s="364"/>
      <c r="E12" s="365"/>
    </row>
    <row r="13" spans="1:5" ht="23.25" customHeight="1" x14ac:dyDescent="0.25">
      <c r="A13" s="366" t="s">
        <v>12</v>
      </c>
      <c r="B13" s="2">
        <v>2018</v>
      </c>
      <c r="C13" s="2">
        <v>2019</v>
      </c>
      <c r="D13" s="2">
        <v>2020</v>
      </c>
      <c r="E13" s="2">
        <v>2021</v>
      </c>
    </row>
    <row r="14" spans="1:5" ht="15.75" thickBot="1" x14ac:dyDescent="0.3">
      <c r="A14" s="367"/>
      <c r="B14" s="3" t="s">
        <v>6</v>
      </c>
      <c r="C14" s="3" t="s">
        <v>7</v>
      </c>
      <c r="D14" s="3" t="s">
        <v>7</v>
      </c>
      <c r="E14" s="3" t="s">
        <v>7</v>
      </c>
    </row>
    <row r="15" spans="1:5" ht="18.75" customHeight="1" thickBot="1" x14ac:dyDescent="0.3">
      <c r="A15" s="53" t="s">
        <v>448</v>
      </c>
      <c r="B15" s="31">
        <v>0.88</v>
      </c>
      <c r="C15" s="31">
        <v>1</v>
      </c>
      <c r="D15" s="31">
        <v>1</v>
      </c>
      <c r="E15" s="31">
        <v>1</v>
      </c>
    </row>
    <row r="16" spans="1:5" ht="34.5" thickBot="1" x14ac:dyDescent="0.3">
      <c r="A16" s="4" t="s">
        <v>449</v>
      </c>
      <c r="B16" s="31">
        <v>1</v>
      </c>
      <c r="C16" s="31">
        <v>1</v>
      </c>
      <c r="D16" s="31">
        <v>1</v>
      </c>
      <c r="E16" s="31">
        <v>1</v>
      </c>
    </row>
    <row r="17" spans="1:5" ht="34.5" thickBot="1" x14ac:dyDescent="0.3">
      <c r="A17" s="4" t="s">
        <v>450</v>
      </c>
      <c r="B17" s="31">
        <v>1</v>
      </c>
      <c r="C17" s="31">
        <v>1</v>
      </c>
      <c r="D17" s="31">
        <v>1</v>
      </c>
      <c r="E17" s="31">
        <v>1</v>
      </c>
    </row>
    <row r="18" spans="1:5" ht="84" customHeight="1" thickBot="1" x14ac:dyDescent="0.3">
      <c r="A18" s="12" t="s">
        <v>13</v>
      </c>
      <c r="B18" s="546" t="s">
        <v>451</v>
      </c>
      <c r="C18" s="547"/>
      <c r="D18" s="547"/>
      <c r="E18" s="548"/>
    </row>
    <row r="19" spans="1:5" ht="23.25" customHeight="1" thickBot="1" x14ac:dyDescent="0.3">
      <c r="A19" s="382" t="s">
        <v>452</v>
      </c>
      <c r="B19" s="358"/>
      <c r="C19" s="358"/>
      <c r="D19" s="358"/>
      <c r="E19" s="383"/>
    </row>
    <row r="20" spans="1:5" ht="15.75" thickBot="1" x14ac:dyDescent="0.3">
      <c r="A20" s="330"/>
      <c r="B20" s="204"/>
      <c r="C20" s="79" t="s">
        <v>51</v>
      </c>
      <c r="D20" s="79" t="s">
        <v>51</v>
      </c>
      <c r="E20" s="79" t="s">
        <v>51</v>
      </c>
    </row>
    <row r="21" spans="1:5" ht="15.75" thickBot="1" x14ac:dyDescent="0.3">
      <c r="A21" s="4"/>
      <c r="B21" s="700"/>
      <c r="C21" s="701">
        <v>1</v>
      </c>
      <c r="D21" s="701">
        <v>1</v>
      </c>
      <c r="E21" s="701">
        <v>1</v>
      </c>
    </row>
    <row r="22" spans="1:5" ht="65.25" customHeight="1" thickBot="1" x14ac:dyDescent="0.3">
      <c r="A22" s="382" t="s">
        <v>453</v>
      </c>
      <c r="B22" s="358"/>
      <c r="C22" s="358"/>
      <c r="D22" s="358"/>
      <c r="E22" s="383"/>
    </row>
    <row r="23" spans="1:5" ht="15.75" thickBot="1" x14ac:dyDescent="0.3">
      <c r="A23" s="389" t="s">
        <v>46</v>
      </c>
      <c r="B23" s="390"/>
      <c r="C23" s="390"/>
      <c r="D23" s="390"/>
      <c r="E23" s="391"/>
    </row>
    <row r="24" spans="1:5" ht="18.75" customHeight="1" thickBot="1" x14ac:dyDescent="0.3">
      <c r="A24" s="702" t="s">
        <v>29</v>
      </c>
      <c r="B24" s="371" t="s">
        <v>448</v>
      </c>
      <c r="C24" s="353"/>
      <c r="D24" s="353"/>
      <c r="E24" s="381"/>
    </row>
    <row r="25" spans="1:5" ht="46.5" customHeight="1" thickBot="1" x14ac:dyDescent="0.3">
      <c r="A25" s="4" t="s">
        <v>10</v>
      </c>
      <c r="B25" s="349" t="s">
        <v>454</v>
      </c>
      <c r="C25" s="350"/>
      <c r="D25" s="350"/>
      <c r="E25" s="415"/>
    </row>
    <row r="26" spans="1:5" ht="15.75" thickBot="1" x14ac:dyDescent="0.3">
      <c r="A26" s="4" t="s">
        <v>15</v>
      </c>
      <c r="B26" s="352" t="s">
        <v>455</v>
      </c>
      <c r="C26" s="353"/>
      <c r="D26" s="353"/>
      <c r="E26" s="381"/>
    </row>
    <row r="27" spans="1:5" ht="12.75" customHeight="1" x14ac:dyDescent="0.25">
      <c r="A27" s="366"/>
      <c r="B27" s="17">
        <v>2018</v>
      </c>
      <c r="C27" s="17">
        <v>2019</v>
      </c>
      <c r="D27" s="17">
        <v>2020</v>
      </c>
      <c r="E27" s="17">
        <v>2021</v>
      </c>
    </row>
    <row r="28" spans="1:5" ht="18" customHeight="1" thickBot="1" x14ac:dyDescent="0.3">
      <c r="A28" s="367"/>
      <c r="B28" s="18" t="s">
        <v>6</v>
      </c>
      <c r="C28" s="18" t="s">
        <v>7</v>
      </c>
      <c r="D28" s="18" t="s">
        <v>7</v>
      </c>
      <c r="E28" s="18" t="s">
        <v>7</v>
      </c>
    </row>
    <row r="29" spans="1:5" ht="15.75" thickBot="1" x14ac:dyDescent="0.3">
      <c r="A29" s="4" t="s">
        <v>9</v>
      </c>
      <c r="B29" s="6">
        <v>46880</v>
      </c>
      <c r="C29" s="6">
        <v>48280</v>
      </c>
      <c r="D29" s="6">
        <v>48720</v>
      </c>
      <c r="E29" s="6">
        <v>49800</v>
      </c>
    </row>
    <row r="30" spans="1:5" ht="15.75" thickBot="1" x14ac:dyDescent="0.3">
      <c r="A30" s="4" t="s">
        <v>16</v>
      </c>
      <c r="B30" s="6">
        <f>B59</f>
        <v>131800</v>
      </c>
      <c r="C30" s="6">
        <f t="shared" ref="C30:E30" si="0">C59</f>
        <v>129800</v>
      </c>
      <c r="D30" s="6">
        <f t="shared" si="0"/>
        <v>129300</v>
      </c>
      <c r="E30" s="6">
        <f t="shared" si="0"/>
        <v>128800</v>
      </c>
    </row>
    <row r="31" spans="1:5" ht="15.75" thickBot="1" x14ac:dyDescent="0.3">
      <c r="A31" s="4" t="s">
        <v>24</v>
      </c>
      <c r="B31" s="6">
        <f>B30/B29</f>
        <v>2.8114334470989761</v>
      </c>
      <c r="C31" s="6">
        <f t="shared" ref="C31:E31" si="1">C30/C29</f>
        <v>2.6884838442419223</v>
      </c>
      <c r="D31" s="6">
        <f t="shared" si="1"/>
        <v>2.6539408866995076</v>
      </c>
      <c r="E31" s="6">
        <f t="shared" si="1"/>
        <v>2.5863453815261046</v>
      </c>
    </row>
    <row r="32" spans="1:5" ht="15.75" thickBot="1" x14ac:dyDescent="0.3">
      <c r="A32" s="4" t="s">
        <v>17</v>
      </c>
      <c r="B32" s="45" t="s">
        <v>23</v>
      </c>
      <c r="C32" s="7">
        <f>C29/B29-1</f>
        <v>2.9863481228668887E-2</v>
      </c>
      <c r="D32" s="7">
        <f t="shared" ref="D32:E34" si="2">D29/C29-1</f>
        <v>9.1135045567523054E-3</v>
      </c>
      <c r="E32" s="7">
        <f t="shared" si="2"/>
        <v>2.2167487684729092E-2</v>
      </c>
    </row>
    <row r="33" spans="1:5" ht="15.75" thickBot="1" x14ac:dyDescent="0.3">
      <c r="A33" s="4" t="s">
        <v>18</v>
      </c>
      <c r="B33" s="45" t="s">
        <v>23</v>
      </c>
      <c r="C33" s="7">
        <f>C30/B30-1</f>
        <v>-1.5174506828528056E-2</v>
      </c>
      <c r="D33" s="7">
        <f t="shared" si="2"/>
        <v>-3.8520801232665436E-3</v>
      </c>
      <c r="E33" s="7">
        <f t="shared" si="2"/>
        <v>-3.866976024748614E-3</v>
      </c>
    </row>
    <row r="34" spans="1:5" ht="15.75" thickBot="1" x14ac:dyDescent="0.3">
      <c r="A34" s="4" t="s">
        <v>19</v>
      </c>
      <c r="B34" s="45" t="s">
        <v>23</v>
      </c>
      <c r="C34" s="7">
        <f>C31/B31-1</f>
        <v>-4.3731998345513556E-2</v>
      </c>
      <c r="D34" s="7">
        <f t="shared" si="2"/>
        <v>-1.2848489908688587E-2</v>
      </c>
      <c r="E34" s="7">
        <f t="shared" si="2"/>
        <v>-2.5469860882043283E-2</v>
      </c>
    </row>
    <row r="35" spans="1:5" ht="15.75" thickBot="1" x14ac:dyDescent="0.3">
      <c r="A35" s="405" t="s">
        <v>35</v>
      </c>
      <c r="B35" s="406"/>
      <c r="C35" s="406"/>
      <c r="D35" s="406"/>
      <c r="E35" s="407"/>
    </row>
    <row r="36" spans="1:5" ht="12.75" customHeight="1" x14ac:dyDescent="0.25">
      <c r="A36" s="366"/>
      <c r="B36" s="17">
        <v>2018</v>
      </c>
      <c r="C36" s="17">
        <v>2019</v>
      </c>
      <c r="D36" s="17">
        <v>2020</v>
      </c>
      <c r="E36" s="17">
        <v>2021</v>
      </c>
    </row>
    <row r="37" spans="1:5" ht="13.5" customHeight="1" thickBot="1" x14ac:dyDescent="0.3">
      <c r="A37" s="367"/>
      <c r="B37" s="18" t="s">
        <v>6</v>
      </c>
      <c r="C37" s="18" t="s">
        <v>7</v>
      </c>
      <c r="D37" s="18" t="s">
        <v>7</v>
      </c>
      <c r="E37" s="18" t="s">
        <v>7</v>
      </c>
    </row>
    <row r="38" spans="1:5" ht="15.75" thickBot="1" x14ac:dyDescent="0.3">
      <c r="A38" s="1" t="s">
        <v>0</v>
      </c>
      <c r="B38" s="8">
        <f>B39+B40</f>
        <v>87300</v>
      </c>
      <c r="C38" s="8">
        <f t="shared" ref="C38:E38" si="3">C39+C40</f>
        <v>87300</v>
      </c>
      <c r="D38" s="8">
        <f t="shared" si="3"/>
        <v>87300</v>
      </c>
      <c r="E38" s="8">
        <f t="shared" si="3"/>
        <v>87300</v>
      </c>
    </row>
    <row r="39" spans="1:5" ht="15.75" thickBot="1" x14ac:dyDescent="0.3">
      <c r="A39" s="10" t="s">
        <v>52</v>
      </c>
      <c r="B39" s="8">
        <f>87300</f>
        <v>87300</v>
      </c>
      <c r="C39" s="8">
        <v>87300</v>
      </c>
      <c r="D39" s="8">
        <v>87300</v>
      </c>
      <c r="E39" s="8">
        <v>87300</v>
      </c>
    </row>
    <row r="40" spans="1:5" ht="15.75" thickBot="1" x14ac:dyDescent="0.3">
      <c r="A40" s="10" t="s">
        <v>53</v>
      </c>
      <c r="B40" s="11"/>
      <c r="C40" s="82"/>
      <c r="D40" s="82"/>
      <c r="E40" s="82"/>
    </row>
    <row r="41" spans="1:5" ht="24.75" thickBot="1" x14ac:dyDescent="0.3">
      <c r="A41" s="1" t="s">
        <v>32</v>
      </c>
      <c r="B41" s="8">
        <f>B42+B43</f>
        <v>16700</v>
      </c>
      <c r="C41" s="8">
        <f t="shared" ref="C41:E41" si="4">C42+C43</f>
        <v>16700</v>
      </c>
      <c r="D41" s="8">
        <f t="shared" si="4"/>
        <v>16700</v>
      </c>
      <c r="E41" s="8">
        <f t="shared" si="4"/>
        <v>16700</v>
      </c>
    </row>
    <row r="42" spans="1:5" ht="15.75" thickBot="1" x14ac:dyDescent="0.3">
      <c r="A42" s="10" t="s">
        <v>52</v>
      </c>
      <c r="B42" s="8">
        <v>16700</v>
      </c>
      <c r="C42" s="8">
        <v>16700</v>
      </c>
      <c r="D42" s="8">
        <v>16700</v>
      </c>
      <c r="E42" s="8">
        <v>16700</v>
      </c>
    </row>
    <row r="43" spans="1:5" ht="15.75" thickBot="1" x14ac:dyDescent="0.3">
      <c r="A43" s="10" t="s">
        <v>53</v>
      </c>
      <c r="B43" s="11"/>
      <c r="C43" s="8"/>
      <c r="D43" s="8"/>
      <c r="E43" s="8"/>
    </row>
    <row r="44" spans="1:5" ht="15.75" thickBot="1" x14ac:dyDescent="0.3">
      <c r="A44" s="1" t="s">
        <v>1</v>
      </c>
      <c r="B44" s="11">
        <f>B45+B46</f>
        <v>27800</v>
      </c>
      <c r="C44" s="11">
        <f t="shared" ref="C44:E44" si="5">C45+C46</f>
        <v>25800</v>
      </c>
      <c r="D44" s="11">
        <f t="shared" si="5"/>
        <v>25300</v>
      </c>
      <c r="E44" s="11">
        <f t="shared" si="5"/>
        <v>24800</v>
      </c>
    </row>
    <row r="45" spans="1:5" ht="15.75" thickBot="1" x14ac:dyDescent="0.3">
      <c r="A45" s="10" t="s">
        <v>52</v>
      </c>
      <c r="B45" s="11">
        <v>27800</v>
      </c>
      <c r="C45" s="11">
        <v>25800</v>
      </c>
      <c r="D45" s="11">
        <v>25300</v>
      </c>
      <c r="E45" s="11">
        <v>24800</v>
      </c>
    </row>
    <row r="46" spans="1:5" ht="15.75" thickBot="1" x14ac:dyDescent="0.3">
      <c r="A46" s="10" t="s">
        <v>53</v>
      </c>
      <c r="B46" s="11"/>
      <c r="C46" s="8"/>
      <c r="D46" s="8"/>
      <c r="E46" s="8"/>
    </row>
    <row r="47" spans="1:5" ht="15.75" thickBot="1" x14ac:dyDescent="0.3">
      <c r="A47" s="1" t="s">
        <v>2</v>
      </c>
      <c r="B47" s="11"/>
      <c r="C47" s="8"/>
      <c r="D47" s="8"/>
      <c r="E47" s="8"/>
    </row>
    <row r="48" spans="1:5" ht="15.75" thickBot="1" x14ac:dyDescent="0.3">
      <c r="A48" s="10" t="s">
        <v>52</v>
      </c>
      <c r="B48" s="11"/>
      <c r="C48" s="8"/>
      <c r="D48" s="8"/>
      <c r="E48" s="8"/>
    </row>
    <row r="49" spans="1:5" ht="15.75" thickBot="1" x14ac:dyDescent="0.3">
      <c r="A49" s="10" t="s">
        <v>53</v>
      </c>
      <c r="B49" s="11"/>
      <c r="C49" s="8"/>
      <c r="D49" s="8"/>
      <c r="E49" s="8"/>
    </row>
    <row r="50" spans="1:5" ht="15.75" thickBot="1" x14ac:dyDescent="0.3">
      <c r="A50" s="1" t="s">
        <v>25</v>
      </c>
      <c r="B50" s="11">
        <v>0</v>
      </c>
      <c r="C50" s="11">
        <v>0</v>
      </c>
      <c r="D50" s="11">
        <v>0</v>
      </c>
      <c r="E50" s="11">
        <v>0</v>
      </c>
    </row>
    <row r="51" spans="1:5" ht="15.75" thickBot="1" x14ac:dyDescent="0.3">
      <c r="A51" s="10" t="s">
        <v>52</v>
      </c>
      <c r="B51" s="11"/>
      <c r="C51" s="8"/>
      <c r="D51" s="8"/>
      <c r="E51" s="8"/>
    </row>
    <row r="52" spans="1:5" ht="15.75" thickBot="1" x14ac:dyDescent="0.3">
      <c r="A52" s="10" t="s">
        <v>53</v>
      </c>
      <c r="B52" s="11"/>
      <c r="C52" s="8"/>
      <c r="D52" s="8"/>
      <c r="E52" s="8"/>
    </row>
    <row r="53" spans="1:5" ht="15.75" thickBot="1" x14ac:dyDescent="0.3">
      <c r="A53" s="1" t="s">
        <v>26</v>
      </c>
      <c r="B53" s="11">
        <v>0</v>
      </c>
      <c r="C53" s="11">
        <v>0</v>
      </c>
      <c r="D53" s="11">
        <v>0</v>
      </c>
      <c r="E53" s="11">
        <v>0</v>
      </c>
    </row>
    <row r="54" spans="1:5" ht="15.75" thickBot="1" x14ac:dyDescent="0.3">
      <c r="A54" s="10" t="s">
        <v>52</v>
      </c>
      <c r="B54" s="11"/>
      <c r="C54" s="8"/>
      <c r="D54" s="8"/>
      <c r="E54" s="8"/>
    </row>
    <row r="55" spans="1:5" ht="15.75" thickBot="1" x14ac:dyDescent="0.3">
      <c r="A55" s="10" t="s">
        <v>53</v>
      </c>
      <c r="B55" s="11"/>
      <c r="C55" s="8"/>
      <c r="D55" s="8"/>
      <c r="E55" s="8"/>
    </row>
    <row r="56" spans="1:5" ht="24.75" thickBot="1" x14ac:dyDescent="0.3">
      <c r="A56" s="1" t="s">
        <v>3</v>
      </c>
      <c r="B56" s="11">
        <v>0</v>
      </c>
      <c r="C56" s="8">
        <v>0</v>
      </c>
      <c r="D56" s="8">
        <f>C56*1.03*0.99</f>
        <v>0</v>
      </c>
      <c r="E56" s="8">
        <f>D56*1.03*0.99</f>
        <v>0</v>
      </c>
    </row>
    <row r="57" spans="1:5" ht="15.75" thickBot="1" x14ac:dyDescent="0.3">
      <c r="A57" s="10" t="s">
        <v>52</v>
      </c>
      <c r="B57" s="11"/>
      <c r="C57" s="70"/>
      <c r="D57" s="70"/>
      <c r="E57" s="70"/>
    </row>
    <row r="58" spans="1:5" ht="15.75" thickBot="1" x14ac:dyDescent="0.3">
      <c r="A58" s="10" t="s">
        <v>53</v>
      </c>
      <c r="B58" s="11"/>
      <c r="C58" s="71"/>
      <c r="D58" s="70"/>
      <c r="E58" s="70"/>
    </row>
    <row r="59" spans="1:5" ht="15.75" thickBot="1" x14ac:dyDescent="0.3">
      <c r="A59" s="20" t="s">
        <v>34</v>
      </c>
      <c r="B59" s="11">
        <f>B56+B53+B50+B47+B44+B41+B38</f>
        <v>131800</v>
      </c>
      <c r="C59" s="11">
        <f t="shared" ref="C59:E59" si="6">C56+C53+C50+C47+C44+C41+C38</f>
        <v>129800</v>
      </c>
      <c r="D59" s="11">
        <f t="shared" si="6"/>
        <v>129300</v>
      </c>
      <c r="E59" s="11">
        <f t="shared" si="6"/>
        <v>128800</v>
      </c>
    </row>
    <row r="60" spans="1:5" ht="15.75" thickBot="1" x14ac:dyDescent="0.3">
      <c r="A60" s="23" t="s">
        <v>36</v>
      </c>
      <c r="B60" s="24">
        <f>IF(B59-B30=0,0,"Error")</f>
        <v>0</v>
      </c>
      <c r="C60" s="24">
        <f>IF(C59-C30=0,0,"Error")</f>
        <v>0</v>
      </c>
      <c r="D60" s="24">
        <f>IF(D59-D30=0,0,"Error")</f>
        <v>0</v>
      </c>
      <c r="E60" s="24">
        <f>IF(E59-E30=0,0,"Error")</f>
        <v>0</v>
      </c>
    </row>
    <row r="61" spans="1:5" ht="34.5" customHeight="1" thickBot="1" x14ac:dyDescent="0.3">
      <c r="A61" s="699" t="s">
        <v>75</v>
      </c>
      <c r="B61" s="414" t="s">
        <v>456</v>
      </c>
      <c r="C61" s="443"/>
      <c r="D61" s="443"/>
      <c r="E61" s="444"/>
    </row>
    <row r="62" spans="1:5" ht="26.25" customHeight="1" thickBot="1" x14ac:dyDescent="0.3">
      <c r="A62" s="4" t="s">
        <v>10</v>
      </c>
      <c r="B62" s="371" t="s">
        <v>457</v>
      </c>
      <c r="C62" s="372"/>
      <c r="D62" s="372"/>
      <c r="E62" s="373"/>
    </row>
    <row r="63" spans="1:5" ht="15.75" thickBot="1" x14ac:dyDescent="0.3">
      <c r="A63" s="4" t="s">
        <v>15</v>
      </c>
      <c r="B63" s="352" t="s">
        <v>455</v>
      </c>
      <c r="C63" s="353"/>
      <c r="D63" s="353"/>
      <c r="E63" s="381"/>
    </row>
    <row r="64" spans="1:5" ht="12.75" customHeight="1" x14ac:dyDescent="0.25">
      <c r="A64" s="366"/>
      <c r="B64" s="17">
        <v>2018</v>
      </c>
      <c r="C64" s="17">
        <v>2019</v>
      </c>
      <c r="D64" s="17">
        <v>2020</v>
      </c>
      <c r="E64" s="17">
        <v>2021</v>
      </c>
    </row>
    <row r="65" spans="1:5" ht="9" customHeight="1" thickBot="1" x14ac:dyDescent="0.3">
      <c r="A65" s="367"/>
      <c r="B65" s="18" t="s">
        <v>6</v>
      </c>
      <c r="C65" s="18" t="s">
        <v>7</v>
      </c>
      <c r="D65" s="18" t="s">
        <v>7</v>
      </c>
      <c r="E65" s="18" t="s">
        <v>7</v>
      </c>
    </row>
    <row r="66" spans="1:5" ht="15.75" thickBot="1" x14ac:dyDescent="0.3">
      <c r="A66" s="4" t="s">
        <v>9</v>
      </c>
      <c r="B66" s="194">
        <v>20</v>
      </c>
      <c r="C66" s="45">
        <v>22</v>
      </c>
      <c r="D66" s="45">
        <v>23</v>
      </c>
      <c r="E66" s="45">
        <v>25</v>
      </c>
    </row>
    <row r="67" spans="1:5" ht="15.75" thickBot="1" x14ac:dyDescent="0.3">
      <c r="A67" s="4" t="s">
        <v>16</v>
      </c>
      <c r="B67" s="6">
        <f>B96</f>
        <v>0</v>
      </c>
      <c r="C67" s="6">
        <f t="shared" ref="C67:E67" si="7">C96</f>
        <v>0</v>
      </c>
      <c r="D67" s="6">
        <f t="shared" si="7"/>
        <v>0</v>
      </c>
      <c r="E67" s="6">
        <f t="shared" si="7"/>
        <v>0</v>
      </c>
    </row>
    <row r="68" spans="1:5" ht="15.75" thickBot="1" x14ac:dyDescent="0.3">
      <c r="A68" s="4" t="s">
        <v>24</v>
      </c>
      <c r="B68" s="6">
        <f>B67/B66</f>
        <v>0</v>
      </c>
      <c r="C68" s="6">
        <f>C67/C66</f>
        <v>0</v>
      </c>
      <c r="D68" s="6">
        <f>D67/D66</f>
        <v>0</v>
      </c>
      <c r="E68" s="6">
        <f>E67/E66</f>
        <v>0</v>
      </c>
    </row>
    <row r="69" spans="1:5" ht="15.75" thickBot="1" x14ac:dyDescent="0.3">
      <c r="A69" s="4" t="s">
        <v>17</v>
      </c>
      <c r="B69" s="45"/>
      <c r="C69" s="7">
        <f>C66/B66-1</f>
        <v>0.10000000000000009</v>
      </c>
      <c r="D69" s="7">
        <f>D66/C66-1</f>
        <v>4.5454545454545414E-2</v>
      </c>
      <c r="E69" s="7">
        <f>E66/D66-1</f>
        <v>8.6956521739130377E-2</v>
      </c>
    </row>
    <row r="70" spans="1:5" ht="15.75" thickBot="1" x14ac:dyDescent="0.3">
      <c r="A70" s="4" t="s">
        <v>18</v>
      </c>
      <c r="B70" s="45"/>
      <c r="C70" s="7" t="e">
        <f>C67/B67-1</f>
        <v>#DIV/0!</v>
      </c>
      <c r="D70" s="7" t="e">
        <f t="shared" ref="D70:E71" si="8">D67/C67-1</f>
        <v>#DIV/0!</v>
      </c>
      <c r="E70" s="7" t="e">
        <f t="shared" si="8"/>
        <v>#DIV/0!</v>
      </c>
    </row>
    <row r="71" spans="1:5" ht="15.75" thickBot="1" x14ac:dyDescent="0.3">
      <c r="A71" s="4" t="s">
        <v>19</v>
      </c>
      <c r="B71" s="45"/>
      <c r="C71" s="7" t="e">
        <f>C68/B68-1</f>
        <v>#DIV/0!</v>
      </c>
      <c r="D71" s="7" t="e">
        <f t="shared" si="8"/>
        <v>#DIV/0!</v>
      </c>
      <c r="E71" s="7" t="e">
        <f t="shared" si="8"/>
        <v>#DIV/0!</v>
      </c>
    </row>
    <row r="72" spans="1:5" ht="24.75" customHeight="1" thickBot="1" x14ac:dyDescent="0.3">
      <c r="A72" s="405" t="s">
        <v>106</v>
      </c>
      <c r="B72" s="406"/>
      <c r="C72" s="406"/>
      <c r="D72" s="406"/>
      <c r="E72" s="407"/>
    </row>
    <row r="73" spans="1:5" ht="12.75" customHeight="1" x14ac:dyDescent="0.25">
      <c r="A73" s="366"/>
      <c r="B73" s="17">
        <v>2018</v>
      </c>
      <c r="C73" s="17">
        <v>2019</v>
      </c>
      <c r="D73" s="17">
        <v>2020</v>
      </c>
      <c r="E73" s="17">
        <v>2021</v>
      </c>
    </row>
    <row r="74" spans="1:5" ht="19.5" customHeight="1" thickBot="1" x14ac:dyDescent="0.3">
      <c r="A74" s="367"/>
      <c r="B74" s="18" t="s">
        <v>6</v>
      </c>
      <c r="C74" s="18" t="s">
        <v>7</v>
      </c>
      <c r="D74" s="18" t="s">
        <v>7</v>
      </c>
      <c r="E74" s="18" t="s">
        <v>7</v>
      </c>
    </row>
    <row r="75" spans="1:5" ht="24.75" customHeight="1" thickBot="1" x14ac:dyDescent="0.3">
      <c r="A75" s="1" t="s">
        <v>0</v>
      </c>
      <c r="B75" s="8">
        <v>0</v>
      </c>
      <c r="C75" s="8">
        <v>0</v>
      </c>
      <c r="D75" s="8">
        <v>0</v>
      </c>
      <c r="E75" s="8">
        <v>0</v>
      </c>
    </row>
    <row r="76" spans="1:5" ht="38.25" customHeight="1" thickBot="1" x14ac:dyDescent="0.3">
      <c r="A76" s="10" t="s">
        <v>52</v>
      </c>
      <c r="B76" s="11"/>
      <c r="C76" s="82"/>
      <c r="D76" s="82"/>
      <c r="E76" s="82"/>
    </row>
    <row r="77" spans="1:5" ht="24.75" customHeight="1" thickBot="1" x14ac:dyDescent="0.3">
      <c r="A77" s="10" t="s">
        <v>53</v>
      </c>
      <c r="B77" s="11"/>
      <c r="C77" s="82"/>
      <c r="D77" s="82"/>
      <c r="E77" s="82"/>
    </row>
    <row r="78" spans="1:5" ht="24.75" customHeight="1" thickBot="1" x14ac:dyDescent="0.3">
      <c r="A78" s="1" t="s">
        <v>32</v>
      </c>
      <c r="B78" s="8">
        <v>0</v>
      </c>
      <c r="C78" s="8">
        <v>0</v>
      </c>
      <c r="D78" s="8">
        <v>0</v>
      </c>
      <c r="E78" s="8">
        <v>0</v>
      </c>
    </row>
    <row r="79" spans="1:5" ht="15.75" thickBot="1" x14ac:dyDescent="0.3">
      <c r="A79" s="10" t="s">
        <v>52</v>
      </c>
      <c r="B79" s="11"/>
      <c r="C79" s="8"/>
      <c r="D79" s="8"/>
      <c r="E79" s="8"/>
    </row>
    <row r="80" spans="1:5" ht="15.75" thickBot="1" x14ac:dyDescent="0.3">
      <c r="A80" s="10" t="s">
        <v>53</v>
      </c>
      <c r="B80" s="11"/>
      <c r="C80" s="8"/>
      <c r="D80" s="8"/>
      <c r="E80" s="8"/>
    </row>
    <row r="81" spans="1:5" ht="24.75" customHeight="1" thickBot="1" x14ac:dyDescent="0.3">
      <c r="A81" s="1" t="s">
        <v>1</v>
      </c>
      <c r="B81" s="11">
        <f>B82+B83</f>
        <v>0</v>
      </c>
      <c r="C81" s="11">
        <f t="shared" ref="C81:E81" si="9">C82+C83</f>
        <v>0</v>
      </c>
      <c r="D81" s="11">
        <f t="shared" si="9"/>
        <v>0</v>
      </c>
      <c r="E81" s="11">
        <f t="shared" si="9"/>
        <v>0</v>
      </c>
    </row>
    <row r="82" spans="1:5" ht="15.75" thickBot="1" x14ac:dyDescent="0.3">
      <c r="A82" s="10" t="s">
        <v>52</v>
      </c>
      <c r="B82" s="11"/>
      <c r="C82" s="8"/>
      <c r="D82" s="8"/>
      <c r="E82" s="8"/>
    </row>
    <row r="83" spans="1:5" ht="15.75" thickBot="1" x14ac:dyDescent="0.3">
      <c r="A83" s="195" t="s">
        <v>53</v>
      </c>
      <c r="B83" s="11">
        <v>0</v>
      </c>
      <c r="C83" s="11">
        <v>0</v>
      </c>
      <c r="D83" s="11">
        <v>0</v>
      </c>
      <c r="E83" s="11">
        <v>0</v>
      </c>
    </row>
    <row r="84" spans="1:5" ht="15.75" thickBot="1" x14ac:dyDescent="0.3">
      <c r="A84" s="1" t="s">
        <v>2</v>
      </c>
      <c r="B84" s="11">
        <v>0</v>
      </c>
      <c r="C84" s="11">
        <v>0</v>
      </c>
      <c r="D84" s="11">
        <v>0</v>
      </c>
      <c r="E84" s="11">
        <v>0</v>
      </c>
    </row>
    <row r="85" spans="1:5" ht="15.75" thickBot="1" x14ac:dyDescent="0.3">
      <c r="A85" s="10" t="s">
        <v>52</v>
      </c>
      <c r="B85" s="11"/>
      <c r="C85" s="8"/>
      <c r="D85" s="8"/>
      <c r="E85" s="8"/>
    </row>
    <row r="86" spans="1:5" ht="15.75" thickBot="1" x14ac:dyDescent="0.3">
      <c r="A86" s="10" t="s">
        <v>53</v>
      </c>
      <c r="B86" s="11"/>
      <c r="C86" s="8"/>
      <c r="D86" s="8"/>
      <c r="E86" s="8"/>
    </row>
    <row r="87" spans="1:5" ht="15.75" thickBot="1" x14ac:dyDescent="0.3">
      <c r="A87" s="1" t="s">
        <v>25</v>
      </c>
      <c r="B87" s="11">
        <v>0</v>
      </c>
      <c r="C87" s="11">
        <v>0</v>
      </c>
      <c r="D87" s="11">
        <v>0</v>
      </c>
      <c r="E87" s="11">
        <v>0</v>
      </c>
    </row>
    <row r="88" spans="1:5" ht="15.75" thickBot="1" x14ac:dyDescent="0.3">
      <c r="A88" s="10" t="s">
        <v>52</v>
      </c>
      <c r="B88" s="11"/>
      <c r="C88" s="8"/>
      <c r="D88" s="8"/>
      <c r="E88" s="8"/>
    </row>
    <row r="89" spans="1:5" ht="15.75" thickBot="1" x14ac:dyDescent="0.3">
      <c r="A89" s="10" t="s">
        <v>53</v>
      </c>
      <c r="B89" s="11"/>
      <c r="C89" s="8"/>
      <c r="D89" s="8"/>
      <c r="E89" s="8"/>
    </row>
    <row r="90" spans="1:5" ht="15.75" thickBot="1" x14ac:dyDescent="0.3">
      <c r="A90" s="1" t="s">
        <v>26</v>
      </c>
      <c r="B90" s="11">
        <v>0</v>
      </c>
      <c r="C90" s="11">
        <v>0</v>
      </c>
      <c r="D90" s="11">
        <v>0</v>
      </c>
      <c r="E90" s="11">
        <v>0</v>
      </c>
    </row>
    <row r="91" spans="1:5" ht="15.75" thickBot="1" x14ac:dyDescent="0.3">
      <c r="A91" s="10" t="s">
        <v>52</v>
      </c>
      <c r="B91" s="11"/>
      <c r="C91" s="8"/>
      <c r="D91" s="8"/>
      <c r="E91" s="8"/>
    </row>
    <row r="92" spans="1:5" ht="15.75" thickBot="1" x14ac:dyDescent="0.3">
      <c r="A92" s="10" t="s">
        <v>53</v>
      </c>
      <c r="B92" s="11"/>
      <c r="C92" s="8"/>
      <c r="D92" s="8"/>
      <c r="E92" s="8"/>
    </row>
    <row r="93" spans="1:5" ht="24.75" thickBot="1" x14ac:dyDescent="0.3">
      <c r="A93" s="1" t="s">
        <v>3</v>
      </c>
      <c r="B93" s="11">
        <v>0</v>
      </c>
      <c r="C93" s="11">
        <v>0</v>
      </c>
      <c r="D93" s="11">
        <v>0</v>
      </c>
      <c r="E93" s="11">
        <v>0</v>
      </c>
    </row>
    <row r="94" spans="1:5" ht="15.75" thickBot="1" x14ac:dyDescent="0.3">
      <c r="A94" s="10" t="s">
        <v>52</v>
      </c>
      <c r="B94" s="11"/>
      <c r="C94" s="8"/>
      <c r="D94" s="8"/>
      <c r="E94" s="8"/>
    </row>
    <row r="95" spans="1:5" ht="15.75" thickBot="1" x14ac:dyDescent="0.3">
      <c r="A95" s="10" t="s">
        <v>53</v>
      </c>
      <c r="B95" s="11"/>
      <c r="C95" s="8"/>
      <c r="D95" s="8"/>
      <c r="E95" s="8"/>
    </row>
    <row r="96" spans="1:5" ht="15.75" thickBot="1" x14ac:dyDescent="0.3">
      <c r="A96" s="22" t="s">
        <v>37</v>
      </c>
      <c r="B96" s="11">
        <f>B93+B90+B87+B84+B81+B78+B75</f>
        <v>0</v>
      </c>
      <c r="C96" s="11">
        <f t="shared" ref="C96:E96" si="10">C93+C90+C87+C84+C81+C78+C75</f>
        <v>0</v>
      </c>
      <c r="D96" s="11">
        <f t="shared" si="10"/>
        <v>0</v>
      </c>
      <c r="E96" s="11">
        <f t="shared" si="10"/>
        <v>0</v>
      </c>
    </row>
    <row r="97" spans="1:5" ht="17.25" customHeight="1" thickBot="1" x14ac:dyDescent="0.3">
      <c r="A97" s="23" t="s">
        <v>36</v>
      </c>
      <c r="B97" s="24">
        <f>IF(B96-B67=0,0,"Error")</f>
        <v>0</v>
      </c>
      <c r="C97" s="24">
        <f>IF(C96-C67=0,0,"Error")</f>
        <v>0</v>
      </c>
      <c r="D97" s="24">
        <f>IF(D96-D67=0,0,"Error")</f>
        <v>0</v>
      </c>
      <c r="E97" s="24">
        <f>IF(E96-E67=0,0,"Error")</f>
        <v>0</v>
      </c>
    </row>
    <row r="98" spans="1:5" ht="50.25" customHeight="1" thickBot="1" x14ac:dyDescent="0.3">
      <c r="A98" s="698" t="s">
        <v>78</v>
      </c>
      <c r="B98" s="371" t="s">
        <v>450</v>
      </c>
      <c r="C98" s="372"/>
      <c r="D98" s="372"/>
      <c r="E98" s="373"/>
    </row>
    <row r="99" spans="1:5" ht="26.25" customHeight="1" thickBot="1" x14ac:dyDescent="0.3">
      <c r="A99" s="4" t="s">
        <v>10</v>
      </c>
      <c r="B99" s="371" t="s">
        <v>458</v>
      </c>
      <c r="C99" s="372"/>
      <c r="D99" s="372"/>
      <c r="E99" s="373"/>
    </row>
    <row r="100" spans="1:5" ht="15.75" thickBot="1" x14ac:dyDescent="0.3">
      <c r="A100" s="4" t="s">
        <v>15</v>
      </c>
      <c r="B100" s="352" t="s">
        <v>455</v>
      </c>
      <c r="C100" s="353"/>
      <c r="D100" s="353"/>
      <c r="E100" s="381"/>
    </row>
    <row r="101" spans="1:5" ht="12.75" customHeight="1" x14ac:dyDescent="0.25">
      <c r="A101" s="366"/>
      <c r="B101" s="17">
        <v>2018</v>
      </c>
      <c r="C101" s="17">
        <v>2019</v>
      </c>
      <c r="D101" s="17">
        <v>2020</v>
      </c>
      <c r="E101" s="17">
        <v>2021</v>
      </c>
    </row>
    <row r="102" spans="1:5" ht="9" customHeight="1" thickBot="1" x14ac:dyDescent="0.3">
      <c r="A102" s="367"/>
      <c r="B102" s="18" t="s">
        <v>6</v>
      </c>
      <c r="C102" s="18" t="s">
        <v>7</v>
      </c>
      <c r="D102" s="18" t="s">
        <v>7</v>
      </c>
      <c r="E102" s="18" t="s">
        <v>7</v>
      </c>
    </row>
    <row r="103" spans="1:5" ht="15.75" thickBot="1" x14ac:dyDescent="0.3">
      <c r="A103" s="4" t="s">
        <v>9</v>
      </c>
      <c r="B103" s="73">
        <v>5</v>
      </c>
      <c r="C103" s="73">
        <v>5</v>
      </c>
      <c r="D103" s="73">
        <v>5</v>
      </c>
      <c r="E103" s="73">
        <v>5</v>
      </c>
    </row>
    <row r="104" spans="1:5" ht="15.75" thickBot="1" x14ac:dyDescent="0.3">
      <c r="A104" s="4" t="s">
        <v>16</v>
      </c>
      <c r="B104" s="6">
        <f>B133</f>
        <v>6500</v>
      </c>
      <c r="C104" s="6">
        <f t="shared" ref="C104:E104" si="11">C133</f>
        <v>8500</v>
      </c>
      <c r="D104" s="6">
        <f t="shared" si="11"/>
        <v>9000</v>
      </c>
      <c r="E104" s="6">
        <f t="shared" si="11"/>
        <v>9500</v>
      </c>
    </row>
    <row r="105" spans="1:5" ht="15.75" thickBot="1" x14ac:dyDescent="0.3">
      <c r="A105" s="4" t="s">
        <v>24</v>
      </c>
      <c r="B105" s="6">
        <f>B104/B103</f>
        <v>1300</v>
      </c>
      <c r="C105" s="6">
        <f>C104/C103</f>
        <v>1700</v>
      </c>
      <c r="D105" s="6">
        <f>D104/D103</f>
        <v>1800</v>
      </c>
      <c r="E105" s="6">
        <f>E104/E103</f>
        <v>1900</v>
      </c>
    </row>
    <row r="106" spans="1:5" ht="15.75" thickBot="1" x14ac:dyDescent="0.3">
      <c r="A106" s="4" t="s">
        <v>17</v>
      </c>
      <c r="B106" s="45"/>
      <c r="C106" s="7">
        <f>C103/B103-1</f>
        <v>0</v>
      </c>
      <c r="D106" s="7">
        <f>D103/C103-1</f>
        <v>0</v>
      </c>
      <c r="E106" s="7">
        <f>E103/D103-1</f>
        <v>0</v>
      </c>
    </row>
    <row r="107" spans="1:5" ht="15.75" thickBot="1" x14ac:dyDescent="0.3">
      <c r="A107" s="4" t="s">
        <v>18</v>
      </c>
      <c r="B107" s="45"/>
      <c r="C107" s="7">
        <f>C104/B104-1</f>
        <v>0.30769230769230771</v>
      </c>
      <c r="D107" s="7">
        <f t="shared" ref="D107:E108" si="12">D104/C104-1</f>
        <v>5.8823529411764719E-2</v>
      </c>
      <c r="E107" s="7">
        <f t="shared" si="12"/>
        <v>5.555555555555558E-2</v>
      </c>
    </row>
    <row r="108" spans="1:5" ht="15.75" thickBot="1" x14ac:dyDescent="0.3">
      <c r="A108" s="4" t="s">
        <v>19</v>
      </c>
      <c r="B108" s="45"/>
      <c r="C108" s="7">
        <f>C105/B105-1</f>
        <v>0.30769230769230771</v>
      </c>
      <c r="D108" s="7">
        <f t="shared" si="12"/>
        <v>5.8823529411764719E-2</v>
      </c>
      <c r="E108" s="7">
        <f t="shared" si="12"/>
        <v>5.555555555555558E-2</v>
      </c>
    </row>
    <row r="109" spans="1:5" ht="24.75" customHeight="1" thickBot="1" x14ac:dyDescent="0.3">
      <c r="A109" s="405" t="s">
        <v>107</v>
      </c>
      <c r="B109" s="406"/>
      <c r="C109" s="406"/>
      <c r="D109" s="406"/>
      <c r="E109" s="407"/>
    </row>
    <row r="110" spans="1:5" ht="12.75" customHeight="1" x14ac:dyDescent="0.25">
      <c r="A110" s="366"/>
      <c r="B110" s="17">
        <v>2018</v>
      </c>
      <c r="C110" s="17">
        <v>2019</v>
      </c>
      <c r="D110" s="17">
        <v>2020</v>
      </c>
      <c r="E110" s="17">
        <v>2021</v>
      </c>
    </row>
    <row r="111" spans="1:5" ht="15.75" customHeight="1" thickBot="1" x14ac:dyDescent="0.3">
      <c r="A111" s="367"/>
      <c r="B111" s="18" t="s">
        <v>6</v>
      </c>
      <c r="C111" s="18" t="s">
        <v>7</v>
      </c>
      <c r="D111" s="18" t="s">
        <v>7</v>
      </c>
      <c r="E111" s="18" t="s">
        <v>7</v>
      </c>
    </row>
    <row r="112" spans="1:5" ht="24.75" customHeight="1" thickBot="1" x14ac:dyDescent="0.3">
      <c r="A112" s="1" t="s">
        <v>0</v>
      </c>
      <c r="B112" s="8">
        <v>0</v>
      </c>
      <c r="C112" s="8">
        <v>0</v>
      </c>
      <c r="D112" s="8">
        <v>0</v>
      </c>
      <c r="E112" s="8">
        <v>0</v>
      </c>
    </row>
    <row r="113" spans="1:5" ht="15.75" thickBot="1" x14ac:dyDescent="0.3">
      <c r="A113" s="10" t="s">
        <v>52</v>
      </c>
      <c r="B113" s="11"/>
      <c r="C113" s="82"/>
      <c r="D113" s="82"/>
      <c r="E113" s="82"/>
    </row>
    <row r="114" spans="1:5" ht="15.75" thickBot="1" x14ac:dyDescent="0.3">
      <c r="A114" s="10" t="s">
        <v>53</v>
      </c>
      <c r="B114" s="11"/>
      <c r="C114" s="82"/>
      <c r="D114" s="82"/>
      <c r="E114" s="82"/>
    </row>
    <row r="115" spans="1:5" ht="24.75" customHeight="1" thickBot="1" x14ac:dyDescent="0.3">
      <c r="A115" s="1" t="s">
        <v>32</v>
      </c>
      <c r="B115" s="8">
        <v>0</v>
      </c>
      <c r="C115" s="8">
        <v>0</v>
      </c>
      <c r="D115" s="8">
        <v>0</v>
      </c>
      <c r="E115" s="8">
        <v>0</v>
      </c>
    </row>
    <row r="116" spans="1:5" ht="15.75" thickBot="1" x14ac:dyDescent="0.3">
      <c r="A116" s="10" t="s">
        <v>52</v>
      </c>
      <c r="B116" s="11"/>
      <c r="C116" s="8"/>
      <c r="D116" s="8"/>
      <c r="E116" s="8"/>
    </row>
    <row r="117" spans="1:5" ht="15.75" thickBot="1" x14ac:dyDescent="0.3">
      <c r="A117" s="10" t="s">
        <v>53</v>
      </c>
      <c r="B117" s="11"/>
      <c r="C117" s="8"/>
      <c r="D117" s="8"/>
      <c r="E117" s="8"/>
    </row>
    <row r="118" spans="1:5" ht="24.75" customHeight="1" thickBot="1" x14ac:dyDescent="0.3">
      <c r="A118" s="1" t="s">
        <v>1</v>
      </c>
      <c r="B118" s="74">
        <v>0</v>
      </c>
      <c r="C118" s="178">
        <v>0</v>
      </c>
      <c r="D118" s="178">
        <v>0</v>
      </c>
      <c r="E118" s="178">
        <v>0</v>
      </c>
    </row>
    <row r="119" spans="1:5" ht="15.75" thickBot="1" x14ac:dyDescent="0.3">
      <c r="A119" s="10" t="s">
        <v>52</v>
      </c>
      <c r="B119" s="11"/>
      <c r="C119" s="8"/>
      <c r="D119" s="8"/>
      <c r="E119" s="8"/>
    </row>
    <row r="120" spans="1:5" ht="15.75" thickBot="1" x14ac:dyDescent="0.3">
      <c r="A120" s="10" t="s">
        <v>53</v>
      </c>
      <c r="B120" s="11"/>
      <c r="C120" s="8"/>
      <c r="D120" s="8"/>
      <c r="E120" s="8"/>
    </row>
    <row r="121" spans="1:5" ht="15.75" thickBot="1" x14ac:dyDescent="0.3">
      <c r="A121" s="1" t="s">
        <v>2</v>
      </c>
      <c r="B121" s="11">
        <v>0</v>
      </c>
      <c r="C121" s="11">
        <v>0</v>
      </c>
      <c r="D121" s="11">
        <v>0</v>
      </c>
      <c r="E121" s="11">
        <v>0</v>
      </c>
    </row>
    <row r="122" spans="1:5" ht="15.75" thickBot="1" x14ac:dyDescent="0.3">
      <c r="A122" s="10" t="s">
        <v>52</v>
      </c>
      <c r="B122" s="11"/>
      <c r="C122" s="11"/>
      <c r="D122" s="11"/>
      <c r="E122" s="11"/>
    </row>
    <row r="123" spans="1:5" ht="15.75" thickBot="1" x14ac:dyDescent="0.3">
      <c r="A123" s="10" t="s">
        <v>53</v>
      </c>
      <c r="B123" s="11"/>
      <c r="C123" s="11"/>
      <c r="D123" s="11"/>
      <c r="E123" s="11"/>
    </row>
    <row r="124" spans="1:5" ht="15.75" thickBot="1" x14ac:dyDescent="0.3">
      <c r="A124" s="1" t="s">
        <v>25</v>
      </c>
      <c r="B124" s="11">
        <v>0</v>
      </c>
      <c r="C124" s="11">
        <v>0</v>
      </c>
      <c r="D124" s="11">
        <v>0</v>
      </c>
      <c r="E124" s="11">
        <v>0</v>
      </c>
    </row>
    <row r="125" spans="1:5" ht="15.75" thickBot="1" x14ac:dyDescent="0.3">
      <c r="A125" s="10" t="s">
        <v>52</v>
      </c>
      <c r="B125" s="11"/>
      <c r="C125" s="8"/>
      <c r="D125" s="8"/>
      <c r="E125" s="8"/>
    </row>
    <row r="126" spans="1:5" ht="15" customHeight="1" thickBot="1" x14ac:dyDescent="0.3">
      <c r="A126" s="10" t="s">
        <v>53</v>
      </c>
      <c r="B126" s="11"/>
      <c r="C126" s="8"/>
      <c r="D126" s="8"/>
      <c r="E126" s="8"/>
    </row>
    <row r="127" spans="1:5" ht="15.75" thickBot="1" x14ac:dyDescent="0.3">
      <c r="A127" s="1" t="s">
        <v>26</v>
      </c>
      <c r="B127" s="11">
        <f>B128+B129</f>
        <v>6500</v>
      </c>
      <c r="C127" s="11">
        <f t="shared" ref="C127:E127" si="13">C128+C129</f>
        <v>8500</v>
      </c>
      <c r="D127" s="11">
        <f t="shared" si="13"/>
        <v>9000</v>
      </c>
      <c r="E127" s="11">
        <f t="shared" si="13"/>
        <v>9500</v>
      </c>
    </row>
    <row r="128" spans="1:5" ht="15.75" thickBot="1" x14ac:dyDescent="0.3">
      <c r="A128" s="10" t="s">
        <v>52</v>
      </c>
      <c r="B128" s="11">
        <v>6500</v>
      </c>
      <c r="C128" s="11">
        <v>8500</v>
      </c>
      <c r="D128" s="11">
        <v>9000</v>
      </c>
      <c r="E128" s="11">
        <v>9500</v>
      </c>
    </row>
    <row r="129" spans="1:5" ht="15.75" thickBot="1" x14ac:dyDescent="0.3">
      <c r="A129" s="10" t="s">
        <v>53</v>
      </c>
      <c r="B129" s="11"/>
      <c r="C129" s="8"/>
      <c r="D129" s="8"/>
      <c r="E129" s="8"/>
    </row>
    <row r="130" spans="1:5" ht="24.75" thickBot="1" x14ac:dyDescent="0.3">
      <c r="A130" s="1" t="s">
        <v>3</v>
      </c>
      <c r="B130" s="11">
        <v>0</v>
      </c>
      <c r="C130" s="11">
        <v>0</v>
      </c>
      <c r="D130" s="11">
        <v>0</v>
      </c>
      <c r="E130" s="11">
        <v>0</v>
      </c>
    </row>
    <row r="131" spans="1:5" ht="15.75" thickBot="1" x14ac:dyDescent="0.3">
      <c r="A131" s="10" t="s">
        <v>52</v>
      </c>
      <c r="B131" s="11"/>
      <c r="C131" s="8"/>
      <c r="D131" s="8"/>
      <c r="E131" s="8"/>
    </row>
    <row r="132" spans="1:5" ht="15.75" thickBot="1" x14ac:dyDescent="0.3">
      <c r="A132" s="10" t="s">
        <v>53</v>
      </c>
      <c r="B132" s="11"/>
      <c r="C132" s="8"/>
      <c r="D132" s="8"/>
      <c r="E132" s="8"/>
    </row>
    <row r="133" spans="1:5" ht="15.75" thickBot="1" x14ac:dyDescent="0.3">
      <c r="A133" s="22" t="s">
        <v>37</v>
      </c>
      <c r="B133" s="11">
        <f>B130+B127+B124+B121+B118+B115+B112</f>
        <v>6500</v>
      </c>
      <c r="C133" s="11">
        <f t="shared" ref="C133:E133" si="14">C130+C127+C124+C121+C118+C115+C112</f>
        <v>8500</v>
      </c>
      <c r="D133" s="11">
        <f t="shared" si="14"/>
        <v>9000</v>
      </c>
      <c r="E133" s="11">
        <f t="shared" si="14"/>
        <v>9500</v>
      </c>
    </row>
    <row r="134" spans="1:5" ht="17.25" customHeight="1" thickBot="1" x14ac:dyDescent="0.3">
      <c r="A134" s="23" t="s">
        <v>36</v>
      </c>
      <c r="B134" s="24">
        <f>IF(B133-B104=0,0,"Error")</f>
        <v>0</v>
      </c>
      <c r="C134" s="24">
        <f>IF(C133-C104=0,0,"Error")</f>
        <v>0</v>
      </c>
      <c r="D134" s="24">
        <f>IF(D133-D104=0,0,"Error")</f>
        <v>0</v>
      </c>
      <c r="E134" s="24">
        <f>IF(E133-E104=0,0,"Error")</f>
        <v>0</v>
      </c>
    </row>
    <row r="135" spans="1:5" ht="15.75" thickBot="1" x14ac:dyDescent="0.3">
      <c r="A135" s="399" t="s">
        <v>47</v>
      </c>
      <c r="B135" s="400"/>
      <c r="C135" s="400"/>
      <c r="D135" s="400"/>
      <c r="E135" s="401"/>
    </row>
    <row r="136" spans="1:5" ht="15.75" thickBot="1" x14ac:dyDescent="0.3">
      <c r="A136" s="399" t="s">
        <v>41</v>
      </c>
      <c r="B136" s="400"/>
      <c r="C136" s="400"/>
      <c r="D136" s="400"/>
      <c r="E136" s="401"/>
    </row>
    <row r="137" spans="1:5" ht="15.75" thickBot="1" x14ac:dyDescent="0.3">
      <c r="A137" s="19" t="s">
        <v>48</v>
      </c>
      <c r="B137" s="384" t="s">
        <v>459</v>
      </c>
      <c r="C137" s="385"/>
      <c r="D137" s="386"/>
      <c r="E137" s="387"/>
    </row>
    <row r="138" spans="1:5" ht="48" customHeight="1" thickBot="1" x14ac:dyDescent="0.3">
      <c r="A138" s="19" t="s">
        <v>54</v>
      </c>
      <c r="B138" s="19"/>
      <c r="C138" s="37" t="s">
        <v>55</v>
      </c>
      <c r="D138" s="403" t="s">
        <v>460</v>
      </c>
      <c r="E138" s="404"/>
    </row>
    <row r="139" spans="1:5" ht="15.75" thickBot="1" x14ac:dyDescent="0.3">
      <c r="A139" s="35"/>
      <c r="B139" s="402"/>
      <c r="C139" s="570"/>
      <c r="D139" s="403"/>
      <c r="E139" s="404"/>
    </row>
    <row r="140" spans="1:5" ht="70.5" customHeight="1" thickBot="1" x14ac:dyDescent="0.3">
      <c r="A140" s="4" t="s">
        <v>10</v>
      </c>
      <c r="B140" s="371" t="s">
        <v>461</v>
      </c>
      <c r="C140" s="372"/>
      <c r="D140" s="372"/>
      <c r="E140" s="373"/>
    </row>
    <row r="141" spans="1:5" ht="15.75" thickBot="1" x14ac:dyDescent="0.3">
      <c r="A141" s="4" t="s">
        <v>15</v>
      </c>
      <c r="B141" s="352" t="s">
        <v>455</v>
      </c>
      <c r="C141" s="353"/>
      <c r="D141" s="353"/>
      <c r="E141" s="381"/>
    </row>
    <row r="142" spans="1:5" ht="12.75" customHeight="1" x14ac:dyDescent="0.25">
      <c r="A142" s="366"/>
      <c r="B142" s="17">
        <v>2018</v>
      </c>
      <c r="C142" s="17">
        <v>2019</v>
      </c>
      <c r="D142" s="17">
        <v>2020</v>
      </c>
      <c r="E142" s="17">
        <v>2021</v>
      </c>
    </row>
    <row r="143" spans="1:5" ht="15.75" customHeight="1" thickBot="1" x14ac:dyDescent="0.3">
      <c r="A143" s="367"/>
      <c r="B143" s="18" t="s">
        <v>6</v>
      </c>
      <c r="C143" s="18" t="s">
        <v>7</v>
      </c>
      <c r="D143" s="18" t="s">
        <v>7</v>
      </c>
      <c r="E143" s="18" t="s">
        <v>7</v>
      </c>
    </row>
    <row r="144" spans="1:5" ht="15.75" thickBot="1" x14ac:dyDescent="0.3">
      <c r="A144" s="4" t="s">
        <v>9</v>
      </c>
      <c r="B144" s="6">
        <v>1</v>
      </c>
      <c r="C144" s="6">
        <v>0</v>
      </c>
      <c r="D144" s="6">
        <v>1</v>
      </c>
      <c r="E144" s="6">
        <v>0</v>
      </c>
    </row>
    <row r="145" spans="1:5" ht="15.75" thickBot="1" x14ac:dyDescent="0.3">
      <c r="A145" s="4" t="s">
        <v>16</v>
      </c>
      <c r="B145" s="6">
        <f>B163</f>
        <v>4700</v>
      </c>
      <c r="C145" s="6">
        <f t="shared" ref="C145:E145" si="15">C163</f>
        <v>0</v>
      </c>
      <c r="D145" s="6">
        <f t="shared" si="15"/>
        <v>3000</v>
      </c>
      <c r="E145" s="6">
        <f t="shared" si="15"/>
        <v>0</v>
      </c>
    </row>
    <row r="146" spans="1:5" ht="15.75" thickBot="1" x14ac:dyDescent="0.3">
      <c r="A146" s="4" t="s">
        <v>24</v>
      </c>
      <c r="B146" s="6">
        <f>B145/B144</f>
        <v>4700</v>
      </c>
      <c r="C146" s="6" t="e">
        <f t="shared" ref="C146:E146" si="16">C145/C144</f>
        <v>#DIV/0!</v>
      </c>
      <c r="D146" s="6">
        <f t="shared" si="16"/>
        <v>3000</v>
      </c>
      <c r="E146" s="6" t="e">
        <f t="shared" si="16"/>
        <v>#DIV/0!</v>
      </c>
    </row>
    <row r="147" spans="1:5" ht="15.75" thickBot="1" x14ac:dyDescent="0.3">
      <c r="A147" s="4" t="s">
        <v>17</v>
      </c>
      <c r="B147" s="45" t="s">
        <v>23</v>
      </c>
      <c r="C147" s="7">
        <f>C144/B144-1</f>
        <v>-1</v>
      </c>
      <c r="D147" s="7" t="e">
        <f t="shared" ref="D147:E149" si="17">D144/C144-1</f>
        <v>#DIV/0!</v>
      </c>
      <c r="E147" s="7">
        <f t="shared" si="17"/>
        <v>-1</v>
      </c>
    </row>
    <row r="148" spans="1:5" ht="15.75" thickBot="1" x14ac:dyDescent="0.3">
      <c r="A148" s="4" t="s">
        <v>18</v>
      </c>
      <c r="B148" s="45" t="s">
        <v>23</v>
      </c>
      <c r="C148" s="7">
        <f>C145/B145-1</f>
        <v>-1</v>
      </c>
      <c r="D148" s="7" t="e">
        <f t="shared" si="17"/>
        <v>#DIV/0!</v>
      </c>
      <c r="E148" s="7">
        <f t="shared" si="17"/>
        <v>-1</v>
      </c>
    </row>
    <row r="149" spans="1:5" ht="15.75" thickBot="1" x14ac:dyDescent="0.3">
      <c r="A149" s="4" t="s">
        <v>19</v>
      </c>
      <c r="B149" s="45" t="s">
        <v>23</v>
      </c>
      <c r="C149" s="7" t="e">
        <f>C146/B146-1</f>
        <v>#DIV/0!</v>
      </c>
      <c r="D149" s="7" t="e">
        <f t="shared" si="17"/>
        <v>#DIV/0!</v>
      </c>
      <c r="E149" s="7" t="e">
        <f t="shared" si="17"/>
        <v>#DIV/0!</v>
      </c>
    </row>
    <row r="150" spans="1:5" ht="15.75" customHeight="1" thickBot="1" x14ac:dyDescent="0.3">
      <c r="A150" s="405" t="s">
        <v>362</v>
      </c>
      <c r="B150" s="406"/>
      <c r="C150" s="406"/>
      <c r="D150" s="406"/>
      <c r="E150" s="407"/>
    </row>
    <row r="151" spans="1:5" x14ac:dyDescent="0.25">
      <c r="A151" s="366"/>
      <c r="B151" s="17">
        <v>2018</v>
      </c>
      <c r="C151" s="17">
        <v>2019</v>
      </c>
      <c r="D151" s="17">
        <v>2020</v>
      </c>
      <c r="E151" s="17">
        <v>2021</v>
      </c>
    </row>
    <row r="152" spans="1:5" ht="15.75" thickBot="1" x14ac:dyDescent="0.3">
      <c r="A152" s="367"/>
      <c r="B152" s="18" t="s">
        <v>6</v>
      </c>
      <c r="C152" s="18" t="s">
        <v>7</v>
      </c>
      <c r="D152" s="18" t="s">
        <v>7</v>
      </c>
      <c r="E152" s="18" t="s">
        <v>7</v>
      </c>
    </row>
    <row r="153" spans="1:5" ht="15.75" thickBot="1" x14ac:dyDescent="0.3">
      <c r="A153" s="1" t="s">
        <v>43</v>
      </c>
      <c r="B153" s="8">
        <f>B154+B155+B156+B157</f>
        <v>0</v>
      </c>
      <c r="C153" s="8">
        <f t="shared" ref="C153:E153" si="18">C154+C155+C156+C157</f>
        <v>0</v>
      </c>
      <c r="D153" s="8">
        <f t="shared" si="18"/>
        <v>0</v>
      </c>
      <c r="E153" s="8">
        <f t="shared" si="18"/>
        <v>0</v>
      </c>
    </row>
    <row r="154" spans="1:5" ht="15.75" thickBot="1" x14ac:dyDescent="0.3">
      <c r="A154" s="10" t="s">
        <v>52</v>
      </c>
      <c r="B154" s="8"/>
      <c r="C154" s="8"/>
      <c r="D154" s="8"/>
      <c r="E154" s="8"/>
    </row>
    <row r="155" spans="1:5" ht="15.75" thickBot="1" x14ac:dyDescent="0.3">
      <c r="A155" s="10" t="s">
        <v>149</v>
      </c>
      <c r="B155" s="8"/>
      <c r="C155" s="8"/>
      <c r="D155" s="8"/>
      <c r="E155" s="8"/>
    </row>
    <row r="156" spans="1:5" ht="15.75" thickBot="1" x14ac:dyDescent="0.3">
      <c r="A156" s="10" t="s">
        <v>150</v>
      </c>
      <c r="B156" s="8"/>
      <c r="C156" s="8"/>
      <c r="D156" s="8"/>
      <c r="E156" s="8"/>
    </row>
    <row r="157" spans="1:5" ht="15.75" thickBot="1" x14ac:dyDescent="0.3">
      <c r="A157" s="10" t="s">
        <v>151</v>
      </c>
      <c r="B157" s="8"/>
      <c r="C157" s="8"/>
      <c r="D157" s="8"/>
      <c r="E157" s="8"/>
    </row>
    <row r="158" spans="1:5" ht="15.75" thickBot="1" x14ac:dyDescent="0.3">
      <c r="A158" s="1" t="s">
        <v>44</v>
      </c>
      <c r="B158" s="11">
        <f>B159+B160+B161+B162</f>
        <v>4700</v>
      </c>
      <c r="C158" s="11">
        <f t="shared" ref="C158:E158" si="19">C159+C160+C161+C162</f>
        <v>0</v>
      </c>
      <c r="D158" s="11">
        <f t="shared" si="19"/>
        <v>3000</v>
      </c>
      <c r="E158" s="11">
        <f t="shared" si="19"/>
        <v>0</v>
      </c>
    </row>
    <row r="159" spans="1:5" ht="15.75" thickBot="1" x14ac:dyDescent="0.3">
      <c r="A159" s="10" t="s">
        <v>52</v>
      </c>
      <c r="B159" s="11">
        <v>4700</v>
      </c>
      <c r="C159" s="11">
        <v>0</v>
      </c>
      <c r="D159" s="11">
        <v>3000</v>
      </c>
      <c r="E159" s="11">
        <v>0</v>
      </c>
    </row>
    <row r="160" spans="1:5" ht="15.75" thickBot="1" x14ac:dyDescent="0.3">
      <c r="A160" s="10" t="s">
        <v>149</v>
      </c>
      <c r="B160" s="11"/>
      <c r="C160" s="8"/>
      <c r="D160" s="8"/>
      <c r="E160" s="8"/>
    </row>
    <row r="161" spans="1:5" ht="15.75" thickBot="1" x14ac:dyDescent="0.3">
      <c r="A161" s="10" t="s">
        <v>150</v>
      </c>
      <c r="B161" s="11"/>
      <c r="C161" s="8"/>
      <c r="D161" s="8"/>
      <c r="E161" s="8"/>
    </row>
    <row r="162" spans="1:5" ht="15.75" thickBot="1" x14ac:dyDescent="0.3">
      <c r="A162" s="10" t="s">
        <v>151</v>
      </c>
      <c r="B162" s="11"/>
      <c r="C162" s="8"/>
      <c r="D162" s="8"/>
      <c r="E162" s="8"/>
    </row>
    <row r="163" spans="1:5" ht="15.75" thickBot="1" x14ac:dyDescent="0.3">
      <c r="A163" s="100" t="s">
        <v>34</v>
      </c>
      <c r="B163" s="11">
        <f>B153+B158</f>
        <v>4700</v>
      </c>
      <c r="C163" s="11">
        <f t="shared" ref="C163:E163" si="20">C153+C158</f>
        <v>0</v>
      </c>
      <c r="D163" s="11">
        <f t="shared" si="20"/>
        <v>3000</v>
      </c>
      <c r="E163" s="11">
        <f t="shared" si="20"/>
        <v>0</v>
      </c>
    </row>
    <row r="164" spans="1:5" ht="15.75" thickBot="1" x14ac:dyDescent="0.3">
      <c r="A164" s="19" t="s">
        <v>48</v>
      </c>
      <c r="B164" s="384" t="s">
        <v>459</v>
      </c>
      <c r="C164" s="385"/>
      <c r="D164" s="386"/>
      <c r="E164" s="387"/>
    </row>
    <row r="165" spans="1:5" ht="34.5" thickBot="1" x14ac:dyDescent="0.3">
      <c r="A165" s="19" t="s">
        <v>75</v>
      </c>
      <c r="B165" s="19"/>
      <c r="C165" s="37" t="s">
        <v>55</v>
      </c>
      <c r="D165" s="402" t="s">
        <v>462</v>
      </c>
      <c r="E165" s="404"/>
    </row>
    <row r="166" spans="1:5" ht="30.75" customHeight="1" thickBot="1" x14ac:dyDescent="0.3">
      <c r="A166" s="4" t="s">
        <v>10</v>
      </c>
      <c r="B166" s="371" t="s">
        <v>463</v>
      </c>
      <c r="C166" s="372"/>
      <c r="D166" s="372"/>
      <c r="E166" s="373"/>
    </row>
    <row r="167" spans="1:5" ht="15.75" thickBot="1" x14ac:dyDescent="0.3">
      <c r="A167" s="4" t="s">
        <v>15</v>
      </c>
      <c r="B167" s="352" t="s">
        <v>455</v>
      </c>
      <c r="C167" s="353"/>
      <c r="D167" s="353"/>
      <c r="E167" s="381"/>
    </row>
    <row r="168" spans="1:5" x14ac:dyDescent="0.25">
      <c r="A168" s="366"/>
      <c r="B168" s="17">
        <v>2018</v>
      </c>
      <c r="C168" s="17">
        <v>2019</v>
      </c>
      <c r="D168" s="17">
        <v>2020</v>
      </c>
      <c r="E168" s="17">
        <v>2021</v>
      </c>
    </row>
    <row r="169" spans="1:5" ht="15.75" thickBot="1" x14ac:dyDescent="0.3">
      <c r="A169" s="367"/>
      <c r="B169" s="18" t="s">
        <v>6</v>
      </c>
      <c r="C169" s="18" t="s">
        <v>7</v>
      </c>
      <c r="D169" s="18" t="s">
        <v>7</v>
      </c>
      <c r="E169" s="18" t="s">
        <v>7</v>
      </c>
    </row>
    <row r="170" spans="1:5" ht="15.75" thickBot="1" x14ac:dyDescent="0.3">
      <c r="A170" s="4" t="s">
        <v>9</v>
      </c>
      <c r="B170" s="6">
        <v>1</v>
      </c>
      <c r="C170" s="6">
        <v>38</v>
      </c>
      <c r="D170" s="6">
        <v>1</v>
      </c>
      <c r="E170" s="6">
        <v>39</v>
      </c>
    </row>
    <row r="171" spans="1:5" ht="15.75" thickBot="1" x14ac:dyDescent="0.3">
      <c r="A171" s="4" t="s">
        <v>16</v>
      </c>
      <c r="B171" s="6">
        <f>B189</f>
        <v>6000</v>
      </c>
      <c r="C171" s="6">
        <f t="shared" ref="C171:E171" si="21">C189</f>
        <v>6000</v>
      </c>
      <c r="D171" s="6">
        <f t="shared" si="21"/>
        <v>6000</v>
      </c>
      <c r="E171" s="6">
        <f t="shared" si="21"/>
        <v>6000</v>
      </c>
    </row>
    <row r="172" spans="1:5" ht="15.75" thickBot="1" x14ac:dyDescent="0.3">
      <c r="A172" s="4" t="s">
        <v>24</v>
      </c>
      <c r="B172" s="6">
        <f>B171/B170</f>
        <v>6000</v>
      </c>
      <c r="C172" s="6">
        <f t="shared" ref="C172:E172" si="22">C171/C170</f>
        <v>157.89473684210526</v>
      </c>
      <c r="D172" s="6">
        <f t="shared" si="22"/>
        <v>6000</v>
      </c>
      <c r="E172" s="6">
        <f t="shared" si="22"/>
        <v>153.84615384615384</v>
      </c>
    </row>
    <row r="173" spans="1:5" ht="15.75" thickBot="1" x14ac:dyDescent="0.3">
      <c r="A173" s="4" t="s">
        <v>17</v>
      </c>
      <c r="B173" s="45" t="s">
        <v>23</v>
      </c>
      <c r="C173" s="7">
        <f>C170/B170-1</f>
        <v>37</v>
      </c>
      <c r="D173" s="7">
        <f t="shared" ref="D173:E175" si="23">D170/C170-1</f>
        <v>-0.97368421052631582</v>
      </c>
      <c r="E173" s="7">
        <f t="shared" si="23"/>
        <v>38</v>
      </c>
    </row>
    <row r="174" spans="1:5" ht="15.75" thickBot="1" x14ac:dyDescent="0.3">
      <c r="A174" s="4" t="s">
        <v>18</v>
      </c>
      <c r="B174" s="45" t="s">
        <v>23</v>
      </c>
      <c r="C174" s="7">
        <f>C171/B171-1</f>
        <v>0</v>
      </c>
      <c r="D174" s="7">
        <f t="shared" si="23"/>
        <v>0</v>
      </c>
      <c r="E174" s="7">
        <f t="shared" si="23"/>
        <v>0</v>
      </c>
    </row>
    <row r="175" spans="1:5" ht="15.75" thickBot="1" x14ac:dyDescent="0.3">
      <c r="A175" s="4" t="s">
        <v>19</v>
      </c>
      <c r="B175" s="45" t="s">
        <v>23</v>
      </c>
      <c r="C175" s="7">
        <f>C172/B172-1</f>
        <v>-0.97368421052631582</v>
      </c>
      <c r="D175" s="7">
        <f t="shared" si="23"/>
        <v>37</v>
      </c>
      <c r="E175" s="7">
        <f t="shared" si="23"/>
        <v>-0.97435897435897434</v>
      </c>
    </row>
    <row r="176" spans="1:5" ht="15.75" thickBot="1" x14ac:dyDescent="0.3">
      <c r="A176" s="405" t="s">
        <v>368</v>
      </c>
      <c r="B176" s="406"/>
      <c r="C176" s="406"/>
      <c r="D176" s="406"/>
      <c r="E176" s="407"/>
    </row>
    <row r="177" spans="1:5" x14ac:dyDescent="0.25">
      <c r="A177" s="366"/>
      <c r="B177" s="17">
        <v>2018</v>
      </c>
      <c r="C177" s="17">
        <v>2019</v>
      </c>
      <c r="D177" s="17">
        <v>2020</v>
      </c>
      <c r="E177" s="17">
        <v>2021</v>
      </c>
    </row>
    <row r="178" spans="1:5" ht="15.75" thickBot="1" x14ac:dyDescent="0.3">
      <c r="A178" s="367"/>
      <c r="B178" s="18" t="s">
        <v>6</v>
      </c>
      <c r="C178" s="18" t="s">
        <v>7</v>
      </c>
      <c r="D178" s="18" t="s">
        <v>7</v>
      </c>
      <c r="E178" s="18" t="s">
        <v>7</v>
      </c>
    </row>
    <row r="179" spans="1:5" ht="12.75" customHeight="1" thickBot="1" x14ac:dyDescent="0.3">
      <c r="A179" s="1" t="s">
        <v>43</v>
      </c>
      <c r="B179" s="8">
        <f>B180+B181+B182+B183</f>
        <v>0</v>
      </c>
      <c r="C179" s="8">
        <f t="shared" ref="C179:E179" si="24">C180+C181+C182+C183</f>
        <v>0</v>
      </c>
      <c r="D179" s="8">
        <f t="shared" si="24"/>
        <v>0</v>
      </c>
      <c r="E179" s="8">
        <f t="shared" si="24"/>
        <v>0</v>
      </c>
    </row>
    <row r="180" spans="1:5" ht="15" customHeight="1" thickBot="1" x14ac:dyDescent="0.3">
      <c r="A180" s="10" t="s">
        <v>52</v>
      </c>
      <c r="B180" s="8"/>
      <c r="C180" s="8"/>
      <c r="D180" s="8"/>
      <c r="E180" s="8"/>
    </row>
    <row r="181" spans="1:5" ht="15.75" thickBot="1" x14ac:dyDescent="0.3">
      <c r="A181" s="10" t="s">
        <v>149</v>
      </c>
      <c r="B181" s="8"/>
      <c r="C181" s="8"/>
      <c r="D181" s="8"/>
      <c r="E181" s="8"/>
    </row>
    <row r="182" spans="1:5" ht="15.75" thickBot="1" x14ac:dyDescent="0.3">
      <c r="A182" s="10" t="s">
        <v>150</v>
      </c>
      <c r="B182" s="8"/>
      <c r="C182" s="8"/>
      <c r="D182" s="8"/>
      <c r="E182" s="8"/>
    </row>
    <row r="183" spans="1:5" ht="15.75" thickBot="1" x14ac:dyDescent="0.3">
      <c r="A183" s="10" t="s">
        <v>151</v>
      </c>
      <c r="B183" s="8"/>
      <c r="C183" s="8"/>
      <c r="D183" s="8"/>
      <c r="E183" s="8"/>
    </row>
    <row r="184" spans="1:5" ht="15.75" thickBot="1" x14ac:dyDescent="0.3">
      <c r="A184" s="1" t="s">
        <v>44</v>
      </c>
      <c r="B184" s="11">
        <f>B185+B186+B187+B188</f>
        <v>6000</v>
      </c>
      <c r="C184" s="11">
        <f t="shared" ref="C184:E184" si="25">C185+C186+C187+C188</f>
        <v>6000</v>
      </c>
      <c r="D184" s="11">
        <f t="shared" si="25"/>
        <v>6000</v>
      </c>
      <c r="E184" s="11">
        <f t="shared" si="25"/>
        <v>6000</v>
      </c>
    </row>
    <row r="185" spans="1:5" ht="15.75" thickBot="1" x14ac:dyDescent="0.3">
      <c r="A185" s="10" t="s">
        <v>52</v>
      </c>
      <c r="B185" s="11">
        <v>6000</v>
      </c>
      <c r="C185" s="11">
        <v>6000</v>
      </c>
      <c r="D185" s="11">
        <v>6000</v>
      </c>
      <c r="E185" s="11">
        <v>6000</v>
      </c>
    </row>
    <row r="186" spans="1:5" ht="15.75" thickBot="1" x14ac:dyDescent="0.3">
      <c r="A186" s="10" t="s">
        <v>149</v>
      </c>
      <c r="B186" s="11"/>
      <c r="C186" s="8"/>
      <c r="D186" s="8"/>
      <c r="E186" s="8"/>
    </row>
    <row r="187" spans="1:5" ht="15.75" thickBot="1" x14ac:dyDescent="0.3">
      <c r="A187" s="10" t="s">
        <v>150</v>
      </c>
      <c r="B187" s="11"/>
      <c r="C187" s="8"/>
      <c r="D187" s="8"/>
      <c r="E187" s="8"/>
    </row>
    <row r="188" spans="1:5" ht="12.75" customHeight="1" thickBot="1" x14ac:dyDescent="0.3">
      <c r="A188" s="10" t="s">
        <v>151</v>
      </c>
      <c r="B188" s="11"/>
      <c r="C188" s="8"/>
      <c r="D188" s="8"/>
      <c r="E188" s="8"/>
    </row>
    <row r="189" spans="1:5" ht="24.75" customHeight="1" thickBot="1" x14ac:dyDescent="0.3">
      <c r="A189" s="100" t="s">
        <v>82</v>
      </c>
      <c r="B189" s="11">
        <f>B179+B184</f>
        <v>6000</v>
      </c>
      <c r="C189" s="11">
        <f t="shared" ref="C189:E189" si="26">C179+C184</f>
        <v>6000</v>
      </c>
      <c r="D189" s="11">
        <f t="shared" si="26"/>
        <v>6000</v>
      </c>
      <c r="E189" s="11">
        <f t="shared" si="26"/>
        <v>6000</v>
      </c>
    </row>
    <row r="190" spans="1:5" ht="19.5" thickBot="1" x14ac:dyDescent="0.35">
      <c r="A190" s="694" t="s">
        <v>464</v>
      </c>
      <c r="B190" s="694"/>
      <c r="C190" s="694"/>
      <c r="D190" s="694"/>
      <c r="E190" s="694"/>
    </row>
    <row r="191" spans="1:5" ht="57.75" customHeight="1" thickBot="1" x14ac:dyDescent="0.3">
      <c r="A191" s="12" t="s">
        <v>13</v>
      </c>
      <c r="B191" s="516" t="s">
        <v>465</v>
      </c>
      <c r="C191" s="571"/>
      <c r="D191" s="571"/>
      <c r="E191" s="572"/>
    </row>
    <row r="192" spans="1:5" ht="15.75" thickBot="1" x14ac:dyDescent="0.3">
      <c r="A192" s="371" t="s">
        <v>14</v>
      </c>
      <c r="B192" s="372"/>
      <c r="C192" s="372"/>
      <c r="D192" s="372"/>
      <c r="E192" s="373"/>
    </row>
    <row r="193" spans="1:5" ht="15.75" thickBot="1" x14ac:dyDescent="0.3">
      <c r="A193" s="76" t="s">
        <v>466</v>
      </c>
      <c r="B193" s="69">
        <v>178</v>
      </c>
      <c r="C193" s="31" t="s">
        <v>467</v>
      </c>
      <c r="D193" s="31" t="s">
        <v>467</v>
      </c>
      <c r="E193" s="31" t="s">
        <v>467</v>
      </c>
    </row>
    <row r="194" spans="1:5" ht="15.75" thickBot="1" x14ac:dyDescent="0.3">
      <c r="A194" s="76" t="s">
        <v>468</v>
      </c>
      <c r="B194" s="69">
        <v>258</v>
      </c>
      <c r="C194" s="31" t="s">
        <v>467</v>
      </c>
      <c r="D194" s="31" t="s">
        <v>467</v>
      </c>
      <c r="E194" s="31" t="s">
        <v>467</v>
      </c>
    </row>
    <row r="195" spans="1:5" ht="15.75" thickBot="1" x14ac:dyDescent="0.3">
      <c r="A195" s="78" t="s">
        <v>469</v>
      </c>
      <c r="B195" s="196">
        <v>1774</v>
      </c>
      <c r="C195" s="69">
        <v>2894</v>
      </c>
      <c r="D195" s="196" t="s">
        <v>467</v>
      </c>
      <c r="E195" s="196" t="s">
        <v>467</v>
      </c>
    </row>
    <row r="196" spans="1:5" ht="15.75" thickBot="1" x14ac:dyDescent="0.3">
      <c r="A196" s="374" t="s">
        <v>33</v>
      </c>
      <c r="B196" s="375"/>
      <c r="C196" s="375"/>
      <c r="D196" s="375"/>
      <c r="E196" s="376"/>
    </row>
    <row r="197" spans="1:5" ht="15.75" thickBot="1" x14ac:dyDescent="0.3">
      <c r="A197" s="399" t="s">
        <v>46</v>
      </c>
      <c r="B197" s="400"/>
      <c r="C197" s="400"/>
      <c r="D197" s="400"/>
      <c r="E197" s="401"/>
    </row>
    <row r="198" spans="1:5" ht="15.75" thickBot="1" x14ac:dyDescent="0.3">
      <c r="A198" s="72" t="s">
        <v>54</v>
      </c>
      <c r="B198" s="591" t="s">
        <v>470</v>
      </c>
      <c r="C198" s="592"/>
      <c r="D198" s="592"/>
      <c r="E198" s="593"/>
    </row>
    <row r="199" spans="1:5" ht="15.75" thickBot="1" x14ac:dyDescent="0.3">
      <c r="A199" s="4" t="s">
        <v>10</v>
      </c>
      <c r="B199" s="371" t="s">
        <v>471</v>
      </c>
      <c r="C199" s="372"/>
      <c r="D199" s="372"/>
      <c r="E199" s="373"/>
    </row>
    <row r="200" spans="1:5" ht="15.75" thickBot="1" x14ac:dyDescent="0.3">
      <c r="A200" s="4" t="s">
        <v>15</v>
      </c>
      <c r="B200" s="352"/>
      <c r="C200" s="353"/>
      <c r="D200" s="353"/>
      <c r="E200" s="381"/>
    </row>
    <row r="201" spans="1:5" x14ac:dyDescent="0.25">
      <c r="A201" s="366"/>
      <c r="B201" s="17">
        <v>2018</v>
      </c>
      <c r="C201" s="17">
        <v>2019</v>
      </c>
      <c r="D201" s="17">
        <v>2020</v>
      </c>
      <c r="E201" s="17">
        <v>2021</v>
      </c>
    </row>
    <row r="202" spans="1:5" ht="15.75" thickBot="1" x14ac:dyDescent="0.3">
      <c r="A202" s="367"/>
      <c r="B202" s="18" t="s">
        <v>6</v>
      </c>
      <c r="C202" s="18" t="s">
        <v>7</v>
      </c>
      <c r="D202" s="18" t="s">
        <v>7</v>
      </c>
      <c r="E202" s="18" t="s">
        <v>7</v>
      </c>
    </row>
    <row r="203" spans="1:5" ht="15.75" thickBot="1" x14ac:dyDescent="0.3">
      <c r="A203" s="4" t="s">
        <v>9</v>
      </c>
      <c r="B203" s="45">
        <v>4585</v>
      </c>
      <c r="C203" s="45">
        <v>4585</v>
      </c>
      <c r="D203" s="45">
        <v>4585</v>
      </c>
      <c r="E203" s="45">
        <v>4585</v>
      </c>
    </row>
    <row r="204" spans="1:5" ht="15.75" thickBot="1" x14ac:dyDescent="0.3">
      <c r="A204" s="4" t="s">
        <v>16</v>
      </c>
      <c r="B204" s="6">
        <f>B233</f>
        <v>116000</v>
      </c>
      <c r="C204" s="6">
        <f t="shared" ref="C204:E204" si="27">C233</f>
        <v>117000</v>
      </c>
      <c r="D204" s="6">
        <f t="shared" si="27"/>
        <v>115100</v>
      </c>
      <c r="E204" s="6">
        <f t="shared" si="27"/>
        <v>115080</v>
      </c>
    </row>
    <row r="205" spans="1:5" ht="15.75" thickBot="1" x14ac:dyDescent="0.3">
      <c r="A205" s="4" t="s">
        <v>24</v>
      </c>
      <c r="B205" s="6">
        <f>B204/B203</f>
        <v>25.299890948745912</v>
      </c>
      <c r="C205" s="6">
        <f t="shared" ref="C205:E205" si="28">C204/C203</f>
        <v>25.517993456924756</v>
      </c>
      <c r="D205" s="6">
        <f t="shared" si="28"/>
        <v>25.103598691384953</v>
      </c>
      <c r="E205" s="6">
        <f t="shared" si="28"/>
        <v>25.099236641221374</v>
      </c>
    </row>
    <row r="206" spans="1:5" ht="15.75" thickBot="1" x14ac:dyDescent="0.3">
      <c r="A206" s="4" t="s">
        <v>17</v>
      </c>
      <c r="B206" s="45" t="s">
        <v>23</v>
      </c>
      <c r="C206" s="7">
        <v>0</v>
      </c>
      <c r="D206" s="7">
        <v>0</v>
      </c>
      <c r="E206" s="7">
        <v>0</v>
      </c>
    </row>
    <row r="207" spans="1:5" ht="15.75" thickBot="1" x14ac:dyDescent="0.3">
      <c r="A207" s="4" t="s">
        <v>18</v>
      </c>
      <c r="B207" s="45" t="s">
        <v>23</v>
      </c>
      <c r="C207" s="7">
        <v>8.6206896551723755E-3</v>
      </c>
      <c r="D207" s="7">
        <v>0</v>
      </c>
      <c r="E207" s="7">
        <v>0</v>
      </c>
    </row>
    <row r="208" spans="1:5" ht="15.75" thickBot="1" x14ac:dyDescent="0.3">
      <c r="A208" s="4" t="s">
        <v>19</v>
      </c>
      <c r="B208" s="45" t="s">
        <v>23</v>
      </c>
      <c r="C208" s="7">
        <v>8.6206896551723755E-3</v>
      </c>
      <c r="D208" s="7">
        <v>0</v>
      </c>
      <c r="E208" s="7">
        <v>0</v>
      </c>
    </row>
    <row r="209" spans="1:5" ht="15.75" thickBot="1" x14ac:dyDescent="0.3">
      <c r="A209" s="405" t="s">
        <v>472</v>
      </c>
      <c r="B209" s="406"/>
      <c r="C209" s="406"/>
      <c r="D209" s="406"/>
      <c r="E209" s="407"/>
    </row>
    <row r="210" spans="1:5" x14ac:dyDescent="0.25">
      <c r="A210" s="366"/>
      <c r="B210" s="17">
        <v>2018</v>
      </c>
      <c r="C210" s="17">
        <v>2019</v>
      </c>
      <c r="D210" s="17">
        <v>2020</v>
      </c>
      <c r="E210" s="17">
        <v>2021</v>
      </c>
    </row>
    <row r="211" spans="1:5" ht="15.75" thickBot="1" x14ac:dyDescent="0.3">
      <c r="A211" s="367"/>
      <c r="B211" s="18" t="s">
        <v>6</v>
      </c>
      <c r="C211" s="18" t="s">
        <v>7</v>
      </c>
      <c r="D211" s="18" t="s">
        <v>7</v>
      </c>
      <c r="E211" s="18" t="s">
        <v>7</v>
      </c>
    </row>
    <row r="212" spans="1:5" ht="15.75" thickBot="1" x14ac:dyDescent="0.3">
      <c r="A212" s="1" t="s">
        <v>0</v>
      </c>
      <c r="B212" s="178">
        <f>B213</f>
        <v>90000</v>
      </c>
      <c r="C212" s="178">
        <f t="shared" ref="C212:E212" si="29">C213</f>
        <v>90000</v>
      </c>
      <c r="D212" s="178">
        <f t="shared" si="29"/>
        <v>90000</v>
      </c>
      <c r="E212" s="178">
        <f t="shared" si="29"/>
        <v>90000</v>
      </c>
    </row>
    <row r="213" spans="1:5" ht="15.75" thickBot="1" x14ac:dyDescent="0.3">
      <c r="A213" s="10" t="s">
        <v>52</v>
      </c>
      <c r="B213" s="178">
        <v>90000</v>
      </c>
      <c r="C213" s="178">
        <v>90000</v>
      </c>
      <c r="D213" s="178">
        <v>90000</v>
      </c>
      <c r="E213" s="178">
        <v>90000</v>
      </c>
    </row>
    <row r="214" spans="1:5" ht="15.75" thickBot="1" x14ac:dyDescent="0.3">
      <c r="A214" s="10" t="s">
        <v>53</v>
      </c>
      <c r="B214" s="11"/>
      <c r="C214" s="82"/>
      <c r="D214" s="82"/>
      <c r="E214" s="82"/>
    </row>
    <row r="215" spans="1:5" ht="24.75" thickBot="1" x14ac:dyDescent="0.3">
      <c r="A215" s="1" t="s">
        <v>32</v>
      </c>
      <c r="B215" s="178">
        <f>B216</f>
        <v>13000</v>
      </c>
      <c r="C215" s="178">
        <f t="shared" ref="C215:E215" si="30">C216</f>
        <v>13000</v>
      </c>
      <c r="D215" s="178">
        <f t="shared" si="30"/>
        <v>13000</v>
      </c>
      <c r="E215" s="178">
        <f t="shared" si="30"/>
        <v>13000</v>
      </c>
    </row>
    <row r="216" spans="1:5" ht="15.75" thickBot="1" x14ac:dyDescent="0.3">
      <c r="A216" s="10" t="s">
        <v>52</v>
      </c>
      <c r="B216" s="178">
        <v>13000</v>
      </c>
      <c r="C216" s="178">
        <v>13000</v>
      </c>
      <c r="D216" s="178">
        <v>13000</v>
      </c>
      <c r="E216" s="178">
        <v>13000</v>
      </c>
    </row>
    <row r="217" spans="1:5" ht="15.75" thickBot="1" x14ac:dyDescent="0.3">
      <c r="A217" s="10" t="s">
        <v>53</v>
      </c>
      <c r="B217" s="11"/>
      <c r="C217" s="8"/>
      <c r="D217" s="8"/>
      <c r="E217" s="8"/>
    </row>
    <row r="218" spans="1:5" ht="15.75" thickBot="1" x14ac:dyDescent="0.3">
      <c r="A218" s="1" t="s">
        <v>1</v>
      </c>
      <c r="B218" s="178">
        <f>B219</f>
        <v>13000</v>
      </c>
      <c r="C218" s="178">
        <f t="shared" ref="C218:E218" si="31">C219</f>
        <v>14000</v>
      </c>
      <c r="D218" s="178">
        <f t="shared" si="31"/>
        <v>12100</v>
      </c>
      <c r="E218" s="178">
        <f t="shared" si="31"/>
        <v>12080</v>
      </c>
    </row>
    <row r="219" spans="1:5" ht="15.75" thickBot="1" x14ac:dyDescent="0.3">
      <c r="A219" s="10" t="s">
        <v>52</v>
      </c>
      <c r="B219" s="178">
        <v>13000</v>
      </c>
      <c r="C219" s="178">
        <v>14000</v>
      </c>
      <c r="D219" s="178">
        <f>14000-1900</f>
        <v>12100</v>
      </c>
      <c r="E219" s="178">
        <f>14000-1920</f>
        <v>12080</v>
      </c>
    </row>
    <row r="220" spans="1:5" ht="15.75" thickBot="1" x14ac:dyDescent="0.3">
      <c r="A220" s="10" t="s">
        <v>53</v>
      </c>
      <c r="B220" s="11"/>
      <c r="C220" s="8"/>
      <c r="D220" s="8"/>
      <c r="E220" s="8"/>
    </row>
    <row r="221" spans="1:5" ht="15.75" thickBot="1" x14ac:dyDescent="0.3">
      <c r="A221" s="1" t="s">
        <v>2</v>
      </c>
      <c r="B221" s="11"/>
      <c r="C221" s="8"/>
      <c r="D221" s="8"/>
      <c r="E221" s="8"/>
    </row>
    <row r="222" spans="1:5" ht="15.75" thickBot="1" x14ac:dyDescent="0.3">
      <c r="A222" s="10" t="s">
        <v>52</v>
      </c>
      <c r="B222" s="11"/>
      <c r="C222" s="8"/>
      <c r="D222" s="8"/>
      <c r="E222" s="8"/>
    </row>
    <row r="223" spans="1:5" ht="15.75" thickBot="1" x14ac:dyDescent="0.3">
      <c r="A223" s="10" t="s">
        <v>53</v>
      </c>
      <c r="B223" s="11"/>
      <c r="C223" s="8"/>
      <c r="D223" s="8"/>
      <c r="E223" s="8"/>
    </row>
    <row r="224" spans="1:5" ht="15.75" customHeight="1" thickBot="1" x14ac:dyDescent="0.3">
      <c r="A224" s="1" t="s">
        <v>25</v>
      </c>
      <c r="B224" s="11"/>
      <c r="C224" s="8"/>
      <c r="D224" s="8"/>
      <c r="E224" s="8"/>
    </row>
    <row r="225" spans="1:5" ht="15.75" thickBot="1" x14ac:dyDescent="0.3">
      <c r="A225" s="10" t="s">
        <v>52</v>
      </c>
      <c r="B225" s="11"/>
      <c r="C225" s="8"/>
      <c r="D225" s="8"/>
      <c r="E225" s="8"/>
    </row>
    <row r="226" spans="1:5" ht="15.75" thickBot="1" x14ac:dyDescent="0.3">
      <c r="A226" s="10" t="s">
        <v>53</v>
      </c>
      <c r="B226" s="11"/>
      <c r="C226" s="8"/>
      <c r="D226" s="8"/>
      <c r="E226" s="8"/>
    </row>
    <row r="227" spans="1:5" ht="15.75" thickBot="1" x14ac:dyDescent="0.3">
      <c r="A227" s="1" t="s">
        <v>26</v>
      </c>
      <c r="B227" s="11"/>
      <c r="C227" s="8"/>
      <c r="D227" s="8"/>
      <c r="E227" s="8"/>
    </row>
    <row r="228" spans="1:5" ht="15.75" thickBot="1" x14ac:dyDescent="0.3">
      <c r="A228" s="10" t="s">
        <v>52</v>
      </c>
      <c r="B228" s="11"/>
      <c r="C228" s="8"/>
      <c r="D228" s="8"/>
      <c r="E228" s="8"/>
    </row>
    <row r="229" spans="1:5" ht="15.75" thickBot="1" x14ac:dyDescent="0.3">
      <c r="A229" s="10" t="s">
        <v>53</v>
      </c>
      <c r="B229" s="11"/>
      <c r="C229" s="8"/>
      <c r="D229" s="8"/>
      <c r="E229" s="8"/>
    </row>
    <row r="230" spans="1:5" ht="24.75" thickBot="1" x14ac:dyDescent="0.3">
      <c r="A230" s="1" t="s">
        <v>3</v>
      </c>
      <c r="B230" s="11"/>
      <c r="C230" s="8"/>
      <c r="D230" s="8"/>
      <c r="E230" s="8"/>
    </row>
    <row r="231" spans="1:5" ht="15.75" thickBot="1" x14ac:dyDescent="0.3">
      <c r="A231" s="10" t="s">
        <v>52</v>
      </c>
      <c r="B231" s="11"/>
      <c r="C231" s="8"/>
      <c r="D231" s="8"/>
      <c r="E231" s="8"/>
    </row>
    <row r="232" spans="1:5" ht="15.75" thickBot="1" x14ac:dyDescent="0.3">
      <c r="A232" s="10" t="s">
        <v>53</v>
      </c>
      <c r="B232" s="11"/>
      <c r="C232" s="8"/>
      <c r="D232" s="8"/>
      <c r="E232" s="8"/>
    </row>
    <row r="233" spans="1:5" ht="15.75" thickBot="1" x14ac:dyDescent="0.3">
      <c r="A233" s="22" t="s">
        <v>34</v>
      </c>
      <c r="B233" s="11">
        <f>B230+B227+B224+B221+B218+B215+B212</f>
        <v>116000</v>
      </c>
      <c r="C233" s="11">
        <f t="shared" ref="C233:E233" si="32">C230+C227+C224+C221+C218+C215+C212</f>
        <v>117000</v>
      </c>
      <c r="D233" s="11">
        <f t="shared" si="32"/>
        <v>115100</v>
      </c>
      <c r="E233" s="11">
        <f t="shared" si="32"/>
        <v>115080</v>
      </c>
    </row>
    <row r="234" spans="1:5" ht="15.75" thickBot="1" x14ac:dyDescent="0.3">
      <c r="A234" s="23" t="s">
        <v>36</v>
      </c>
      <c r="B234" s="24">
        <f>IF(B233-B204=0,0,"Error")</f>
        <v>0</v>
      </c>
      <c r="C234" s="24">
        <f>IF(C233-C204=0,0,"Error")</f>
        <v>0</v>
      </c>
      <c r="D234" s="24">
        <f>IF(D233-D204=0,0,"Error")</f>
        <v>0</v>
      </c>
      <c r="E234" s="24">
        <f>IF(E233-E204=0,0,"Error")</f>
        <v>0</v>
      </c>
    </row>
    <row r="235" spans="1:5" ht="15.75" thickBot="1" x14ac:dyDescent="0.3">
      <c r="A235" s="399" t="s">
        <v>47</v>
      </c>
      <c r="B235" s="400"/>
      <c r="C235" s="400"/>
      <c r="D235" s="400"/>
      <c r="E235" s="401"/>
    </row>
    <row r="236" spans="1:5" ht="15.75" thickBot="1" x14ac:dyDescent="0.3">
      <c r="A236" s="399" t="s">
        <v>41</v>
      </c>
      <c r="B236" s="400"/>
      <c r="C236" s="344"/>
      <c r="D236" s="344"/>
      <c r="E236" s="345"/>
    </row>
    <row r="237" spans="1:5" ht="15.75" thickBot="1" x14ac:dyDescent="0.3">
      <c r="A237" s="19" t="s">
        <v>48</v>
      </c>
      <c r="B237" s="197"/>
      <c r="C237" s="582" t="s">
        <v>473</v>
      </c>
      <c r="D237" s="583"/>
      <c r="E237" s="584"/>
    </row>
    <row r="238" spans="1:5" ht="34.5" thickBot="1" x14ac:dyDescent="0.3">
      <c r="A238" s="19" t="s">
        <v>54</v>
      </c>
      <c r="B238" s="193" t="s">
        <v>474</v>
      </c>
      <c r="C238" s="198" t="s">
        <v>55</v>
      </c>
      <c r="D238" s="570" t="s">
        <v>475</v>
      </c>
      <c r="E238" s="585"/>
    </row>
    <row r="239" spans="1:5" ht="15.75" thickBot="1" x14ac:dyDescent="0.3">
      <c r="A239" s="35"/>
      <c r="B239" s="402"/>
      <c r="C239" s="570"/>
      <c r="D239" s="403"/>
      <c r="E239" s="404"/>
    </row>
    <row r="240" spans="1:5" ht="15.75" thickBot="1" x14ac:dyDescent="0.3">
      <c r="A240" s="4" t="s">
        <v>10</v>
      </c>
      <c r="B240" s="352" t="s">
        <v>474</v>
      </c>
      <c r="C240" s="353"/>
      <c r="D240" s="353"/>
      <c r="E240" s="381"/>
    </row>
    <row r="241" spans="1:5" ht="15.75" thickBot="1" x14ac:dyDescent="0.3">
      <c r="A241" s="4" t="s">
        <v>15</v>
      </c>
      <c r="B241" s="352" t="s">
        <v>476</v>
      </c>
      <c r="C241" s="353"/>
      <c r="D241" s="353"/>
      <c r="E241" s="381"/>
    </row>
    <row r="242" spans="1:5" x14ac:dyDescent="0.25">
      <c r="A242" s="366"/>
      <c r="B242" s="17">
        <v>2018</v>
      </c>
      <c r="C242" s="17">
        <v>2019</v>
      </c>
      <c r="D242" s="17">
        <v>2020</v>
      </c>
      <c r="E242" s="17">
        <v>2021</v>
      </c>
    </row>
    <row r="243" spans="1:5" ht="15.75" thickBot="1" x14ac:dyDescent="0.3">
      <c r="A243" s="367"/>
      <c r="B243" s="18" t="s">
        <v>6</v>
      </c>
      <c r="C243" s="18" t="s">
        <v>7</v>
      </c>
      <c r="D243" s="18" t="s">
        <v>7</v>
      </c>
      <c r="E243" s="18" t="s">
        <v>7</v>
      </c>
    </row>
    <row r="244" spans="1:5" ht="15.75" thickBot="1" x14ac:dyDescent="0.3">
      <c r="A244" s="4" t="s">
        <v>9</v>
      </c>
      <c r="B244" s="6">
        <v>1</v>
      </c>
      <c r="C244" s="6">
        <v>2</v>
      </c>
      <c r="D244" s="6">
        <v>2</v>
      </c>
      <c r="E244" s="6">
        <v>2</v>
      </c>
    </row>
    <row r="245" spans="1:5" ht="15.75" thickBot="1" x14ac:dyDescent="0.3">
      <c r="A245" s="4" t="s">
        <v>16</v>
      </c>
      <c r="B245" s="6">
        <f>B263</f>
        <v>3000</v>
      </c>
      <c r="C245" s="6">
        <f t="shared" ref="C245:E245" si="33">C263</f>
        <v>6000</v>
      </c>
      <c r="D245" s="6">
        <f t="shared" si="33"/>
        <v>6000</v>
      </c>
      <c r="E245" s="6">
        <f t="shared" si="33"/>
        <v>5000</v>
      </c>
    </row>
    <row r="246" spans="1:5" ht="15.75" thickBot="1" x14ac:dyDescent="0.3">
      <c r="A246" s="4" t="s">
        <v>24</v>
      </c>
      <c r="B246" s="6">
        <v>3000</v>
      </c>
      <c r="C246" s="6">
        <v>3000</v>
      </c>
      <c r="D246" s="6">
        <v>3000</v>
      </c>
      <c r="E246" s="6">
        <v>2500</v>
      </c>
    </row>
    <row r="247" spans="1:5" ht="15.75" thickBot="1" x14ac:dyDescent="0.3">
      <c r="A247" s="4" t="s">
        <v>17</v>
      </c>
      <c r="B247" s="45" t="s">
        <v>23</v>
      </c>
      <c r="C247" s="7">
        <v>1</v>
      </c>
      <c r="D247" s="7">
        <v>0</v>
      </c>
      <c r="E247" s="7">
        <v>0</v>
      </c>
    </row>
    <row r="248" spans="1:5" ht="15.75" thickBot="1" x14ac:dyDescent="0.3">
      <c r="A248" s="4" t="s">
        <v>18</v>
      </c>
      <c r="B248" s="45" t="s">
        <v>23</v>
      </c>
      <c r="C248" s="7">
        <v>1</v>
      </c>
      <c r="D248" s="7">
        <v>0</v>
      </c>
      <c r="E248" s="7">
        <v>-0.16666666666666663</v>
      </c>
    </row>
    <row r="249" spans="1:5" ht="15.75" thickBot="1" x14ac:dyDescent="0.3">
      <c r="A249" s="4" t="s">
        <v>19</v>
      </c>
      <c r="B249" s="45" t="s">
        <v>23</v>
      </c>
      <c r="C249" s="7">
        <v>0</v>
      </c>
      <c r="D249" s="7">
        <v>0</v>
      </c>
      <c r="E249" s="7">
        <v>-0.16666666666666663</v>
      </c>
    </row>
    <row r="250" spans="1:5" ht="15.75" thickBot="1" x14ac:dyDescent="0.3">
      <c r="A250" s="405" t="s">
        <v>362</v>
      </c>
      <c r="B250" s="406"/>
      <c r="C250" s="406"/>
      <c r="D250" s="406"/>
      <c r="E250" s="407"/>
    </row>
    <row r="251" spans="1:5" x14ac:dyDescent="0.25">
      <c r="A251" s="366"/>
      <c r="B251" s="17">
        <v>2018</v>
      </c>
      <c r="C251" s="17">
        <v>2019</v>
      </c>
      <c r="D251" s="17">
        <v>2020</v>
      </c>
      <c r="E251" s="17">
        <v>2021</v>
      </c>
    </row>
    <row r="252" spans="1:5" ht="15.75" thickBot="1" x14ac:dyDescent="0.3">
      <c r="A252" s="367"/>
      <c r="B252" s="18" t="s">
        <v>6</v>
      </c>
      <c r="C252" s="18" t="s">
        <v>7</v>
      </c>
      <c r="D252" s="18" t="s">
        <v>7</v>
      </c>
      <c r="E252" s="18" t="s">
        <v>7</v>
      </c>
    </row>
    <row r="253" spans="1:5" ht="15.75" thickBot="1" x14ac:dyDescent="0.3">
      <c r="A253" s="1" t="s">
        <v>43</v>
      </c>
      <c r="B253" s="8">
        <f>SUM(B254:B257)</f>
        <v>0</v>
      </c>
      <c r="C253" s="8">
        <f t="shared" ref="C253:E253" si="34">SUM(C254:C257)</f>
        <v>0</v>
      </c>
      <c r="D253" s="8">
        <f t="shared" si="34"/>
        <v>0</v>
      </c>
      <c r="E253" s="8">
        <f t="shared" si="34"/>
        <v>0</v>
      </c>
    </row>
    <row r="254" spans="1:5" ht="15.75" thickBot="1" x14ac:dyDescent="0.3">
      <c r="A254" s="10" t="s">
        <v>52</v>
      </c>
      <c r="B254" s="8"/>
      <c r="C254" s="8"/>
      <c r="D254" s="8"/>
      <c r="E254" s="8"/>
    </row>
    <row r="255" spans="1:5" ht="15.75" thickBot="1" x14ac:dyDescent="0.3">
      <c r="A255" s="10" t="s">
        <v>149</v>
      </c>
      <c r="B255" s="8"/>
      <c r="C255" s="8"/>
      <c r="D255" s="8"/>
      <c r="E255" s="8"/>
    </row>
    <row r="256" spans="1:5" ht="15.75" thickBot="1" x14ac:dyDescent="0.3">
      <c r="A256" s="10" t="s">
        <v>150</v>
      </c>
      <c r="B256" s="8"/>
      <c r="C256" s="8"/>
      <c r="D256" s="8"/>
      <c r="E256" s="8"/>
    </row>
    <row r="257" spans="1:5" ht="15.75" thickBot="1" x14ac:dyDescent="0.3">
      <c r="A257" s="10" t="s">
        <v>151</v>
      </c>
      <c r="B257" s="8"/>
      <c r="C257" s="8"/>
      <c r="D257" s="8"/>
      <c r="E257" s="8"/>
    </row>
    <row r="258" spans="1:5" ht="15.75" thickBot="1" x14ac:dyDescent="0.3">
      <c r="A258" s="1" t="s">
        <v>44</v>
      </c>
      <c r="B258" s="74">
        <f>SUM(B259:B262)</f>
        <v>3000</v>
      </c>
      <c r="C258" s="74">
        <f t="shared" ref="C258:E258" si="35">SUM(C259:C262)</f>
        <v>6000</v>
      </c>
      <c r="D258" s="74">
        <f t="shared" si="35"/>
        <v>6000</v>
      </c>
      <c r="E258" s="74">
        <f t="shared" si="35"/>
        <v>5000</v>
      </c>
    </row>
    <row r="259" spans="1:5" ht="15.75" thickBot="1" x14ac:dyDescent="0.3">
      <c r="A259" s="10" t="s">
        <v>52</v>
      </c>
      <c r="B259" s="74">
        <v>3000</v>
      </c>
      <c r="C259" s="74">
        <v>6000</v>
      </c>
      <c r="D259" s="74">
        <v>6000</v>
      </c>
      <c r="E259" s="74">
        <v>5000</v>
      </c>
    </row>
    <row r="260" spans="1:5" ht="15.75" thickBot="1" x14ac:dyDescent="0.3">
      <c r="A260" s="10" t="s">
        <v>149</v>
      </c>
      <c r="B260" s="11"/>
      <c r="C260" s="8"/>
      <c r="D260" s="8"/>
      <c r="E260" s="8"/>
    </row>
    <row r="261" spans="1:5" ht="15.75" thickBot="1" x14ac:dyDescent="0.3">
      <c r="A261" s="10" t="s">
        <v>150</v>
      </c>
      <c r="B261" s="11"/>
      <c r="C261" s="8"/>
      <c r="D261" s="8"/>
      <c r="E261" s="8"/>
    </row>
    <row r="262" spans="1:5" ht="15.75" thickBot="1" x14ac:dyDescent="0.3">
      <c r="A262" s="10" t="s">
        <v>151</v>
      </c>
      <c r="B262" s="11"/>
      <c r="C262" s="8"/>
      <c r="D262" s="8"/>
      <c r="E262" s="8"/>
    </row>
    <row r="263" spans="1:5" ht="15.75" thickBot="1" x14ac:dyDescent="0.3">
      <c r="A263" s="100" t="s">
        <v>34</v>
      </c>
      <c r="B263" s="11">
        <f>B253+B258</f>
        <v>3000</v>
      </c>
      <c r="C263" s="11">
        <f>C253+C258</f>
        <v>6000</v>
      </c>
      <c r="D263" s="11">
        <f t="shared" ref="D263:E263" si="36">D253+D258</f>
        <v>6000</v>
      </c>
      <c r="E263" s="11">
        <f t="shared" si="36"/>
        <v>5000</v>
      </c>
    </row>
    <row r="264" spans="1:5" ht="15.75" thickBot="1" x14ac:dyDescent="0.3">
      <c r="A264" s="19" t="s">
        <v>48</v>
      </c>
      <c r="B264" s="197"/>
      <c r="C264" s="582" t="s">
        <v>81</v>
      </c>
      <c r="D264" s="583"/>
      <c r="E264" s="584"/>
    </row>
    <row r="265" spans="1:5" ht="68.25" thickBot="1" x14ac:dyDescent="0.3">
      <c r="A265" s="19" t="s">
        <v>75</v>
      </c>
      <c r="B265" s="193" t="s">
        <v>477</v>
      </c>
      <c r="C265" s="198" t="s">
        <v>55</v>
      </c>
      <c r="D265" s="570" t="s">
        <v>204</v>
      </c>
      <c r="E265" s="585"/>
    </row>
    <row r="266" spans="1:5" ht="15.75" thickBot="1" x14ac:dyDescent="0.3">
      <c r="A266" s="4" t="s">
        <v>10</v>
      </c>
      <c r="B266" s="371" t="s">
        <v>477</v>
      </c>
      <c r="C266" s="372"/>
      <c r="D266" s="372"/>
      <c r="E266" s="373"/>
    </row>
    <row r="267" spans="1:5" ht="15.75" thickBot="1" x14ac:dyDescent="0.3">
      <c r="A267" s="4" t="s">
        <v>15</v>
      </c>
      <c r="B267" s="352" t="s">
        <v>478</v>
      </c>
      <c r="C267" s="353"/>
      <c r="D267" s="353"/>
      <c r="E267" s="381"/>
    </row>
    <row r="268" spans="1:5" x14ac:dyDescent="0.25">
      <c r="A268" s="366"/>
      <c r="B268" s="17">
        <v>2018</v>
      </c>
      <c r="C268" s="17">
        <v>2019</v>
      </c>
      <c r="D268" s="17">
        <v>2020</v>
      </c>
      <c r="E268" s="17">
        <v>2021</v>
      </c>
    </row>
    <row r="269" spans="1:5" ht="15.75" thickBot="1" x14ac:dyDescent="0.3">
      <c r="A269" s="367"/>
      <c r="B269" s="18" t="s">
        <v>6</v>
      </c>
      <c r="C269" s="18" t="s">
        <v>7</v>
      </c>
      <c r="D269" s="18" t="s">
        <v>7</v>
      </c>
      <c r="E269" s="18" t="s">
        <v>7</v>
      </c>
    </row>
    <row r="270" spans="1:5" ht="15.75" thickBot="1" x14ac:dyDescent="0.3">
      <c r="A270" s="4" t="s">
        <v>9</v>
      </c>
      <c r="B270" s="73">
        <v>45</v>
      </c>
      <c r="C270" s="73">
        <v>6</v>
      </c>
      <c r="D270" s="73">
        <v>6</v>
      </c>
      <c r="E270" s="73">
        <v>6</v>
      </c>
    </row>
    <row r="271" spans="1:5" ht="15.75" thickBot="1" x14ac:dyDescent="0.3">
      <c r="A271" s="4" t="s">
        <v>16</v>
      </c>
      <c r="B271" s="6">
        <f>B289</f>
        <v>3500</v>
      </c>
      <c r="C271" s="6">
        <f t="shared" ref="C271:E271" si="37">C289</f>
        <v>1000</v>
      </c>
      <c r="D271" s="6">
        <f t="shared" si="37"/>
        <v>1000</v>
      </c>
      <c r="E271" s="6">
        <f t="shared" si="37"/>
        <v>2000</v>
      </c>
    </row>
    <row r="272" spans="1:5" ht="15.75" thickBot="1" x14ac:dyDescent="0.3">
      <c r="A272" s="4" t="s">
        <v>24</v>
      </c>
      <c r="B272" s="6">
        <f>B271/B270</f>
        <v>77.777777777777771</v>
      </c>
      <c r="C272" s="6">
        <f t="shared" ref="C272:E272" si="38">C271/C270</f>
        <v>166.66666666666666</v>
      </c>
      <c r="D272" s="6">
        <f t="shared" si="38"/>
        <v>166.66666666666666</v>
      </c>
      <c r="E272" s="6">
        <f t="shared" si="38"/>
        <v>333.33333333333331</v>
      </c>
    </row>
    <row r="273" spans="1:5" ht="15.75" thickBot="1" x14ac:dyDescent="0.3">
      <c r="A273" s="4" t="s">
        <v>17</v>
      </c>
      <c r="B273" s="45" t="s">
        <v>23</v>
      </c>
      <c r="C273" s="7">
        <v>-0.8666666666666667</v>
      </c>
      <c r="D273" s="7">
        <v>0</v>
      </c>
      <c r="E273" s="7">
        <v>0</v>
      </c>
    </row>
    <row r="274" spans="1:5" ht="15.75" thickBot="1" x14ac:dyDescent="0.3">
      <c r="A274" s="4" t="s">
        <v>18</v>
      </c>
      <c r="B274" s="45" t="s">
        <v>23</v>
      </c>
      <c r="C274" s="7">
        <v>-0.7142857142857143</v>
      </c>
      <c r="D274" s="7">
        <v>0</v>
      </c>
      <c r="E274" s="7">
        <v>-0.5</v>
      </c>
    </row>
    <row r="275" spans="1:5" ht="15.75" thickBot="1" x14ac:dyDescent="0.3">
      <c r="A275" s="4" t="s">
        <v>19</v>
      </c>
      <c r="B275" s="45" t="s">
        <v>23</v>
      </c>
      <c r="C275" s="7">
        <v>1.1428571428571428</v>
      </c>
      <c r="D275" s="7">
        <v>0</v>
      </c>
      <c r="E275" s="7">
        <v>-0.5</v>
      </c>
    </row>
    <row r="276" spans="1:5" ht="15.75" thickBot="1" x14ac:dyDescent="0.3">
      <c r="A276" s="405" t="s">
        <v>368</v>
      </c>
      <c r="B276" s="406"/>
      <c r="C276" s="406"/>
      <c r="D276" s="406"/>
      <c r="E276" s="407"/>
    </row>
    <row r="277" spans="1:5" x14ac:dyDescent="0.25">
      <c r="A277" s="366"/>
      <c r="B277" s="17">
        <v>2018</v>
      </c>
      <c r="C277" s="17">
        <v>2019</v>
      </c>
      <c r="D277" s="17">
        <v>2020</v>
      </c>
      <c r="E277" s="17">
        <v>2021</v>
      </c>
    </row>
    <row r="278" spans="1:5" ht="15.75" thickBot="1" x14ac:dyDescent="0.3">
      <c r="A278" s="367"/>
      <c r="B278" s="18" t="s">
        <v>6</v>
      </c>
      <c r="C278" s="18" t="s">
        <v>7</v>
      </c>
      <c r="D278" s="18" t="s">
        <v>7</v>
      </c>
      <c r="E278" s="18" t="s">
        <v>7</v>
      </c>
    </row>
    <row r="279" spans="1:5" ht="15.75" thickBot="1" x14ac:dyDescent="0.3">
      <c r="A279" s="1" t="s">
        <v>43</v>
      </c>
      <c r="B279" s="8">
        <f>B280+B281+B282+B283</f>
        <v>0</v>
      </c>
      <c r="C279" s="8">
        <f t="shared" ref="C279:E279" si="39">C280+C281+C282+C283</f>
        <v>0</v>
      </c>
      <c r="D279" s="8">
        <f t="shared" si="39"/>
        <v>0</v>
      </c>
      <c r="E279" s="8">
        <f t="shared" si="39"/>
        <v>0</v>
      </c>
    </row>
    <row r="280" spans="1:5" ht="15.75" thickBot="1" x14ac:dyDescent="0.3">
      <c r="A280" s="10" t="s">
        <v>52</v>
      </c>
      <c r="B280" s="8"/>
      <c r="C280" s="8"/>
      <c r="D280" s="8"/>
      <c r="E280" s="8"/>
    </row>
    <row r="281" spans="1:5" ht="15.75" thickBot="1" x14ac:dyDescent="0.3">
      <c r="A281" s="10" t="s">
        <v>149</v>
      </c>
      <c r="B281" s="8"/>
      <c r="C281" s="8"/>
      <c r="D281" s="8"/>
      <c r="E281" s="8"/>
    </row>
    <row r="282" spans="1:5" ht="15.75" thickBot="1" x14ac:dyDescent="0.3">
      <c r="A282" s="10" t="s">
        <v>150</v>
      </c>
      <c r="B282" s="8"/>
      <c r="C282" s="8"/>
      <c r="D282" s="8"/>
      <c r="E282" s="8"/>
    </row>
    <row r="283" spans="1:5" ht="15.75" thickBot="1" x14ac:dyDescent="0.3">
      <c r="A283" s="10" t="s">
        <v>151</v>
      </c>
      <c r="B283" s="8"/>
      <c r="C283" s="8"/>
      <c r="D283" s="8"/>
      <c r="E283" s="8"/>
    </row>
    <row r="284" spans="1:5" ht="15.75" thickBot="1" x14ac:dyDescent="0.3">
      <c r="A284" s="1" t="s">
        <v>44</v>
      </c>
      <c r="B284" s="74">
        <f>B285+B286+B287+B288</f>
        <v>3500</v>
      </c>
      <c r="C284" s="74">
        <f t="shared" ref="C284:E284" si="40">C285+C286+C287+C288</f>
        <v>1000</v>
      </c>
      <c r="D284" s="74">
        <f t="shared" si="40"/>
        <v>1000</v>
      </c>
      <c r="E284" s="74">
        <f t="shared" si="40"/>
        <v>2000</v>
      </c>
    </row>
    <row r="285" spans="1:5" ht="15.75" thickBot="1" x14ac:dyDescent="0.3">
      <c r="A285" s="10" t="s">
        <v>52</v>
      </c>
      <c r="B285" s="11">
        <v>3500</v>
      </c>
      <c r="C285" s="8">
        <v>1000</v>
      </c>
      <c r="D285" s="8">
        <v>1000</v>
      </c>
      <c r="E285" s="8">
        <f>500+1500</f>
        <v>2000</v>
      </c>
    </row>
    <row r="286" spans="1:5" ht="15.75" thickBot="1" x14ac:dyDescent="0.3">
      <c r="A286" s="10" t="s">
        <v>149</v>
      </c>
      <c r="B286" s="11"/>
      <c r="C286" s="8"/>
      <c r="D286" s="8"/>
      <c r="E286" s="8"/>
    </row>
    <row r="287" spans="1:5" ht="15.75" thickBot="1" x14ac:dyDescent="0.3">
      <c r="A287" s="10" t="s">
        <v>150</v>
      </c>
      <c r="B287" s="11"/>
      <c r="C287" s="8"/>
      <c r="D287" s="8"/>
      <c r="E287" s="8"/>
    </row>
    <row r="288" spans="1:5" ht="15.75" thickBot="1" x14ac:dyDescent="0.3">
      <c r="A288" s="10" t="s">
        <v>151</v>
      </c>
      <c r="B288" s="11"/>
      <c r="C288" s="8"/>
      <c r="D288" s="8"/>
      <c r="E288" s="8"/>
    </row>
    <row r="289" spans="1:5" ht="15.75" thickBot="1" x14ac:dyDescent="0.3">
      <c r="A289" s="100" t="s">
        <v>395</v>
      </c>
      <c r="B289" s="11">
        <f>B279+B284</f>
        <v>3500</v>
      </c>
      <c r="C289" s="11">
        <f t="shared" ref="C289:E289" si="41">C279+C284</f>
        <v>1000</v>
      </c>
      <c r="D289" s="11">
        <f t="shared" si="41"/>
        <v>1000</v>
      </c>
      <c r="E289" s="11">
        <f t="shared" si="41"/>
        <v>2000</v>
      </c>
    </row>
    <row r="290" spans="1:5" ht="15.75" thickBot="1" x14ac:dyDescent="0.3">
      <c r="A290" s="19" t="s">
        <v>48</v>
      </c>
      <c r="B290" s="197"/>
      <c r="C290" s="582" t="s">
        <v>81</v>
      </c>
      <c r="D290" s="583"/>
      <c r="E290" s="584"/>
    </row>
    <row r="291" spans="1:5" ht="79.5" thickBot="1" x14ac:dyDescent="0.3">
      <c r="A291" s="19" t="s">
        <v>78</v>
      </c>
      <c r="B291" s="193" t="s">
        <v>479</v>
      </c>
      <c r="C291" s="198" t="s">
        <v>55</v>
      </c>
      <c r="D291" s="570" t="s">
        <v>480</v>
      </c>
      <c r="E291" s="585"/>
    </row>
    <row r="292" spans="1:5" ht="15.75" thickBot="1" x14ac:dyDescent="0.3">
      <c r="A292" s="4" t="s">
        <v>10</v>
      </c>
      <c r="B292" s="637" t="s">
        <v>479</v>
      </c>
      <c r="C292" s="638"/>
      <c r="D292" s="638"/>
      <c r="E292" s="639"/>
    </row>
    <row r="293" spans="1:5" ht="15.75" thickBot="1" x14ac:dyDescent="0.3">
      <c r="A293" s="4" t="s">
        <v>15</v>
      </c>
      <c r="B293" s="352" t="s">
        <v>105</v>
      </c>
      <c r="C293" s="353"/>
      <c r="D293" s="353"/>
      <c r="E293" s="381"/>
    </row>
    <row r="294" spans="1:5" x14ac:dyDescent="0.25">
      <c r="A294" s="366"/>
      <c r="B294" s="17">
        <v>2018</v>
      </c>
      <c r="C294" s="17">
        <v>2019</v>
      </c>
      <c r="D294" s="17">
        <v>2020</v>
      </c>
      <c r="E294" s="17">
        <v>2021</v>
      </c>
    </row>
    <row r="295" spans="1:5" ht="15.75" thickBot="1" x14ac:dyDescent="0.3">
      <c r="A295" s="367"/>
      <c r="B295" s="18" t="s">
        <v>6</v>
      </c>
      <c r="C295" s="18" t="s">
        <v>7</v>
      </c>
      <c r="D295" s="18" t="s">
        <v>7</v>
      </c>
      <c r="E295" s="18" t="s">
        <v>7</v>
      </c>
    </row>
    <row r="296" spans="1:5" ht="15.75" thickBot="1" x14ac:dyDescent="0.3">
      <c r="A296" s="4" t="s">
        <v>9</v>
      </c>
      <c r="B296" s="73">
        <v>550</v>
      </c>
      <c r="C296" s="73">
        <v>550</v>
      </c>
      <c r="D296" s="73">
        <v>0</v>
      </c>
      <c r="E296" s="73">
        <v>0</v>
      </c>
    </row>
    <row r="297" spans="1:5" ht="15.75" thickBot="1" x14ac:dyDescent="0.3">
      <c r="A297" s="4" t="s">
        <v>16</v>
      </c>
      <c r="B297" s="6">
        <f>B315</f>
        <v>2000</v>
      </c>
      <c r="C297" s="6">
        <f t="shared" ref="C297:E297" si="42">C315</f>
        <v>1000</v>
      </c>
      <c r="D297" s="6">
        <f t="shared" si="42"/>
        <v>0</v>
      </c>
      <c r="E297" s="6">
        <f t="shared" si="42"/>
        <v>0</v>
      </c>
    </row>
    <row r="298" spans="1:5" ht="15.75" thickBot="1" x14ac:dyDescent="0.3">
      <c r="A298" s="4" t="s">
        <v>24</v>
      </c>
      <c r="B298" s="6">
        <v>3.6363636363636362</v>
      </c>
      <c r="C298" s="6">
        <v>1.8181818181818181</v>
      </c>
      <c r="D298" s="6" t="e">
        <v>#DIV/0!</v>
      </c>
      <c r="E298" s="6" t="e">
        <v>#DIV/0!</v>
      </c>
    </row>
    <row r="299" spans="1:5" ht="15.75" thickBot="1" x14ac:dyDescent="0.3">
      <c r="A299" s="4" t="s">
        <v>17</v>
      </c>
      <c r="B299" s="45" t="s">
        <v>23</v>
      </c>
      <c r="C299" s="7">
        <v>0</v>
      </c>
      <c r="D299" s="7">
        <v>-1</v>
      </c>
      <c r="E299" s="7" t="e">
        <v>#DIV/0!</v>
      </c>
    </row>
    <row r="300" spans="1:5" ht="15.75" thickBot="1" x14ac:dyDescent="0.3">
      <c r="A300" s="4" t="s">
        <v>18</v>
      </c>
      <c r="B300" s="45" t="s">
        <v>23</v>
      </c>
      <c r="C300" s="7">
        <v>-0.5</v>
      </c>
      <c r="D300" s="7">
        <v>-1</v>
      </c>
      <c r="E300" s="7" t="e">
        <v>#DIV/0!</v>
      </c>
    </row>
    <row r="301" spans="1:5" ht="15.75" thickBot="1" x14ac:dyDescent="0.3">
      <c r="A301" s="4" t="s">
        <v>19</v>
      </c>
      <c r="B301" s="45" t="s">
        <v>23</v>
      </c>
      <c r="C301" s="7">
        <v>-0.5</v>
      </c>
      <c r="D301" s="7" t="e">
        <v>#DIV/0!</v>
      </c>
      <c r="E301" s="7" t="e">
        <v>#DIV/0!</v>
      </c>
    </row>
    <row r="302" spans="1:5" ht="23.25" thickBot="1" x14ac:dyDescent="0.3">
      <c r="A302" s="47" t="s">
        <v>372</v>
      </c>
      <c r="B302" s="48"/>
      <c r="C302" s="48"/>
      <c r="D302" s="48"/>
      <c r="E302" s="49"/>
    </row>
    <row r="303" spans="1:5" x14ac:dyDescent="0.25">
      <c r="A303" s="366"/>
      <c r="B303" s="17">
        <v>2018</v>
      </c>
      <c r="C303" s="17">
        <v>2019</v>
      </c>
      <c r="D303" s="17">
        <v>2020</v>
      </c>
      <c r="E303" s="17">
        <v>2021</v>
      </c>
    </row>
    <row r="304" spans="1:5" ht="15.75" thickBot="1" x14ac:dyDescent="0.3">
      <c r="A304" s="367"/>
      <c r="B304" s="18" t="s">
        <v>6</v>
      </c>
      <c r="C304" s="18" t="s">
        <v>7</v>
      </c>
      <c r="D304" s="18" t="s">
        <v>7</v>
      </c>
      <c r="E304" s="18" t="s">
        <v>7</v>
      </c>
    </row>
    <row r="305" spans="1:5" ht="15.75" thickBot="1" x14ac:dyDescent="0.3">
      <c r="A305" s="1" t="s">
        <v>43</v>
      </c>
      <c r="B305" s="8">
        <f>B306+B307+B308+B309</f>
        <v>0</v>
      </c>
      <c r="C305" s="8">
        <f t="shared" ref="C305:E305" si="43">C306+C307+C308+C309</f>
        <v>0</v>
      </c>
      <c r="D305" s="8">
        <f t="shared" si="43"/>
        <v>0</v>
      </c>
      <c r="E305" s="8">
        <f t="shared" si="43"/>
        <v>0</v>
      </c>
    </row>
    <row r="306" spans="1:5" ht="15.75" thickBot="1" x14ac:dyDescent="0.3">
      <c r="A306" s="10" t="s">
        <v>52</v>
      </c>
      <c r="B306" s="8"/>
      <c r="C306" s="8"/>
      <c r="D306" s="8"/>
      <c r="E306" s="8"/>
    </row>
    <row r="307" spans="1:5" ht="15.75" thickBot="1" x14ac:dyDescent="0.3">
      <c r="A307" s="10" t="s">
        <v>149</v>
      </c>
      <c r="B307" s="8"/>
      <c r="C307" s="8"/>
      <c r="D307" s="8"/>
      <c r="E307" s="8"/>
    </row>
    <row r="308" spans="1:5" ht="15.75" thickBot="1" x14ac:dyDescent="0.3">
      <c r="A308" s="10" t="s">
        <v>150</v>
      </c>
      <c r="B308" s="8"/>
      <c r="C308" s="8"/>
      <c r="D308" s="8"/>
      <c r="E308" s="8"/>
    </row>
    <row r="309" spans="1:5" ht="15.75" thickBot="1" x14ac:dyDescent="0.3">
      <c r="A309" s="10" t="s">
        <v>151</v>
      </c>
      <c r="B309" s="8"/>
      <c r="C309" s="8"/>
      <c r="D309" s="8"/>
      <c r="E309" s="8"/>
    </row>
    <row r="310" spans="1:5" ht="15.75" thickBot="1" x14ac:dyDescent="0.3">
      <c r="A310" s="1" t="s">
        <v>44</v>
      </c>
      <c r="B310" s="74">
        <f>B311+B312+B313+B314</f>
        <v>2000</v>
      </c>
      <c r="C310" s="74">
        <f t="shared" ref="C310:E310" si="44">C311+C312+C313+C314</f>
        <v>1000</v>
      </c>
      <c r="D310" s="74">
        <f t="shared" si="44"/>
        <v>0</v>
      </c>
      <c r="E310" s="74">
        <f t="shared" si="44"/>
        <v>0</v>
      </c>
    </row>
    <row r="311" spans="1:5" ht="15.75" thickBot="1" x14ac:dyDescent="0.3">
      <c r="A311" s="10" t="s">
        <v>52</v>
      </c>
      <c r="B311" s="11">
        <v>2000</v>
      </c>
      <c r="C311" s="8">
        <v>1000</v>
      </c>
      <c r="D311" s="8">
        <v>0</v>
      </c>
      <c r="E311" s="8">
        <v>0</v>
      </c>
    </row>
    <row r="312" spans="1:5" ht="15.75" thickBot="1" x14ac:dyDescent="0.3">
      <c r="A312" s="10" t="s">
        <v>149</v>
      </c>
      <c r="B312" s="11"/>
      <c r="C312" s="8"/>
      <c r="D312" s="8"/>
      <c r="E312" s="8"/>
    </row>
    <row r="313" spans="1:5" ht="15.75" thickBot="1" x14ac:dyDescent="0.3">
      <c r="A313" s="10" t="s">
        <v>150</v>
      </c>
      <c r="B313" s="11"/>
      <c r="C313" s="8"/>
      <c r="D313" s="8"/>
      <c r="E313" s="8"/>
    </row>
    <row r="314" spans="1:5" ht="15.75" thickBot="1" x14ac:dyDescent="0.3">
      <c r="A314" s="10" t="s">
        <v>151</v>
      </c>
      <c r="B314" s="11"/>
      <c r="C314" s="8"/>
      <c r="D314" s="8"/>
      <c r="E314" s="8"/>
    </row>
    <row r="315" spans="1:5" ht="15.75" thickBot="1" x14ac:dyDescent="0.3">
      <c r="A315" s="20" t="s">
        <v>481</v>
      </c>
      <c r="B315" s="11">
        <f>B305+B310</f>
        <v>2000</v>
      </c>
      <c r="C315" s="199">
        <f t="shared" ref="C315:E315" si="45">C305+C310</f>
        <v>1000</v>
      </c>
      <c r="D315" s="199">
        <f t="shared" si="45"/>
        <v>0</v>
      </c>
      <c r="E315" s="199">
        <f t="shared" si="45"/>
        <v>0</v>
      </c>
    </row>
    <row r="316" spans="1:5" ht="15.75" thickBot="1" x14ac:dyDescent="0.3">
      <c r="A316" s="36" t="s">
        <v>30</v>
      </c>
      <c r="B316" s="197"/>
      <c r="C316" s="586" t="s">
        <v>482</v>
      </c>
      <c r="D316" s="587"/>
      <c r="E316" s="588"/>
    </row>
    <row r="317" spans="1:5" ht="68.25" thickBot="1" x14ac:dyDescent="0.3">
      <c r="A317" s="19" t="s">
        <v>87</v>
      </c>
      <c r="B317" s="131" t="s">
        <v>483</v>
      </c>
      <c r="C317" s="72" t="s">
        <v>55</v>
      </c>
      <c r="D317" s="589" t="s">
        <v>484</v>
      </c>
      <c r="E317" s="590"/>
    </row>
    <row r="318" spans="1:5" ht="15.75" thickBot="1" x14ac:dyDescent="0.3">
      <c r="A318" s="4" t="s">
        <v>10</v>
      </c>
      <c r="B318" s="530" t="s">
        <v>483</v>
      </c>
      <c r="C318" s="531"/>
      <c r="D318" s="531"/>
      <c r="E318" s="532"/>
    </row>
    <row r="319" spans="1:5" ht="15.75" thickBot="1" x14ac:dyDescent="0.3">
      <c r="A319" s="4" t="s">
        <v>15</v>
      </c>
      <c r="B319" s="352" t="s">
        <v>478</v>
      </c>
      <c r="C319" s="353"/>
      <c r="D319" s="353"/>
      <c r="E319" s="381"/>
    </row>
    <row r="320" spans="1:5" x14ac:dyDescent="0.25">
      <c r="A320" s="366"/>
      <c r="B320" s="17">
        <v>2018</v>
      </c>
      <c r="C320" s="17">
        <v>2019</v>
      </c>
      <c r="D320" s="17">
        <v>2020</v>
      </c>
      <c r="E320" s="17">
        <v>2021</v>
      </c>
    </row>
    <row r="321" spans="1:5" ht="15.75" thickBot="1" x14ac:dyDescent="0.3">
      <c r="A321" s="367"/>
      <c r="B321" s="18" t="s">
        <v>6</v>
      </c>
      <c r="C321" s="18" t="s">
        <v>7</v>
      </c>
      <c r="D321" s="18" t="s">
        <v>7</v>
      </c>
      <c r="E321" s="18" t="s">
        <v>7</v>
      </c>
    </row>
    <row r="322" spans="1:5" s="200" customFormat="1" ht="15.75" thickBot="1" x14ac:dyDescent="0.3">
      <c r="A322" s="4" t="s">
        <v>9</v>
      </c>
      <c r="B322" s="45">
        <v>40</v>
      </c>
      <c r="C322" s="45">
        <v>10</v>
      </c>
      <c r="D322" s="45">
        <v>10</v>
      </c>
      <c r="E322" s="45">
        <v>10</v>
      </c>
    </row>
    <row r="323" spans="1:5" ht="15.75" thickBot="1" x14ac:dyDescent="0.3">
      <c r="A323" s="4" t="s">
        <v>16</v>
      </c>
      <c r="B323" s="6">
        <f>B341</f>
        <v>2000</v>
      </c>
      <c r="C323" s="6">
        <f t="shared" ref="C323:E323" si="46">C341</f>
        <v>500</v>
      </c>
      <c r="D323" s="6">
        <f t="shared" si="46"/>
        <v>500</v>
      </c>
      <c r="E323" s="6">
        <f t="shared" si="46"/>
        <v>500</v>
      </c>
    </row>
    <row r="324" spans="1:5" ht="15.75" thickBot="1" x14ac:dyDescent="0.3">
      <c r="A324" s="4" t="s">
        <v>24</v>
      </c>
      <c r="B324" s="6">
        <v>50</v>
      </c>
      <c r="C324" s="6">
        <v>50</v>
      </c>
      <c r="D324" s="6">
        <v>50</v>
      </c>
      <c r="E324" s="6">
        <v>50</v>
      </c>
    </row>
    <row r="325" spans="1:5" ht="15.75" thickBot="1" x14ac:dyDescent="0.3">
      <c r="A325" s="4" t="s">
        <v>17</v>
      </c>
      <c r="B325" s="45" t="s">
        <v>23</v>
      </c>
      <c r="C325" s="7">
        <v>-0.75</v>
      </c>
      <c r="D325" s="7">
        <v>0</v>
      </c>
      <c r="E325" s="7">
        <v>0</v>
      </c>
    </row>
    <row r="326" spans="1:5" ht="15.75" thickBot="1" x14ac:dyDescent="0.3">
      <c r="A326" s="4" t="s">
        <v>18</v>
      </c>
      <c r="B326" s="45" t="s">
        <v>23</v>
      </c>
      <c r="C326" s="7">
        <v>-0.75</v>
      </c>
      <c r="D326" s="7">
        <v>0</v>
      </c>
      <c r="E326" s="7">
        <v>0</v>
      </c>
    </row>
    <row r="327" spans="1:5" ht="15.75" thickBot="1" x14ac:dyDescent="0.3">
      <c r="A327" s="4" t="s">
        <v>19</v>
      </c>
      <c r="B327" s="45" t="s">
        <v>23</v>
      </c>
      <c r="C327" s="7">
        <v>0</v>
      </c>
      <c r="D327" s="7">
        <v>0</v>
      </c>
      <c r="E327" s="7">
        <v>0</v>
      </c>
    </row>
    <row r="328" spans="1:5" ht="23.25" thickBot="1" x14ac:dyDescent="0.3">
      <c r="A328" s="47" t="s">
        <v>88</v>
      </c>
      <c r="B328" s="48"/>
      <c r="C328" s="48"/>
      <c r="D328" s="48"/>
      <c r="E328" s="49"/>
    </row>
    <row r="329" spans="1:5" x14ac:dyDescent="0.25">
      <c r="A329" s="366"/>
      <c r="B329" s="17">
        <v>2018</v>
      </c>
      <c r="C329" s="17">
        <v>2019</v>
      </c>
      <c r="D329" s="17">
        <v>2020</v>
      </c>
      <c r="E329" s="17">
        <v>2021</v>
      </c>
    </row>
    <row r="330" spans="1:5" ht="15.75" thickBot="1" x14ac:dyDescent="0.3">
      <c r="A330" s="367"/>
      <c r="B330" s="18" t="s">
        <v>6</v>
      </c>
      <c r="C330" s="18" t="s">
        <v>7</v>
      </c>
      <c r="D330" s="18" t="s">
        <v>7</v>
      </c>
      <c r="E330" s="18" t="s">
        <v>7</v>
      </c>
    </row>
    <row r="331" spans="1:5" ht="15.75" customHeight="1" thickBot="1" x14ac:dyDescent="0.3">
      <c r="A331" s="1" t="s">
        <v>43</v>
      </c>
      <c r="B331" s="8">
        <f>B332+B333+B334+B335</f>
        <v>0</v>
      </c>
      <c r="C331" s="8">
        <f t="shared" ref="C331:E331" si="47">C332+C333+C334+C335</f>
        <v>0</v>
      </c>
      <c r="D331" s="8">
        <f t="shared" si="47"/>
        <v>0</v>
      </c>
      <c r="E331" s="8">
        <f t="shared" si="47"/>
        <v>0</v>
      </c>
    </row>
    <row r="332" spans="1:5" ht="15.75" thickBot="1" x14ac:dyDescent="0.3">
      <c r="A332" s="10" t="s">
        <v>52</v>
      </c>
      <c r="B332" s="8"/>
      <c r="C332" s="8"/>
      <c r="D332" s="8"/>
      <c r="E332" s="8"/>
    </row>
    <row r="333" spans="1:5" ht="15.75" thickBot="1" x14ac:dyDescent="0.3">
      <c r="A333" s="10" t="s">
        <v>149</v>
      </c>
      <c r="B333" s="8"/>
      <c r="C333" s="8"/>
      <c r="D333" s="8"/>
      <c r="E333" s="8"/>
    </row>
    <row r="334" spans="1:5" ht="15.75" thickBot="1" x14ac:dyDescent="0.3">
      <c r="A334" s="10" t="s">
        <v>150</v>
      </c>
      <c r="B334" s="8"/>
      <c r="C334" s="8"/>
      <c r="D334" s="8"/>
      <c r="E334" s="8"/>
    </row>
    <row r="335" spans="1:5" ht="15.75" thickBot="1" x14ac:dyDescent="0.3">
      <c r="A335" s="10" t="s">
        <v>151</v>
      </c>
      <c r="B335" s="8"/>
      <c r="C335" s="8"/>
      <c r="D335" s="8"/>
      <c r="E335" s="8"/>
    </row>
    <row r="336" spans="1:5" ht="15.75" thickBot="1" x14ac:dyDescent="0.3">
      <c r="A336" s="201" t="s">
        <v>44</v>
      </c>
      <c r="B336" s="190">
        <f>B337+B338+B339+B340</f>
        <v>2000</v>
      </c>
      <c r="C336" s="190">
        <f t="shared" ref="C336:E336" si="48">C337+C338+C339+C340</f>
        <v>500</v>
      </c>
      <c r="D336" s="190">
        <f t="shared" si="48"/>
        <v>500</v>
      </c>
      <c r="E336" s="190">
        <f t="shared" si="48"/>
        <v>500</v>
      </c>
    </row>
    <row r="337" spans="1:5" ht="15.75" thickBot="1" x14ac:dyDescent="0.3">
      <c r="A337" s="10" t="s">
        <v>52</v>
      </c>
      <c r="B337" s="11">
        <v>2000</v>
      </c>
      <c r="C337" s="11">
        <v>500</v>
      </c>
      <c r="D337" s="11">
        <v>500</v>
      </c>
      <c r="E337" s="11">
        <v>500</v>
      </c>
    </row>
    <row r="338" spans="1:5" ht="15.75" thickBot="1" x14ac:dyDescent="0.3">
      <c r="A338" s="10" t="s">
        <v>149</v>
      </c>
      <c r="B338" s="11"/>
      <c r="C338" s="11"/>
      <c r="D338" s="11"/>
      <c r="E338" s="11"/>
    </row>
    <row r="339" spans="1:5" ht="15.75" thickBot="1" x14ac:dyDescent="0.3">
      <c r="A339" s="10" t="s">
        <v>150</v>
      </c>
      <c r="B339" s="11"/>
      <c r="C339" s="11"/>
      <c r="D339" s="11"/>
      <c r="E339" s="11"/>
    </row>
    <row r="340" spans="1:5" ht="15.75" thickBot="1" x14ac:dyDescent="0.3">
      <c r="A340" s="10" t="s">
        <v>151</v>
      </c>
      <c r="B340" s="11"/>
      <c r="C340" s="11"/>
      <c r="D340" s="11"/>
      <c r="E340" s="11"/>
    </row>
    <row r="341" spans="1:5" ht="15.75" thickBot="1" x14ac:dyDescent="0.3">
      <c r="A341" s="20" t="s">
        <v>37</v>
      </c>
      <c r="B341" s="11">
        <f>B331+B336</f>
        <v>2000</v>
      </c>
      <c r="C341" s="11">
        <f t="shared" ref="C341:E341" si="49">C331+C336</f>
        <v>500</v>
      </c>
      <c r="D341" s="11">
        <f t="shared" si="49"/>
        <v>500</v>
      </c>
      <c r="E341" s="11">
        <f t="shared" si="49"/>
        <v>500</v>
      </c>
    </row>
    <row r="342" spans="1:5" ht="15.75" thickBot="1" x14ac:dyDescent="0.3">
      <c r="A342" s="50" t="s">
        <v>40</v>
      </c>
      <c r="B342" s="51"/>
      <c r="C342" s="51"/>
      <c r="D342" s="51"/>
      <c r="E342" s="52"/>
    </row>
    <row r="343" spans="1:5" ht="15.75" thickBot="1" x14ac:dyDescent="0.3">
      <c r="A343" s="343" t="s">
        <v>45</v>
      </c>
      <c r="B343" s="344"/>
      <c r="C343" s="344"/>
      <c r="D343" s="344"/>
      <c r="E343" s="345"/>
    </row>
    <row r="344" spans="1:5" ht="15.75" thickBot="1" x14ac:dyDescent="0.3">
      <c r="A344" s="19" t="s">
        <v>48</v>
      </c>
      <c r="B344" s="197"/>
      <c r="C344" s="582" t="s">
        <v>485</v>
      </c>
      <c r="D344" s="583"/>
      <c r="E344" s="584"/>
    </row>
    <row r="345" spans="1:5" ht="34.5" thickBot="1" x14ac:dyDescent="0.3">
      <c r="A345" s="19" t="s">
        <v>89</v>
      </c>
      <c r="B345" s="19" t="s">
        <v>485</v>
      </c>
      <c r="C345" s="198" t="s">
        <v>55</v>
      </c>
      <c r="D345" s="570" t="s">
        <v>486</v>
      </c>
      <c r="E345" s="585"/>
    </row>
    <row r="346" spans="1:5" ht="15.75" thickBot="1" x14ac:dyDescent="0.3">
      <c r="A346" s="4" t="s">
        <v>10</v>
      </c>
      <c r="B346" s="371" t="s">
        <v>487</v>
      </c>
      <c r="C346" s="372"/>
      <c r="D346" s="372"/>
      <c r="E346" s="373"/>
    </row>
    <row r="347" spans="1:5" ht="15.75" thickBot="1" x14ac:dyDescent="0.3">
      <c r="A347" s="4" t="s">
        <v>15</v>
      </c>
      <c r="B347" s="352" t="s">
        <v>478</v>
      </c>
      <c r="C347" s="353"/>
      <c r="D347" s="353"/>
      <c r="E347" s="381"/>
    </row>
    <row r="348" spans="1:5" x14ac:dyDescent="0.25">
      <c r="A348" s="366"/>
      <c r="B348" s="17">
        <v>2018</v>
      </c>
      <c r="C348" s="17">
        <v>2019</v>
      </c>
      <c r="D348" s="17">
        <v>2020</v>
      </c>
      <c r="E348" s="17">
        <v>2021</v>
      </c>
    </row>
    <row r="349" spans="1:5" ht="15.75" thickBot="1" x14ac:dyDescent="0.3">
      <c r="A349" s="367"/>
      <c r="B349" s="18" t="s">
        <v>6</v>
      </c>
      <c r="C349" s="18" t="s">
        <v>7</v>
      </c>
      <c r="D349" s="18" t="s">
        <v>7</v>
      </c>
      <c r="E349" s="18" t="s">
        <v>7</v>
      </c>
    </row>
    <row r="350" spans="1:5" ht="15.75" thickBot="1" x14ac:dyDescent="0.3">
      <c r="A350" s="4" t="s">
        <v>9</v>
      </c>
      <c r="B350" s="6">
        <v>4</v>
      </c>
      <c r="C350" s="6">
        <v>10</v>
      </c>
      <c r="D350" s="6">
        <v>10</v>
      </c>
      <c r="E350" s="6">
        <v>12</v>
      </c>
    </row>
    <row r="351" spans="1:5" ht="15.75" thickBot="1" x14ac:dyDescent="0.3">
      <c r="A351" s="4" t="s">
        <v>16</v>
      </c>
      <c r="B351" s="6">
        <f>B369</f>
        <v>5500</v>
      </c>
      <c r="C351" s="6">
        <f t="shared" ref="C351:E351" si="50">C369</f>
        <v>5500</v>
      </c>
      <c r="D351" s="6">
        <f t="shared" si="50"/>
        <v>8500</v>
      </c>
      <c r="E351" s="6">
        <f t="shared" si="50"/>
        <v>10000</v>
      </c>
    </row>
    <row r="352" spans="1:5" ht="15.75" thickBot="1" x14ac:dyDescent="0.3">
      <c r="A352" s="4" t="s">
        <v>24</v>
      </c>
      <c r="B352" s="6">
        <v>1375</v>
      </c>
      <c r="C352" s="6">
        <v>750</v>
      </c>
      <c r="D352" s="6">
        <v>850</v>
      </c>
      <c r="E352" s="6">
        <v>833.33333333333337</v>
      </c>
    </row>
    <row r="353" spans="1:5" ht="15.75" thickBot="1" x14ac:dyDescent="0.3">
      <c r="A353" s="4" t="s">
        <v>17</v>
      </c>
      <c r="B353" s="45" t="s">
        <v>23</v>
      </c>
      <c r="C353" s="7">
        <v>1.5</v>
      </c>
      <c r="D353" s="7">
        <v>0</v>
      </c>
      <c r="E353" s="7">
        <v>0.19999999999999996</v>
      </c>
    </row>
    <row r="354" spans="1:5" ht="15.75" thickBot="1" x14ac:dyDescent="0.3">
      <c r="A354" s="4" t="s">
        <v>18</v>
      </c>
      <c r="B354" s="45" t="s">
        <v>23</v>
      </c>
      <c r="C354" s="7">
        <v>0.36363636363636354</v>
      </c>
      <c r="D354" s="7">
        <v>0.1333333333333333</v>
      </c>
      <c r="E354" s="7">
        <v>0.17647058823529416</v>
      </c>
    </row>
    <row r="355" spans="1:5" ht="15.75" thickBot="1" x14ac:dyDescent="0.3">
      <c r="A355" s="4" t="s">
        <v>19</v>
      </c>
      <c r="B355" s="45" t="s">
        <v>23</v>
      </c>
      <c r="C355" s="7">
        <v>-0.45454545454545459</v>
      </c>
      <c r="D355" s="7">
        <v>0.1333333333333333</v>
      </c>
      <c r="E355" s="7">
        <v>-1.9607843137254832E-2</v>
      </c>
    </row>
    <row r="356" spans="1:5" ht="23.25" thickBot="1" x14ac:dyDescent="0.3">
      <c r="A356" s="47" t="s">
        <v>362</v>
      </c>
      <c r="B356" s="48"/>
      <c r="C356" s="48"/>
      <c r="D356" s="48"/>
      <c r="E356" s="49"/>
    </row>
    <row r="357" spans="1:5" x14ac:dyDescent="0.25">
      <c r="A357" s="366"/>
      <c r="B357" s="17">
        <v>2018</v>
      </c>
      <c r="C357" s="17">
        <v>2019</v>
      </c>
      <c r="D357" s="17">
        <v>2020</v>
      </c>
      <c r="E357" s="17">
        <v>2021</v>
      </c>
    </row>
    <row r="358" spans="1:5" ht="15.75" thickBot="1" x14ac:dyDescent="0.3">
      <c r="A358" s="367"/>
      <c r="B358" s="18" t="s">
        <v>6</v>
      </c>
      <c r="C358" s="18" t="s">
        <v>7</v>
      </c>
      <c r="D358" s="18" t="s">
        <v>7</v>
      </c>
      <c r="E358" s="18" t="s">
        <v>7</v>
      </c>
    </row>
    <row r="359" spans="1:5" ht="15.75" thickBot="1" x14ac:dyDescent="0.3">
      <c r="A359" s="1" t="s">
        <v>43</v>
      </c>
      <c r="B359" s="8">
        <f>SUM(B360:B363)</f>
        <v>0</v>
      </c>
      <c r="C359" s="8">
        <f t="shared" ref="C359:E359" si="51">SUM(C360:C363)</f>
        <v>0</v>
      </c>
      <c r="D359" s="8">
        <f t="shared" si="51"/>
        <v>0</v>
      </c>
      <c r="E359" s="8">
        <f t="shared" si="51"/>
        <v>0</v>
      </c>
    </row>
    <row r="360" spans="1:5" ht="15.75" thickBot="1" x14ac:dyDescent="0.3">
      <c r="A360" s="10" t="s">
        <v>52</v>
      </c>
      <c r="B360" s="8"/>
      <c r="C360" s="8"/>
      <c r="D360" s="8"/>
      <c r="E360" s="8"/>
    </row>
    <row r="361" spans="1:5" ht="15.75" thickBot="1" x14ac:dyDescent="0.3">
      <c r="A361" s="10" t="s">
        <v>149</v>
      </c>
      <c r="B361" s="8"/>
      <c r="C361" s="8"/>
      <c r="D361" s="8"/>
      <c r="E361" s="8"/>
    </row>
    <row r="362" spans="1:5" ht="15.75" thickBot="1" x14ac:dyDescent="0.3">
      <c r="A362" s="10" t="s">
        <v>150</v>
      </c>
      <c r="B362" s="8"/>
      <c r="C362" s="8"/>
      <c r="D362" s="8"/>
      <c r="E362" s="8"/>
    </row>
    <row r="363" spans="1:5" ht="15.75" thickBot="1" x14ac:dyDescent="0.3">
      <c r="A363" s="10" t="s">
        <v>151</v>
      </c>
      <c r="B363" s="8"/>
      <c r="C363" s="8"/>
      <c r="D363" s="8"/>
      <c r="E363" s="8"/>
    </row>
    <row r="364" spans="1:5" ht="15.75" thickBot="1" x14ac:dyDescent="0.3">
      <c r="A364" s="1" t="s">
        <v>44</v>
      </c>
      <c r="B364" s="11">
        <f>SUM(B365:B368)</f>
        <v>5500</v>
      </c>
      <c r="C364" s="11">
        <f t="shared" ref="C364:E364" si="52">SUM(C365:C368)</f>
        <v>5500</v>
      </c>
      <c r="D364" s="11">
        <f t="shared" si="52"/>
        <v>8500</v>
      </c>
      <c r="E364" s="11">
        <f t="shared" si="52"/>
        <v>10000</v>
      </c>
    </row>
    <row r="365" spans="1:5" ht="15.75" thickBot="1" x14ac:dyDescent="0.3">
      <c r="A365" s="10" t="s">
        <v>52</v>
      </c>
      <c r="B365" s="11">
        <v>5500</v>
      </c>
      <c r="C365" s="8">
        <f>7500-2000</f>
        <v>5500</v>
      </c>
      <c r="D365" s="8">
        <v>8500</v>
      </c>
      <c r="E365" s="8">
        <v>10000</v>
      </c>
    </row>
    <row r="366" spans="1:5" ht="15.75" thickBot="1" x14ac:dyDescent="0.3">
      <c r="A366" s="10" t="s">
        <v>149</v>
      </c>
      <c r="B366" s="11"/>
      <c r="C366" s="8"/>
      <c r="D366" s="8"/>
      <c r="E366" s="8"/>
    </row>
    <row r="367" spans="1:5" ht="15.75" thickBot="1" x14ac:dyDescent="0.3">
      <c r="A367" s="10" t="s">
        <v>150</v>
      </c>
      <c r="B367" s="11"/>
      <c r="C367" s="8"/>
      <c r="D367" s="8"/>
      <c r="E367" s="8"/>
    </row>
    <row r="368" spans="1:5" ht="15.75" thickBot="1" x14ac:dyDescent="0.3">
      <c r="A368" s="10" t="s">
        <v>151</v>
      </c>
      <c r="B368" s="11"/>
      <c r="C368" s="8"/>
      <c r="D368" s="8"/>
      <c r="E368" s="8"/>
    </row>
    <row r="369" spans="1:5" ht="15.75" thickBot="1" x14ac:dyDescent="0.3">
      <c r="A369" s="202" t="s">
        <v>34</v>
      </c>
      <c r="B369" s="199">
        <f>B359+B364</f>
        <v>5500</v>
      </c>
      <c r="C369" s="199">
        <f t="shared" ref="C369:E369" si="53">C359+C364</f>
        <v>5500</v>
      </c>
      <c r="D369" s="199">
        <f t="shared" si="53"/>
        <v>8500</v>
      </c>
      <c r="E369" s="199">
        <f t="shared" si="53"/>
        <v>10000</v>
      </c>
    </row>
    <row r="370" spans="1:5" ht="21.75" thickBot="1" x14ac:dyDescent="0.4">
      <c r="A370" s="695" t="s">
        <v>488</v>
      </c>
      <c r="B370" s="696"/>
      <c r="C370" s="696"/>
      <c r="D370" s="696"/>
      <c r="E370" s="697"/>
    </row>
    <row r="371" spans="1:5" ht="28.5" customHeight="1" thickBot="1" x14ac:dyDescent="0.3">
      <c r="A371" s="12" t="s">
        <v>13</v>
      </c>
      <c r="B371" s="579" t="s">
        <v>489</v>
      </c>
      <c r="C371" s="580"/>
      <c r="D371" s="580"/>
      <c r="E371" s="581"/>
    </row>
    <row r="372" spans="1:5" ht="15.75" thickBot="1" x14ac:dyDescent="0.3">
      <c r="A372" s="371" t="s">
        <v>14</v>
      </c>
      <c r="B372" s="372"/>
      <c r="C372" s="372"/>
      <c r="D372" s="372"/>
      <c r="E372" s="373"/>
    </row>
    <row r="373" spans="1:5" ht="57" thickBot="1" x14ac:dyDescent="0.3">
      <c r="A373" s="203" t="s">
        <v>490</v>
      </c>
      <c r="B373" s="204">
        <v>1650</v>
      </c>
      <c r="C373" s="79">
        <v>1.21</v>
      </c>
      <c r="D373" s="79">
        <v>1.3</v>
      </c>
      <c r="E373" s="79">
        <v>1.31</v>
      </c>
    </row>
    <row r="374" spans="1:5" ht="23.25" thickBot="1" x14ac:dyDescent="0.3">
      <c r="A374" s="203" t="s">
        <v>491</v>
      </c>
      <c r="B374" s="204">
        <v>420</v>
      </c>
      <c r="C374" s="79">
        <v>1.02</v>
      </c>
      <c r="D374" s="79">
        <v>1.04</v>
      </c>
      <c r="E374" s="79">
        <v>1.07</v>
      </c>
    </row>
    <row r="375" spans="1:5" ht="21" customHeight="1" thickBot="1" x14ac:dyDescent="0.3">
      <c r="A375" s="374" t="s">
        <v>33</v>
      </c>
      <c r="B375" s="375"/>
      <c r="C375" s="375"/>
      <c r="D375" s="375"/>
      <c r="E375" s="376"/>
    </row>
    <row r="376" spans="1:5" ht="18.75" customHeight="1" thickBot="1" x14ac:dyDescent="0.3">
      <c r="A376" s="399" t="s">
        <v>46</v>
      </c>
      <c r="B376" s="400"/>
      <c r="C376" s="400"/>
      <c r="D376" s="400"/>
      <c r="E376" s="401"/>
    </row>
    <row r="377" spans="1:5" ht="15.75" thickBot="1" x14ac:dyDescent="0.3">
      <c r="A377" s="19" t="s">
        <v>29</v>
      </c>
      <c r="B377" s="414" t="s">
        <v>492</v>
      </c>
      <c r="C377" s="443"/>
      <c r="D377" s="443"/>
      <c r="E377" s="444"/>
    </row>
    <row r="378" spans="1:5" ht="15.75" thickBot="1" x14ac:dyDescent="0.3">
      <c r="A378" s="4" t="s">
        <v>10</v>
      </c>
      <c r="B378" s="576" t="s">
        <v>493</v>
      </c>
      <c r="C378" s="577"/>
      <c r="D378" s="577"/>
      <c r="E378" s="578"/>
    </row>
    <row r="379" spans="1:5" ht="15.75" thickBot="1" x14ac:dyDescent="0.3">
      <c r="A379" s="4" t="s">
        <v>15</v>
      </c>
      <c r="B379" s="352" t="s">
        <v>494</v>
      </c>
      <c r="C379" s="353"/>
      <c r="D379" s="353"/>
      <c r="E379" s="381"/>
    </row>
    <row r="380" spans="1:5" x14ac:dyDescent="0.25">
      <c r="A380" s="366"/>
      <c r="B380" s="17">
        <v>2018</v>
      </c>
      <c r="C380" s="17">
        <v>2019</v>
      </c>
      <c r="D380" s="17">
        <v>2020</v>
      </c>
      <c r="E380" s="17">
        <v>2021</v>
      </c>
    </row>
    <row r="381" spans="1:5" ht="15.75" thickBot="1" x14ac:dyDescent="0.3">
      <c r="A381" s="367"/>
      <c r="B381" s="18" t="s">
        <v>6</v>
      </c>
      <c r="C381" s="18" t="s">
        <v>7</v>
      </c>
      <c r="D381" s="18" t="s">
        <v>7</v>
      </c>
      <c r="E381" s="18" t="s">
        <v>7</v>
      </c>
    </row>
    <row r="382" spans="1:5" ht="15.75" thickBot="1" x14ac:dyDescent="0.3">
      <c r="A382" s="4" t="s">
        <v>9</v>
      </c>
      <c r="B382" s="6">
        <v>1650</v>
      </c>
      <c r="C382" s="6">
        <v>2000</v>
      </c>
      <c r="D382" s="6">
        <v>2150</v>
      </c>
      <c r="E382" s="6">
        <v>2170</v>
      </c>
    </row>
    <row r="383" spans="1:5" ht="15.75" thickBot="1" x14ac:dyDescent="0.3">
      <c r="A383" s="4" t="s">
        <v>16</v>
      </c>
      <c r="B383" s="6">
        <f>B412</f>
        <v>29100</v>
      </c>
      <c r="C383" s="6">
        <f>C412</f>
        <v>29520</v>
      </c>
      <c r="D383" s="6">
        <f>D412</f>
        <v>29520</v>
      </c>
      <c r="E383" s="6">
        <f>E412</f>
        <v>30020</v>
      </c>
    </row>
    <row r="384" spans="1:5" ht="15.75" thickBot="1" x14ac:dyDescent="0.3">
      <c r="A384" s="4" t="s">
        <v>24</v>
      </c>
      <c r="B384" s="6">
        <f>B383/B382</f>
        <v>17.636363636363637</v>
      </c>
      <c r="C384" s="6">
        <f>C383/C382</f>
        <v>14.76</v>
      </c>
      <c r="D384" s="6">
        <f>D383/D382</f>
        <v>13.730232558139535</v>
      </c>
      <c r="E384" s="6">
        <f>E383/E382</f>
        <v>13.834101382488479</v>
      </c>
    </row>
    <row r="385" spans="1:5" ht="15.75" thickBot="1" x14ac:dyDescent="0.3">
      <c r="A385" s="4" t="s">
        <v>17</v>
      </c>
      <c r="B385" s="45">
        <v>100</v>
      </c>
      <c r="C385" s="7">
        <f>C382/B382</f>
        <v>1.2121212121212122</v>
      </c>
      <c r="D385" s="7">
        <f>D382/B382</f>
        <v>1.303030303030303</v>
      </c>
      <c r="E385" s="7">
        <f>E382/B382</f>
        <v>1.3151515151515152</v>
      </c>
    </row>
    <row r="386" spans="1:5" ht="15.75" thickBot="1" x14ac:dyDescent="0.3">
      <c r="A386" s="4" t="s">
        <v>18</v>
      </c>
      <c r="B386" s="45">
        <v>100</v>
      </c>
      <c r="C386" s="7">
        <f>C383/B383</f>
        <v>1.0144329896907216</v>
      </c>
      <c r="D386" s="7">
        <f>D383/B383</f>
        <v>1.0144329896907216</v>
      </c>
      <c r="E386" s="7">
        <f>E383/B383</f>
        <v>1.0316151202749142</v>
      </c>
    </row>
    <row r="387" spans="1:5" ht="15.75" thickBot="1" x14ac:dyDescent="0.3">
      <c r="A387" s="4" t="s">
        <v>19</v>
      </c>
      <c r="B387" s="45">
        <v>100</v>
      </c>
      <c r="C387" s="7">
        <f>C384/B384</f>
        <v>0.83690721649484534</v>
      </c>
      <c r="D387" s="7">
        <f>D384/B384</f>
        <v>0.77851834092543759</v>
      </c>
      <c r="E387" s="7">
        <f>E384/B384</f>
        <v>0.78440781034728491</v>
      </c>
    </row>
    <row r="388" spans="1:5" ht="15.75" thickBot="1" x14ac:dyDescent="0.3">
      <c r="A388" s="405" t="s">
        <v>35</v>
      </c>
      <c r="B388" s="406"/>
      <c r="C388" s="406"/>
      <c r="D388" s="406"/>
      <c r="E388" s="407"/>
    </row>
    <row r="389" spans="1:5" x14ac:dyDescent="0.25">
      <c r="A389" s="366"/>
      <c r="B389" s="17">
        <v>2018</v>
      </c>
      <c r="C389" s="17">
        <v>2019</v>
      </c>
      <c r="D389" s="17">
        <v>2020</v>
      </c>
      <c r="E389" s="17">
        <v>2021</v>
      </c>
    </row>
    <row r="390" spans="1:5" ht="15.75" thickBot="1" x14ac:dyDescent="0.3">
      <c r="A390" s="367"/>
      <c r="B390" s="18" t="s">
        <v>6</v>
      </c>
      <c r="C390" s="18" t="s">
        <v>7</v>
      </c>
      <c r="D390" s="18" t="s">
        <v>7</v>
      </c>
      <c r="E390" s="18" t="s">
        <v>7</v>
      </c>
    </row>
    <row r="391" spans="1:5" ht="15.75" thickBot="1" x14ac:dyDescent="0.3">
      <c r="A391" s="1" t="s">
        <v>0</v>
      </c>
      <c r="B391" s="8">
        <f>B392+B393</f>
        <v>14500</v>
      </c>
      <c r="C391" s="8">
        <f t="shared" ref="C391:E391" si="54">C392+C393</f>
        <v>15000</v>
      </c>
      <c r="D391" s="8">
        <f t="shared" si="54"/>
        <v>15000</v>
      </c>
      <c r="E391" s="8">
        <f t="shared" si="54"/>
        <v>15500</v>
      </c>
    </row>
    <row r="392" spans="1:5" ht="15.75" thickBot="1" x14ac:dyDescent="0.3">
      <c r="A392" s="10" t="s">
        <v>52</v>
      </c>
      <c r="B392" s="8">
        <v>14500</v>
      </c>
      <c r="C392" s="8">
        <v>15000</v>
      </c>
      <c r="D392" s="8">
        <v>15000</v>
      </c>
      <c r="E392" s="8">
        <v>15500</v>
      </c>
    </row>
    <row r="393" spans="1:5" ht="15.75" thickBot="1" x14ac:dyDescent="0.3">
      <c r="A393" s="10" t="s">
        <v>53</v>
      </c>
      <c r="B393" s="11"/>
      <c r="C393" s="82"/>
      <c r="D393" s="82"/>
      <c r="E393" s="82"/>
    </row>
    <row r="394" spans="1:5" ht="24.75" thickBot="1" x14ac:dyDescent="0.3">
      <c r="A394" s="1" t="s">
        <v>32</v>
      </c>
      <c r="B394" s="8">
        <f>B395+B396</f>
        <v>3000</v>
      </c>
      <c r="C394" s="8">
        <f t="shared" ref="C394:E394" si="55">C395+C396</f>
        <v>3000</v>
      </c>
      <c r="D394" s="8">
        <f t="shared" si="55"/>
        <v>3000</v>
      </c>
      <c r="E394" s="8">
        <f t="shared" si="55"/>
        <v>3000</v>
      </c>
    </row>
    <row r="395" spans="1:5" ht="15.75" thickBot="1" x14ac:dyDescent="0.3">
      <c r="A395" s="10" t="s">
        <v>52</v>
      </c>
      <c r="B395" s="8">
        <v>3000</v>
      </c>
      <c r="C395" s="8">
        <v>3000</v>
      </c>
      <c r="D395" s="8">
        <v>3000</v>
      </c>
      <c r="E395" s="8">
        <v>3000</v>
      </c>
    </row>
    <row r="396" spans="1:5" ht="15.75" thickBot="1" x14ac:dyDescent="0.3">
      <c r="A396" s="10" t="s">
        <v>53</v>
      </c>
      <c r="B396" s="11"/>
      <c r="C396" s="8"/>
      <c r="D396" s="8"/>
      <c r="E396" s="8"/>
    </row>
    <row r="397" spans="1:5" ht="15.75" thickBot="1" x14ac:dyDescent="0.3">
      <c r="A397" s="1" t="s">
        <v>1</v>
      </c>
      <c r="B397" s="11">
        <f>B398+B399</f>
        <v>3000</v>
      </c>
      <c r="C397" s="11">
        <f t="shared" ref="C397:E397" si="56">C398+C399</f>
        <v>2520.0000000000005</v>
      </c>
      <c r="D397" s="11">
        <f t="shared" si="56"/>
        <v>2520.0000000000005</v>
      </c>
      <c r="E397" s="11">
        <f t="shared" si="56"/>
        <v>2520.0000000000005</v>
      </c>
    </row>
    <row r="398" spans="1:5" ht="15.75" thickBot="1" x14ac:dyDescent="0.3">
      <c r="A398" s="10" t="s">
        <v>52</v>
      </c>
      <c r="B398" s="11">
        <v>3000</v>
      </c>
      <c r="C398" s="11">
        <f>4500*56%</f>
        <v>2520.0000000000005</v>
      </c>
      <c r="D398" s="11">
        <f t="shared" ref="D398:E398" si="57">4500*56%</f>
        <v>2520.0000000000005</v>
      </c>
      <c r="E398" s="11">
        <f t="shared" si="57"/>
        <v>2520.0000000000005</v>
      </c>
    </row>
    <row r="399" spans="1:5" ht="15.75" thickBot="1" x14ac:dyDescent="0.3">
      <c r="A399" s="10" t="s">
        <v>53</v>
      </c>
      <c r="B399" s="11"/>
      <c r="C399" s="8"/>
      <c r="D399" s="8"/>
      <c r="E399" s="8"/>
    </row>
    <row r="400" spans="1:5" ht="15.75" thickBot="1" x14ac:dyDescent="0.3">
      <c r="A400" s="1" t="s">
        <v>2</v>
      </c>
      <c r="B400" s="11"/>
      <c r="C400" s="8"/>
      <c r="D400" s="8"/>
      <c r="E400" s="8"/>
    </row>
    <row r="401" spans="1:5" ht="35.25" customHeight="1" thickBot="1" x14ac:dyDescent="0.3">
      <c r="A401" s="10" t="s">
        <v>52</v>
      </c>
      <c r="B401" s="11"/>
      <c r="C401" s="8"/>
      <c r="D401" s="8"/>
      <c r="E401" s="8"/>
    </row>
    <row r="402" spans="1:5" ht="15.75" thickBot="1" x14ac:dyDescent="0.3">
      <c r="A402" s="10" t="s">
        <v>53</v>
      </c>
      <c r="B402" s="11"/>
      <c r="C402" s="8"/>
      <c r="D402" s="8"/>
      <c r="E402" s="8"/>
    </row>
    <row r="403" spans="1:5" ht="12.75" customHeight="1" thickBot="1" x14ac:dyDescent="0.3">
      <c r="A403" s="1" t="s">
        <v>25</v>
      </c>
      <c r="B403" s="11"/>
      <c r="C403" s="8"/>
      <c r="D403" s="8"/>
      <c r="E403" s="8"/>
    </row>
    <row r="404" spans="1:5" ht="9" customHeight="1" thickBot="1" x14ac:dyDescent="0.3">
      <c r="A404" s="10" t="s">
        <v>52</v>
      </c>
      <c r="B404" s="11"/>
      <c r="C404" s="8"/>
      <c r="D404" s="8"/>
      <c r="E404" s="8"/>
    </row>
    <row r="405" spans="1:5" ht="15.75" thickBot="1" x14ac:dyDescent="0.3">
      <c r="A405" s="10" t="s">
        <v>53</v>
      </c>
      <c r="B405" s="11"/>
      <c r="C405" s="8"/>
      <c r="D405" s="8"/>
      <c r="E405" s="8"/>
    </row>
    <row r="406" spans="1:5" ht="15.75" thickBot="1" x14ac:dyDescent="0.3">
      <c r="A406" s="1" t="s">
        <v>26</v>
      </c>
      <c r="B406" s="11">
        <f>B407+B408</f>
        <v>8500</v>
      </c>
      <c r="C406" s="11">
        <f t="shared" ref="C406:E406" si="58">C407+C408</f>
        <v>9000</v>
      </c>
      <c r="D406" s="11">
        <f t="shared" si="58"/>
        <v>9000</v>
      </c>
      <c r="E406" s="11">
        <f t="shared" si="58"/>
        <v>9000</v>
      </c>
    </row>
    <row r="407" spans="1:5" ht="15.75" thickBot="1" x14ac:dyDescent="0.3">
      <c r="A407" s="10" t="s">
        <v>52</v>
      </c>
      <c r="B407" s="11">
        <v>8500</v>
      </c>
      <c r="C407" s="11">
        <f>8500+500</f>
        <v>9000</v>
      </c>
      <c r="D407" s="11">
        <f t="shared" ref="D407:E407" si="59">8500+500</f>
        <v>9000</v>
      </c>
      <c r="E407" s="11">
        <f t="shared" si="59"/>
        <v>9000</v>
      </c>
    </row>
    <row r="408" spans="1:5" ht="15.75" thickBot="1" x14ac:dyDescent="0.3">
      <c r="A408" s="10" t="s">
        <v>53</v>
      </c>
      <c r="B408" s="11"/>
      <c r="C408" s="8"/>
      <c r="D408" s="8"/>
      <c r="E408" s="8"/>
    </row>
    <row r="409" spans="1:5" ht="24.75" thickBot="1" x14ac:dyDescent="0.3">
      <c r="A409" s="1" t="s">
        <v>3</v>
      </c>
      <c r="B409" s="11">
        <f>B410+B411</f>
        <v>100</v>
      </c>
      <c r="C409" s="11">
        <f t="shared" ref="C409:E409" si="60">C410+C411</f>
        <v>0</v>
      </c>
      <c r="D409" s="11">
        <f t="shared" si="60"/>
        <v>0</v>
      </c>
      <c r="E409" s="11">
        <f t="shared" si="60"/>
        <v>0</v>
      </c>
    </row>
    <row r="410" spans="1:5" ht="15.75" thickBot="1" x14ac:dyDescent="0.3">
      <c r="A410" s="10" t="s">
        <v>52</v>
      </c>
      <c r="B410" s="11">
        <v>100</v>
      </c>
      <c r="C410" s="8">
        <v>0</v>
      </c>
      <c r="D410" s="8">
        <v>0</v>
      </c>
      <c r="E410" s="8">
        <v>0</v>
      </c>
    </row>
    <row r="411" spans="1:5" ht="24.75" customHeight="1" thickBot="1" x14ac:dyDescent="0.3">
      <c r="A411" s="10" t="s">
        <v>53</v>
      </c>
      <c r="B411" s="11"/>
      <c r="C411" s="71"/>
      <c r="D411" s="70"/>
      <c r="E411" s="70"/>
    </row>
    <row r="412" spans="1:5" ht="12.75" customHeight="1" thickBot="1" x14ac:dyDescent="0.3">
      <c r="A412" s="20" t="s">
        <v>34</v>
      </c>
      <c r="B412" s="11">
        <f>B409+B406+B403+B400+B397+B394+B391</f>
        <v>29100</v>
      </c>
      <c r="C412" s="11">
        <f t="shared" ref="C412:E412" si="61">C409+C406+C403+C400+C397+C394+C391</f>
        <v>29520</v>
      </c>
      <c r="D412" s="11">
        <f t="shared" si="61"/>
        <v>29520</v>
      </c>
      <c r="E412" s="11">
        <f t="shared" si="61"/>
        <v>30020</v>
      </c>
    </row>
    <row r="413" spans="1:5" ht="9" customHeight="1" thickBot="1" x14ac:dyDescent="0.3">
      <c r="A413" s="23" t="s">
        <v>36</v>
      </c>
      <c r="B413" s="24">
        <f>IF(B412-B383=0,0,"Error")</f>
        <v>0</v>
      </c>
      <c r="C413" s="24">
        <f>IF(C412-C383=0,0,"Error")</f>
        <v>0</v>
      </c>
      <c r="D413" s="24">
        <f>IF(D412-D383=0,0,"Error")</f>
        <v>0</v>
      </c>
      <c r="E413" s="24">
        <f>IF(E412-E383=0,0,"Error")</f>
        <v>0</v>
      </c>
    </row>
    <row r="414" spans="1:5" ht="24.75" customHeight="1" thickBot="1" x14ac:dyDescent="0.3">
      <c r="A414" s="177" t="s">
        <v>414</v>
      </c>
      <c r="B414" s="414" t="s">
        <v>495</v>
      </c>
      <c r="C414" s="409"/>
      <c r="D414" s="409"/>
      <c r="E414" s="410"/>
    </row>
    <row r="415" spans="1:5" ht="38.25" customHeight="1" thickBot="1" x14ac:dyDescent="0.3">
      <c r="A415" s="4" t="s">
        <v>10</v>
      </c>
      <c r="B415" s="573" t="s">
        <v>496</v>
      </c>
      <c r="C415" s="574"/>
      <c r="D415" s="574"/>
      <c r="E415" s="575"/>
    </row>
    <row r="416" spans="1:5" ht="24.75" customHeight="1" thickBot="1" x14ac:dyDescent="0.3">
      <c r="A416" s="4" t="s">
        <v>15</v>
      </c>
      <c r="B416" s="352" t="s">
        <v>494</v>
      </c>
      <c r="C416" s="353"/>
      <c r="D416" s="353"/>
      <c r="E416" s="381"/>
    </row>
    <row r="417" spans="1:5" ht="24.75" customHeight="1" x14ac:dyDescent="0.25">
      <c r="A417" s="366"/>
      <c r="B417" s="17">
        <v>2018</v>
      </c>
      <c r="C417" s="17">
        <v>2019</v>
      </c>
      <c r="D417" s="17">
        <v>2020</v>
      </c>
      <c r="E417" s="17">
        <v>2021</v>
      </c>
    </row>
    <row r="418" spans="1:5" ht="15.75" thickBot="1" x14ac:dyDescent="0.3">
      <c r="A418" s="367"/>
      <c r="B418" s="18" t="s">
        <v>6</v>
      </c>
      <c r="C418" s="18" t="s">
        <v>7</v>
      </c>
      <c r="D418" s="18" t="s">
        <v>7</v>
      </c>
      <c r="E418" s="18" t="s">
        <v>7</v>
      </c>
    </row>
    <row r="419" spans="1:5" ht="15.75" thickBot="1" x14ac:dyDescent="0.3">
      <c r="A419" s="4" t="s">
        <v>9</v>
      </c>
      <c r="B419" s="6">
        <v>420</v>
      </c>
      <c r="C419" s="6">
        <v>430</v>
      </c>
      <c r="D419" s="6">
        <v>440</v>
      </c>
      <c r="E419" s="6">
        <v>450</v>
      </c>
    </row>
    <row r="420" spans="1:5" ht="24.75" customHeight="1" thickBot="1" x14ac:dyDescent="0.3">
      <c r="A420" s="4" t="s">
        <v>16</v>
      </c>
      <c r="B420" s="89">
        <f>B449</f>
        <v>1500</v>
      </c>
      <c r="C420" s="89">
        <f t="shared" ref="C420:E420" si="62">C449</f>
        <v>1980</v>
      </c>
      <c r="D420" s="89">
        <f t="shared" si="62"/>
        <v>1980</v>
      </c>
      <c r="E420" s="89">
        <f t="shared" si="62"/>
        <v>1980</v>
      </c>
    </row>
    <row r="421" spans="1:5" ht="15.75" thickBot="1" x14ac:dyDescent="0.3">
      <c r="A421" s="4" t="s">
        <v>24</v>
      </c>
      <c r="B421" s="6">
        <f>B420/B419</f>
        <v>3.5714285714285716</v>
      </c>
      <c r="C421" s="6">
        <f>C420/C419</f>
        <v>4.6046511627906979</v>
      </c>
      <c r="D421" s="6">
        <f>D420/D419</f>
        <v>4.5</v>
      </c>
      <c r="E421" s="6">
        <f>E420/E419</f>
        <v>4.4000000000000004</v>
      </c>
    </row>
    <row r="422" spans="1:5" ht="15.75" thickBot="1" x14ac:dyDescent="0.3">
      <c r="A422" s="4" t="s">
        <v>17</v>
      </c>
      <c r="B422" s="45"/>
      <c r="C422" s="7">
        <f>C417/B417-1</f>
        <v>4.9554013875119374E-4</v>
      </c>
      <c r="D422" s="7">
        <f>D417/C417-1</f>
        <v>4.9529470034670453E-4</v>
      </c>
      <c r="E422" s="7">
        <f>E417/D417-1</f>
        <v>4.9504950495049549E-4</v>
      </c>
    </row>
    <row r="423" spans="1:5" ht="15.75" thickBot="1" x14ac:dyDescent="0.3">
      <c r="A423" s="4" t="s">
        <v>18</v>
      </c>
      <c r="B423" s="45"/>
      <c r="C423" s="7">
        <f>C420/B420-1</f>
        <v>0.32000000000000006</v>
      </c>
      <c r="D423" s="7">
        <f t="shared" ref="D423:E424" si="63">D420/C420-1</f>
        <v>0</v>
      </c>
      <c r="E423" s="7">
        <f t="shared" si="63"/>
        <v>0</v>
      </c>
    </row>
    <row r="424" spans="1:5" ht="15.75" thickBot="1" x14ac:dyDescent="0.3">
      <c r="A424" s="4" t="s">
        <v>19</v>
      </c>
      <c r="B424" s="45"/>
      <c r="C424" s="7">
        <f>C421/B421-1</f>
        <v>0.28930232558139535</v>
      </c>
      <c r="D424" s="7">
        <f t="shared" si="63"/>
        <v>-2.2727272727272818E-2</v>
      </c>
      <c r="E424" s="7">
        <f t="shared" si="63"/>
        <v>-2.2222222222222143E-2</v>
      </c>
    </row>
    <row r="425" spans="1:5" ht="15.75" thickBot="1" x14ac:dyDescent="0.3">
      <c r="A425" s="405" t="s">
        <v>38</v>
      </c>
      <c r="B425" s="406"/>
      <c r="C425" s="406"/>
      <c r="D425" s="406"/>
      <c r="E425" s="407"/>
    </row>
    <row r="426" spans="1:5" x14ac:dyDescent="0.25">
      <c r="A426" s="366"/>
      <c r="B426" s="17">
        <v>2018</v>
      </c>
      <c r="C426" s="17">
        <v>2019</v>
      </c>
      <c r="D426" s="17">
        <v>2020</v>
      </c>
      <c r="E426" s="17">
        <v>2021</v>
      </c>
    </row>
    <row r="427" spans="1:5" ht="15.75" thickBot="1" x14ac:dyDescent="0.3">
      <c r="A427" s="367"/>
      <c r="B427" s="18" t="s">
        <v>6</v>
      </c>
      <c r="C427" s="18" t="s">
        <v>7</v>
      </c>
      <c r="D427" s="18" t="s">
        <v>7</v>
      </c>
      <c r="E427" s="18" t="s">
        <v>7</v>
      </c>
    </row>
    <row r="428" spans="1:5" ht="15.75" thickBot="1" x14ac:dyDescent="0.3">
      <c r="A428" s="1" t="s">
        <v>0</v>
      </c>
      <c r="B428" s="8"/>
      <c r="C428" s="8"/>
      <c r="D428" s="8"/>
      <c r="E428" s="8"/>
    </row>
    <row r="429" spans="1:5" ht="15.75" thickBot="1" x14ac:dyDescent="0.3">
      <c r="A429" s="10" t="s">
        <v>52</v>
      </c>
      <c r="B429" s="11"/>
      <c r="C429" s="82"/>
      <c r="D429" s="82"/>
      <c r="E429" s="82"/>
    </row>
    <row r="430" spans="1:5" ht="15.75" thickBot="1" x14ac:dyDescent="0.3">
      <c r="A430" s="10" t="s">
        <v>53</v>
      </c>
      <c r="B430" s="11"/>
      <c r="C430" s="82"/>
      <c r="D430" s="82"/>
      <c r="E430" s="82"/>
    </row>
    <row r="431" spans="1:5" ht="24.75" thickBot="1" x14ac:dyDescent="0.3">
      <c r="A431" s="1" t="s">
        <v>32</v>
      </c>
      <c r="B431" s="8"/>
      <c r="C431" s="8"/>
      <c r="D431" s="8"/>
      <c r="E431" s="8"/>
    </row>
    <row r="432" spans="1:5" ht="15.75" thickBot="1" x14ac:dyDescent="0.3">
      <c r="A432" s="10" t="s">
        <v>52</v>
      </c>
      <c r="B432" s="11"/>
      <c r="C432" s="8"/>
      <c r="D432" s="8"/>
      <c r="E432" s="8"/>
    </row>
    <row r="433" spans="1:5" ht="15.75" thickBot="1" x14ac:dyDescent="0.3">
      <c r="A433" s="10" t="s">
        <v>53</v>
      </c>
      <c r="B433" s="11"/>
      <c r="C433" s="8"/>
      <c r="D433" s="8"/>
      <c r="E433" s="8"/>
    </row>
    <row r="434" spans="1:5" ht="15.75" thickBot="1" x14ac:dyDescent="0.3">
      <c r="A434" s="1" t="s">
        <v>1</v>
      </c>
      <c r="B434" s="11">
        <f>B435+B436</f>
        <v>1500</v>
      </c>
      <c r="C434" s="11">
        <f t="shared" ref="C434:E434" si="64">C435+C436</f>
        <v>1980</v>
      </c>
      <c r="D434" s="11">
        <f t="shared" si="64"/>
        <v>1980</v>
      </c>
      <c r="E434" s="11">
        <f t="shared" si="64"/>
        <v>1980</v>
      </c>
    </row>
    <row r="435" spans="1:5" ht="15.75" thickBot="1" x14ac:dyDescent="0.3">
      <c r="A435" s="10" t="s">
        <v>52</v>
      </c>
      <c r="B435" s="11">
        <v>1500</v>
      </c>
      <c r="C435" s="11">
        <f>4500*44%</f>
        <v>1980</v>
      </c>
      <c r="D435" s="11">
        <f t="shared" ref="D435:E435" si="65">4500*44%</f>
        <v>1980</v>
      </c>
      <c r="E435" s="11">
        <f t="shared" si="65"/>
        <v>1980</v>
      </c>
    </row>
    <row r="436" spans="1:5" ht="17.25" customHeight="1" thickBot="1" x14ac:dyDescent="0.3">
      <c r="A436" s="10" t="s">
        <v>53</v>
      </c>
      <c r="B436" s="11"/>
      <c r="C436" s="8"/>
      <c r="D436" s="8"/>
      <c r="E436" s="8"/>
    </row>
    <row r="437" spans="1:5" ht="15.75" thickBot="1" x14ac:dyDescent="0.3">
      <c r="A437" s="1" t="s">
        <v>2</v>
      </c>
      <c r="B437" s="11"/>
      <c r="C437" s="8"/>
      <c r="D437" s="8"/>
      <c r="E437" s="8"/>
    </row>
    <row r="438" spans="1:5" ht="26.25" customHeight="1" thickBot="1" x14ac:dyDescent="0.3">
      <c r="A438" s="10" t="s">
        <v>52</v>
      </c>
      <c r="B438" s="11"/>
      <c r="C438" s="8"/>
      <c r="D438" s="8"/>
      <c r="E438" s="8"/>
    </row>
    <row r="439" spans="1:5" ht="15.75" thickBot="1" x14ac:dyDescent="0.3">
      <c r="A439" s="10" t="s">
        <v>53</v>
      </c>
      <c r="B439" s="11"/>
      <c r="C439" s="8"/>
      <c r="D439" s="8"/>
      <c r="E439" s="8"/>
    </row>
    <row r="440" spans="1:5" ht="12.75" customHeight="1" thickBot="1" x14ac:dyDescent="0.3">
      <c r="A440" s="1" t="s">
        <v>25</v>
      </c>
      <c r="B440" s="11"/>
      <c r="C440" s="8"/>
      <c r="D440" s="8"/>
      <c r="E440" s="8"/>
    </row>
    <row r="441" spans="1:5" ht="9" customHeight="1" thickBot="1" x14ac:dyDescent="0.3">
      <c r="A441" s="10" t="s">
        <v>52</v>
      </c>
      <c r="B441" s="11"/>
      <c r="C441" s="8"/>
      <c r="D441" s="8"/>
      <c r="E441" s="8"/>
    </row>
    <row r="442" spans="1:5" ht="15.75" thickBot="1" x14ac:dyDescent="0.3">
      <c r="A442" s="10" t="s">
        <v>53</v>
      </c>
      <c r="B442" s="11"/>
      <c r="C442" s="8"/>
      <c r="D442" s="8"/>
      <c r="E442" s="8"/>
    </row>
    <row r="443" spans="1:5" ht="15.75" thickBot="1" x14ac:dyDescent="0.3">
      <c r="A443" s="1" t="s">
        <v>26</v>
      </c>
      <c r="B443" s="11"/>
      <c r="C443" s="8"/>
      <c r="D443" s="8"/>
      <c r="E443" s="8"/>
    </row>
    <row r="444" spans="1:5" ht="15.75" thickBot="1" x14ac:dyDescent="0.3">
      <c r="A444" s="10" t="s">
        <v>52</v>
      </c>
      <c r="B444" s="11"/>
      <c r="C444" s="8"/>
      <c r="D444" s="8"/>
      <c r="E444" s="8"/>
    </row>
    <row r="445" spans="1:5" ht="15.75" thickBot="1" x14ac:dyDescent="0.3">
      <c r="A445" s="10" t="s">
        <v>53</v>
      </c>
      <c r="B445" s="11"/>
      <c r="C445" s="8"/>
      <c r="D445" s="8"/>
      <c r="E445" s="8"/>
    </row>
    <row r="446" spans="1:5" ht="24.75" thickBot="1" x14ac:dyDescent="0.3">
      <c r="A446" s="1" t="s">
        <v>3</v>
      </c>
      <c r="B446" s="11"/>
      <c r="C446" s="8"/>
      <c r="D446" s="8"/>
      <c r="E446" s="8"/>
    </row>
    <row r="447" spans="1:5" ht="15.75" thickBot="1" x14ac:dyDescent="0.3">
      <c r="A447" s="10" t="s">
        <v>52</v>
      </c>
      <c r="B447" s="11"/>
      <c r="C447" s="8"/>
      <c r="D447" s="8"/>
      <c r="E447" s="8"/>
    </row>
    <row r="448" spans="1:5" ht="24.75" customHeight="1" thickBot="1" x14ac:dyDescent="0.3">
      <c r="A448" s="10" t="s">
        <v>53</v>
      </c>
      <c r="B448" s="11"/>
      <c r="C448" s="8"/>
      <c r="D448" s="8"/>
      <c r="E448" s="8"/>
    </row>
    <row r="449" spans="1:5" ht="12.75" customHeight="1" thickBot="1" x14ac:dyDescent="0.3">
      <c r="A449" s="20" t="s">
        <v>37</v>
      </c>
      <c r="B449" s="11">
        <f>B446+B443+B440+B437+B434+B431+B428</f>
        <v>1500</v>
      </c>
      <c r="C449" s="11">
        <f t="shared" ref="C449:E449" si="66">C446+C443+C440+C437+C434+C431+C428</f>
        <v>1980</v>
      </c>
      <c r="D449" s="11">
        <f t="shared" si="66"/>
        <v>1980</v>
      </c>
      <c r="E449" s="11">
        <f t="shared" si="66"/>
        <v>1980</v>
      </c>
    </row>
    <row r="450" spans="1:5" ht="9" customHeight="1" thickBot="1" x14ac:dyDescent="0.3">
      <c r="A450" s="23" t="s">
        <v>36</v>
      </c>
      <c r="B450" s="24">
        <f>IF(B449-B420=0,0,"Error")</f>
        <v>0</v>
      </c>
      <c r="C450" s="24">
        <f>IF(C449-C420=0,0,"Error")</f>
        <v>0</v>
      </c>
      <c r="D450" s="24">
        <f>IF(D449-D420=0,0,"Error")</f>
        <v>0</v>
      </c>
      <c r="E450" s="24">
        <f>IF(E449-E420=0,0,"Error")</f>
        <v>0</v>
      </c>
    </row>
    <row r="451" spans="1:5" ht="15.75" thickBot="1" x14ac:dyDescent="0.3">
      <c r="A451" s="399" t="s">
        <v>47</v>
      </c>
      <c r="B451" s="400"/>
      <c r="C451" s="400"/>
      <c r="D451" s="400"/>
      <c r="E451" s="401"/>
    </row>
    <row r="452" spans="1:5" ht="15.75" thickBot="1" x14ac:dyDescent="0.3">
      <c r="A452" s="399" t="s">
        <v>41</v>
      </c>
      <c r="B452" s="400"/>
      <c r="C452" s="400"/>
      <c r="D452" s="400"/>
      <c r="E452" s="401"/>
    </row>
    <row r="453" spans="1:5" ht="12.75" customHeight="1" thickBot="1" x14ac:dyDescent="0.3">
      <c r="A453" s="19" t="s">
        <v>48</v>
      </c>
      <c r="B453" s="402" t="s">
        <v>271</v>
      </c>
      <c r="C453" s="569"/>
      <c r="D453" s="403"/>
      <c r="E453" s="404"/>
    </row>
    <row r="454" spans="1:5" ht="34.5" thickBot="1" x14ac:dyDescent="0.3">
      <c r="A454" s="19" t="s">
        <v>54</v>
      </c>
      <c r="B454" s="19" t="s">
        <v>497</v>
      </c>
      <c r="C454" s="37" t="s">
        <v>55</v>
      </c>
      <c r="D454" s="403"/>
      <c r="E454" s="404"/>
    </row>
    <row r="455" spans="1:5" ht="15.75" thickBot="1" x14ac:dyDescent="0.3">
      <c r="A455" s="35"/>
      <c r="B455" s="402"/>
      <c r="C455" s="570"/>
      <c r="D455" s="403"/>
      <c r="E455" s="404"/>
    </row>
    <row r="456" spans="1:5" ht="15.75" thickBot="1" x14ac:dyDescent="0.3">
      <c r="A456" s="4" t="s">
        <v>10</v>
      </c>
      <c r="B456" s="402" t="s">
        <v>497</v>
      </c>
      <c r="C456" s="403"/>
      <c r="D456" s="403"/>
      <c r="E456" s="404"/>
    </row>
    <row r="457" spans="1:5" ht="15.75" thickBot="1" x14ac:dyDescent="0.3">
      <c r="A457" s="4" t="s">
        <v>15</v>
      </c>
      <c r="B457" s="352" t="s">
        <v>455</v>
      </c>
      <c r="C457" s="353"/>
      <c r="D457" s="353"/>
      <c r="E457" s="381"/>
    </row>
    <row r="458" spans="1:5" x14ac:dyDescent="0.25">
      <c r="A458" s="366"/>
      <c r="B458" s="17">
        <v>2018</v>
      </c>
      <c r="C458" s="17">
        <v>2019</v>
      </c>
      <c r="D458" s="17">
        <v>2020</v>
      </c>
      <c r="E458" s="17">
        <v>2021</v>
      </c>
    </row>
    <row r="459" spans="1:5" ht="15.75" thickBot="1" x14ac:dyDescent="0.3">
      <c r="A459" s="367"/>
      <c r="B459" s="18" t="s">
        <v>6</v>
      </c>
      <c r="C459" s="18" t="s">
        <v>7</v>
      </c>
      <c r="D459" s="18" t="s">
        <v>7</v>
      </c>
      <c r="E459" s="18" t="s">
        <v>7</v>
      </c>
    </row>
    <row r="460" spans="1:5" ht="15.75" thickBot="1" x14ac:dyDescent="0.3">
      <c r="A460" s="4" t="s">
        <v>9</v>
      </c>
      <c r="B460" s="6">
        <v>0</v>
      </c>
      <c r="C460" s="6">
        <v>2000</v>
      </c>
      <c r="D460" s="6">
        <v>2150</v>
      </c>
      <c r="E460" s="6">
        <v>2170</v>
      </c>
    </row>
    <row r="461" spans="1:5" ht="15.75" thickBot="1" x14ac:dyDescent="0.3">
      <c r="A461" s="4" t="s">
        <v>16</v>
      </c>
      <c r="B461" s="6">
        <f>B479</f>
        <v>0</v>
      </c>
      <c r="C461" s="6">
        <f t="shared" ref="C461:E461" si="67">C479</f>
        <v>2000</v>
      </c>
      <c r="D461" s="6">
        <f t="shared" si="67"/>
        <v>2000</v>
      </c>
      <c r="E461" s="6">
        <f t="shared" si="67"/>
        <v>3500</v>
      </c>
    </row>
    <row r="462" spans="1:5" ht="15.75" thickBot="1" x14ac:dyDescent="0.3">
      <c r="A462" s="4" t="s">
        <v>24</v>
      </c>
      <c r="B462" s="6" t="e">
        <f>B461/B460</f>
        <v>#DIV/0!</v>
      </c>
      <c r="C462" s="205">
        <f t="shared" ref="C462:E462" si="68">C461/C460</f>
        <v>1</v>
      </c>
      <c r="D462" s="205">
        <f>D461/D460</f>
        <v>0.93023255813953487</v>
      </c>
      <c r="E462" s="205">
        <f t="shared" si="68"/>
        <v>1.6129032258064515</v>
      </c>
    </row>
    <row r="463" spans="1:5" ht="15.75" thickBot="1" x14ac:dyDescent="0.3">
      <c r="A463" s="4" t="s">
        <v>17</v>
      </c>
      <c r="B463" s="45" t="s">
        <v>23</v>
      </c>
      <c r="C463" s="7" t="e">
        <f>C460/B460-1</f>
        <v>#DIV/0!</v>
      </c>
      <c r="D463" s="7">
        <f t="shared" ref="D463:E465" si="69">D460/C460-1</f>
        <v>7.4999999999999956E-2</v>
      </c>
      <c r="E463" s="7">
        <f t="shared" si="69"/>
        <v>9.302325581395321E-3</v>
      </c>
    </row>
    <row r="464" spans="1:5" ht="15.75" thickBot="1" x14ac:dyDescent="0.3">
      <c r="A464" s="4" t="s">
        <v>18</v>
      </c>
      <c r="B464" s="45" t="s">
        <v>23</v>
      </c>
      <c r="C464" s="7" t="e">
        <f>C461/B461-1</f>
        <v>#DIV/0!</v>
      </c>
      <c r="D464" s="7">
        <f>D461/C461-1</f>
        <v>0</v>
      </c>
      <c r="E464" s="7">
        <f>E461/D461-1</f>
        <v>0.75</v>
      </c>
    </row>
    <row r="465" spans="1:5" ht="15.75" thickBot="1" x14ac:dyDescent="0.3">
      <c r="A465" s="4" t="s">
        <v>19</v>
      </c>
      <c r="B465" s="45" t="s">
        <v>23</v>
      </c>
      <c r="C465" s="7" t="e">
        <f>C462/B462-1</f>
        <v>#DIV/0!</v>
      </c>
      <c r="D465" s="7">
        <f t="shared" si="69"/>
        <v>-6.9767441860465129E-2</v>
      </c>
      <c r="E465" s="7">
        <f t="shared" si="69"/>
        <v>0.7338709677419355</v>
      </c>
    </row>
    <row r="466" spans="1:5" ht="15.75" thickBot="1" x14ac:dyDescent="0.3">
      <c r="A466" s="405" t="s">
        <v>362</v>
      </c>
      <c r="B466" s="406"/>
      <c r="C466" s="406"/>
      <c r="D466" s="406"/>
      <c r="E466" s="407"/>
    </row>
    <row r="467" spans="1:5" ht="17.25" customHeight="1" x14ac:dyDescent="0.25">
      <c r="A467" s="366"/>
      <c r="B467" s="17">
        <v>2018</v>
      </c>
      <c r="C467" s="17">
        <v>2019</v>
      </c>
      <c r="D467" s="17">
        <v>2020</v>
      </c>
      <c r="E467" s="17">
        <v>2021</v>
      </c>
    </row>
    <row r="468" spans="1:5" ht="15.75" thickBot="1" x14ac:dyDescent="0.3">
      <c r="A468" s="367"/>
      <c r="B468" s="18" t="s">
        <v>6</v>
      </c>
      <c r="C468" s="18" t="s">
        <v>7</v>
      </c>
      <c r="D468" s="18" t="s">
        <v>7</v>
      </c>
      <c r="E468" s="18" t="s">
        <v>7</v>
      </c>
    </row>
    <row r="469" spans="1:5" ht="12.75" customHeight="1" thickBot="1" x14ac:dyDescent="0.3">
      <c r="A469" s="1" t="s">
        <v>43</v>
      </c>
      <c r="B469" s="8">
        <f>B470+B471+B472+B473</f>
        <v>0</v>
      </c>
      <c r="C469" s="8">
        <f t="shared" ref="C469:E469" si="70">C470+C471+C472+C473</f>
        <v>0</v>
      </c>
      <c r="D469" s="8">
        <f t="shared" si="70"/>
        <v>0</v>
      </c>
      <c r="E469" s="8">
        <f t="shared" si="70"/>
        <v>0</v>
      </c>
    </row>
    <row r="470" spans="1:5" ht="9" customHeight="1" thickBot="1" x14ac:dyDescent="0.3">
      <c r="A470" s="10" t="s">
        <v>52</v>
      </c>
      <c r="B470" s="8"/>
      <c r="C470" s="8"/>
      <c r="D470" s="8"/>
      <c r="E470" s="8"/>
    </row>
    <row r="471" spans="1:5" ht="15.75" thickBot="1" x14ac:dyDescent="0.3">
      <c r="A471" s="10" t="s">
        <v>149</v>
      </c>
      <c r="B471" s="8"/>
      <c r="C471" s="8"/>
      <c r="D471" s="8"/>
      <c r="E471" s="8"/>
    </row>
    <row r="472" spans="1:5" ht="15.75" thickBot="1" x14ac:dyDescent="0.3">
      <c r="A472" s="10" t="s">
        <v>150</v>
      </c>
      <c r="B472" s="8"/>
      <c r="C472" s="8"/>
      <c r="D472" s="8"/>
      <c r="E472" s="8"/>
    </row>
    <row r="473" spans="1:5" ht="15.75" thickBot="1" x14ac:dyDescent="0.3">
      <c r="A473" s="10" t="s">
        <v>151</v>
      </c>
      <c r="B473" s="8"/>
      <c r="C473" s="8"/>
      <c r="D473" s="8"/>
      <c r="E473" s="8"/>
    </row>
    <row r="474" spans="1:5" ht="15.75" thickBot="1" x14ac:dyDescent="0.3">
      <c r="A474" s="1" t="s">
        <v>44</v>
      </c>
      <c r="B474" s="11">
        <f>B475+B476+B477+B478</f>
        <v>0</v>
      </c>
      <c r="C474" s="11">
        <f t="shared" ref="C474:E474" si="71">C475+C476+C477+C478</f>
        <v>2000</v>
      </c>
      <c r="D474" s="11">
        <f t="shared" si="71"/>
        <v>2000</v>
      </c>
      <c r="E474" s="11">
        <f t="shared" si="71"/>
        <v>3500</v>
      </c>
    </row>
    <row r="475" spans="1:5" ht="15.75" thickBot="1" x14ac:dyDescent="0.3">
      <c r="A475" s="10" t="s">
        <v>52</v>
      </c>
      <c r="B475" s="11"/>
      <c r="C475" s="11">
        <f>1000+1000</f>
        <v>2000</v>
      </c>
      <c r="D475" s="11">
        <f t="shared" ref="D475" si="72">1000+1000</f>
        <v>2000</v>
      </c>
      <c r="E475" s="11">
        <f>1000+1000+1500</f>
        <v>3500</v>
      </c>
    </row>
    <row r="476" spans="1:5" ht="15.75" thickBot="1" x14ac:dyDescent="0.3">
      <c r="A476" s="10" t="s">
        <v>149</v>
      </c>
      <c r="B476" s="11"/>
      <c r="C476" s="8"/>
      <c r="D476" s="8"/>
      <c r="E476" s="8"/>
    </row>
    <row r="477" spans="1:5" ht="15.75" thickBot="1" x14ac:dyDescent="0.3">
      <c r="A477" s="10" t="s">
        <v>150</v>
      </c>
      <c r="B477" s="11"/>
      <c r="C477" s="8"/>
      <c r="D477" s="8"/>
      <c r="E477" s="8"/>
    </row>
    <row r="478" spans="1:5" ht="12.75" customHeight="1" thickBot="1" x14ac:dyDescent="0.3">
      <c r="A478" s="10" t="s">
        <v>151</v>
      </c>
      <c r="B478" s="11"/>
      <c r="C478" s="8"/>
      <c r="D478" s="8"/>
      <c r="E478" s="8"/>
    </row>
    <row r="479" spans="1:5" ht="17.25" customHeight="1" thickBot="1" x14ac:dyDescent="0.3">
      <c r="A479" s="100" t="s">
        <v>34</v>
      </c>
      <c r="B479" s="11">
        <f>B469+B474</f>
        <v>0</v>
      </c>
      <c r="C479" s="11">
        <f t="shared" ref="C479:E479" si="73">C469+C474</f>
        <v>2000</v>
      </c>
      <c r="D479" s="11">
        <f t="shared" si="73"/>
        <v>2000</v>
      </c>
      <c r="E479" s="11">
        <f t="shared" si="73"/>
        <v>3500</v>
      </c>
    </row>
    <row r="480" spans="1:5" ht="19.5" thickBot="1" x14ac:dyDescent="0.35">
      <c r="A480" s="694" t="s">
        <v>498</v>
      </c>
      <c r="B480" s="694"/>
      <c r="C480" s="694"/>
      <c r="D480" s="694"/>
      <c r="E480" s="694"/>
    </row>
    <row r="481" spans="1:5" ht="31.5" customHeight="1" thickBot="1" x14ac:dyDescent="0.3">
      <c r="A481" s="12" t="s">
        <v>13</v>
      </c>
      <c r="B481" s="516" t="s">
        <v>499</v>
      </c>
      <c r="C481" s="571"/>
      <c r="D481" s="571"/>
      <c r="E481" s="572"/>
    </row>
    <row r="482" spans="1:5" ht="15.75" thickBot="1" x14ac:dyDescent="0.3">
      <c r="A482" s="371" t="s">
        <v>14</v>
      </c>
      <c r="B482" s="372"/>
      <c r="C482" s="372"/>
      <c r="D482" s="372"/>
      <c r="E482" s="373"/>
    </row>
    <row r="483" spans="1:5" ht="15.75" thickBot="1" x14ac:dyDescent="0.3">
      <c r="A483" s="53" t="s">
        <v>500</v>
      </c>
      <c r="B483" s="69">
        <v>96</v>
      </c>
      <c r="C483" s="31" t="s">
        <v>51</v>
      </c>
      <c r="D483" s="31" t="s">
        <v>51</v>
      </c>
      <c r="E483" s="31" t="s">
        <v>51</v>
      </c>
    </row>
    <row r="484" spans="1:5" ht="15.75" thickBot="1" x14ac:dyDescent="0.3">
      <c r="A484" s="33"/>
      <c r="B484" s="176"/>
      <c r="C484" s="34" t="s">
        <v>28</v>
      </c>
      <c r="D484" s="34" t="s">
        <v>28</v>
      </c>
      <c r="E484" s="34" t="s">
        <v>28</v>
      </c>
    </row>
    <row r="485" spans="1:5" ht="12.75" customHeight="1" thickBot="1" x14ac:dyDescent="0.3">
      <c r="A485" s="374" t="s">
        <v>33</v>
      </c>
      <c r="B485" s="375"/>
      <c r="C485" s="375"/>
      <c r="D485" s="375"/>
      <c r="E485" s="376"/>
    </row>
    <row r="486" spans="1:5" ht="30" customHeight="1" thickBot="1" x14ac:dyDescent="0.3">
      <c r="A486" s="399" t="s">
        <v>46</v>
      </c>
      <c r="B486" s="400"/>
      <c r="C486" s="400"/>
      <c r="D486" s="400"/>
      <c r="E486" s="401"/>
    </row>
    <row r="487" spans="1:5" ht="15.75" thickBot="1" x14ac:dyDescent="0.3">
      <c r="A487" s="19" t="s">
        <v>29</v>
      </c>
      <c r="B487" s="414" t="s">
        <v>501</v>
      </c>
      <c r="C487" s="409"/>
      <c r="D487" s="409"/>
      <c r="E487" s="410"/>
    </row>
    <row r="488" spans="1:5" ht="15.75" thickBot="1" x14ac:dyDescent="0.3">
      <c r="A488" s="4" t="s">
        <v>10</v>
      </c>
      <c r="B488" s="414" t="s">
        <v>501</v>
      </c>
      <c r="C488" s="409"/>
      <c r="D488" s="409"/>
      <c r="E488" s="410"/>
    </row>
    <row r="489" spans="1:5" ht="15.75" thickBot="1" x14ac:dyDescent="0.3">
      <c r="A489" s="4" t="s">
        <v>15</v>
      </c>
      <c r="B489" s="352" t="s">
        <v>502</v>
      </c>
      <c r="C489" s="353"/>
      <c r="D489" s="353"/>
      <c r="E489" s="381"/>
    </row>
    <row r="490" spans="1:5" x14ac:dyDescent="0.25">
      <c r="A490" s="366"/>
      <c r="B490" s="17">
        <v>2018</v>
      </c>
      <c r="C490" s="17">
        <v>2019</v>
      </c>
      <c r="D490" s="17">
        <v>2020</v>
      </c>
      <c r="E490" s="17">
        <v>2021</v>
      </c>
    </row>
    <row r="491" spans="1:5" ht="15.75" thickBot="1" x14ac:dyDescent="0.3">
      <c r="A491" s="367"/>
      <c r="B491" s="18" t="s">
        <v>6</v>
      </c>
      <c r="C491" s="18" t="s">
        <v>7</v>
      </c>
      <c r="D491" s="18" t="s">
        <v>7</v>
      </c>
      <c r="E491" s="18" t="s">
        <v>7</v>
      </c>
    </row>
    <row r="492" spans="1:5" ht="15.75" thickBot="1" x14ac:dyDescent="0.3">
      <c r="A492" s="4" t="s">
        <v>9</v>
      </c>
      <c r="B492" s="6">
        <v>70</v>
      </c>
      <c r="C492" s="6">
        <v>75</v>
      </c>
      <c r="D492" s="6">
        <v>78</v>
      </c>
      <c r="E492" s="6">
        <v>80</v>
      </c>
    </row>
    <row r="493" spans="1:5" ht="15.75" thickBot="1" x14ac:dyDescent="0.3">
      <c r="A493" s="4" t="s">
        <v>16</v>
      </c>
      <c r="B493" s="6">
        <f>B522</f>
        <v>21600</v>
      </c>
      <c r="C493" s="6">
        <f t="shared" ref="C493:E493" si="74">C522</f>
        <v>21600</v>
      </c>
      <c r="D493" s="6">
        <f t="shared" si="74"/>
        <v>23200</v>
      </c>
      <c r="E493" s="6">
        <f t="shared" si="74"/>
        <v>23620</v>
      </c>
    </row>
    <row r="494" spans="1:5" ht="15.75" thickBot="1" x14ac:dyDescent="0.3">
      <c r="A494" s="4" t="s">
        <v>24</v>
      </c>
      <c r="B494" s="6">
        <f>B493/B492</f>
        <v>308.57142857142856</v>
      </c>
      <c r="C494" s="6">
        <f t="shared" ref="C494:E494" si="75">C493/C492</f>
        <v>288</v>
      </c>
      <c r="D494" s="6">
        <f t="shared" si="75"/>
        <v>297.43589743589746</v>
      </c>
      <c r="E494" s="6">
        <f t="shared" si="75"/>
        <v>295.25</v>
      </c>
    </row>
    <row r="495" spans="1:5" ht="15.75" thickBot="1" x14ac:dyDescent="0.3">
      <c r="A495" s="4" t="s">
        <v>17</v>
      </c>
      <c r="B495" s="45" t="s">
        <v>23</v>
      </c>
      <c r="C495" s="7">
        <f>C492/B492-1</f>
        <v>7.1428571428571397E-2</v>
      </c>
      <c r="D495" s="7">
        <f t="shared" ref="D495:E497" si="76">D492/C492-1</f>
        <v>4.0000000000000036E-2</v>
      </c>
      <c r="E495" s="7">
        <f t="shared" si="76"/>
        <v>2.564102564102555E-2</v>
      </c>
    </row>
    <row r="496" spans="1:5" ht="15.75" thickBot="1" x14ac:dyDescent="0.3">
      <c r="A496" s="4" t="s">
        <v>18</v>
      </c>
      <c r="B496" s="45" t="s">
        <v>23</v>
      </c>
      <c r="C496" s="7">
        <f>C493/B493-1</f>
        <v>0</v>
      </c>
      <c r="D496" s="7">
        <f t="shared" si="76"/>
        <v>7.4074074074074181E-2</v>
      </c>
      <c r="E496" s="7">
        <f t="shared" si="76"/>
        <v>1.8103448275861966E-2</v>
      </c>
    </row>
    <row r="497" spans="1:5" ht="15.75" thickBot="1" x14ac:dyDescent="0.3">
      <c r="A497" s="4" t="s">
        <v>19</v>
      </c>
      <c r="B497" s="45" t="s">
        <v>23</v>
      </c>
      <c r="C497" s="7">
        <f>C494/B494-1</f>
        <v>-6.6666666666666652E-2</v>
      </c>
      <c r="D497" s="7">
        <f t="shared" si="76"/>
        <v>3.2763532763532943E-2</v>
      </c>
      <c r="E497" s="7">
        <f t="shared" si="76"/>
        <v>-7.3491379310345328E-3</v>
      </c>
    </row>
    <row r="498" spans="1:5" ht="15.75" thickBot="1" x14ac:dyDescent="0.3">
      <c r="A498" s="405" t="s">
        <v>35</v>
      </c>
      <c r="B498" s="406"/>
      <c r="C498" s="406"/>
      <c r="D498" s="406"/>
      <c r="E498" s="407"/>
    </row>
    <row r="499" spans="1:5" x14ac:dyDescent="0.25">
      <c r="A499" s="366"/>
      <c r="B499" s="17">
        <v>2018</v>
      </c>
      <c r="C499" s="17">
        <v>2019</v>
      </c>
      <c r="D499" s="17">
        <v>2020</v>
      </c>
      <c r="E499" s="17">
        <v>2021</v>
      </c>
    </row>
    <row r="500" spans="1:5" ht="15.75" thickBot="1" x14ac:dyDescent="0.3">
      <c r="A500" s="367"/>
      <c r="B500" s="18" t="s">
        <v>6</v>
      </c>
      <c r="C500" s="18" t="s">
        <v>7</v>
      </c>
      <c r="D500" s="18" t="s">
        <v>7</v>
      </c>
      <c r="E500" s="18" t="s">
        <v>7</v>
      </c>
    </row>
    <row r="501" spans="1:5" ht="15.75" thickBot="1" x14ac:dyDescent="0.3">
      <c r="A501" s="1" t="s">
        <v>0</v>
      </c>
      <c r="B501" s="8">
        <f>B502+B503</f>
        <v>13200</v>
      </c>
      <c r="C501" s="8">
        <f t="shared" ref="C501:E501" si="77">C502+C503</f>
        <v>13200</v>
      </c>
      <c r="D501" s="8">
        <f t="shared" si="77"/>
        <v>14000</v>
      </c>
      <c r="E501" s="8">
        <f t="shared" si="77"/>
        <v>14420</v>
      </c>
    </row>
    <row r="502" spans="1:5" ht="15.75" thickBot="1" x14ac:dyDescent="0.3">
      <c r="A502" s="10" t="s">
        <v>52</v>
      </c>
      <c r="B502" s="8">
        <v>13200</v>
      </c>
      <c r="C502" s="8">
        <v>13200</v>
      </c>
      <c r="D502" s="8">
        <v>14000</v>
      </c>
      <c r="E502" s="8">
        <v>14420</v>
      </c>
    </row>
    <row r="503" spans="1:5" ht="15.75" thickBot="1" x14ac:dyDescent="0.3">
      <c r="A503" s="10" t="s">
        <v>53</v>
      </c>
      <c r="B503" s="11"/>
      <c r="C503" s="82"/>
      <c r="D503" s="82"/>
      <c r="E503" s="82"/>
    </row>
    <row r="504" spans="1:5" ht="24.75" thickBot="1" x14ac:dyDescent="0.3">
      <c r="A504" s="1" t="s">
        <v>32</v>
      </c>
      <c r="B504" s="8">
        <f>B505+B506</f>
        <v>3000</v>
      </c>
      <c r="C504" s="8">
        <f t="shared" ref="C504:E504" si="78">C505+C506</f>
        <v>3000</v>
      </c>
      <c r="D504" s="8">
        <f t="shared" si="78"/>
        <v>3300</v>
      </c>
      <c r="E504" s="8">
        <f t="shared" si="78"/>
        <v>3300</v>
      </c>
    </row>
    <row r="505" spans="1:5" ht="15.75" thickBot="1" x14ac:dyDescent="0.3">
      <c r="A505" s="10" t="s">
        <v>52</v>
      </c>
      <c r="B505" s="8">
        <v>3000</v>
      </c>
      <c r="C505" s="8">
        <v>3000</v>
      </c>
      <c r="D505" s="8">
        <v>3300</v>
      </c>
      <c r="E505" s="8">
        <v>3300</v>
      </c>
    </row>
    <row r="506" spans="1:5" ht="15.75" thickBot="1" x14ac:dyDescent="0.3">
      <c r="A506" s="10" t="s">
        <v>53</v>
      </c>
      <c r="B506" s="11"/>
      <c r="C506" s="8"/>
      <c r="D506" s="8"/>
      <c r="E506" s="8"/>
    </row>
    <row r="507" spans="1:5" ht="15.75" thickBot="1" x14ac:dyDescent="0.3">
      <c r="A507" s="1" t="s">
        <v>1</v>
      </c>
      <c r="B507" s="11">
        <f>B509+B508</f>
        <v>3400</v>
      </c>
      <c r="C507" s="11">
        <f t="shared" ref="C507:E507" si="79">C509+C508</f>
        <v>3400</v>
      </c>
      <c r="D507" s="11">
        <f t="shared" si="79"/>
        <v>3400</v>
      </c>
      <c r="E507" s="11">
        <f t="shared" si="79"/>
        <v>3400</v>
      </c>
    </row>
    <row r="508" spans="1:5" ht="15.75" thickBot="1" x14ac:dyDescent="0.3">
      <c r="A508" s="10" t="s">
        <v>52</v>
      </c>
      <c r="B508" s="11">
        <v>3400</v>
      </c>
      <c r="C508" s="8">
        <v>3400</v>
      </c>
      <c r="D508" s="8">
        <v>3400</v>
      </c>
      <c r="E508" s="8">
        <v>3400</v>
      </c>
    </row>
    <row r="509" spans="1:5" ht="15.75" thickBot="1" x14ac:dyDescent="0.3">
      <c r="A509" s="10" t="s">
        <v>53</v>
      </c>
      <c r="B509" s="11"/>
      <c r="C509" s="8"/>
      <c r="D509" s="8"/>
      <c r="E509" s="8"/>
    </row>
    <row r="510" spans="1:5" ht="15.75" thickBot="1" x14ac:dyDescent="0.3">
      <c r="A510" s="1" t="s">
        <v>2</v>
      </c>
      <c r="B510" s="11"/>
      <c r="C510" s="8"/>
      <c r="D510" s="8"/>
      <c r="E510" s="8"/>
    </row>
    <row r="511" spans="1:5" ht="26.25" customHeight="1" thickBot="1" x14ac:dyDescent="0.3">
      <c r="A511" s="10" t="s">
        <v>52</v>
      </c>
      <c r="B511" s="11"/>
      <c r="C511" s="8"/>
      <c r="D511" s="8"/>
      <c r="E511" s="8"/>
    </row>
    <row r="512" spans="1:5" ht="15.75" thickBot="1" x14ac:dyDescent="0.3">
      <c r="A512" s="10" t="s">
        <v>53</v>
      </c>
      <c r="B512" s="11"/>
      <c r="C512" s="8"/>
      <c r="D512" s="8"/>
      <c r="E512" s="8"/>
    </row>
    <row r="513" spans="1:5" ht="12.75" customHeight="1" thickBot="1" x14ac:dyDescent="0.3">
      <c r="A513" s="1" t="s">
        <v>25</v>
      </c>
      <c r="B513" s="11"/>
      <c r="C513" s="8"/>
      <c r="D513" s="8"/>
      <c r="E513" s="8"/>
    </row>
    <row r="514" spans="1:5" ht="9" customHeight="1" thickBot="1" x14ac:dyDescent="0.3">
      <c r="A514" s="10" t="s">
        <v>52</v>
      </c>
      <c r="B514" s="11"/>
      <c r="C514" s="8"/>
      <c r="D514" s="8"/>
      <c r="E514" s="8"/>
    </row>
    <row r="515" spans="1:5" ht="15.75" thickBot="1" x14ac:dyDescent="0.3">
      <c r="A515" s="10" t="s">
        <v>53</v>
      </c>
      <c r="B515" s="11"/>
      <c r="C515" s="8"/>
      <c r="D515" s="8"/>
      <c r="E515" s="8"/>
    </row>
    <row r="516" spans="1:5" ht="15.75" thickBot="1" x14ac:dyDescent="0.3">
      <c r="A516" s="1" t="s">
        <v>26</v>
      </c>
      <c r="B516" s="11">
        <f>B517+B518</f>
        <v>2000</v>
      </c>
      <c r="C516" s="11">
        <f t="shared" ref="C516:E516" si="80">C517+C518</f>
        <v>2000</v>
      </c>
      <c r="D516" s="11">
        <f t="shared" si="80"/>
        <v>2500</v>
      </c>
      <c r="E516" s="11">
        <f t="shared" si="80"/>
        <v>2500</v>
      </c>
    </row>
    <row r="517" spans="1:5" ht="15.75" thickBot="1" x14ac:dyDescent="0.3">
      <c r="A517" s="10" t="s">
        <v>52</v>
      </c>
      <c r="B517" s="11">
        <v>2000</v>
      </c>
      <c r="C517" s="8">
        <v>2000</v>
      </c>
      <c r="D517" s="8">
        <v>2500</v>
      </c>
      <c r="E517" s="8">
        <v>2500</v>
      </c>
    </row>
    <row r="518" spans="1:5" ht="15.75" thickBot="1" x14ac:dyDescent="0.3">
      <c r="A518" s="10" t="s">
        <v>53</v>
      </c>
      <c r="B518" s="11"/>
      <c r="C518" s="8"/>
      <c r="D518" s="8"/>
      <c r="E518" s="8"/>
    </row>
    <row r="519" spans="1:5" ht="24.75" thickBot="1" x14ac:dyDescent="0.3">
      <c r="A519" s="1" t="s">
        <v>3</v>
      </c>
      <c r="B519" s="11">
        <v>0</v>
      </c>
      <c r="C519" s="8">
        <v>0</v>
      </c>
      <c r="D519" s="8">
        <f>C519*1.03*0.99</f>
        <v>0</v>
      </c>
      <c r="E519" s="8">
        <f>D519*1.03*0.99</f>
        <v>0</v>
      </c>
    </row>
    <row r="520" spans="1:5" ht="15.75" thickBot="1" x14ac:dyDescent="0.3">
      <c r="A520" s="10" t="s">
        <v>52</v>
      </c>
      <c r="B520" s="11"/>
      <c r="C520" s="70"/>
      <c r="D520" s="70"/>
      <c r="E520" s="70"/>
    </row>
    <row r="521" spans="1:5" ht="24.75" customHeight="1" thickBot="1" x14ac:dyDescent="0.3">
      <c r="A521" s="10" t="s">
        <v>53</v>
      </c>
      <c r="B521" s="11"/>
      <c r="C521" s="71"/>
      <c r="D521" s="70"/>
      <c r="E521" s="70"/>
    </row>
    <row r="522" spans="1:5" ht="12.75" customHeight="1" thickBot="1" x14ac:dyDescent="0.3">
      <c r="A522" s="20" t="s">
        <v>34</v>
      </c>
      <c r="B522" s="11">
        <f>B519+B516+B513+B510+B507+B504+B501</f>
        <v>21600</v>
      </c>
      <c r="C522" s="11">
        <f t="shared" ref="C522:E522" si="81">C519+C516+C513+C510+C507+C504+C501</f>
        <v>21600</v>
      </c>
      <c r="D522" s="11">
        <f t="shared" si="81"/>
        <v>23200</v>
      </c>
      <c r="E522" s="11">
        <f t="shared" si="81"/>
        <v>23620</v>
      </c>
    </row>
    <row r="523" spans="1:5" ht="9" customHeight="1" thickBot="1" x14ac:dyDescent="0.3">
      <c r="A523" s="23" t="s">
        <v>36</v>
      </c>
      <c r="B523" s="24">
        <f>IF(B522-B493=0,0,"Error")</f>
        <v>0</v>
      </c>
      <c r="C523" s="24">
        <f>IF(C522-C493=0,0,"Error")</f>
        <v>0</v>
      </c>
      <c r="D523" s="24">
        <f>IF(D522-D493=0,0,"Error")</f>
        <v>0</v>
      </c>
      <c r="E523" s="24">
        <f>IF(E522-E493=0,0,"Error")</f>
        <v>0</v>
      </c>
    </row>
    <row r="524" spans="1:5" ht="24.75" customHeight="1" thickBot="1" x14ac:dyDescent="0.3">
      <c r="A524" s="177" t="s">
        <v>414</v>
      </c>
      <c r="B524" s="408" t="s">
        <v>503</v>
      </c>
      <c r="C524" s="409"/>
      <c r="D524" s="409"/>
      <c r="E524" s="410"/>
    </row>
    <row r="525" spans="1:5" ht="38.25" customHeight="1" thickBot="1" x14ac:dyDescent="0.3">
      <c r="A525" s="4" t="s">
        <v>10</v>
      </c>
      <c r="B525" s="371" t="s">
        <v>504</v>
      </c>
      <c r="C525" s="372"/>
      <c r="D525" s="372"/>
      <c r="E525" s="373"/>
    </row>
    <row r="526" spans="1:5" ht="24.75" customHeight="1" thickBot="1" x14ac:dyDescent="0.3">
      <c r="A526" s="4" t="s">
        <v>15</v>
      </c>
      <c r="B526" s="352" t="s">
        <v>443</v>
      </c>
      <c r="C526" s="353"/>
      <c r="D526" s="353"/>
      <c r="E526" s="381"/>
    </row>
    <row r="527" spans="1:5" ht="24.75" customHeight="1" x14ac:dyDescent="0.25">
      <c r="A527" s="366"/>
      <c r="B527" s="17">
        <v>2018</v>
      </c>
      <c r="C527" s="17">
        <v>2019</v>
      </c>
      <c r="D527" s="17">
        <v>2020</v>
      </c>
      <c r="E527" s="17">
        <v>2021</v>
      </c>
    </row>
    <row r="528" spans="1:5" ht="15.75" thickBot="1" x14ac:dyDescent="0.3">
      <c r="A528" s="367"/>
      <c r="B528" s="18" t="s">
        <v>6</v>
      </c>
      <c r="C528" s="18" t="s">
        <v>7</v>
      </c>
      <c r="D528" s="18" t="s">
        <v>7</v>
      </c>
      <c r="E528" s="18" t="s">
        <v>7</v>
      </c>
    </row>
    <row r="529" spans="1:5" ht="15.75" thickBot="1" x14ac:dyDescent="0.3">
      <c r="A529" s="4" t="s">
        <v>9</v>
      </c>
      <c r="B529" s="4">
        <v>220</v>
      </c>
      <c r="C529" s="4">
        <v>230</v>
      </c>
      <c r="D529" s="4">
        <v>240</v>
      </c>
      <c r="E529" s="4">
        <v>250</v>
      </c>
    </row>
    <row r="530" spans="1:5" ht="24.75" customHeight="1" thickBot="1" x14ac:dyDescent="0.3">
      <c r="A530" s="4" t="s">
        <v>16</v>
      </c>
      <c r="B530" s="6">
        <f>B559</f>
        <v>800</v>
      </c>
      <c r="C530" s="6">
        <f t="shared" ref="C530:E530" si="82">C559</f>
        <v>800</v>
      </c>
      <c r="D530" s="6">
        <f t="shared" si="82"/>
        <v>1100</v>
      </c>
      <c r="E530" s="6">
        <f t="shared" si="82"/>
        <v>1200</v>
      </c>
    </row>
    <row r="531" spans="1:5" ht="15.75" thickBot="1" x14ac:dyDescent="0.3">
      <c r="A531" s="4" t="s">
        <v>24</v>
      </c>
      <c r="B531" s="6">
        <f>B530/B529</f>
        <v>3.6363636363636362</v>
      </c>
      <c r="C531" s="6">
        <f>C530/C529</f>
        <v>3.4782608695652173</v>
      </c>
      <c r="D531" s="6">
        <f>D530/D529</f>
        <v>4.583333333333333</v>
      </c>
      <c r="E531" s="6">
        <f>E530/E529</f>
        <v>4.8</v>
      </c>
    </row>
    <row r="532" spans="1:5" ht="15.75" thickBot="1" x14ac:dyDescent="0.3">
      <c r="A532" s="4" t="s">
        <v>17</v>
      </c>
      <c r="B532" s="45"/>
      <c r="C532" s="7">
        <f>C529/B529-1</f>
        <v>4.5454545454545414E-2</v>
      </c>
      <c r="D532" s="7">
        <f>D529/C529-1</f>
        <v>4.3478260869565188E-2</v>
      </c>
      <c r="E532" s="7">
        <f>E529/D529-1</f>
        <v>4.1666666666666741E-2</v>
      </c>
    </row>
    <row r="533" spans="1:5" ht="15.75" thickBot="1" x14ac:dyDescent="0.3">
      <c r="A533" s="4" t="s">
        <v>18</v>
      </c>
      <c r="B533" s="45"/>
      <c r="C533" s="7">
        <f>C530/B530-1</f>
        <v>0</v>
      </c>
      <c r="D533" s="7">
        <f t="shared" ref="D533:E534" si="83">D530/C530-1</f>
        <v>0.375</v>
      </c>
      <c r="E533" s="7">
        <f t="shared" si="83"/>
        <v>9.0909090909090828E-2</v>
      </c>
    </row>
    <row r="534" spans="1:5" ht="15.75" thickBot="1" x14ac:dyDescent="0.3">
      <c r="A534" s="4" t="s">
        <v>19</v>
      </c>
      <c r="B534" s="45"/>
      <c r="C534" s="7">
        <f>C531/B531-1</f>
        <v>-4.3478260869565188E-2</v>
      </c>
      <c r="D534" s="7">
        <f t="shared" si="83"/>
        <v>0.31770833333333326</v>
      </c>
      <c r="E534" s="7">
        <f t="shared" si="83"/>
        <v>4.7272727272727355E-2</v>
      </c>
    </row>
    <row r="535" spans="1:5" ht="15.75" thickBot="1" x14ac:dyDescent="0.3">
      <c r="A535" s="405" t="s">
        <v>38</v>
      </c>
      <c r="B535" s="406"/>
      <c r="C535" s="406"/>
      <c r="D535" s="406"/>
      <c r="E535" s="407"/>
    </row>
    <row r="536" spans="1:5" x14ac:dyDescent="0.25">
      <c r="A536" s="366"/>
      <c r="B536" s="17">
        <v>2018</v>
      </c>
      <c r="C536" s="17">
        <v>2019</v>
      </c>
      <c r="D536" s="17">
        <v>2020</v>
      </c>
      <c r="E536" s="17">
        <v>2021</v>
      </c>
    </row>
    <row r="537" spans="1:5" ht="15.75" thickBot="1" x14ac:dyDescent="0.3">
      <c r="A537" s="367"/>
      <c r="B537" s="18" t="s">
        <v>6</v>
      </c>
      <c r="C537" s="18" t="s">
        <v>7</v>
      </c>
      <c r="D537" s="18" t="s">
        <v>7</v>
      </c>
      <c r="E537" s="18" t="s">
        <v>7</v>
      </c>
    </row>
    <row r="538" spans="1:5" ht="15.75" thickBot="1" x14ac:dyDescent="0.3">
      <c r="A538" s="1" t="s">
        <v>0</v>
      </c>
      <c r="B538" s="8"/>
      <c r="C538" s="8"/>
      <c r="D538" s="8"/>
      <c r="E538" s="8"/>
    </row>
    <row r="539" spans="1:5" ht="15.75" thickBot="1" x14ac:dyDescent="0.3">
      <c r="A539" s="10" t="s">
        <v>52</v>
      </c>
      <c r="B539" s="11"/>
      <c r="C539" s="82"/>
      <c r="D539" s="82"/>
      <c r="E539" s="82"/>
    </row>
    <row r="540" spans="1:5" ht="15.75" thickBot="1" x14ac:dyDescent="0.3">
      <c r="A540" s="10" t="s">
        <v>53</v>
      </c>
      <c r="B540" s="11"/>
      <c r="C540" s="82"/>
      <c r="D540" s="82"/>
      <c r="E540" s="82"/>
    </row>
    <row r="541" spans="1:5" ht="24.75" thickBot="1" x14ac:dyDescent="0.3">
      <c r="A541" s="1" t="s">
        <v>32</v>
      </c>
      <c r="B541" s="8"/>
      <c r="C541" s="8"/>
      <c r="D541" s="8"/>
      <c r="E541" s="8"/>
    </row>
    <row r="542" spans="1:5" ht="15.75" thickBot="1" x14ac:dyDescent="0.3">
      <c r="A542" s="10" t="s">
        <v>52</v>
      </c>
      <c r="B542" s="11"/>
      <c r="C542" s="8"/>
      <c r="D542" s="8"/>
      <c r="E542" s="8"/>
    </row>
    <row r="543" spans="1:5" ht="15.75" thickBot="1" x14ac:dyDescent="0.3">
      <c r="A543" s="10" t="s">
        <v>53</v>
      </c>
      <c r="B543" s="11"/>
      <c r="C543" s="8"/>
      <c r="D543" s="8"/>
      <c r="E543" s="8"/>
    </row>
    <row r="544" spans="1:5" ht="15.75" thickBot="1" x14ac:dyDescent="0.3">
      <c r="A544" s="1" t="s">
        <v>1</v>
      </c>
      <c r="B544" s="11">
        <f>B545+B546</f>
        <v>800</v>
      </c>
      <c r="C544" s="11">
        <f t="shared" ref="C544:E544" si="84">C545+C546</f>
        <v>800</v>
      </c>
      <c r="D544" s="11">
        <f t="shared" si="84"/>
        <v>1100</v>
      </c>
      <c r="E544" s="11">
        <f t="shared" si="84"/>
        <v>1200</v>
      </c>
    </row>
    <row r="545" spans="1:5" ht="15.75" thickBot="1" x14ac:dyDescent="0.3">
      <c r="A545" s="10" t="s">
        <v>52</v>
      </c>
      <c r="B545" s="11">
        <v>800</v>
      </c>
      <c r="C545" s="8">
        <v>800</v>
      </c>
      <c r="D545" s="8">
        <v>1100</v>
      </c>
      <c r="E545" s="8">
        <v>1200</v>
      </c>
    </row>
    <row r="546" spans="1:5" ht="17.25" customHeight="1" thickBot="1" x14ac:dyDescent="0.3">
      <c r="A546" s="10" t="s">
        <v>53</v>
      </c>
      <c r="B546" s="11"/>
      <c r="C546" s="8"/>
      <c r="D546" s="8"/>
      <c r="E546" s="8"/>
    </row>
    <row r="547" spans="1:5" ht="15.75" thickBot="1" x14ac:dyDescent="0.3">
      <c r="A547" s="1" t="s">
        <v>2</v>
      </c>
      <c r="B547" s="11"/>
      <c r="C547" s="8"/>
      <c r="D547" s="8"/>
      <c r="E547" s="8"/>
    </row>
    <row r="548" spans="1:5" ht="26.25" customHeight="1" thickBot="1" x14ac:dyDescent="0.3">
      <c r="A548" s="10" t="s">
        <v>52</v>
      </c>
      <c r="B548" s="11"/>
      <c r="C548" s="8"/>
      <c r="D548" s="8"/>
      <c r="E548" s="8"/>
    </row>
    <row r="549" spans="1:5" ht="15.75" thickBot="1" x14ac:dyDescent="0.3">
      <c r="A549" s="10" t="s">
        <v>53</v>
      </c>
      <c r="B549" s="11"/>
      <c r="C549" s="8"/>
      <c r="D549" s="8"/>
      <c r="E549" s="8"/>
    </row>
    <row r="550" spans="1:5" ht="12.75" customHeight="1" thickBot="1" x14ac:dyDescent="0.3">
      <c r="A550" s="1" t="s">
        <v>25</v>
      </c>
      <c r="B550" s="11"/>
      <c r="C550" s="8"/>
      <c r="D550" s="8"/>
      <c r="E550" s="8"/>
    </row>
    <row r="551" spans="1:5" ht="9" customHeight="1" thickBot="1" x14ac:dyDescent="0.3">
      <c r="A551" s="10" t="s">
        <v>52</v>
      </c>
      <c r="B551" s="11"/>
      <c r="C551" s="8"/>
      <c r="D551" s="8"/>
      <c r="E551" s="8"/>
    </row>
    <row r="552" spans="1:5" ht="15.75" thickBot="1" x14ac:dyDescent="0.3">
      <c r="A552" s="10" t="s">
        <v>53</v>
      </c>
      <c r="B552" s="11"/>
      <c r="C552" s="8"/>
      <c r="D552" s="8"/>
      <c r="E552" s="8"/>
    </row>
    <row r="553" spans="1:5" ht="15.75" thickBot="1" x14ac:dyDescent="0.3">
      <c r="A553" s="1" t="s">
        <v>26</v>
      </c>
      <c r="B553" s="11"/>
      <c r="C553" s="8"/>
      <c r="D553" s="8"/>
      <c r="E553" s="8"/>
    </row>
    <row r="554" spans="1:5" ht="15.75" thickBot="1" x14ac:dyDescent="0.3">
      <c r="A554" s="10" t="s">
        <v>52</v>
      </c>
      <c r="B554" s="11"/>
      <c r="C554" s="8"/>
      <c r="D554" s="8"/>
      <c r="E554" s="8"/>
    </row>
    <row r="555" spans="1:5" ht="15.75" thickBot="1" x14ac:dyDescent="0.3">
      <c r="A555" s="10" t="s">
        <v>53</v>
      </c>
      <c r="B555" s="11"/>
      <c r="C555" s="8"/>
      <c r="D555" s="8"/>
      <c r="E555" s="8"/>
    </row>
    <row r="556" spans="1:5" ht="24.75" thickBot="1" x14ac:dyDescent="0.3">
      <c r="A556" s="1" t="s">
        <v>3</v>
      </c>
      <c r="B556" s="11"/>
      <c r="C556" s="8"/>
      <c r="D556" s="8"/>
      <c r="E556" s="8"/>
    </row>
    <row r="557" spans="1:5" ht="15.75" thickBot="1" x14ac:dyDescent="0.3">
      <c r="A557" s="10" t="s">
        <v>52</v>
      </c>
      <c r="B557" s="11"/>
      <c r="C557" s="8"/>
      <c r="D557" s="8"/>
      <c r="E557" s="8"/>
    </row>
    <row r="558" spans="1:5" ht="24.75" customHeight="1" thickBot="1" x14ac:dyDescent="0.3">
      <c r="A558" s="10" t="s">
        <v>53</v>
      </c>
      <c r="B558" s="11"/>
      <c r="C558" s="8"/>
      <c r="D558" s="8"/>
      <c r="E558" s="8"/>
    </row>
    <row r="559" spans="1:5" ht="12.75" customHeight="1" thickBot="1" x14ac:dyDescent="0.3">
      <c r="A559" s="22" t="s">
        <v>37</v>
      </c>
      <c r="B559" s="11">
        <f>B556+B553+B550+B547+B544+B541+B538</f>
        <v>800</v>
      </c>
      <c r="C559" s="11">
        <f t="shared" ref="C559:E559" si="85">C556+C553+C550+C547+C544+C541+C538</f>
        <v>800</v>
      </c>
      <c r="D559" s="11">
        <f t="shared" si="85"/>
        <v>1100</v>
      </c>
      <c r="E559" s="11">
        <f t="shared" si="85"/>
        <v>1200</v>
      </c>
    </row>
    <row r="560" spans="1:5" ht="9" customHeight="1" thickBot="1" x14ac:dyDescent="0.3">
      <c r="A560" s="23" t="s">
        <v>36</v>
      </c>
      <c r="B560" s="24">
        <f>IF(B559-B530=0,0,"Error")</f>
        <v>0</v>
      </c>
      <c r="C560" s="24">
        <f>IF(C559-C530=0,0,"Error")</f>
        <v>0</v>
      </c>
      <c r="D560" s="24">
        <f>IF(D559-D530=0,0,"Error")</f>
        <v>0</v>
      </c>
      <c r="E560" s="24">
        <f>IF(E559-E530=0,0,"Error")</f>
        <v>0</v>
      </c>
    </row>
    <row r="561" spans="1:5" ht="15.75" thickBot="1" x14ac:dyDescent="0.3">
      <c r="A561" s="399" t="s">
        <v>47</v>
      </c>
      <c r="B561" s="400"/>
      <c r="C561" s="400"/>
      <c r="D561" s="400"/>
      <c r="E561" s="401"/>
    </row>
    <row r="562" spans="1:5" ht="31.5" customHeight="1" thickBot="1" x14ac:dyDescent="0.3">
      <c r="A562" s="399" t="s">
        <v>41</v>
      </c>
      <c r="B562" s="400"/>
      <c r="C562" s="400"/>
      <c r="D562" s="400"/>
      <c r="E562" s="401"/>
    </row>
    <row r="563" spans="1:5" ht="31.5" customHeight="1" thickBot="1" x14ac:dyDescent="0.3">
      <c r="A563" s="19" t="s">
        <v>48</v>
      </c>
      <c r="B563" s="402" t="s">
        <v>505</v>
      </c>
      <c r="C563" s="569"/>
      <c r="D563" s="403"/>
      <c r="E563" s="404"/>
    </row>
    <row r="564" spans="1:5" ht="31.5" customHeight="1" thickBot="1" x14ac:dyDescent="0.3">
      <c r="A564" s="19" t="s">
        <v>54</v>
      </c>
      <c r="B564" s="19" t="s">
        <v>506</v>
      </c>
      <c r="C564" s="37" t="s">
        <v>55</v>
      </c>
      <c r="D564" s="403">
        <v>1040147</v>
      </c>
      <c r="E564" s="404"/>
    </row>
    <row r="565" spans="1:5" ht="33" customHeight="1" thickBot="1" x14ac:dyDescent="0.3">
      <c r="A565" s="19" t="s">
        <v>54</v>
      </c>
      <c r="B565" s="371" t="s">
        <v>507</v>
      </c>
      <c r="C565" s="372"/>
      <c r="D565" s="372"/>
      <c r="E565" s="373"/>
    </row>
    <row r="566" spans="1:5" ht="15.75" thickBot="1" x14ac:dyDescent="0.3">
      <c r="A566" s="35"/>
      <c r="B566" s="402"/>
      <c r="C566" s="570"/>
      <c r="D566" s="403"/>
      <c r="E566" s="404"/>
    </row>
    <row r="567" spans="1:5" ht="44.25" customHeight="1" thickBot="1" x14ac:dyDescent="0.3">
      <c r="A567" s="4" t="s">
        <v>10</v>
      </c>
      <c r="B567" s="371" t="s">
        <v>507</v>
      </c>
      <c r="C567" s="372"/>
      <c r="D567" s="372"/>
      <c r="E567" s="373"/>
    </row>
    <row r="568" spans="1:5" ht="15.75" thickBot="1" x14ac:dyDescent="0.3">
      <c r="A568" s="4" t="s">
        <v>15</v>
      </c>
      <c r="B568" s="352"/>
      <c r="C568" s="353"/>
      <c r="D568" s="353"/>
      <c r="E568" s="381"/>
    </row>
    <row r="569" spans="1:5" x14ac:dyDescent="0.25">
      <c r="A569" s="366"/>
      <c r="B569" s="17">
        <v>2018</v>
      </c>
      <c r="C569" s="17">
        <v>2019</v>
      </c>
      <c r="D569" s="17">
        <v>2020</v>
      </c>
      <c r="E569" s="17">
        <v>2021</v>
      </c>
    </row>
    <row r="570" spans="1:5" ht="15.75" thickBot="1" x14ac:dyDescent="0.3">
      <c r="A570" s="367"/>
      <c r="B570" s="18" t="s">
        <v>6</v>
      </c>
      <c r="C570" s="18" t="s">
        <v>7</v>
      </c>
      <c r="D570" s="18" t="s">
        <v>7</v>
      </c>
      <c r="E570" s="18" t="s">
        <v>7</v>
      </c>
    </row>
    <row r="571" spans="1:5" ht="15.75" thickBot="1" x14ac:dyDescent="0.3">
      <c r="A571" s="4" t="s">
        <v>9</v>
      </c>
      <c r="B571" s="6">
        <v>1</v>
      </c>
      <c r="C571" s="6">
        <v>1</v>
      </c>
      <c r="D571" s="6">
        <v>1</v>
      </c>
      <c r="E571" s="6">
        <v>1</v>
      </c>
    </row>
    <row r="572" spans="1:5" ht="15.75" thickBot="1" x14ac:dyDescent="0.3">
      <c r="A572" s="4" t="s">
        <v>16</v>
      </c>
      <c r="B572" s="6">
        <f>B590</f>
        <v>7000</v>
      </c>
      <c r="C572" s="6">
        <f t="shared" ref="C572:E572" si="86">C590</f>
        <v>7000</v>
      </c>
      <c r="D572" s="6">
        <f t="shared" si="86"/>
        <v>3000</v>
      </c>
      <c r="E572" s="6">
        <f t="shared" si="86"/>
        <v>3000</v>
      </c>
    </row>
    <row r="573" spans="1:5" ht="15.75" thickBot="1" x14ac:dyDescent="0.3">
      <c r="A573" s="4" t="s">
        <v>24</v>
      </c>
      <c r="B573" s="6">
        <v>7000</v>
      </c>
      <c r="C573" s="6">
        <v>7000</v>
      </c>
      <c r="D573" s="6">
        <v>1580</v>
      </c>
      <c r="E573" s="6">
        <v>1380</v>
      </c>
    </row>
    <row r="574" spans="1:5" ht="15.75" thickBot="1" x14ac:dyDescent="0.3">
      <c r="A574" s="4" t="s">
        <v>17</v>
      </c>
      <c r="B574" s="45" t="s">
        <v>23</v>
      </c>
      <c r="C574" s="7">
        <f>C571/B571-1</f>
        <v>0</v>
      </c>
      <c r="D574" s="7">
        <f t="shared" ref="D574:E576" si="87">D571/C571-1</f>
        <v>0</v>
      </c>
      <c r="E574" s="7">
        <f t="shared" si="87"/>
        <v>0</v>
      </c>
    </row>
    <row r="575" spans="1:5" ht="15.75" thickBot="1" x14ac:dyDescent="0.3">
      <c r="A575" s="4" t="s">
        <v>18</v>
      </c>
      <c r="B575" s="45" t="s">
        <v>23</v>
      </c>
      <c r="C575" s="7">
        <f>C572/B572-1</f>
        <v>0</v>
      </c>
      <c r="D575" s="7">
        <f t="shared" si="87"/>
        <v>-0.5714285714285714</v>
      </c>
      <c r="E575" s="7">
        <f t="shared" si="87"/>
        <v>0</v>
      </c>
    </row>
    <row r="576" spans="1:5" ht="15.75" thickBot="1" x14ac:dyDescent="0.3">
      <c r="A576" s="4" t="s">
        <v>19</v>
      </c>
      <c r="B576" s="45" t="s">
        <v>23</v>
      </c>
      <c r="C576" s="7">
        <f>C573/B573-1</f>
        <v>0</v>
      </c>
      <c r="D576" s="7">
        <f t="shared" si="87"/>
        <v>-0.77428571428571424</v>
      </c>
      <c r="E576" s="7">
        <f t="shared" si="87"/>
        <v>-0.12658227848101267</v>
      </c>
    </row>
    <row r="577" spans="1:5" ht="15.75" thickBot="1" x14ac:dyDescent="0.3">
      <c r="A577" s="405" t="s">
        <v>362</v>
      </c>
      <c r="B577" s="406"/>
      <c r="C577" s="406"/>
      <c r="D577" s="406"/>
      <c r="E577" s="407"/>
    </row>
    <row r="578" spans="1:5" ht="17.25" customHeight="1" x14ac:dyDescent="0.25">
      <c r="A578" s="366"/>
      <c r="B578" s="17">
        <v>2018</v>
      </c>
      <c r="C578" s="17">
        <v>2019</v>
      </c>
      <c r="D578" s="17">
        <v>2020</v>
      </c>
      <c r="E578" s="17">
        <v>2021</v>
      </c>
    </row>
    <row r="579" spans="1:5" ht="15.75" thickBot="1" x14ac:dyDescent="0.3">
      <c r="A579" s="367"/>
      <c r="B579" s="18" t="s">
        <v>6</v>
      </c>
      <c r="C579" s="18" t="s">
        <v>7</v>
      </c>
      <c r="D579" s="18" t="s">
        <v>7</v>
      </c>
      <c r="E579" s="18" t="s">
        <v>7</v>
      </c>
    </row>
    <row r="580" spans="1:5" ht="12.75" customHeight="1" thickBot="1" x14ac:dyDescent="0.3">
      <c r="A580" s="1" t="s">
        <v>43</v>
      </c>
      <c r="B580" s="8">
        <f>B581+B582+B583+B584</f>
        <v>0</v>
      </c>
      <c r="C580" s="8">
        <f t="shared" ref="C580:E580" si="88">C581+C582+C583+C584</f>
        <v>0</v>
      </c>
      <c r="D580" s="8">
        <f t="shared" si="88"/>
        <v>0</v>
      </c>
      <c r="E580" s="8">
        <f t="shared" si="88"/>
        <v>0</v>
      </c>
    </row>
    <row r="581" spans="1:5" ht="15.75" customHeight="1" thickBot="1" x14ac:dyDescent="0.3">
      <c r="A581" s="10" t="s">
        <v>52</v>
      </c>
      <c r="B581" s="8"/>
      <c r="C581" s="8"/>
      <c r="D581" s="8"/>
      <c r="E581" s="8"/>
    </row>
    <row r="582" spans="1:5" ht="15.75" thickBot="1" x14ac:dyDescent="0.3">
      <c r="A582" s="10" t="s">
        <v>149</v>
      </c>
      <c r="B582" s="8"/>
      <c r="C582" s="8"/>
      <c r="D582" s="8"/>
      <c r="E582" s="8"/>
    </row>
    <row r="583" spans="1:5" ht="15.75" thickBot="1" x14ac:dyDescent="0.3">
      <c r="A583" s="10" t="s">
        <v>150</v>
      </c>
      <c r="B583" s="8"/>
      <c r="C583" s="8"/>
      <c r="D583" s="8"/>
      <c r="E583" s="8"/>
    </row>
    <row r="584" spans="1:5" ht="15.75" thickBot="1" x14ac:dyDescent="0.3">
      <c r="A584" s="10" t="s">
        <v>151</v>
      </c>
      <c r="B584" s="8"/>
      <c r="C584" s="8"/>
      <c r="D584" s="8"/>
      <c r="E584" s="8"/>
    </row>
    <row r="585" spans="1:5" ht="15.75" thickBot="1" x14ac:dyDescent="0.3">
      <c r="A585" s="1" t="s">
        <v>44</v>
      </c>
      <c r="B585" s="11">
        <f>B586+B587+B588+B589</f>
        <v>7000</v>
      </c>
      <c r="C585" s="11">
        <f t="shared" ref="C585:E585" si="89">C586+C587+C588+C589</f>
        <v>7000</v>
      </c>
      <c r="D585" s="11">
        <f t="shared" si="89"/>
        <v>3000</v>
      </c>
      <c r="E585" s="11">
        <f t="shared" si="89"/>
        <v>3000</v>
      </c>
    </row>
    <row r="586" spans="1:5" ht="15.75" thickBot="1" x14ac:dyDescent="0.3">
      <c r="A586" s="10" t="s">
        <v>52</v>
      </c>
      <c r="B586" s="8">
        <v>7000</v>
      </c>
      <c r="C586" s="8">
        <v>7000</v>
      </c>
      <c r="D586" s="8">
        <f>1580+1420</f>
        <v>3000</v>
      </c>
      <c r="E586" s="8">
        <f>1580+1420</f>
        <v>3000</v>
      </c>
    </row>
    <row r="587" spans="1:5" ht="15.75" thickBot="1" x14ac:dyDescent="0.3">
      <c r="A587" s="10" t="s">
        <v>149</v>
      </c>
      <c r="B587" s="11"/>
      <c r="C587" s="8"/>
      <c r="D587" s="8"/>
      <c r="E587" s="8"/>
    </row>
    <row r="588" spans="1:5" ht="15.75" thickBot="1" x14ac:dyDescent="0.3">
      <c r="A588" s="10" t="s">
        <v>150</v>
      </c>
      <c r="B588" s="11"/>
      <c r="C588" s="8"/>
      <c r="D588" s="8"/>
      <c r="E588" s="8"/>
    </row>
    <row r="589" spans="1:5" ht="12.75" customHeight="1" thickBot="1" x14ac:dyDescent="0.3">
      <c r="A589" s="10" t="s">
        <v>151</v>
      </c>
      <c r="B589" s="11"/>
      <c r="C589" s="8"/>
      <c r="D589" s="8"/>
      <c r="E589" s="8"/>
    </row>
    <row r="590" spans="1:5" ht="14.25" customHeight="1" thickBot="1" x14ac:dyDescent="0.3">
      <c r="A590" s="202" t="s">
        <v>34</v>
      </c>
      <c r="B590" s="199">
        <f>B580+B585</f>
        <v>7000</v>
      </c>
      <c r="C590" s="199">
        <f t="shared" ref="C590:E590" si="90">C580+C585</f>
        <v>7000</v>
      </c>
      <c r="D590" s="199">
        <f t="shared" si="90"/>
        <v>3000</v>
      </c>
      <c r="E590" s="199">
        <f t="shared" si="90"/>
        <v>3000</v>
      </c>
    </row>
    <row r="591" spans="1:5" ht="14.25" customHeight="1" thickBot="1" x14ac:dyDescent="0.3">
      <c r="A591" s="691" t="s">
        <v>508</v>
      </c>
      <c r="B591" s="692"/>
      <c r="C591" s="692"/>
      <c r="D591" s="692"/>
      <c r="E591" s="693"/>
    </row>
    <row r="592" spans="1:5" ht="14.25" customHeight="1" thickBot="1" x14ac:dyDescent="0.3">
      <c r="A592" s="177" t="s">
        <v>426</v>
      </c>
      <c r="B592" s="566" t="s">
        <v>508</v>
      </c>
      <c r="C592" s="567"/>
      <c r="D592" s="567"/>
      <c r="E592" s="568"/>
    </row>
    <row r="593" spans="1:5" ht="14.25" customHeight="1" thickBot="1" x14ac:dyDescent="0.3">
      <c r="A593" s="4" t="s">
        <v>10</v>
      </c>
      <c r="B593" s="566" t="s">
        <v>508</v>
      </c>
      <c r="C593" s="567"/>
      <c r="D593" s="567"/>
      <c r="E593" s="568"/>
    </row>
    <row r="594" spans="1:5" ht="14.25" customHeight="1" thickBot="1" x14ac:dyDescent="0.3">
      <c r="A594" s="4" t="s">
        <v>15</v>
      </c>
      <c r="B594" s="352" t="s">
        <v>509</v>
      </c>
      <c r="C594" s="353"/>
      <c r="D594" s="353"/>
      <c r="E594" s="381"/>
    </row>
    <row r="595" spans="1:5" ht="14.25" customHeight="1" x14ac:dyDescent="0.25">
      <c r="A595" s="366"/>
      <c r="B595" s="17">
        <v>2018</v>
      </c>
      <c r="C595" s="17">
        <v>2019</v>
      </c>
      <c r="D595" s="17">
        <v>2020</v>
      </c>
      <c r="E595" s="17">
        <v>2021</v>
      </c>
    </row>
    <row r="596" spans="1:5" ht="14.25" customHeight="1" thickBot="1" x14ac:dyDescent="0.3">
      <c r="A596" s="367"/>
      <c r="B596" s="18" t="s">
        <v>6</v>
      </c>
      <c r="C596" s="18" t="s">
        <v>7</v>
      </c>
      <c r="D596" s="18" t="s">
        <v>7</v>
      </c>
      <c r="E596" s="18" t="s">
        <v>7</v>
      </c>
    </row>
    <row r="597" spans="1:5" ht="14.25" customHeight="1" thickBot="1" x14ac:dyDescent="0.3">
      <c r="A597" s="4" t="s">
        <v>9</v>
      </c>
      <c r="B597" s="45">
        <v>15</v>
      </c>
      <c r="C597" s="45">
        <v>15</v>
      </c>
      <c r="D597" s="45">
        <v>15</v>
      </c>
      <c r="E597" s="45">
        <v>15</v>
      </c>
    </row>
    <row r="598" spans="1:5" ht="14.25" customHeight="1" thickBot="1" x14ac:dyDescent="0.3">
      <c r="A598" s="4" t="s">
        <v>16</v>
      </c>
      <c r="B598" s="6">
        <f>B627</f>
        <v>27300</v>
      </c>
      <c r="C598" s="6">
        <f t="shared" ref="C598:E598" si="91">C627</f>
        <v>27300</v>
      </c>
      <c r="D598" s="6">
        <f t="shared" si="91"/>
        <v>27300</v>
      </c>
      <c r="E598" s="6">
        <f t="shared" si="91"/>
        <v>27300</v>
      </c>
    </row>
    <row r="599" spans="1:5" ht="14.25" customHeight="1" thickBot="1" x14ac:dyDescent="0.3">
      <c r="A599" s="4" t="s">
        <v>24</v>
      </c>
      <c r="B599" s="6">
        <f>B598/B597</f>
        <v>1820</v>
      </c>
      <c r="C599" s="6">
        <f>C598/C597</f>
        <v>1820</v>
      </c>
      <c r="D599" s="6">
        <f>D598/D597</f>
        <v>1820</v>
      </c>
      <c r="E599" s="6">
        <f>E598/E597</f>
        <v>1820</v>
      </c>
    </row>
    <row r="600" spans="1:5" ht="14.25" customHeight="1" thickBot="1" x14ac:dyDescent="0.3">
      <c r="A600" s="4" t="s">
        <v>17</v>
      </c>
      <c r="B600" s="45"/>
      <c r="C600" s="7">
        <f>C597/B597-1</f>
        <v>0</v>
      </c>
      <c r="D600" s="7">
        <f>D597/C597-1</f>
        <v>0</v>
      </c>
      <c r="E600" s="7">
        <f>E597/D597-1</f>
        <v>0</v>
      </c>
    </row>
    <row r="601" spans="1:5" ht="14.25" customHeight="1" thickBot="1" x14ac:dyDescent="0.3">
      <c r="A601" s="4" t="s">
        <v>18</v>
      </c>
      <c r="B601" s="45"/>
      <c r="C601" s="7">
        <f>C598/B598-1</f>
        <v>0</v>
      </c>
      <c r="D601" s="7">
        <f t="shared" ref="D601:E602" si="92">D598/C598-1</f>
        <v>0</v>
      </c>
      <c r="E601" s="7">
        <f t="shared" si="92"/>
        <v>0</v>
      </c>
    </row>
    <row r="602" spans="1:5" ht="14.25" customHeight="1" thickBot="1" x14ac:dyDescent="0.3">
      <c r="A602" s="4" t="s">
        <v>19</v>
      </c>
      <c r="B602" s="45"/>
      <c r="C602" s="7">
        <f>C599/B599-1</f>
        <v>0</v>
      </c>
      <c r="D602" s="7">
        <f t="shared" si="92"/>
        <v>0</v>
      </c>
      <c r="E602" s="7">
        <f t="shared" si="92"/>
        <v>0</v>
      </c>
    </row>
    <row r="603" spans="1:5" ht="14.25" customHeight="1" thickBot="1" x14ac:dyDescent="0.3">
      <c r="A603" s="405" t="s">
        <v>38</v>
      </c>
      <c r="B603" s="406"/>
      <c r="C603" s="406"/>
      <c r="D603" s="406"/>
      <c r="E603" s="407"/>
    </row>
    <row r="604" spans="1:5" ht="14.25" customHeight="1" x14ac:dyDescent="0.25">
      <c r="A604" s="366"/>
      <c r="B604" s="17">
        <v>2018</v>
      </c>
      <c r="C604" s="17">
        <v>2019</v>
      </c>
      <c r="D604" s="17">
        <v>2020</v>
      </c>
      <c r="E604" s="17">
        <v>2021</v>
      </c>
    </row>
    <row r="605" spans="1:5" ht="14.25" customHeight="1" thickBot="1" x14ac:dyDescent="0.3">
      <c r="A605" s="367"/>
      <c r="B605" s="18" t="s">
        <v>6</v>
      </c>
      <c r="C605" s="18" t="s">
        <v>7</v>
      </c>
      <c r="D605" s="18" t="s">
        <v>7</v>
      </c>
      <c r="E605" s="18" t="s">
        <v>7</v>
      </c>
    </row>
    <row r="606" spans="1:5" ht="14.25" customHeight="1" thickBot="1" x14ac:dyDescent="0.3">
      <c r="A606" s="1" t="s">
        <v>0</v>
      </c>
      <c r="B606" s="8">
        <f>B607+B608</f>
        <v>21800</v>
      </c>
      <c r="C606" s="8">
        <f>C607+C608</f>
        <v>21800</v>
      </c>
      <c r="D606" s="8">
        <f>D607+D608</f>
        <v>21800</v>
      </c>
      <c r="E606" s="8">
        <f>E607+E608</f>
        <v>21800</v>
      </c>
    </row>
    <row r="607" spans="1:5" ht="14.25" customHeight="1" thickBot="1" x14ac:dyDescent="0.3">
      <c r="A607" s="10" t="s">
        <v>52</v>
      </c>
      <c r="B607" s="11">
        <f>22300-500</f>
        <v>21800</v>
      </c>
      <c r="C607" s="11">
        <f t="shared" ref="C607:E607" si="93">22300-500</f>
        <v>21800</v>
      </c>
      <c r="D607" s="11">
        <f t="shared" si="93"/>
        <v>21800</v>
      </c>
      <c r="E607" s="11">
        <f t="shared" si="93"/>
        <v>21800</v>
      </c>
    </row>
    <row r="608" spans="1:5" ht="14.25" customHeight="1" thickBot="1" x14ac:dyDescent="0.3">
      <c r="A608" s="10" t="s">
        <v>53</v>
      </c>
      <c r="B608" s="11"/>
      <c r="C608" s="82"/>
      <c r="D608" s="82"/>
      <c r="E608" s="82"/>
    </row>
    <row r="609" spans="1:5" ht="28.5" customHeight="1" thickBot="1" x14ac:dyDescent="0.3">
      <c r="A609" s="1" t="s">
        <v>32</v>
      </c>
      <c r="B609" s="8">
        <f>B610+B611</f>
        <v>5000</v>
      </c>
      <c r="C609" s="8">
        <f t="shared" ref="C609:E609" si="94">C610+C611</f>
        <v>5000</v>
      </c>
      <c r="D609" s="8">
        <f t="shared" si="94"/>
        <v>5000</v>
      </c>
      <c r="E609" s="8">
        <f t="shared" si="94"/>
        <v>5000</v>
      </c>
    </row>
    <row r="610" spans="1:5" ht="14.25" customHeight="1" thickBot="1" x14ac:dyDescent="0.3">
      <c r="A610" s="10" t="s">
        <v>52</v>
      </c>
      <c r="B610" s="11">
        <v>5000</v>
      </c>
      <c r="C610" s="11">
        <v>5000</v>
      </c>
      <c r="D610" s="11">
        <v>5000</v>
      </c>
      <c r="E610" s="11">
        <v>5000</v>
      </c>
    </row>
    <row r="611" spans="1:5" ht="14.25" customHeight="1" thickBot="1" x14ac:dyDescent="0.3">
      <c r="A611" s="10" t="s">
        <v>53</v>
      </c>
      <c r="B611" s="11"/>
      <c r="C611" s="8"/>
      <c r="D611" s="8"/>
      <c r="E611" s="8"/>
    </row>
    <row r="612" spans="1:5" ht="14.25" customHeight="1" thickBot="1" x14ac:dyDescent="0.3">
      <c r="A612" s="1" t="s">
        <v>1</v>
      </c>
      <c r="B612" s="11">
        <f>B613+B614</f>
        <v>500</v>
      </c>
      <c r="C612" s="11">
        <f t="shared" ref="C612:E612" si="95">C613+C614</f>
        <v>500</v>
      </c>
      <c r="D612" s="11">
        <f t="shared" si="95"/>
        <v>500</v>
      </c>
      <c r="E612" s="11">
        <f t="shared" si="95"/>
        <v>500</v>
      </c>
    </row>
    <row r="613" spans="1:5" ht="14.25" customHeight="1" thickBot="1" x14ac:dyDescent="0.3">
      <c r="A613" s="10" t="s">
        <v>52</v>
      </c>
      <c r="B613" s="11">
        <v>500</v>
      </c>
      <c r="C613" s="11">
        <v>500</v>
      </c>
      <c r="D613" s="11">
        <v>500</v>
      </c>
      <c r="E613" s="11">
        <v>500</v>
      </c>
    </row>
    <row r="614" spans="1:5" ht="14.25" customHeight="1" thickBot="1" x14ac:dyDescent="0.3">
      <c r="A614" s="10" t="s">
        <v>53</v>
      </c>
      <c r="B614" s="11"/>
      <c r="C614" s="8"/>
      <c r="D614" s="8"/>
      <c r="E614" s="8"/>
    </row>
    <row r="615" spans="1:5" ht="14.25" customHeight="1" thickBot="1" x14ac:dyDescent="0.3">
      <c r="A615" s="1" t="s">
        <v>2</v>
      </c>
      <c r="B615" s="11"/>
      <c r="C615" s="8"/>
      <c r="D615" s="8"/>
      <c r="E615" s="8"/>
    </row>
    <row r="616" spans="1:5" ht="14.25" customHeight="1" thickBot="1" x14ac:dyDescent="0.3">
      <c r="A616" s="10" t="s">
        <v>52</v>
      </c>
      <c r="B616" s="11"/>
      <c r="C616" s="8"/>
      <c r="D616" s="8"/>
      <c r="E616" s="8"/>
    </row>
    <row r="617" spans="1:5" ht="14.25" customHeight="1" thickBot="1" x14ac:dyDescent="0.3">
      <c r="A617" s="10" t="s">
        <v>53</v>
      </c>
      <c r="B617" s="11"/>
      <c r="C617" s="8"/>
      <c r="D617" s="8"/>
      <c r="E617" s="8"/>
    </row>
    <row r="618" spans="1:5" ht="14.25" customHeight="1" thickBot="1" x14ac:dyDescent="0.3">
      <c r="A618" s="1" t="s">
        <v>25</v>
      </c>
      <c r="B618" s="11"/>
      <c r="C618" s="8"/>
      <c r="D618" s="8"/>
      <c r="E618" s="8"/>
    </row>
    <row r="619" spans="1:5" ht="14.25" customHeight="1" thickBot="1" x14ac:dyDescent="0.3">
      <c r="A619" s="10" t="s">
        <v>52</v>
      </c>
      <c r="B619" s="11"/>
      <c r="C619" s="8"/>
      <c r="D619" s="8"/>
      <c r="E619" s="8"/>
    </row>
    <row r="620" spans="1:5" ht="14.25" customHeight="1" thickBot="1" x14ac:dyDescent="0.3">
      <c r="A620" s="10" t="s">
        <v>53</v>
      </c>
      <c r="B620" s="11"/>
      <c r="C620" s="8"/>
      <c r="D620" s="8"/>
      <c r="E620" s="8"/>
    </row>
    <row r="621" spans="1:5" ht="14.25" customHeight="1" thickBot="1" x14ac:dyDescent="0.3">
      <c r="A621" s="1" t="s">
        <v>26</v>
      </c>
      <c r="B621" s="11"/>
      <c r="C621" s="8"/>
      <c r="D621" s="8"/>
      <c r="E621" s="8"/>
    </row>
    <row r="622" spans="1:5" ht="14.25" customHeight="1" thickBot="1" x14ac:dyDescent="0.3">
      <c r="A622" s="10" t="s">
        <v>52</v>
      </c>
      <c r="B622" s="11"/>
      <c r="C622" s="8"/>
      <c r="D622" s="8"/>
      <c r="E622" s="8"/>
    </row>
    <row r="623" spans="1:5" ht="14.25" customHeight="1" thickBot="1" x14ac:dyDescent="0.3">
      <c r="A623" s="10" t="s">
        <v>53</v>
      </c>
      <c r="B623" s="11"/>
      <c r="C623" s="8"/>
      <c r="D623" s="8"/>
      <c r="E623" s="8"/>
    </row>
    <row r="624" spans="1:5" ht="14.25" customHeight="1" thickBot="1" x14ac:dyDescent="0.3">
      <c r="A624" s="1" t="s">
        <v>3</v>
      </c>
      <c r="B624" s="11"/>
      <c r="C624" s="8"/>
      <c r="D624" s="8"/>
      <c r="E624" s="8"/>
    </row>
    <row r="625" spans="1:5" ht="14.25" customHeight="1" thickBot="1" x14ac:dyDescent="0.3">
      <c r="A625" s="10" t="s">
        <v>52</v>
      </c>
      <c r="B625" s="11"/>
      <c r="C625" s="8"/>
      <c r="D625" s="8"/>
      <c r="E625" s="8"/>
    </row>
    <row r="626" spans="1:5" ht="14.25" customHeight="1" thickBot="1" x14ac:dyDescent="0.3">
      <c r="A626" s="10" t="s">
        <v>53</v>
      </c>
      <c r="B626" s="11"/>
      <c r="C626" s="8"/>
      <c r="D626" s="8"/>
      <c r="E626" s="8"/>
    </row>
    <row r="627" spans="1:5" ht="14.25" customHeight="1" thickBot="1" x14ac:dyDescent="0.3">
      <c r="A627" s="22" t="s">
        <v>37</v>
      </c>
      <c r="B627" s="11">
        <f>B624+B621+B618+B615+B612+B609+B606</f>
        <v>27300</v>
      </c>
      <c r="C627" s="11">
        <f t="shared" ref="C627:E627" si="96">C624+C621+C618+C615+C612+C609+C606</f>
        <v>27300</v>
      </c>
      <c r="D627" s="11">
        <f t="shared" si="96"/>
        <v>27300</v>
      </c>
      <c r="E627" s="11">
        <f t="shared" si="96"/>
        <v>27300</v>
      </c>
    </row>
    <row r="628" spans="1:5" ht="15.75" thickBot="1" x14ac:dyDescent="0.3">
      <c r="A628" s="25"/>
      <c r="B628" s="26"/>
      <c r="C628" s="26"/>
      <c r="D628" s="26"/>
      <c r="E628" s="26"/>
    </row>
    <row r="629" spans="1:5" ht="24.75" thickBot="1" x14ac:dyDescent="0.3">
      <c r="A629" s="12" t="s">
        <v>49</v>
      </c>
      <c r="B629" s="13">
        <f>B30+B67+B104+B145+B171+B204+B245+B271+B297+B323+B351+B383+B420+B461+B493+B530+B572+B598</f>
        <v>368300</v>
      </c>
      <c r="C629" s="13">
        <f>C30+C67+C104+C145+C171+C204+C245+C271+C297+C323+C351+C383+C420+C461+C493+C530+C572+C598</f>
        <v>365500</v>
      </c>
      <c r="D629" s="13">
        <f>D30+D67+D104+D145+D171+D204+D245+D271+D297+D323+D351+D383+D420+D461+D493+D530+D572+D598</f>
        <v>366500</v>
      </c>
      <c r="E629" s="13">
        <f>E30+E67+E104+E145+E171+E204+E245+E271+E297+E323+E351+E383+E420+E461+E493+E530+E572+E598</f>
        <v>367500</v>
      </c>
    </row>
    <row r="630" spans="1:5" ht="24.75" thickBot="1" x14ac:dyDescent="0.3">
      <c r="A630" s="12" t="s">
        <v>50</v>
      </c>
      <c r="B630" s="13">
        <f>B631+B634+B637+B640+B643+B646+B649+B652+B657</f>
        <v>368300</v>
      </c>
      <c r="C630" s="13">
        <f t="shared" ref="C630:E630" si="97">C631+C634+C637+C640+C643+C646+C649+C652+C657</f>
        <v>365500</v>
      </c>
      <c r="D630" s="13">
        <f t="shared" si="97"/>
        <v>366500</v>
      </c>
      <c r="E630" s="13">
        <f t="shared" si="97"/>
        <v>367500</v>
      </c>
    </row>
    <row r="631" spans="1:5" ht="15.75" thickBot="1" x14ac:dyDescent="0.3">
      <c r="A631" s="1" t="s">
        <v>0</v>
      </c>
      <c r="B631" s="21">
        <f>B632+B633</f>
        <v>226800</v>
      </c>
      <c r="C631" s="21">
        <f t="shared" ref="C631:E631" si="98">C632+C633</f>
        <v>227300</v>
      </c>
      <c r="D631" s="21">
        <f t="shared" si="98"/>
        <v>228100</v>
      </c>
      <c r="E631" s="21">
        <f t="shared" si="98"/>
        <v>229020</v>
      </c>
    </row>
    <row r="632" spans="1:5" ht="15.75" thickBot="1" x14ac:dyDescent="0.3">
      <c r="A632" s="10" t="s">
        <v>52</v>
      </c>
      <c r="B632" s="11">
        <f t="shared" ref="B632:E633" si="99">B39+B76+B113+B213+B392+B429+B502+B539+B607</f>
        <v>226800</v>
      </c>
      <c r="C632" s="11">
        <f t="shared" si="99"/>
        <v>227300</v>
      </c>
      <c r="D632" s="11">
        <f t="shared" si="99"/>
        <v>228100</v>
      </c>
      <c r="E632" s="11">
        <f t="shared" si="99"/>
        <v>229020</v>
      </c>
    </row>
    <row r="633" spans="1:5" ht="15.75" thickBot="1" x14ac:dyDescent="0.3">
      <c r="A633" s="10" t="s">
        <v>56</v>
      </c>
      <c r="B633" s="11">
        <f t="shared" si="99"/>
        <v>0</v>
      </c>
      <c r="C633" s="11">
        <f t="shared" si="99"/>
        <v>0</v>
      </c>
      <c r="D633" s="11">
        <f t="shared" si="99"/>
        <v>0</v>
      </c>
      <c r="E633" s="11">
        <f t="shared" si="99"/>
        <v>0</v>
      </c>
    </row>
    <row r="634" spans="1:5" ht="24.75" thickBot="1" x14ac:dyDescent="0.3">
      <c r="A634" s="1" t="s">
        <v>32</v>
      </c>
      <c r="B634" s="21">
        <f>B635+B636</f>
        <v>40700</v>
      </c>
      <c r="C634" s="21">
        <f t="shared" ref="C634:E634" si="100">C635+C636</f>
        <v>40700</v>
      </c>
      <c r="D634" s="21">
        <f t="shared" si="100"/>
        <v>41000</v>
      </c>
      <c r="E634" s="21">
        <f t="shared" si="100"/>
        <v>41000</v>
      </c>
    </row>
    <row r="635" spans="1:5" ht="15.75" thickBot="1" x14ac:dyDescent="0.3">
      <c r="A635" s="10" t="s">
        <v>52</v>
      </c>
      <c r="B635" s="8">
        <f t="shared" ref="B635:E636" si="101">B42+B79+B116+B216+B395+B432+B505+B542+B610</f>
        <v>40700</v>
      </c>
      <c r="C635" s="8">
        <f t="shared" si="101"/>
        <v>40700</v>
      </c>
      <c r="D635" s="8">
        <f t="shared" si="101"/>
        <v>41000</v>
      </c>
      <c r="E635" s="8">
        <f t="shared" si="101"/>
        <v>41000</v>
      </c>
    </row>
    <row r="636" spans="1:5" ht="15.75" thickBot="1" x14ac:dyDescent="0.3">
      <c r="A636" s="10" t="s">
        <v>56</v>
      </c>
      <c r="B636" s="8">
        <f t="shared" si="101"/>
        <v>0</v>
      </c>
      <c r="C636" s="8">
        <f t="shared" si="101"/>
        <v>0</v>
      </c>
      <c r="D636" s="8">
        <f t="shared" si="101"/>
        <v>0</v>
      </c>
      <c r="E636" s="8">
        <f t="shared" si="101"/>
        <v>0</v>
      </c>
    </row>
    <row r="637" spans="1:5" ht="15.75" thickBot="1" x14ac:dyDescent="0.3">
      <c r="A637" s="1" t="s">
        <v>1</v>
      </c>
      <c r="B637" s="21">
        <f>B638+B639</f>
        <v>50000</v>
      </c>
      <c r="C637" s="21">
        <f t="shared" ref="C637:E637" si="102">C638+C639</f>
        <v>49000</v>
      </c>
      <c r="D637" s="21">
        <f t="shared" si="102"/>
        <v>46900</v>
      </c>
      <c r="E637" s="21">
        <f t="shared" si="102"/>
        <v>46480</v>
      </c>
    </row>
    <row r="638" spans="1:5" ht="15.75" thickBot="1" x14ac:dyDescent="0.3">
      <c r="A638" s="10" t="s">
        <v>52</v>
      </c>
      <c r="B638" s="11">
        <f t="shared" ref="B638:E639" si="103">B45+B82+B119+B219+B398+B435+B508+B545+B613</f>
        <v>50000</v>
      </c>
      <c r="C638" s="11">
        <f t="shared" si="103"/>
        <v>49000</v>
      </c>
      <c r="D638" s="11">
        <f t="shared" si="103"/>
        <v>46900</v>
      </c>
      <c r="E638" s="11">
        <f t="shared" si="103"/>
        <v>46480</v>
      </c>
    </row>
    <row r="639" spans="1:5" ht="15.75" thickBot="1" x14ac:dyDescent="0.3">
      <c r="A639" s="10" t="s">
        <v>56</v>
      </c>
      <c r="B639" s="11">
        <f t="shared" si="103"/>
        <v>0</v>
      </c>
      <c r="C639" s="11">
        <f t="shared" si="103"/>
        <v>0</v>
      </c>
      <c r="D639" s="11">
        <f t="shared" si="103"/>
        <v>0</v>
      </c>
      <c r="E639" s="11">
        <f t="shared" si="103"/>
        <v>0</v>
      </c>
    </row>
    <row r="640" spans="1:5" ht="15.75" thickBot="1" x14ac:dyDescent="0.3">
      <c r="A640" s="1" t="s">
        <v>2</v>
      </c>
      <c r="B640" s="21">
        <f>B641+B642</f>
        <v>0</v>
      </c>
      <c r="C640" s="21">
        <f t="shared" ref="C640:E640" si="104">C641+C642</f>
        <v>0</v>
      </c>
      <c r="D640" s="21">
        <f t="shared" si="104"/>
        <v>0</v>
      </c>
      <c r="E640" s="21">
        <f t="shared" si="104"/>
        <v>0</v>
      </c>
    </row>
    <row r="641" spans="1:5" ht="15.75" thickBot="1" x14ac:dyDescent="0.3">
      <c r="A641" s="10" t="s">
        <v>52</v>
      </c>
      <c r="B641" s="8"/>
      <c r="C641" s="8"/>
      <c r="D641" s="8"/>
      <c r="E641" s="8"/>
    </row>
    <row r="642" spans="1:5" ht="15.75" thickBot="1" x14ac:dyDescent="0.3">
      <c r="A642" s="10" t="s">
        <v>56</v>
      </c>
      <c r="B642" s="11"/>
      <c r="C642" s="11"/>
      <c r="D642" s="11"/>
      <c r="E642" s="11"/>
    </row>
    <row r="643" spans="1:5" ht="15.75" thickBot="1" x14ac:dyDescent="0.3">
      <c r="A643" s="1" t="s">
        <v>25</v>
      </c>
      <c r="B643" s="21">
        <f>B644+B645</f>
        <v>0</v>
      </c>
      <c r="C643" s="21">
        <f t="shared" ref="C643:E643" si="105">C644+C645</f>
        <v>0</v>
      </c>
      <c r="D643" s="21">
        <f t="shared" si="105"/>
        <v>0</v>
      </c>
      <c r="E643" s="21">
        <f t="shared" si="105"/>
        <v>0</v>
      </c>
    </row>
    <row r="644" spans="1:5" ht="15.75" thickBot="1" x14ac:dyDescent="0.3">
      <c r="A644" s="10" t="s">
        <v>52</v>
      </c>
      <c r="B644" s="8"/>
      <c r="C644" s="8"/>
      <c r="D644" s="8"/>
      <c r="E644" s="8"/>
    </row>
    <row r="645" spans="1:5" ht="15.75" thickBot="1" x14ac:dyDescent="0.3">
      <c r="A645" s="10" t="s">
        <v>56</v>
      </c>
      <c r="B645" s="11"/>
      <c r="C645" s="11"/>
      <c r="D645" s="11"/>
      <c r="E645" s="11"/>
    </row>
    <row r="646" spans="1:5" ht="15.75" thickBot="1" x14ac:dyDescent="0.3">
      <c r="A646" s="1" t="s">
        <v>26</v>
      </c>
      <c r="B646" s="21">
        <f>B647+B648</f>
        <v>17000</v>
      </c>
      <c r="C646" s="21">
        <f t="shared" ref="C646:E646" si="106">C647+C648</f>
        <v>19500</v>
      </c>
      <c r="D646" s="21">
        <f t="shared" si="106"/>
        <v>20500</v>
      </c>
      <c r="E646" s="21">
        <f t="shared" si="106"/>
        <v>21000</v>
      </c>
    </row>
    <row r="647" spans="1:5" ht="15.75" thickBot="1" x14ac:dyDescent="0.3">
      <c r="A647" s="10" t="s">
        <v>52</v>
      </c>
      <c r="B647" s="8">
        <f t="shared" ref="B647:E648" si="107">B54+B91+B128+B228+B407+B444+B517+B554</f>
        <v>17000</v>
      </c>
      <c r="C647" s="8">
        <f t="shared" si="107"/>
        <v>19500</v>
      </c>
      <c r="D647" s="8">
        <f t="shared" si="107"/>
        <v>20500</v>
      </c>
      <c r="E647" s="8">
        <f t="shared" si="107"/>
        <v>21000</v>
      </c>
    </row>
    <row r="648" spans="1:5" ht="15.75" thickBot="1" x14ac:dyDescent="0.3">
      <c r="A648" s="10" t="s">
        <v>56</v>
      </c>
      <c r="B648" s="8">
        <f t="shared" si="107"/>
        <v>0</v>
      </c>
      <c r="C648" s="8">
        <f t="shared" si="107"/>
        <v>0</v>
      </c>
      <c r="D648" s="8">
        <f t="shared" si="107"/>
        <v>0</v>
      </c>
      <c r="E648" s="8">
        <f t="shared" si="107"/>
        <v>0</v>
      </c>
    </row>
    <row r="649" spans="1:5" ht="24.75" thickBot="1" x14ac:dyDescent="0.3">
      <c r="A649" s="1" t="s">
        <v>3</v>
      </c>
      <c r="B649" s="21">
        <f>B650+B651</f>
        <v>100</v>
      </c>
      <c r="C649" s="21">
        <f t="shared" ref="C649:E649" si="108">C650+C651</f>
        <v>0</v>
      </c>
      <c r="D649" s="21">
        <f t="shared" si="108"/>
        <v>0</v>
      </c>
      <c r="E649" s="21">
        <f t="shared" si="108"/>
        <v>0</v>
      </c>
    </row>
    <row r="650" spans="1:5" ht="15" customHeight="1" thickBot="1" x14ac:dyDescent="0.3">
      <c r="A650" s="10" t="s">
        <v>52</v>
      </c>
      <c r="B650" s="8">
        <f t="shared" ref="B650:E651" si="109">B57+B94+B131+B231+B410+B447+B520+B557</f>
        <v>100</v>
      </c>
      <c r="C650" s="8">
        <f t="shared" si="109"/>
        <v>0</v>
      </c>
      <c r="D650" s="8">
        <f t="shared" si="109"/>
        <v>0</v>
      </c>
      <c r="E650" s="8">
        <f t="shared" si="109"/>
        <v>0</v>
      </c>
    </row>
    <row r="651" spans="1:5" ht="15.75" thickBot="1" x14ac:dyDescent="0.3">
      <c r="A651" s="10" t="s">
        <v>56</v>
      </c>
      <c r="B651" s="8">
        <f t="shared" si="109"/>
        <v>0</v>
      </c>
      <c r="C651" s="8">
        <f t="shared" si="109"/>
        <v>0</v>
      </c>
      <c r="D651" s="8">
        <f t="shared" si="109"/>
        <v>0</v>
      </c>
      <c r="E651" s="8">
        <f t="shared" si="109"/>
        <v>0</v>
      </c>
    </row>
    <row r="652" spans="1:5" ht="19.5" customHeight="1" thickBot="1" x14ac:dyDescent="0.3">
      <c r="A652" s="1" t="s">
        <v>20</v>
      </c>
      <c r="B652" s="21">
        <f>B653+B654+B655+B656</f>
        <v>0</v>
      </c>
      <c r="C652" s="21">
        <f t="shared" ref="C652:E652" si="110">C653+C654+C655+C656</f>
        <v>0</v>
      </c>
      <c r="D652" s="21">
        <f t="shared" si="110"/>
        <v>0</v>
      </c>
      <c r="E652" s="21">
        <f t="shared" si="110"/>
        <v>0</v>
      </c>
    </row>
    <row r="653" spans="1:5" ht="15.75" thickBot="1" x14ac:dyDescent="0.3">
      <c r="A653" s="10" t="s">
        <v>52</v>
      </c>
      <c r="B653" s="8">
        <f t="shared" ref="B653:E656" si="111">B154+B180+B254+B280+B306+B332+B360+B470+B581</f>
        <v>0</v>
      </c>
      <c r="C653" s="8">
        <f t="shared" si="111"/>
        <v>0</v>
      </c>
      <c r="D653" s="8">
        <f t="shared" si="111"/>
        <v>0</v>
      </c>
      <c r="E653" s="8">
        <f t="shared" si="111"/>
        <v>0</v>
      </c>
    </row>
    <row r="654" spans="1:5" ht="15.75" thickBot="1" x14ac:dyDescent="0.3">
      <c r="A654" s="10" t="s">
        <v>152</v>
      </c>
      <c r="B654" s="8">
        <f t="shared" si="111"/>
        <v>0</v>
      </c>
      <c r="C654" s="8">
        <f t="shared" si="111"/>
        <v>0</v>
      </c>
      <c r="D654" s="8">
        <f t="shared" si="111"/>
        <v>0</v>
      </c>
      <c r="E654" s="8">
        <f t="shared" si="111"/>
        <v>0</v>
      </c>
    </row>
    <row r="655" spans="1:5" ht="15.75" thickBot="1" x14ac:dyDescent="0.3">
      <c r="A655" s="10" t="s">
        <v>150</v>
      </c>
      <c r="B655" s="8">
        <f t="shared" si="111"/>
        <v>0</v>
      </c>
      <c r="C655" s="8">
        <f t="shared" si="111"/>
        <v>0</v>
      </c>
      <c r="D655" s="8">
        <f t="shared" si="111"/>
        <v>0</v>
      </c>
      <c r="E655" s="8">
        <f t="shared" si="111"/>
        <v>0</v>
      </c>
    </row>
    <row r="656" spans="1:5" ht="15.75" thickBot="1" x14ac:dyDescent="0.3">
      <c r="A656" s="10" t="s">
        <v>151</v>
      </c>
      <c r="B656" s="8">
        <f t="shared" si="111"/>
        <v>0</v>
      </c>
      <c r="C656" s="8">
        <f t="shared" si="111"/>
        <v>0</v>
      </c>
      <c r="D656" s="8">
        <f t="shared" si="111"/>
        <v>0</v>
      </c>
      <c r="E656" s="8">
        <f t="shared" si="111"/>
        <v>0</v>
      </c>
    </row>
    <row r="657" spans="1:5" ht="15.75" thickBot="1" x14ac:dyDescent="0.3">
      <c r="A657" s="1" t="s">
        <v>21</v>
      </c>
      <c r="B657" s="21">
        <f>B658+B659+B660+B661</f>
        <v>33700</v>
      </c>
      <c r="C657" s="21">
        <f t="shared" ref="C657:E657" si="112">C658+C659+C660+C661</f>
        <v>29000</v>
      </c>
      <c r="D657" s="21">
        <f t="shared" si="112"/>
        <v>30000</v>
      </c>
      <c r="E657" s="21">
        <f t="shared" si="112"/>
        <v>30000</v>
      </c>
    </row>
    <row r="658" spans="1:5" ht="15.75" thickBot="1" x14ac:dyDescent="0.3">
      <c r="A658" s="10" t="s">
        <v>52</v>
      </c>
      <c r="B658" s="8">
        <f>B159+B185+B259+B285+B311+B337+B365+B475+B586</f>
        <v>33700</v>
      </c>
      <c r="C658" s="8">
        <f t="shared" ref="C658:E661" si="113">C159+C185+C259+C285+C311+C337+C365+C475+C586</f>
        <v>29000</v>
      </c>
      <c r="D658" s="8">
        <f t="shared" si="113"/>
        <v>30000</v>
      </c>
      <c r="E658" s="8">
        <f t="shared" si="113"/>
        <v>30000</v>
      </c>
    </row>
    <row r="659" spans="1:5" ht="15.75" thickBot="1" x14ac:dyDescent="0.3">
      <c r="A659" s="10" t="s">
        <v>152</v>
      </c>
      <c r="B659" s="8">
        <f>B160+B186+B260+B286+B312+B338+B366+B476+B587</f>
        <v>0</v>
      </c>
      <c r="C659" s="8">
        <f t="shared" si="113"/>
        <v>0</v>
      </c>
      <c r="D659" s="8">
        <f t="shared" si="113"/>
        <v>0</v>
      </c>
      <c r="E659" s="8">
        <f t="shared" si="113"/>
        <v>0</v>
      </c>
    </row>
    <row r="660" spans="1:5" ht="15.75" thickBot="1" x14ac:dyDescent="0.3">
      <c r="A660" s="10" t="s">
        <v>150</v>
      </c>
      <c r="B660" s="8">
        <f>B161+B187+B261+B287+B313+B339+B367+B477+B588</f>
        <v>0</v>
      </c>
      <c r="C660" s="8">
        <f t="shared" si="113"/>
        <v>0</v>
      </c>
      <c r="D660" s="8">
        <f t="shared" si="113"/>
        <v>0</v>
      </c>
      <c r="E660" s="8">
        <f t="shared" si="113"/>
        <v>0</v>
      </c>
    </row>
    <row r="661" spans="1:5" ht="15.75" thickBot="1" x14ac:dyDescent="0.3">
      <c r="A661" s="10" t="s">
        <v>151</v>
      </c>
      <c r="B661" s="8">
        <f>B162+B188+B262+B288+B314+B340+B368+B478+B589</f>
        <v>0</v>
      </c>
      <c r="C661" s="8">
        <f t="shared" si="113"/>
        <v>0</v>
      </c>
      <c r="D661" s="8">
        <f t="shared" si="113"/>
        <v>0</v>
      </c>
      <c r="E661" s="8">
        <f t="shared" si="113"/>
        <v>0</v>
      </c>
    </row>
    <row r="662" spans="1:5" ht="15.75" thickBot="1" x14ac:dyDescent="0.3">
      <c r="A662" s="23" t="s">
        <v>36</v>
      </c>
      <c r="B662" s="24">
        <f>IF(B630-B629=0,0,"Error")</f>
        <v>0</v>
      </c>
      <c r="C662" s="24">
        <f>IF(C630-C629=0,0,"Error")</f>
        <v>0</v>
      </c>
      <c r="D662" s="24">
        <f>IF(D630-D629=0,0,"Error")</f>
        <v>0</v>
      </c>
      <c r="E662" s="24">
        <f>IF(E630-E629=0,0,"Error")</f>
        <v>0</v>
      </c>
    </row>
    <row r="663" spans="1:5" x14ac:dyDescent="0.25">
      <c r="A663" s="27"/>
      <c r="B663" s="28"/>
      <c r="C663" s="28"/>
      <c r="D663" s="28"/>
      <c r="E663" s="28"/>
    </row>
  </sheetData>
  <mergeCells count="157">
    <mergeCell ref="A2:E2"/>
    <mergeCell ref="A3:E3"/>
    <mergeCell ref="B5:E5"/>
    <mergeCell ref="B6:E6"/>
    <mergeCell ref="B7:E7"/>
    <mergeCell ref="A8:E8"/>
    <mergeCell ref="A23:E23"/>
    <mergeCell ref="B24:E24"/>
    <mergeCell ref="B25:E25"/>
    <mergeCell ref="B26:E26"/>
    <mergeCell ref="A27:A28"/>
    <mergeCell ref="A35:E35"/>
    <mergeCell ref="A9:E11"/>
    <mergeCell ref="B12:E12"/>
    <mergeCell ref="A13:A14"/>
    <mergeCell ref="B18:E18"/>
    <mergeCell ref="A19:E19"/>
    <mergeCell ref="A22:E22"/>
    <mergeCell ref="A73:A74"/>
    <mergeCell ref="B98:E98"/>
    <mergeCell ref="B99:E99"/>
    <mergeCell ref="B100:E100"/>
    <mergeCell ref="A101:A102"/>
    <mergeCell ref="A109:E109"/>
    <mergeCell ref="A150:E150"/>
    <mergeCell ref="A151:A152"/>
    <mergeCell ref="A36:A37"/>
    <mergeCell ref="B61:E61"/>
    <mergeCell ref="B62:E62"/>
    <mergeCell ref="B63:E63"/>
    <mergeCell ref="A64:A65"/>
    <mergeCell ref="A72:E72"/>
    <mergeCell ref="A110:A111"/>
    <mergeCell ref="A135:E135"/>
    <mergeCell ref="A136:E136"/>
    <mergeCell ref="B137:E137"/>
    <mergeCell ref="D138:E138"/>
    <mergeCell ref="B139:E139"/>
    <mergeCell ref="B140:E140"/>
    <mergeCell ref="B141:E141"/>
    <mergeCell ref="A142:A143"/>
    <mergeCell ref="A168:A169"/>
    <mergeCell ref="A176:E176"/>
    <mergeCell ref="A177:A178"/>
    <mergeCell ref="A190:E190"/>
    <mergeCell ref="B191:E191"/>
    <mergeCell ref="A192:E192"/>
    <mergeCell ref="B164:E164"/>
    <mergeCell ref="D165:E165"/>
    <mergeCell ref="B166:E166"/>
    <mergeCell ref="B167:E167"/>
    <mergeCell ref="A209:E209"/>
    <mergeCell ref="A210:A211"/>
    <mergeCell ref="A235:E235"/>
    <mergeCell ref="A236:E236"/>
    <mergeCell ref="C237:E237"/>
    <mergeCell ref="A196:E196"/>
    <mergeCell ref="A197:E197"/>
    <mergeCell ref="B198:E198"/>
    <mergeCell ref="B199:E199"/>
    <mergeCell ref="B200:E200"/>
    <mergeCell ref="A201:A202"/>
    <mergeCell ref="A251:A252"/>
    <mergeCell ref="C264:E264"/>
    <mergeCell ref="D265:E265"/>
    <mergeCell ref="B266:E266"/>
    <mergeCell ref="B267:E267"/>
    <mergeCell ref="A268:A269"/>
    <mergeCell ref="D238:E238"/>
    <mergeCell ref="B239:E239"/>
    <mergeCell ref="B240:E240"/>
    <mergeCell ref="B241:E241"/>
    <mergeCell ref="A242:A243"/>
    <mergeCell ref="A250:E250"/>
    <mergeCell ref="A294:A295"/>
    <mergeCell ref="A303:A304"/>
    <mergeCell ref="C316:E316"/>
    <mergeCell ref="D317:E317"/>
    <mergeCell ref="B318:E318"/>
    <mergeCell ref="B319:E319"/>
    <mergeCell ref="A343:E343"/>
    <mergeCell ref="A276:E276"/>
    <mergeCell ref="A277:A278"/>
    <mergeCell ref="C290:E290"/>
    <mergeCell ref="D291:E291"/>
    <mergeCell ref="B292:E292"/>
    <mergeCell ref="B293:E293"/>
    <mergeCell ref="B347:E347"/>
    <mergeCell ref="A348:A349"/>
    <mergeCell ref="A357:A358"/>
    <mergeCell ref="A370:E370"/>
    <mergeCell ref="B371:E371"/>
    <mergeCell ref="A372:E372"/>
    <mergeCell ref="A320:A321"/>
    <mergeCell ref="A329:A330"/>
    <mergeCell ref="C344:E344"/>
    <mergeCell ref="D345:E345"/>
    <mergeCell ref="B346:E346"/>
    <mergeCell ref="A388:E388"/>
    <mergeCell ref="A389:A390"/>
    <mergeCell ref="B414:E414"/>
    <mergeCell ref="B415:E415"/>
    <mergeCell ref="B416:E416"/>
    <mergeCell ref="A417:A418"/>
    <mergeCell ref="A375:E375"/>
    <mergeCell ref="A376:E376"/>
    <mergeCell ref="B377:E377"/>
    <mergeCell ref="B378:E378"/>
    <mergeCell ref="B379:E379"/>
    <mergeCell ref="A380:A381"/>
    <mergeCell ref="B455:E455"/>
    <mergeCell ref="B456:E456"/>
    <mergeCell ref="B457:E457"/>
    <mergeCell ref="A458:A459"/>
    <mergeCell ref="A466:E466"/>
    <mergeCell ref="A467:A468"/>
    <mergeCell ref="A425:E425"/>
    <mergeCell ref="A426:A427"/>
    <mergeCell ref="A451:E451"/>
    <mergeCell ref="A452:E452"/>
    <mergeCell ref="B453:E453"/>
    <mergeCell ref="D454:E454"/>
    <mergeCell ref="B488:E488"/>
    <mergeCell ref="B489:E489"/>
    <mergeCell ref="A490:A491"/>
    <mergeCell ref="A498:E498"/>
    <mergeCell ref="A499:A500"/>
    <mergeCell ref="B524:E524"/>
    <mergeCell ref="A480:E480"/>
    <mergeCell ref="B481:E481"/>
    <mergeCell ref="A482:E482"/>
    <mergeCell ref="A485:E485"/>
    <mergeCell ref="A486:E486"/>
    <mergeCell ref="B487:E487"/>
    <mergeCell ref="A562:E562"/>
    <mergeCell ref="B563:E563"/>
    <mergeCell ref="D564:E564"/>
    <mergeCell ref="B565:E565"/>
    <mergeCell ref="B566:E566"/>
    <mergeCell ref="B567:E567"/>
    <mergeCell ref="B525:E525"/>
    <mergeCell ref="B526:E526"/>
    <mergeCell ref="A527:A528"/>
    <mergeCell ref="A535:E535"/>
    <mergeCell ref="A536:A537"/>
    <mergeCell ref="A561:E561"/>
    <mergeCell ref="B593:E593"/>
    <mergeCell ref="B594:E594"/>
    <mergeCell ref="A595:A596"/>
    <mergeCell ref="A603:E603"/>
    <mergeCell ref="A604:A605"/>
    <mergeCell ref="B568:E568"/>
    <mergeCell ref="A569:A570"/>
    <mergeCell ref="A577:E577"/>
    <mergeCell ref="A578:A579"/>
    <mergeCell ref="A591:E591"/>
    <mergeCell ref="B592:E592"/>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76"/>
  <sheetViews>
    <sheetView view="pageBreakPreview" topLeftCell="A535" zoomScale="60" zoomScaleNormal="145" workbookViewId="0">
      <selection activeCell="A2" sqref="A2:E2"/>
    </sheetView>
  </sheetViews>
  <sheetFormatPr defaultRowHeight="15" x14ac:dyDescent="0.25"/>
  <cols>
    <col min="1" max="1" width="28.5703125" customWidth="1"/>
    <col min="2" max="5" width="11.7109375" customWidth="1"/>
  </cols>
  <sheetData>
    <row r="2" spans="1:6" ht="34.5" customHeight="1" x14ac:dyDescent="0.25">
      <c r="A2" s="636" t="s">
        <v>39</v>
      </c>
      <c r="B2" s="636"/>
      <c r="C2" s="636"/>
      <c r="D2" s="636"/>
      <c r="E2" s="636"/>
      <c r="F2" s="280"/>
    </row>
    <row r="3" spans="1:6" ht="18" customHeight="1" x14ac:dyDescent="0.25">
      <c r="A3" s="332" t="s">
        <v>57</v>
      </c>
      <c r="B3" s="332"/>
      <c r="C3" s="332"/>
      <c r="D3" s="332"/>
      <c r="E3" s="332"/>
      <c r="F3" s="46"/>
    </row>
    <row r="4" spans="1:6" ht="15.75" thickBot="1" x14ac:dyDescent="0.3"/>
    <row r="5" spans="1:6" ht="15.75" thickBot="1" x14ac:dyDescent="0.3">
      <c r="A5" s="16" t="s">
        <v>22</v>
      </c>
      <c r="B5" s="600" t="s">
        <v>617</v>
      </c>
      <c r="C5" s="600"/>
      <c r="D5" s="600"/>
      <c r="E5" s="600"/>
    </row>
    <row r="6" spans="1:6" ht="15.75" thickBot="1" x14ac:dyDescent="0.3">
      <c r="A6" s="16" t="s">
        <v>4</v>
      </c>
      <c r="B6" s="601" t="s">
        <v>618</v>
      </c>
      <c r="C6" s="602"/>
      <c r="D6" s="602"/>
      <c r="E6" s="603"/>
    </row>
    <row r="7" spans="1:6" ht="15.75" thickBot="1" x14ac:dyDescent="0.3">
      <c r="A7" s="16" t="s">
        <v>27</v>
      </c>
      <c r="B7" s="604" t="s">
        <v>5</v>
      </c>
      <c r="C7" s="605"/>
      <c r="D7" s="605"/>
      <c r="E7" s="606"/>
    </row>
    <row r="8" spans="1:6" ht="15.75" thickBot="1" x14ac:dyDescent="0.3">
      <c r="A8" s="340" t="s">
        <v>8</v>
      </c>
      <c r="B8" s="341"/>
      <c r="C8" s="341"/>
      <c r="D8" s="341"/>
      <c r="E8" s="342"/>
    </row>
    <row r="9" spans="1:6" ht="15.75" thickBot="1" x14ac:dyDescent="0.3">
      <c r="A9" s="597" t="s">
        <v>619</v>
      </c>
      <c r="B9" s="598"/>
      <c r="C9" s="598"/>
      <c r="D9" s="598"/>
      <c r="E9" s="599"/>
    </row>
    <row r="10" spans="1:6" ht="36.75" customHeight="1" thickBot="1" x14ac:dyDescent="0.3">
      <c r="A10" s="597"/>
      <c r="B10" s="598"/>
      <c r="C10" s="598"/>
      <c r="D10" s="598"/>
      <c r="E10" s="599"/>
    </row>
    <row r="11" spans="1:6" ht="41.25" customHeight="1" thickBot="1" x14ac:dyDescent="0.3">
      <c r="A11" s="597"/>
      <c r="B11" s="598"/>
      <c r="C11" s="598"/>
      <c r="D11" s="598"/>
      <c r="E11" s="599"/>
    </row>
    <row r="12" spans="1:6" ht="60.75" customHeight="1" thickBot="1" x14ac:dyDescent="0.3">
      <c r="A12" s="15" t="s">
        <v>11</v>
      </c>
      <c r="B12" s="443" t="s">
        <v>620</v>
      </c>
      <c r="C12" s="409"/>
      <c r="D12" s="409"/>
      <c r="E12" s="410"/>
    </row>
    <row r="13" spans="1:6" ht="23.25" customHeight="1" x14ac:dyDescent="0.25">
      <c r="A13" s="366" t="s">
        <v>12</v>
      </c>
      <c r="B13" s="2">
        <v>2018</v>
      </c>
      <c r="C13" s="2">
        <v>2019</v>
      </c>
      <c r="D13" s="2">
        <v>2020</v>
      </c>
      <c r="E13" s="2">
        <v>2021</v>
      </c>
    </row>
    <row r="14" spans="1:6" ht="15.75" thickBot="1" x14ac:dyDescent="0.3">
      <c r="A14" s="367"/>
      <c r="B14" s="3" t="s">
        <v>6</v>
      </c>
      <c r="C14" s="3" t="s">
        <v>7</v>
      </c>
      <c r="D14" s="3" t="s">
        <v>7</v>
      </c>
      <c r="E14" s="3" t="s">
        <v>7</v>
      </c>
    </row>
    <row r="15" spans="1:6" ht="15.75" thickBot="1" x14ac:dyDescent="0.3">
      <c r="A15" s="53" t="s">
        <v>621</v>
      </c>
      <c r="B15" s="79" t="s">
        <v>622</v>
      </c>
      <c r="C15" s="79" t="s">
        <v>623</v>
      </c>
      <c r="D15" s="79" t="s">
        <v>623</v>
      </c>
      <c r="E15" s="79" t="s">
        <v>624</v>
      </c>
    </row>
    <row r="16" spans="1:6" ht="15.75" thickBot="1" x14ac:dyDescent="0.3">
      <c r="A16" s="4" t="s">
        <v>514</v>
      </c>
      <c r="B16" s="79">
        <v>1.21E-2</v>
      </c>
      <c r="C16" s="79">
        <v>1.26E-2</v>
      </c>
      <c r="D16" s="79">
        <v>1.26E-2</v>
      </c>
      <c r="E16" s="79">
        <v>1.26E-2</v>
      </c>
    </row>
    <row r="17" spans="1:5" ht="23.25" thickBot="1" x14ac:dyDescent="0.3">
      <c r="A17" s="4" t="s">
        <v>180</v>
      </c>
      <c r="B17" s="31" t="s">
        <v>31</v>
      </c>
      <c r="C17" s="31" t="s">
        <v>28</v>
      </c>
      <c r="D17" s="31" t="s">
        <v>28</v>
      </c>
      <c r="E17" s="31" t="s">
        <v>28</v>
      </c>
    </row>
    <row r="18" spans="1:5" ht="49.5" customHeight="1" thickBot="1" x14ac:dyDescent="0.3">
      <c r="A18" s="234" t="s">
        <v>625</v>
      </c>
      <c r="B18" s="414" t="s">
        <v>626</v>
      </c>
      <c r="C18" s="443"/>
      <c r="D18" s="443"/>
      <c r="E18" s="444"/>
    </row>
    <row r="19" spans="1:5" ht="30" customHeight="1" thickBot="1" x14ac:dyDescent="0.3">
      <c r="A19" s="371" t="s">
        <v>627</v>
      </c>
      <c r="B19" s="372"/>
      <c r="C19" s="372"/>
      <c r="D19" s="372"/>
      <c r="E19" s="373"/>
    </row>
    <row r="20" spans="1:5" ht="17.25" customHeight="1" thickBot="1" x14ac:dyDescent="0.3">
      <c r="A20" s="53" t="s">
        <v>628</v>
      </c>
      <c r="B20" s="89">
        <v>1</v>
      </c>
      <c r="C20" s="79">
        <v>-3.4324039098703962E-2</v>
      </c>
      <c r="D20" s="79">
        <v>-4.1583586520799853E-2</v>
      </c>
      <c r="E20" s="79">
        <v>-4.1189247306643639E-2</v>
      </c>
    </row>
    <row r="21" spans="1:5" ht="17.25" customHeight="1" thickBot="1" x14ac:dyDescent="0.3">
      <c r="A21" s="374" t="s">
        <v>33</v>
      </c>
      <c r="B21" s="375"/>
      <c r="C21" s="375"/>
      <c r="D21" s="375"/>
      <c r="E21" s="376"/>
    </row>
    <row r="22" spans="1:5" ht="17.25" customHeight="1" thickBot="1" x14ac:dyDescent="0.3">
      <c r="A22" s="399" t="s">
        <v>46</v>
      </c>
      <c r="B22" s="400"/>
      <c r="C22" s="400"/>
      <c r="D22" s="400"/>
      <c r="E22" s="401"/>
    </row>
    <row r="23" spans="1:5" ht="17.25" customHeight="1" thickBot="1" x14ac:dyDescent="0.3">
      <c r="A23" s="19" t="s">
        <v>29</v>
      </c>
      <c r="B23" s="414" t="s">
        <v>629</v>
      </c>
      <c r="C23" s="443"/>
      <c r="D23" s="443"/>
      <c r="E23" s="444"/>
    </row>
    <row r="24" spans="1:5" ht="17.25" customHeight="1" thickBot="1" x14ac:dyDescent="0.3">
      <c r="A24" s="4" t="s">
        <v>10</v>
      </c>
      <c r="B24" s="371" t="s">
        <v>630</v>
      </c>
      <c r="C24" s="372"/>
      <c r="D24" s="372"/>
      <c r="E24" s="373"/>
    </row>
    <row r="25" spans="1:5" ht="17.25" customHeight="1" thickBot="1" x14ac:dyDescent="0.3">
      <c r="A25" s="4" t="s">
        <v>15</v>
      </c>
      <c r="B25" s="352" t="s">
        <v>631</v>
      </c>
      <c r="C25" s="353"/>
      <c r="D25" s="353"/>
      <c r="E25" s="381"/>
    </row>
    <row r="26" spans="1:5" ht="17.25" customHeight="1" x14ac:dyDescent="0.25">
      <c r="A26" s="366"/>
      <c r="B26" s="17">
        <v>2018</v>
      </c>
      <c r="C26" s="17">
        <v>2019</v>
      </c>
      <c r="D26" s="17">
        <v>2020</v>
      </c>
      <c r="E26" s="17">
        <v>2021</v>
      </c>
    </row>
    <row r="27" spans="1:5" ht="17.25" customHeight="1" thickBot="1" x14ac:dyDescent="0.3">
      <c r="A27" s="367"/>
      <c r="B27" s="18" t="s">
        <v>6</v>
      </c>
      <c r="C27" s="18" t="s">
        <v>7</v>
      </c>
      <c r="D27" s="18" t="s">
        <v>7</v>
      </c>
      <c r="E27" s="18" t="s">
        <v>7</v>
      </c>
    </row>
    <row r="28" spans="1:5" ht="17.25" customHeight="1" thickBot="1" x14ac:dyDescent="0.3">
      <c r="A28" s="4" t="s">
        <v>9</v>
      </c>
      <c r="B28" s="6">
        <v>10</v>
      </c>
      <c r="C28" s="6">
        <v>10</v>
      </c>
      <c r="D28" s="6"/>
      <c r="E28" s="6">
        <v>11</v>
      </c>
    </row>
    <row r="29" spans="1:5" ht="17.25" customHeight="1" thickBot="1" x14ac:dyDescent="0.3">
      <c r="A29" s="4" t="s">
        <v>16</v>
      </c>
      <c r="B29" s="6">
        <f>B58</f>
        <v>6350</v>
      </c>
      <c r="C29" s="6">
        <f t="shared" ref="C29:E29" si="0">C58</f>
        <v>6350</v>
      </c>
      <c r="D29" s="6">
        <f t="shared" si="0"/>
        <v>0</v>
      </c>
      <c r="E29" s="6">
        <f t="shared" si="0"/>
        <v>337</v>
      </c>
    </row>
    <row r="30" spans="1:5" ht="17.25" customHeight="1" thickBot="1" x14ac:dyDescent="0.3">
      <c r="A30" s="4" t="s">
        <v>24</v>
      </c>
      <c r="B30" s="6">
        <f>B29/B28</f>
        <v>635</v>
      </c>
      <c r="C30" s="6">
        <f t="shared" ref="C30:E30" si="1">C29/C28</f>
        <v>635</v>
      </c>
      <c r="D30" s="6" t="e">
        <f t="shared" si="1"/>
        <v>#DIV/0!</v>
      </c>
      <c r="E30" s="6">
        <f t="shared" si="1"/>
        <v>30.636363636363637</v>
      </c>
    </row>
    <row r="31" spans="1:5" ht="17.25" customHeight="1" thickBot="1" x14ac:dyDescent="0.3">
      <c r="A31" s="4" t="s">
        <v>17</v>
      </c>
      <c r="B31" s="45" t="s">
        <v>23</v>
      </c>
      <c r="C31" s="7">
        <f>C28/B28-1</f>
        <v>0</v>
      </c>
      <c r="D31" s="7">
        <f t="shared" ref="D31:E33" si="2">D28/C28-1</f>
        <v>-1</v>
      </c>
      <c r="E31" s="7" t="e">
        <f t="shared" si="2"/>
        <v>#DIV/0!</v>
      </c>
    </row>
    <row r="32" spans="1:5" ht="17.25" customHeight="1" thickBot="1" x14ac:dyDescent="0.3">
      <c r="A32" s="4" t="s">
        <v>18</v>
      </c>
      <c r="B32" s="45" t="s">
        <v>23</v>
      </c>
      <c r="C32" s="7">
        <f>C29/B29-1</f>
        <v>0</v>
      </c>
      <c r="D32" s="7">
        <f t="shared" si="2"/>
        <v>-1</v>
      </c>
      <c r="E32" s="7" t="e">
        <f t="shared" si="2"/>
        <v>#DIV/0!</v>
      </c>
    </row>
    <row r="33" spans="1:5" ht="17.25" customHeight="1" thickBot="1" x14ac:dyDescent="0.3">
      <c r="A33" s="4" t="s">
        <v>19</v>
      </c>
      <c r="B33" s="45" t="s">
        <v>23</v>
      </c>
      <c r="C33" s="7">
        <f>C30/B30-1</f>
        <v>0</v>
      </c>
      <c r="D33" s="7" t="e">
        <f t="shared" si="2"/>
        <v>#DIV/0!</v>
      </c>
      <c r="E33" s="7" t="e">
        <f t="shared" si="2"/>
        <v>#DIV/0!</v>
      </c>
    </row>
    <row r="34" spans="1:5" ht="17.25" customHeight="1" thickBot="1" x14ac:dyDescent="0.3">
      <c r="A34" s="405" t="s">
        <v>35</v>
      </c>
      <c r="B34" s="406"/>
      <c r="C34" s="406"/>
      <c r="D34" s="406"/>
      <c r="E34" s="407"/>
    </row>
    <row r="35" spans="1:5" ht="17.25" customHeight="1" x14ac:dyDescent="0.25">
      <c r="A35" s="366"/>
      <c r="B35" s="17">
        <v>2018</v>
      </c>
      <c r="C35" s="17">
        <v>2019</v>
      </c>
      <c r="D35" s="17">
        <v>2020</v>
      </c>
      <c r="E35" s="17">
        <v>2021</v>
      </c>
    </row>
    <row r="36" spans="1:5" ht="17.25" customHeight="1" thickBot="1" x14ac:dyDescent="0.3">
      <c r="A36" s="367"/>
      <c r="B36" s="18" t="s">
        <v>6</v>
      </c>
      <c r="C36" s="18" t="s">
        <v>7</v>
      </c>
      <c r="D36" s="18" t="s">
        <v>7</v>
      </c>
      <c r="E36" s="18" t="s">
        <v>7</v>
      </c>
    </row>
    <row r="37" spans="1:5" ht="17.25" customHeight="1" thickBot="1" x14ac:dyDescent="0.3">
      <c r="A37" s="1" t="s">
        <v>0</v>
      </c>
      <c r="B37" s="8">
        <f>B38+B39</f>
        <v>4600</v>
      </c>
      <c r="C37" s="8">
        <f t="shared" ref="C37:E37" si="3">C38+C39</f>
        <v>4600</v>
      </c>
      <c r="D37" s="8">
        <f t="shared" si="3"/>
        <v>0</v>
      </c>
      <c r="E37" s="8">
        <f t="shared" si="3"/>
        <v>337</v>
      </c>
    </row>
    <row r="38" spans="1:5" ht="17.25" customHeight="1" thickBot="1" x14ac:dyDescent="0.3">
      <c r="A38" s="10" t="s">
        <v>52</v>
      </c>
      <c r="B38" s="235">
        <v>4600</v>
      </c>
      <c r="C38" s="235">
        <v>4600</v>
      </c>
      <c r="D38" s="703"/>
      <c r="E38" s="703">
        <v>337</v>
      </c>
    </row>
    <row r="39" spans="1:5" ht="17.25" customHeight="1" thickBot="1" x14ac:dyDescent="0.3">
      <c r="A39" s="10" t="s">
        <v>53</v>
      </c>
      <c r="B39" s="11"/>
      <c r="C39" s="11"/>
      <c r="D39" s="190"/>
      <c r="E39" s="190"/>
    </row>
    <row r="40" spans="1:5" ht="17.25" customHeight="1" thickBot="1" x14ac:dyDescent="0.3">
      <c r="A40" s="1" t="s">
        <v>32</v>
      </c>
      <c r="B40" s="8">
        <f>B41+B42</f>
        <v>750</v>
      </c>
      <c r="C40" s="8">
        <f t="shared" ref="C40:E40" si="4">C41+C42</f>
        <v>750</v>
      </c>
      <c r="D40" s="89">
        <f t="shared" si="4"/>
        <v>0</v>
      </c>
      <c r="E40" s="89">
        <f t="shared" si="4"/>
        <v>0</v>
      </c>
    </row>
    <row r="41" spans="1:5" ht="17.25" customHeight="1" thickBot="1" x14ac:dyDescent="0.3">
      <c r="A41" s="10" t="s">
        <v>52</v>
      </c>
      <c r="B41" s="8">
        <v>750</v>
      </c>
      <c r="C41" s="8">
        <v>750</v>
      </c>
      <c r="D41" s="89"/>
      <c r="E41" s="89"/>
    </row>
    <row r="42" spans="1:5" ht="17.25" customHeight="1" thickBot="1" x14ac:dyDescent="0.3">
      <c r="A42" s="10" t="s">
        <v>53</v>
      </c>
      <c r="B42" s="11"/>
      <c r="C42" s="8"/>
      <c r="D42" s="89"/>
      <c r="E42" s="89"/>
    </row>
    <row r="43" spans="1:5" ht="17.25" customHeight="1" thickBot="1" x14ac:dyDescent="0.3">
      <c r="A43" s="1" t="s">
        <v>1</v>
      </c>
      <c r="B43" s="11">
        <f>B44+B45</f>
        <v>1000</v>
      </c>
      <c r="C43" s="11">
        <f t="shared" ref="C43:E43" si="5">C44+C45</f>
        <v>1000</v>
      </c>
      <c r="D43" s="190">
        <f t="shared" si="5"/>
        <v>0</v>
      </c>
      <c r="E43" s="190">
        <f t="shared" si="5"/>
        <v>0</v>
      </c>
    </row>
    <row r="44" spans="1:5" ht="17.25" customHeight="1" thickBot="1" x14ac:dyDescent="0.3">
      <c r="A44" s="10" t="s">
        <v>52</v>
      </c>
      <c r="B44" s="8">
        <v>1000</v>
      </c>
      <c r="C44" s="8">
        <v>1000</v>
      </c>
      <c r="D44" s="89"/>
      <c r="E44" s="89"/>
    </row>
    <row r="45" spans="1:5" ht="17.25" customHeight="1" thickBot="1" x14ac:dyDescent="0.3">
      <c r="A45" s="10" t="s">
        <v>53</v>
      </c>
      <c r="B45" s="11"/>
      <c r="C45" s="8"/>
      <c r="D45" s="8"/>
      <c r="E45" s="8"/>
    </row>
    <row r="46" spans="1:5" ht="17.25" customHeight="1" thickBot="1" x14ac:dyDescent="0.3">
      <c r="A46" s="1" t="s">
        <v>2</v>
      </c>
      <c r="B46" s="11">
        <f>B47+B48</f>
        <v>0</v>
      </c>
      <c r="C46" s="11">
        <f t="shared" ref="C46:E46" si="6">C47+C48</f>
        <v>0</v>
      </c>
      <c r="D46" s="11">
        <f t="shared" si="6"/>
        <v>0</v>
      </c>
      <c r="E46" s="11">
        <f t="shared" si="6"/>
        <v>0</v>
      </c>
    </row>
    <row r="47" spans="1:5" ht="17.25" customHeight="1" thickBot="1" x14ac:dyDescent="0.3">
      <c r="A47" s="10" t="s">
        <v>52</v>
      </c>
      <c r="B47" s="11"/>
      <c r="C47" s="8"/>
      <c r="D47" s="8"/>
      <c r="E47" s="8"/>
    </row>
    <row r="48" spans="1:5" ht="17.25" customHeight="1" thickBot="1" x14ac:dyDescent="0.3">
      <c r="A48" s="10" t="s">
        <v>53</v>
      </c>
      <c r="B48" s="11"/>
      <c r="C48" s="8"/>
      <c r="D48" s="8"/>
      <c r="E48" s="8"/>
    </row>
    <row r="49" spans="1:5" ht="17.25" customHeight="1" thickBot="1" x14ac:dyDescent="0.3">
      <c r="A49" s="1" t="s">
        <v>25</v>
      </c>
      <c r="B49" s="11">
        <f>B50+B51</f>
        <v>0</v>
      </c>
      <c r="C49" s="11">
        <f t="shared" ref="C49:E49" si="7">C50+C51</f>
        <v>0</v>
      </c>
      <c r="D49" s="11">
        <f t="shared" si="7"/>
        <v>0</v>
      </c>
      <c r="E49" s="11">
        <f t="shared" si="7"/>
        <v>0</v>
      </c>
    </row>
    <row r="50" spans="1:5" ht="17.25" customHeight="1" thickBot="1" x14ac:dyDescent="0.3">
      <c r="A50" s="10" t="s">
        <v>52</v>
      </c>
      <c r="B50" s="11"/>
      <c r="C50" s="8"/>
      <c r="D50" s="8"/>
      <c r="E50" s="8"/>
    </row>
    <row r="51" spans="1:5" ht="17.25" customHeight="1" thickBot="1" x14ac:dyDescent="0.3">
      <c r="A51" s="10" t="s">
        <v>53</v>
      </c>
      <c r="B51" s="11"/>
      <c r="C51" s="8"/>
      <c r="D51" s="8"/>
      <c r="E51" s="8"/>
    </row>
    <row r="52" spans="1:5" ht="17.25" customHeight="1" thickBot="1" x14ac:dyDescent="0.3">
      <c r="A52" s="1" t="s">
        <v>26</v>
      </c>
      <c r="B52" s="11">
        <f>B53+B54</f>
        <v>0</v>
      </c>
      <c r="C52" s="11">
        <f t="shared" ref="C52:E52" si="8">C53+C54</f>
        <v>0</v>
      </c>
      <c r="D52" s="11">
        <f t="shared" si="8"/>
        <v>0</v>
      </c>
      <c r="E52" s="11">
        <f t="shared" si="8"/>
        <v>0</v>
      </c>
    </row>
    <row r="53" spans="1:5" ht="17.25" customHeight="1" thickBot="1" x14ac:dyDescent="0.3">
      <c r="A53" s="10" t="s">
        <v>52</v>
      </c>
      <c r="B53" s="11"/>
      <c r="C53" s="8"/>
      <c r="D53" s="8"/>
      <c r="E53" s="8"/>
    </row>
    <row r="54" spans="1:5" ht="17.25" customHeight="1" thickBot="1" x14ac:dyDescent="0.3">
      <c r="A54" s="10" t="s">
        <v>53</v>
      </c>
      <c r="B54" s="11"/>
      <c r="C54" s="8"/>
      <c r="D54" s="8"/>
      <c r="E54" s="8"/>
    </row>
    <row r="55" spans="1:5" ht="17.25" customHeight="1" thickBot="1" x14ac:dyDescent="0.3">
      <c r="A55" s="1" t="s">
        <v>3</v>
      </c>
      <c r="B55" s="11">
        <f>B56+B57</f>
        <v>0</v>
      </c>
      <c r="C55" s="11">
        <f t="shared" ref="C55:E55" si="9">C56+C57</f>
        <v>0</v>
      </c>
      <c r="D55" s="11">
        <f t="shared" si="9"/>
        <v>0</v>
      </c>
      <c r="E55" s="11">
        <f t="shared" si="9"/>
        <v>0</v>
      </c>
    </row>
    <row r="56" spans="1:5" ht="17.25" customHeight="1" thickBot="1" x14ac:dyDescent="0.3">
      <c r="A56" s="10" t="s">
        <v>52</v>
      </c>
      <c r="B56" s="11"/>
      <c r="C56" s="70"/>
      <c r="D56" s="70"/>
      <c r="E56" s="70"/>
    </row>
    <row r="57" spans="1:5" ht="17.25" customHeight="1" thickBot="1" x14ac:dyDescent="0.3">
      <c r="A57" s="10" t="s">
        <v>53</v>
      </c>
      <c r="B57" s="11"/>
      <c r="C57" s="71"/>
      <c r="D57" s="70"/>
      <c r="E57" s="70"/>
    </row>
    <row r="58" spans="1:5" ht="17.25" customHeight="1" thickBot="1" x14ac:dyDescent="0.3">
      <c r="A58" s="20" t="s">
        <v>34</v>
      </c>
      <c r="B58" s="11">
        <f>B55+B52+B49+B46+B43+B40+B37</f>
        <v>6350</v>
      </c>
      <c r="C58" s="11">
        <f t="shared" ref="C58:E58" si="10">C55+C52+C49+C46+C43+C40+C37</f>
        <v>6350</v>
      </c>
      <c r="D58" s="11">
        <f t="shared" si="10"/>
        <v>0</v>
      </c>
      <c r="E58" s="11">
        <f t="shared" si="10"/>
        <v>337</v>
      </c>
    </row>
    <row r="59" spans="1:5" ht="17.25" customHeight="1" thickBot="1" x14ac:dyDescent="0.3">
      <c r="A59" s="23" t="s">
        <v>36</v>
      </c>
      <c r="B59" s="24">
        <f>IF(B58-B29=0,0,"Error")</f>
        <v>0</v>
      </c>
      <c r="C59" s="24">
        <f>IF(C58-C29=0,0,"Error")</f>
        <v>0</v>
      </c>
      <c r="D59" s="24">
        <f>IF(D58-D29=0,0,"Error")</f>
        <v>0</v>
      </c>
      <c r="E59" s="24">
        <f>IF(E58-E29=0,0,"Error")</f>
        <v>0</v>
      </c>
    </row>
    <row r="60" spans="1:5" ht="17.25" customHeight="1" thickBot="1" x14ac:dyDescent="0.3">
      <c r="A60" s="72" t="s">
        <v>75</v>
      </c>
      <c r="B60" s="414" t="s">
        <v>632</v>
      </c>
      <c r="C60" s="443"/>
      <c r="D60" s="443"/>
      <c r="E60" s="444"/>
    </row>
    <row r="61" spans="1:5" ht="17.25" customHeight="1" thickBot="1" x14ac:dyDescent="0.3">
      <c r="A61" s="4" t="s">
        <v>10</v>
      </c>
      <c r="B61" s="382" t="s">
        <v>633</v>
      </c>
      <c r="C61" s="358"/>
      <c r="D61" s="358"/>
      <c r="E61" s="383"/>
    </row>
    <row r="62" spans="1:5" ht="17.25" customHeight="1" thickBot="1" x14ac:dyDescent="0.3">
      <c r="A62" s="4" t="s">
        <v>15</v>
      </c>
      <c r="B62" s="352" t="s">
        <v>634</v>
      </c>
      <c r="C62" s="353"/>
      <c r="D62" s="353"/>
      <c r="E62" s="381"/>
    </row>
    <row r="63" spans="1:5" ht="17.25" customHeight="1" x14ac:dyDescent="0.25">
      <c r="A63" s="366"/>
      <c r="B63" s="17">
        <v>2018</v>
      </c>
      <c r="C63" s="17">
        <v>2019</v>
      </c>
      <c r="D63" s="17">
        <v>2020</v>
      </c>
      <c r="E63" s="17">
        <v>2021</v>
      </c>
    </row>
    <row r="64" spans="1:5" ht="17.25" customHeight="1" thickBot="1" x14ac:dyDescent="0.3">
      <c r="A64" s="367"/>
      <c r="B64" s="18" t="s">
        <v>6</v>
      </c>
      <c r="C64" s="18" t="s">
        <v>7</v>
      </c>
      <c r="D64" s="18" t="s">
        <v>7</v>
      </c>
      <c r="E64" s="18" t="s">
        <v>7</v>
      </c>
    </row>
    <row r="65" spans="1:5" ht="17.25" customHeight="1" thickBot="1" x14ac:dyDescent="0.3">
      <c r="A65" s="4" t="s">
        <v>9</v>
      </c>
      <c r="B65" s="6">
        <v>635604.99527987512</v>
      </c>
      <c r="C65" s="6">
        <v>641802.67867680197</v>
      </c>
      <c r="D65" s="6">
        <v>657762.1572172906</v>
      </c>
      <c r="E65" s="6">
        <v>674434.00673612067</v>
      </c>
    </row>
    <row r="66" spans="1:5" ht="17.25" customHeight="1" thickBot="1" x14ac:dyDescent="0.3">
      <c r="A66" s="4" t="s">
        <v>16</v>
      </c>
      <c r="B66" s="6">
        <f>B95</f>
        <v>28247400</v>
      </c>
      <c r="C66" s="6">
        <f t="shared" ref="C66:E66" si="11">C95</f>
        <v>29449942</v>
      </c>
      <c r="D66" s="6">
        <f t="shared" si="11"/>
        <v>32240795</v>
      </c>
      <c r="E66" s="6">
        <f t="shared" si="11"/>
        <v>32630905</v>
      </c>
    </row>
    <row r="67" spans="1:5" ht="17.25" customHeight="1" thickBot="1" x14ac:dyDescent="0.3">
      <c r="A67" s="4" t="s">
        <v>24</v>
      </c>
      <c r="B67" s="6">
        <f>B66/B65</f>
        <v>44.441752676222848</v>
      </c>
      <c r="C67" s="6">
        <f>C66/C65</f>
        <v>45.886287138465434</v>
      </c>
      <c r="D67" s="6">
        <f>D66/D65</f>
        <v>49.015886131845846</v>
      </c>
      <c r="E67" s="6">
        <f>E66/E65</f>
        <v>48.382650747276422</v>
      </c>
    </row>
    <row r="68" spans="1:5" ht="17.25" customHeight="1" thickBot="1" x14ac:dyDescent="0.3">
      <c r="A68" s="4" t="s">
        <v>17</v>
      </c>
      <c r="B68" s="45"/>
      <c r="C68" s="7">
        <f>C65/B65-1</f>
        <v>9.7508412346536399E-3</v>
      </c>
      <c r="D68" s="7">
        <f>D65/C65-1</f>
        <v>2.4866643706430436E-2</v>
      </c>
      <c r="E68" s="7">
        <f>E65/D65-1</f>
        <v>2.5346319084943225E-2</v>
      </c>
    </row>
    <row r="69" spans="1:5" ht="17.25" customHeight="1" thickBot="1" x14ac:dyDescent="0.3">
      <c r="A69" s="4" t="s">
        <v>18</v>
      </c>
      <c r="B69" s="45"/>
      <c r="C69" s="7">
        <f>C66/B66-1</f>
        <v>4.2571776517484894E-2</v>
      </c>
      <c r="D69" s="7">
        <f t="shared" ref="D69:E70" si="12">D66/C66-1</f>
        <v>9.4765993087524647E-2</v>
      </c>
      <c r="E69" s="7">
        <f t="shared" si="12"/>
        <v>1.2099887735398607E-2</v>
      </c>
    </row>
    <row r="70" spans="1:5" ht="17.25" customHeight="1" thickBot="1" x14ac:dyDescent="0.3">
      <c r="A70" s="4" t="s">
        <v>19</v>
      </c>
      <c r="B70" s="45"/>
      <c r="C70" s="7">
        <f>C67/B67-1</f>
        <v>3.2503993997865965E-2</v>
      </c>
      <c r="D70" s="7">
        <f t="shared" si="12"/>
        <v>6.8203360710719529E-2</v>
      </c>
      <c r="E70" s="7">
        <f t="shared" si="12"/>
        <v>-1.2918982691980885E-2</v>
      </c>
    </row>
    <row r="71" spans="1:5" ht="17.25" customHeight="1" thickBot="1" x14ac:dyDescent="0.3">
      <c r="A71" s="405" t="s">
        <v>106</v>
      </c>
      <c r="B71" s="406"/>
      <c r="C71" s="406"/>
      <c r="D71" s="406"/>
      <c r="E71" s="407"/>
    </row>
    <row r="72" spans="1:5" ht="17.25" customHeight="1" x14ac:dyDescent="0.25">
      <c r="A72" s="366"/>
      <c r="B72" s="17">
        <v>2018</v>
      </c>
      <c r="C72" s="17">
        <v>2019</v>
      </c>
      <c r="D72" s="17">
        <v>2020</v>
      </c>
      <c r="E72" s="17">
        <v>2021</v>
      </c>
    </row>
    <row r="73" spans="1:5" ht="17.25" customHeight="1" thickBot="1" x14ac:dyDescent="0.3">
      <c r="A73" s="367"/>
      <c r="B73" s="18" t="s">
        <v>6</v>
      </c>
      <c r="C73" s="18" t="s">
        <v>7</v>
      </c>
      <c r="D73" s="18" t="s">
        <v>7</v>
      </c>
      <c r="E73" s="18" t="s">
        <v>7</v>
      </c>
    </row>
    <row r="74" spans="1:5" ht="17.25" customHeight="1" thickBot="1" x14ac:dyDescent="0.3">
      <c r="A74" s="1" t="s">
        <v>0</v>
      </c>
      <c r="B74" s="8">
        <f>B75+B76</f>
        <v>0</v>
      </c>
      <c r="C74" s="8">
        <f t="shared" ref="C74:E74" si="13">C75+C76</f>
        <v>0</v>
      </c>
      <c r="D74" s="8">
        <f t="shared" si="13"/>
        <v>0</v>
      </c>
      <c r="E74" s="8">
        <f t="shared" si="13"/>
        <v>0</v>
      </c>
    </row>
    <row r="75" spans="1:5" ht="17.25" customHeight="1" thickBot="1" x14ac:dyDescent="0.3">
      <c r="A75" s="10" t="s">
        <v>52</v>
      </c>
      <c r="B75" s="11"/>
      <c r="C75" s="222"/>
      <c r="D75" s="222"/>
      <c r="E75" s="222"/>
    </row>
    <row r="76" spans="1:5" ht="17.25" customHeight="1" thickBot="1" x14ac:dyDescent="0.3">
      <c r="A76" s="10" t="s">
        <v>53</v>
      </c>
      <c r="B76" s="11"/>
      <c r="C76" s="82"/>
      <c r="D76" s="82"/>
      <c r="E76" s="82"/>
    </row>
    <row r="77" spans="1:5" ht="17.25" customHeight="1" thickBot="1" x14ac:dyDescent="0.3">
      <c r="A77" s="1" t="s">
        <v>32</v>
      </c>
      <c r="B77" s="8">
        <f>B78+B79</f>
        <v>0</v>
      </c>
      <c r="C77" s="8">
        <f t="shared" ref="C77:E77" si="14">C78+C79</f>
        <v>0</v>
      </c>
      <c r="D77" s="8">
        <f t="shared" si="14"/>
        <v>0</v>
      </c>
      <c r="E77" s="8">
        <f t="shared" si="14"/>
        <v>0</v>
      </c>
    </row>
    <row r="78" spans="1:5" ht="17.25" customHeight="1" thickBot="1" x14ac:dyDescent="0.3">
      <c r="A78" s="10" t="s">
        <v>52</v>
      </c>
      <c r="B78" s="11"/>
      <c r="C78" s="8"/>
      <c r="D78" s="8"/>
      <c r="E78" s="8"/>
    </row>
    <row r="79" spans="1:5" ht="17.25" customHeight="1" thickBot="1" x14ac:dyDescent="0.3">
      <c r="A79" s="10" t="s">
        <v>53</v>
      </c>
      <c r="B79" s="11"/>
      <c r="C79" s="8"/>
      <c r="D79" s="8"/>
      <c r="E79" s="8"/>
    </row>
    <row r="80" spans="1:5" ht="17.25" customHeight="1" thickBot="1" x14ac:dyDescent="0.3">
      <c r="A80" s="1" t="s">
        <v>1</v>
      </c>
      <c r="B80" s="11">
        <f>B81+B82</f>
        <v>0</v>
      </c>
      <c r="C80" s="11">
        <f t="shared" ref="C80:E80" si="15">C81+C82</f>
        <v>0</v>
      </c>
      <c r="D80" s="11">
        <f t="shared" si="15"/>
        <v>0</v>
      </c>
      <c r="E80" s="11">
        <f t="shared" si="15"/>
        <v>0</v>
      </c>
    </row>
    <row r="81" spans="1:5" ht="17.25" customHeight="1" thickBot="1" x14ac:dyDescent="0.3">
      <c r="A81" s="10" t="s">
        <v>52</v>
      </c>
      <c r="B81" s="11"/>
      <c r="C81" s="8"/>
      <c r="D81" s="8"/>
      <c r="E81" s="8"/>
    </row>
    <row r="82" spans="1:5" ht="17.25" customHeight="1" thickBot="1" x14ac:dyDescent="0.3">
      <c r="A82" s="10" t="s">
        <v>53</v>
      </c>
      <c r="B82" s="11"/>
      <c r="C82" s="8"/>
      <c r="D82" s="8"/>
      <c r="E82" s="8"/>
    </row>
    <row r="83" spans="1:5" ht="17.25" customHeight="1" thickBot="1" x14ac:dyDescent="0.3">
      <c r="A83" s="1" t="s">
        <v>2</v>
      </c>
      <c r="B83" s="11">
        <f>B84+B85</f>
        <v>0</v>
      </c>
      <c r="C83" s="11">
        <f t="shared" ref="C83:E83" si="16">C84+C85</f>
        <v>0</v>
      </c>
      <c r="D83" s="11">
        <f t="shared" si="16"/>
        <v>0</v>
      </c>
      <c r="E83" s="11">
        <f t="shared" si="16"/>
        <v>0</v>
      </c>
    </row>
    <row r="84" spans="1:5" ht="17.25" customHeight="1" thickBot="1" x14ac:dyDescent="0.3">
      <c r="A84" s="10" t="s">
        <v>52</v>
      </c>
      <c r="B84" s="11"/>
      <c r="C84" s="8"/>
      <c r="D84" s="8"/>
      <c r="E84" s="8"/>
    </row>
    <row r="85" spans="1:5" ht="17.25" customHeight="1" thickBot="1" x14ac:dyDescent="0.3">
      <c r="A85" s="10" t="s">
        <v>53</v>
      </c>
      <c r="B85" s="11"/>
      <c r="C85" s="8"/>
      <c r="D85" s="8"/>
      <c r="E85" s="8"/>
    </row>
    <row r="86" spans="1:5" ht="17.25" customHeight="1" thickBot="1" x14ac:dyDescent="0.3">
      <c r="A86" s="1" t="s">
        <v>25</v>
      </c>
      <c r="B86" s="11">
        <f>B87+B88</f>
        <v>28247400</v>
      </c>
      <c r="C86" s="11">
        <f t="shared" ref="C86:E86" si="17">C87+C88</f>
        <v>29449942</v>
      </c>
      <c r="D86" s="11">
        <f t="shared" si="17"/>
        <v>32240795</v>
      </c>
      <c r="E86" s="11">
        <f t="shared" si="17"/>
        <v>32630905</v>
      </c>
    </row>
    <row r="87" spans="1:5" ht="17.25" customHeight="1" thickBot="1" x14ac:dyDescent="0.3">
      <c r="A87" s="10" t="s">
        <v>52</v>
      </c>
      <c r="B87" s="11">
        <v>28247400</v>
      </c>
      <c r="C87" s="8">
        <v>29449942</v>
      </c>
      <c r="D87" s="8">
        <v>32240795</v>
      </c>
      <c r="E87" s="8">
        <v>32630905</v>
      </c>
    </row>
    <row r="88" spans="1:5" ht="17.25" customHeight="1" thickBot="1" x14ac:dyDescent="0.3">
      <c r="A88" s="10" t="s">
        <v>53</v>
      </c>
      <c r="B88" s="11"/>
      <c r="C88" s="8"/>
      <c r="D88" s="8"/>
      <c r="E88" s="8"/>
    </row>
    <row r="89" spans="1:5" ht="17.25" customHeight="1" thickBot="1" x14ac:dyDescent="0.3">
      <c r="A89" s="1" t="s">
        <v>26</v>
      </c>
      <c r="B89" s="11">
        <f>B90+B91</f>
        <v>0</v>
      </c>
      <c r="C89" s="11">
        <f t="shared" ref="C89:E89" si="18">C90+C91</f>
        <v>0</v>
      </c>
      <c r="D89" s="11">
        <f t="shared" si="18"/>
        <v>0</v>
      </c>
      <c r="E89" s="11">
        <f t="shared" si="18"/>
        <v>0</v>
      </c>
    </row>
    <row r="90" spans="1:5" ht="17.25" customHeight="1" thickBot="1" x14ac:dyDescent="0.3">
      <c r="A90" s="10" t="s">
        <v>52</v>
      </c>
      <c r="B90" s="11"/>
      <c r="C90" s="8"/>
      <c r="D90" s="8"/>
      <c r="E90" s="8"/>
    </row>
    <row r="91" spans="1:5" ht="17.25" customHeight="1" thickBot="1" x14ac:dyDescent="0.3">
      <c r="A91" s="10" t="s">
        <v>53</v>
      </c>
      <c r="B91" s="11"/>
      <c r="C91" s="8"/>
      <c r="D91" s="8"/>
      <c r="E91" s="8"/>
    </row>
    <row r="92" spans="1:5" ht="17.25" customHeight="1" thickBot="1" x14ac:dyDescent="0.3">
      <c r="A92" s="1" t="s">
        <v>3</v>
      </c>
      <c r="B92" s="11">
        <f>B93+B94</f>
        <v>0</v>
      </c>
      <c r="C92" s="11">
        <f t="shared" ref="C92:E92" si="19">C93+C94</f>
        <v>0</v>
      </c>
      <c r="D92" s="11">
        <f t="shared" si="19"/>
        <v>0</v>
      </c>
      <c r="E92" s="11">
        <f t="shared" si="19"/>
        <v>0</v>
      </c>
    </row>
    <row r="93" spans="1:5" ht="17.25" customHeight="1" thickBot="1" x14ac:dyDescent="0.3">
      <c r="A93" s="10" t="s">
        <v>52</v>
      </c>
      <c r="B93" s="11"/>
      <c r="C93" s="70"/>
      <c r="D93" s="70"/>
      <c r="E93" s="70"/>
    </row>
    <row r="94" spans="1:5" ht="17.25" customHeight="1" thickBot="1" x14ac:dyDescent="0.3">
      <c r="A94" s="10" t="s">
        <v>53</v>
      </c>
      <c r="B94" s="11"/>
      <c r="C94" s="71"/>
      <c r="D94" s="70"/>
      <c r="E94" s="70"/>
    </row>
    <row r="95" spans="1:5" ht="17.25" customHeight="1" thickBot="1" x14ac:dyDescent="0.3">
      <c r="A95" s="22" t="s">
        <v>82</v>
      </c>
      <c r="B95" s="11">
        <f>B92+B89+B86+B83+B80+B77+B74</f>
        <v>28247400</v>
      </c>
      <c r="C95" s="11">
        <f t="shared" ref="C95:E95" si="20">C92+C89+C86+C83+C80+C77+C74</f>
        <v>29449942</v>
      </c>
      <c r="D95" s="11">
        <f t="shared" si="20"/>
        <v>32240795</v>
      </c>
      <c r="E95" s="11">
        <f t="shared" si="20"/>
        <v>32630905</v>
      </c>
    </row>
    <row r="96" spans="1:5" ht="17.25" customHeight="1" thickBot="1" x14ac:dyDescent="0.3">
      <c r="A96" s="23" t="s">
        <v>36</v>
      </c>
      <c r="B96" s="24">
        <f>IF(B95-B66=0,0,"Error")</f>
        <v>0</v>
      </c>
      <c r="C96" s="24">
        <f>IF(C95-C66=0,0,"Error")</f>
        <v>0</v>
      </c>
      <c r="D96" s="24">
        <f>IF(D95-D66=0,0,"Error")</f>
        <v>0</v>
      </c>
      <c r="E96" s="24">
        <f>IF(E95-E66=0,0,"Error")</f>
        <v>0</v>
      </c>
    </row>
    <row r="97" spans="1:5" ht="17.25" customHeight="1" thickBot="1" x14ac:dyDescent="0.3">
      <c r="A97" s="19" t="s">
        <v>78</v>
      </c>
      <c r="B97" s="408" t="s">
        <v>635</v>
      </c>
      <c r="C97" s="409"/>
      <c r="D97" s="409"/>
      <c r="E97" s="410"/>
    </row>
    <row r="98" spans="1:5" ht="33" customHeight="1" thickBot="1" x14ac:dyDescent="0.3">
      <c r="A98" s="4" t="s">
        <v>10</v>
      </c>
      <c r="B98" s="371" t="s">
        <v>636</v>
      </c>
      <c r="C98" s="372"/>
      <c r="D98" s="372"/>
      <c r="E98" s="373"/>
    </row>
    <row r="99" spans="1:5" ht="17.25" customHeight="1" thickBot="1" x14ac:dyDescent="0.3">
      <c r="A99" s="4" t="s">
        <v>15</v>
      </c>
      <c r="B99" s="352" t="s">
        <v>637</v>
      </c>
      <c r="C99" s="353"/>
      <c r="D99" s="353"/>
      <c r="E99" s="381"/>
    </row>
    <row r="100" spans="1:5" ht="17.25" customHeight="1" x14ac:dyDescent="0.25">
      <c r="A100" s="366"/>
      <c r="B100" s="17">
        <v>2018</v>
      </c>
      <c r="C100" s="17">
        <v>2019</v>
      </c>
      <c r="D100" s="17">
        <v>2020</v>
      </c>
      <c r="E100" s="17">
        <v>2021</v>
      </c>
    </row>
    <row r="101" spans="1:5" ht="17.25" customHeight="1" thickBot="1" x14ac:dyDescent="0.3">
      <c r="A101" s="367"/>
      <c r="B101" s="18" t="s">
        <v>6</v>
      </c>
      <c r="C101" s="18" t="s">
        <v>7</v>
      </c>
      <c r="D101" s="18" t="s">
        <v>7</v>
      </c>
      <c r="E101" s="18" t="s">
        <v>7</v>
      </c>
    </row>
    <row r="102" spans="1:5" ht="17.25" customHeight="1" thickBot="1" x14ac:dyDescent="0.3">
      <c r="A102" s="4" t="s">
        <v>9</v>
      </c>
      <c r="B102" s="6">
        <v>505623.96714154049</v>
      </c>
      <c r="C102" s="6">
        <v>485702.9899835902</v>
      </c>
      <c r="D102" s="6">
        <v>466573.84524225997</v>
      </c>
      <c r="E102" s="6">
        <v>448204.75667480717</v>
      </c>
    </row>
    <row r="103" spans="1:5" ht="17.25" customHeight="1" thickBot="1" x14ac:dyDescent="0.3">
      <c r="A103" s="4" t="s">
        <v>16</v>
      </c>
      <c r="B103" s="6">
        <f>B132</f>
        <v>4837507</v>
      </c>
      <c r="C103" s="6">
        <f t="shared" ref="C103:E103" si="21">C132</f>
        <v>5091777</v>
      </c>
      <c r="D103" s="6">
        <f t="shared" si="21"/>
        <v>5340001</v>
      </c>
      <c r="E103" s="6">
        <f t="shared" si="21"/>
        <v>5615972</v>
      </c>
    </row>
    <row r="104" spans="1:5" ht="17.25" customHeight="1" thickBot="1" x14ac:dyDescent="0.3">
      <c r="A104" s="4" t="s">
        <v>24</v>
      </c>
      <c r="B104" s="6">
        <f>B103/B102</f>
        <v>9.5674005078280349</v>
      </c>
      <c r="C104" s="6">
        <f t="shared" ref="C104:E104" si="22">C103/C102</f>
        <v>10.483314093191044</v>
      </c>
      <c r="D104" s="6">
        <f t="shared" si="22"/>
        <v>11.44513575815057</v>
      </c>
      <c r="E104" s="6">
        <f t="shared" si="22"/>
        <v>12.529925031729732</v>
      </c>
    </row>
    <row r="105" spans="1:5" ht="17.25" customHeight="1" thickBot="1" x14ac:dyDescent="0.3">
      <c r="A105" s="4" t="s">
        <v>17</v>
      </c>
      <c r="B105" s="45" t="s">
        <v>23</v>
      </c>
      <c r="C105" s="7">
        <f>C102/B102-1</f>
        <v>-3.9398799211536883E-2</v>
      </c>
      <c r="D105" s="7">
        <f t="shared" ref="D105:E107" si="23">D102/C102-1</f>
        <v>-3.9384449212422012E-2</v>
      </c>
      <c r="E105" s="7">
        <f t="shared" si="23"/>
        <v>-3.9370163490229482E-2</v>
      </c>
    </row>
    <row r="106" spans="1:5" ht="17.25" customHeight="1" thickBot="1" x14ac:dyDescent="0.3">
      <c r="A106" s="4" t="s">
        <v>18</v>
      </c>
      <c r="B106" s="45" t="s">
        <v>23</v>
      </c>
      <c r="C106" s="7">
        <f>C103/B103-1</f>
        <v>5.2562197842814573E-2</v>
      </c>
      <c r="D106" s="7">
        <f t="shared" si="23"/>
        <v>4.8749974714132227E-2</v>
      </c>
      <c r="E106" s="7">
        <f t="shared" si="23"/>
        <v>5.1679952868922685E-2</v>
      </c>
    </row>
    <row r="107" spans="1:5" ht="17.25" customHeight="1" thickBot="1" x14ac:dyDescent="0.3">
      <c r="A107" s="4" t="s">
        <v>19</v>
      </c>
      <c r="B107" s="45" t="s">
        <v>23</v>
      </c>
      <c r="C107" s="7">
        <f>C104/B104-1</f>
        <v>9.5732752550037992E-2</v>
      </c>
      <c r="D107" s="7">
        <f t="shared" si="23"/>
        <v>9.1747862976292227E-2</v>
      </c>
      <c r="E107" s="7">
        <f t="shared" si="23"/>
        <v>9.4781686866985071E-2</v>
      </c>
    </row>
    <row r="108" spans="1:5" ht="17.25" customHeight="1" thickBot="1" x14ac:dyDescent="0.3">
      <c r="A108" s="405" t="s">
        <v>84</v>
      </c>
      <c r="B108" s="406"/>
      <c r="C108" s="406"/>
      <c r="D108" s="406"/>
      <c r="E108" s="407"/>
    </row>
    <row r="109" spans="1:5" ht="17.25" customHeight="1" x14ac:dyDescent="0.25">
      <c r="A109" s="366"/>
      <c r="B109" s="17">
        <v>2018</v>
      </c>
      <c r="C109" s="17">
        <v>2019</v>
      </c>
      <c r="D109" s="17">
        <v>2020</v>
      </c>
      <c r="E109" s="17">
        <v>2021</v>
      </c>
    </row>
    <row r="110" spans="1:5" ht="17.25" customHeight="1" thickBot="1" x14ac:dyDescent="0.3">
      <c r="A110" s="367"/>
      <c r="B110" s="18" t="s">
        <v>6</v>
      </c>
      <c r="C110" s="18" t="s">
        <v>7</v>
      </c>
      <c r="D110" s="18" t="s">
        <v>7</v>
      </c>
      <c r="E110" s="18" t="s">
        <v>7</v>
      </c>
    </row>
    <row r="111" spans="1:5" ht="17.25" customHeight="1" thickBot="1" x14ac:dyDescent="0.3">
      <c r="A111" s="1" t="s">
        <v>0</v>
      </c>
      <c r="B111" s="8">
        <f>B112+B113</f>
        <v>0</v>
      </c>
      <c r="C111" s="8">
        <f t="shared" ref="C111:E111" si="24">C112+C113</f>
        <v>0</v>
      </c>
      <c r="D111" s="8">
        <f t="shared" si="24"/>
        <v>0</v>
      </c>
      <c r="E111" s="8">
        <f t="shared" si="24"/>
        <v>0</v>
      </c>
    </row>
    <row r="112" spans="1:5" ht="17.25" customHeight="1" thickBot="1" x14ac:dyDescent="0.3">
      <c r="A112" s="10" t="s">
        <v>52</v>
      </c>
      <c r="B112" s="11"/>
      <c r="C112" s="222"/>
      <c r="D112" s="222"/>
      <c r="E112" s="222"/>
    </row>
    <row r="113" spans="1:5" ht="17.25" customHeight="1" thickBot="1" x14ac:dyDescent="0.3">
      <c r="A113" s="10" t="s">
        <v>53</v>
      </c>
      <c r="B113" s="11"/>
      <c r="C113" s="82"/>
      <c r="D113" s="82"/>
      <c r="E113" s="82"/>
    </row>
    <row r="114" spans="1:5" ht="17.25" customHeight="1" thickBot="1" x14ac:dyDescent="0.3">
      <c r="A114" s="1" t="s">
        <v>32</v>
      </c>
      <c r="B114" s="8">
        <f>B115+B116</f>
        <v>0</v>
      </c>
      <c r="C114" s="8">
        <f t="shared" ref="C114:E114" si="25">C115+C116</f>
        <v>0</v>
      </c>
      <c r="D114" s="8">
        <f t="shared" si="25"/>
        <v>0</v>
      </c>
      <c r="E114" s="8">
        <f t="shared" si="25"/>
        <v>0</v>
      </c>
    </row>
    <row r="115" spans="1:5" ht="17.25" customHeight="1" thickBot="1" x14ac:dyDescent="0.3">
      <c r="A115" s="10" t="s">
        <v>52</v>
      </c>
      <c r="B115" s="11"/>
      <c r="C115" s="8"/>
      <c r="D115" s="8"/>
      <c r="E115" s="8"/>
    </row>
    <row r="116" spans="1:5" ht="17.25" customHeight="1" thickBot="1" x14ac:dyDescent="0.3">
      <c r="A116" s="10" t="s">
        <v>53</v>
      </c>
      <c r="B116" s="11"/>
      <c r="C116" s="8"/>
      <c r="D116" s="8"/>
      <c r="E116" s="8"/>
    </row>
    <row r="117" spans="1:5" ht="17.25" customHeight="1" thickBot="1" x14ac:dyDescent="0.3">
      <c r="A117" s="1" t="s">
        <v>1</v>
      </c>
      <c r="B117" s="11">
        <f>B118+B119</f>
        <v>0</v>
      </c>
      <c r="C117" s="11">
        <f t="shared" ref="C117:E117" si="26">C118+C119</f>
        <v>0</v>
      </c>
      <c r="D117" s="11">
        <f t="shared" si="26"/>
        <v>0</v>
      </c>
      <c r="E117" s="11">
        <f t="shared" si="26"/>
        <v>0</v>
      </c>
    </row>
    <row r="118" spans="1:5" ht="17.25" customHeight="1" thickBot="1" x14ac:dyDescent="0.3">
      <c r="A118" s="10" t="s">
        <v>52</v>
      </c>
      <c r="B118" s="11"/>
      <c r="C118" s="8"/>
      <c r="D118" s="8"/>
      <c r="E118" s="8"/>
    </row>
    <row r="119" spans="1:5" ht="17.25" customHeight="1" thickBot="1" x14ac:dyDescent="0.3">
      <c r="A119" s="10" t="s">
        <v>53</v>
      </c>
      <c r="B119" s="11"/>
      <c r="C119" s="8"/>
      <c r="D119" s="8"/>
      <c r="E119" s="8"/>
    </row>
    <row r="120" spans="1:5" ht="17.25" customHeight="1" thickBot="1" x14ac:dyDescent="0.3">
      <c r="A120" s="1" t="s">
        <v>2</v>
      </c>
      <c r="B120" s="11">
        <f>B121+B122</f>
        <v>0</v>
      </c>
      <c r="C120" s="11">
        <f t="shared" ref="C120:E120" si="27">C121+C122</f>
        <v>0</v>
      </c>
      <c r="D120" s="11">
        <f t="shared" si="27"/>
        <v>0</v>
      </c>
      <c r="E120" s="11">
        <f t="shared" si="27"/>
        <v>0</v>
      </c>
    </row>
    <row r="121" spans="1:5" ht="17.25" customHeight="1" thickBot="1" x14ac:dyDescent="0.3">
      <c r="A121" s="10" t="s">
        <v>52</v>
      </c>
      <c r="B121" s="11"/>
      <c r="C121" s="8"/>
      <c r="D121" s="8"/>
      <c r="E121" s="8"/>
    </row>
    <row r="122" spans="1:5" ht="17.25" customHeight="1" thickBot="1" x14ac:dyDescent="0.3">
      <c r="A122" s="10" t="s">
        <v>53</v>
      </c>
      <c r="B122" s="11"/>
      <c r="C122" s="8"/>
      <c r="D122" s="8"/>
      <c r="E122" s="8"/>
    </row>
    <row r="123" spans="1:5" ht="17.25" customHeight="1" thickBot="1" x14ac:dyDescent="0.3">
      <c r="A123" s="1" t="s">
        <v>25</v>
      </c>
      <c r="B123" s="11">
        <f>B124+B125</f>
        <v>4837507</v>
      </c>
      <c r="C123" s="11">
        <f t="shared" ref="C123:E123" si="28">C124+C125</f>
        <v>5091777</v>
      </c>
      <c r="D123" s="11">
        <f t="shared" si="28"/>
        <v>5340001</v>
      </c>
      <c r="E123" s="11">
        <f t="shared" si="28"/>
        <v>5615972</v>
      </c>
    </row>
    <row r="124" spans="1:5" ht="17.25" customHeight="1" thickBot="1" x14ac:dyDescent="0.3">
      <c r="A124" s="10" t="s">
        <v>52</v>
      </c>
      <c r="B124" s="11">
        <v>4837507</v>
      </c>
      <c r="C124" s="89">
        <f>5091775+2</f>
        <v>5091777</v>
      </c>
      <c r="D124" s="89">
        <f>5340348-347</f>
        <v>5340001</v>
      </c>
      <c r="E124" s="8">
        <v>5615972</v>
      </c>
    </row>
    <row r="125" spans="1:5" ht="17.25" customHeight="1" thickBot="1" x14ac:dyDescent="0.3">
      <c r="A125" s="10" t="s">
        <v>53</v>
      </c>
      <c r="B125" s="11"/>
      <c r="C125" s="8"/>
      <c r="D125" s="8"/>
      <c r="E125" s="8"/>
    </row>
    <row r="126" spans="1:5" ht="17.25" customHeight="1" thickBot="1" x14ac:dyDescent="0.3">
      <c r="A126" s="1" t="s">
        <v>26</v>
      </c>
      <c r="B126" s="11">
        <f>B127+B128</f>
        <v>0</v>
      </c>
      <c r="C126" s="11">
        <f t="shared" ref="C126:E126" si="29">C127+C128</f>
        <v>0</v>
      </c>
      <c r="D126" s="11">
        <f t="shared" si="29"/>
        <v>0</v>
      </c>
      <c r="E126" s="11">
        <f t="shared" si="29"/>
        <v>0</v>
      </c>
    </row>
    <row r="127" spans="1:5" ht="17.25" customHeight="1" thickBot="1" x14ac:dyDescent="0.3">
      <c r="A127" s="10" t="s">
        <v>52</v>
      </c>
      <c r="B127" s="11"/>
      <c r="C127" s="8"/>
      <c r="D127" s="8"/>
      <c r="E127" s="8"/>
    </row>
    <row r="128" spans="1:5" ht="17.25" customHeight="1" thickBot="1" x14ac:dyDescent="0.3">
      <c r="A128" s="10" t="s">
        <v>53</v>
      </c>
      <c r="B128" s="11"/>
      <c r="C128" s="8"/>
      <c r="D128" s="8"/>
      <c r="E128" s="8"/>
    </row>
    <row r="129" spans="1:5" ht="17.25" customHeight="1" thickBot="1" x14ac:dyDescent="0.3">
      <c r="A129" s="1" t="s">
        <v>3</v>
      </c>
      <c r="B129" s="11">
        <f>B130+B131</f>
        <v>0</v>
      </c>
      <c r="C129" s="11">
        <f t="shared" ref="C129:E129" si="30">C130+C131</f>
        <v>0</v>
      </c>
      <c r="D129" s="11">
        <f t="shared" si="30"/>
        <v>0</v>
      </c>
      <c r="E129" s="11">
        <f t="shared" si="30"/>
        <v>0</v>
      </c>
    </row>
    <row r="130" spans="1:5" ht="17.25" customHeight="1" thickBot="1" x14ac:dyDescent="0.3">
      <c r="A130" s="10" t="s">
        <v>52</v>
      </c>
      <c r="B130" s="11"/>
      <c r="C130" s="70"/>
      <c r="D130" s="70"/>
      <c r="E130" s="70"/>
    </row>
    <row r="131" spans="1:5" ht="17.25" customHeight="1" thickBot="1" x14ac:dyDescent="0.3">
      <c r="A131" s="10" t="s">
        <v>53</v>
      </c>
      <c r="B131" s="11"/>
      <c r="C131" s="71"/>
      <c r="D131" s="70"/>
      <c r="E131" s="70"/>
    </row>
    <row r="132" spans="1:5" ht="17.25" customHeight="1" thickBot="1" x14ac:dyDescent="0.3">
      <c r="A132" s="20" t="s">
        <v>85</v>
      </c>
      <c r="B132" s="11">
        <f>B129+B126+B123+B120+B117+B114+B111</f>
        <v>4837507</v>
      </c>
      <c r="C132" s="11">
        <f t="shared" ref="C132:E132" si="31">C129+C126+C123+C120+C117+C114+C111</f>
        <v>5091777</v>
      </c>
      <c r="D132" s="11">
        <f t="shared" si="31"/>
        <v>5340001</v>
      </c>
      <c r="E132" s="11">
        <f t="shared" si="31"/>
        <v>5615972</v>
      </c>
    </row>
    <row r="133" spans="1:5" ht="17.25" customHeight="1" thickBot="1" x14ac:dyDescent="0.3">
      <c r="A133" s="23" t="s">
        <v>36</v>
      </c>
      <c r="B133" s="24">
        <f>IF(B132-B103=0,0,"Error")</f>
        <v>0</v>
      </c>
      <c r="C133" s="24">
        <f>IF(C132-C103=0,0,"Error")</f>
        <v>0</v>
      </c>
      <c r="D133" s="24">
        <f>IF(D132-D103=0,0,"Error")</f>
        <v>0</v>
      </c>
      <c r="E133" s="24">
        <f>IF(E132-E103=0,0,"Error")</f>
        <v>0</v>
      </c>
    </row>
    <row r="134" spans="1:5" ht="33" customHeight="1" thickBot="1" x14ac:dyDescent="0.3">
      <c r="A134" s="72" t="s">
        <v>87</v>
      </c>
      <c r="B134" s="414" t="s">
        <v>638</v>
      </c>
      <c r="C134" s="443"/>
      <c r="D134" s="443"/>
      <c r="E134" s="444"/>
    </row>
    <row r="135" spans="1:5" ht="31.5" customHeight="1" thickBot="1" x14ac:dyDescent="0.3">
      <c r="A135" s="4" t="s">
        <v>10</v>
      </c>
      <c r="B135" s="371" t="s">
        <v>639</v>
      </c>
      <c r="C135" s="372"/>
      <c r="D135" s="372"/>
      <c r="E135" s="373"/>
    </row>
    <row r="136" spans="1:5" ht="17.25" customHeight="1" thickBot="1" x14ac:dyDescent="0.3">
      <c r="A136" s="4" t="s">
        <v>15</v>
      </c>
      <c r="B136" s="352" t="s">
        <v>637</v>
      </c>
      <c r="C136" s="353"/>
      <c r="D136" s="353"/>
      <c r="E136" s="381"/>
    </row>
    <row r="137" spans="1:5" ht="17.25" customHeight="1" x14ac:dyDescent="0.25">
      <c r="A137" s="366"/>
      <c r="B137" s="17">
        <v>2018</v>
      </c>
      <c r="C137" s="17">
        <v>2019</v>
      </c>
      <c r="D137" s="17">
        <v>2020</v>
      </c>
      <c r="E137" s="17">
        <v>2021</v>
      </c>
    </row>
    <row r="138" spans="1:5" ht="17.25" customHeight="1" thickBot="1" x14ac:dyDescent="0.3">
      <c r="A138" s="367"/>
      <c r="B138" s="18" t="s">
        <v>6</v>
      </c>
      <c r="C138" s="18" t="s">
        <v>7</v>
      </c>
      <c r="D138" s="18" t="s">
        <v>7</v>
      </c>
      <c r="E138" s="18" t="s">
        <v>7</v>
      </c>
    </row>
    <row r="139" spans="1:5" ht="17.25" customHeight="1" thickBot="1" x14ac:dyDescent="0.3">
      <c r="A139" s="4" t="s">
        <v>9</v>
      </c>
      <c r="B139" s="6">
        <v>261.51</v>
      </c>
      <c r="C139" s="6">
        <v>273.60720000000003</v>
      </c>
      <c r="D139" s="6">
        <v>290.02363200000008</v>
      </c>
      <c r="E139" s="6">
        <v>307.42504992000011</v>
      </c>
    </row>
    <row r="140" spans="1:5" ht="17.25" customHeight="1" thickBot="1" x14ac:dyDescent="0.3">
      <c r="A140" s="4" t="s">
        <v>16</v>
      </c>
      <c r="B140" s="6">
        <f>B169</f>
        <v>85417</v>
      </c>
      <c r="C140" s="6">
        <f t="shared" ref="C140:E140" si="32">C169</f>
        <v>95330</v>
      </c>
      <c r="D140" s="6">
        <f t="shared" si="32"/>
        <v>103129</v>
      </c>
      <c r="E140" s="6">
        <f t="shared" si="32"/>
        <v>111579</v>
      </c>
    </row>
    <row r="141" spans="1:5" ht="17.25" customHeight="1" thickBot="1" x14ac:dyDescent="0.3">
      <c r="A141" s="4" t="s">
        <v>24</v>
      </c>
      <c r="B141" s="6">
        <f>B140/B139</f>
        <v>326.6299567894153</v>
      </c>
      <c r="C141" s="6">
        <f>C140/C139</f>
        <v>348.41919364695076</v>
      </c>
      <c r="D141" s="6">
        <f>D140/D139</f>
        <v>355.58826461424349</v>
      </c>
      <c r="E141" s="6">
        <f>E140/E139</f>
        <v>362.94700132287761</v>
      </c>
    </row>
    <row r="142" spans="1:5" ht="17.25" customHeight="1" thickBot="1" x14ac:dyDescent="0.3">
      <c r="A142" s="4" t="s">
        <v>17</v>
      </c>
      <c r="B142" s="45"/>
      <c r="C142" s="7">
        <f>C139/B139-1</f>
        <v>4.6259034071354899E-2</v>
      </c>
      <c r="D142" s="7">
        <f>D139/C139-1</f>
        <v>6.0000000000000053E-2</v>
      </c>
      <c r="E142" s="7">
        <f>E139/D139-1</f>
        <v>6.0000000000000053E-2</v>
      </c>
    </row>
    <row r="143" spans="1:5" ht="17.25" customHeight="1" thickBot="1" x14ac:dyDescent="0.3">
      <c r="A143" s="4" t="s">
        <v>18</v>
      </c>
      <c r="B143" s="45"/>
      <c r="C143" s="7">
        <f>C140/B140-1</f>
        <v>0.11605418125197553</v>
      </c>
      <c r="D143" s="7">
        <f t="shared" ref="D143:E144" si="33">D140/C140-1</f>
        <v>8.1810552816532045E-2</v>
      </c>
      <c r="E143" s="7">
        <f t="shared" si="33"/>
        <v>8.1936215807386859E-2</v>
      </c>
    </row>
    <row r="144" spans="1:5" ht="17.25" customHeight="1" thickBot="1" x14ac:dyDescent="0.3">
      <c r="A144" s="4" t="s">
        <v>19</v>
      </c>
      <c r="B144" s="45"/>
      <c r="C144" s="7">
        <f>C141/B141-1</f>
        <v>6.6709242078439868E-2</v>
      </c>
      <c r="D144" s="7">
        <f t="shared" si="33"/>
        <v>2.0575993223143296E-2</v>
      </c>
      <c r="E144" s="7">
        <f t="shared" si="33"/>
        <v>2.0694543214515804E-2</v>
      </c>
    </row>
    <row r="145" spans="1:5" ht="17.25" customHeight="1" thickBot="1" x14ac:dyDescent="0.3">
      <c r="A145" s="405" t="s">
        <v>144</v>
      </c>
      <c r="B145" s="406"/>
      <c r="C145" s="406"/>
      <c r="D145" s="406"/>
      <c r="E145" s="407"/>
    </row>
    <row r="146" spans="1:5" ht="17.25" customHeight="1" x14ac:dyDescent="0.25">
      <c r="A146" s="366"/>
      <c r="B146" s="17">
        <v>2018</v>
      </c>
      <c r="C146" s="17">
        <v>2019</v>
      </c>
      <c r="D146" s="17">
        <v>2020</v>
      </c>
      <c r="E146" s="17">
        <v>2021</v>
      </c>
    </row>
    <row r="147" spans="1:5" ht="17.25" customHeight="1" thickBot="1" x14ac:dyDescent="0.3">
      <c r="A147" s="367"/>
      <c r="B147" s="18" t="s">
        <v>6</v>
      </c>
      <c r="C147" s="18" t="s">
        <v>7</v>
      </c>
      <c r="D147" s="18" t="s">
        <v>7</v>
      </c>
      <c r="E147" s="18" t="s">
        <v>7</v>
      </c>
    </row>
    <row r="148" spans="1:5" ht="17.25" customHeight="1" thickBot="1" x14ac:dyDescent="0.3">
      <c r="A148" s="1" t="s">
        <v>0</v>
      </c>
      <c r="B148" s="8">
        <f>B149+B150</f>
        <v>0</v>
      </c>
      <c r="C148" s="8">
        <f t="shared" ref="C148:E148" si="34">C149+C150</f>
        <v>0</v>
      </c>
      <c r="D148" s="8">
        <f t="shared" si="34"/>
        <v>0</v>
      </c>
      <c r="E148" s="8">
        <f t="shared" si="34"/>
        <v>0</v>
      </c>
    </row>
    <row r="149" spans="1:5" ht="17.25" customHeight="1" thickBot="1" x14ac:dyDescent="0.3">
      <c r="A149" s="10" t="s">
        <v>52</v>
      </c>
      <c r="B149" s="11"/>
      <c r="C149" s="222"/>
      <c r="D149" s="222"/>
      <c r="E149" s="222"/>
    </row>
    <row r="150" spans="1:5" ht="17.25" customHeight="1" thickBot="1" x14ac:dyDescent="0.3">
      <c r="A150" s="10" t="s">
        <v>53</v>
      </c>
      <c r="B150" s="11"/>
      <c r="C150" s="82"/>
      <c r="D150" s="82"/>
      <c r="E150" s="82"/>
    </row>
    <row r="151" spans="1:5" ht="17.25" customHeight="1" thickBot="1" x14ac:dyDescent="0.3">
      <c r="A151" s="1" t="s">
        <v>32</v>
      </c>
      <c r="B151" s="8">
        <f>B152+B153</f>
        <v>0</v>
      </c>
      <c r="C151" s="8">
        <f t="shared" ref="C151:E151" si="35">C152+C153</f>
        <v>0</v>
      </c>
      <c r="D151" s="8">
        <f t="shared" si="35"/>
        <v>0</v>
      </c>
      <c r="E151" s="8">
        <f t="shared" si="35"/>
        <v>0</v>
      </c>
    </row>
    <row r="152" spans="1:5" ht="17.25" customHeight="1" thickBot="1" x14ac:dyDescent="0.3">
      <c r="A152" s="10" t="s">
        <v>52</v>
      </c>
      <c r="B152" s="11"/>
      <c r="C152" s="8"/>
      <c r="D152" s="8"/>
      <c r="E152" s="8"/>
    </row>
    <row r="153" spans="1:5" ht="17.25" customHeight="1" thickBot="1" x14ac:dyDescent="0.3">
      <c r="A153" s="10" t="s">
        <v>53</v>
      </c>
      <c r="B153" s="11"/>
      <c r="C153" s="8"/>
      <c r="D153" s="8"/>
      <c r="E153" s="8"/>
    </row>
    <row r="154" spans="1:5" ht="17.25" customHeight="1" thickBot="1" x14ac:dyDescent="0.3">
      <c r="A154" s="1" t="s">
        <v>1</v>
      </c>
      <c r="B154" s="11">
        <f>B155+B156</f>
        <v>0</v>
      </c>
      <c r="C154" s="11">
        <f t="shared" ref="C154:E154" si="36">C155+C156</f>
        <v>0</v>
      </c>
      <c r="D154" s="11">
        <f t="shared" si="36"/>
        <v>0</v>
      </c>
      <c r="E154" s="11">
        <f t="shared" si="36"/>
        <v>0</v>
      </c>
    </row>
    <row r="155" spans="1:5" ht="17.25" customHeight="1" thickBot="1" x14ac:dyDescent="0.3">
      <c r="A155" s="10" t="s">
        <v>52</v>
      </c>
      <c r="B155" s="11"/>
      <c r="C155" s="8"/>
      <c r="D155" s="8"/>
      <c r="E155" s="8"/>
    </row>
    <row r="156" spans="1:5" ht="17.25" customHeight="1" thickBot="1" x14ac:dyDescent="0.3">
      <c r="A156" s="10" t="s">
        <v>53</v>
      </c>
      <c r="B156" s="11"/>
      <c r="C156" s="8"/>
      <c r="D156" s="8"/>
      <c r="E156" s="8"/>
    </row>
    <row r="157" spans="1:5" ht="17.25" customHeight="1" thickBot="1" x14ac:dyDescent="0.3">
      <c r="A157" s="1" t="s">
        <v>2</v>
      </c>
      <c r="B157" s="11">
        <f>B158+B159</f>
        <v>0</v>
      </c>
      <c r="C157" s="11">
        <f t="shared" ref="C157:E157" si="37">C158+C159</f>
        <v>0</v>
      </c>
      <c r="D157" s="11">
        <f t="shared" si="37"/>
        <v>0</v>
      </c>
      <c r="E157" s="11">
        <f t="shared" si="37"/>
        <v>0</v>
      </c>
    </row>
    <row r="158" spans="1:5" ht="17.25" customHeight="1" thickBot="1" x14ac:dyDescent="0.3">
      <c r="A158" s="10" t="s">
        <v>52</v>
      </c>
      <c r="B158" s="11"/>
      <c r="C158" s="8"/>
      <c r="D158" s="8"/>
      <c r="E158" s="8"/>
    </row>
    <row r="159" spans="1:5" ht="17.25" customHeight="1" thickBot="1" x14ac:dyDescent="0.3">
      <c r="A159" s="10" t="s">
        <v>53</v>
      </c>
      <c r="B159" s="11"/>
      <c r="C159" s="8"/>
      <c r="D159" s="8"/>
      <c r="E159" s="8"/>
    </row>
    <row r="160" spans="1:5" ht="17.25" customHeight="1" thickBot="1" x14ac:dyDescent="0.3">
      <c r="A160" s="1" t="s">
        <v>25</v>
      </c>
      <c r="B160" s="11">
        <f>B161+B162</f>
        <v>85417</v>
      </c>
      <c r="C160" s="11">
        <f t="shared" ref="C160:E160" si="38">C161+C162</f>
        <v>95330</v>
      </c>
      <c r="D160" s="11">
        <f t="shared" si="38"/>
        <v>103129</v>
      </c>
      <c r="E160" s="11">
        <f t="shared" si="38"/>
        <v>111579</v>
      </c>
    </row>
    <row r="161" spans="1:5" ht="17.25" customHeight="1" thickBot="1" x14ac:dyDescent="0.3">
      <c r="A161" s="10" t="s">
        <v>52</v>
      </c>
      <c r="B161" s="11">
        <v>85417</v>
      </c>
      <c r="C161" s="8">
        <v>95330</v>
      </c>
      <c r="D161" s="8">
        <v>103129</v>
      </c>
      <c r="E161" s="8">
        <v>111579</v>
      </c>
    </row>
    <row r="162" spans="1:5" ht="17.25" customHeight="1" thickBot="1" x14ac:dyDescent="0.3">
      <c r="A162" s="10" t="s">
        <v>53</v>
      </c>
      <c r="B162" s="11"/>
      <c r="C162" s="8"/>
      <c r="D162" s="8"/>
      <c r="E162" s="8"/>
    </row>
    <row r="163" spans="1:5" ht="17.25" customHeight="1" thickBot="1" x14ac:dyDescent="0.3">
      <c r="A163" s="1" t="s">
        <v>26</v>
      </c>
      <c r="B163" s="11">
        <f>B164+B165</f>
        <v>0</v>
      </c>
      <c r="C163" s="11">
        <f t="shared" ref="C163:E163" si="39">C164+C165</f>
        <v>0</v>
      </c>
      <c r="D163" s="11">
        <f t="shared" si="39"/>
        <v>0</v>
      </c>
      <c r="E163" s="11">
        <f t="shared" si="39"/>
        <v>0</v>
      </c>
    </row>
    <row r="164" spans="1:5" ht="17.25" customHeight="1" thickBot="1" x14ac:dyDescent="0.3">
      <c r="A164" s="10" t="s">
        <v>52</v>
      </c>
      <c r="B164" s="11"/>
      <c r="C164" s="8"/>
      <c r="D164" s="8"/>
      <c r="E164" s="8"/>
    </row>
    <row r="165" spans="1:5" ht="17.25" customHeight="1" thickBot="1" x14ac:dyDescent="0.3">
      <c r="A165" s="10" t="s">
        <v>53</v>
      </c>
      <c r="B165" s="11"/>
      <c r="C165" s="8"/>
      <c r="D165" s="8"/>
      <c r="E165" s="8"/>
    </row>
    <row r="166" spans="1:5" ht="17.25" customHeight="1" thickBot="1" x14ac:dyDescent="0.3">
      <c r="A166" s="1" t="s">
        <v>3</v>
      </c>
      <c r="B166" s="11">
        <f>B167+B168</f>
        <v>0</v>
      </c>
      <c r="C166" s="11">
        <f t="shared" ref="C166:E166" si="40">C167+C168</f>
        <v>0</v>
      </c>
      <c r="D166" s="11">
        <f t="shared" si="40"/>
        <v>0</v>
      </c>
      <c r="E166" s="11">
        <f t="shared" si="40"/>
        <v>0</v>
      </c>
    </row>
    <row r="167" spans="1:5" ht="17.25" customHeight="1" thickBot="1" x14ac:dyDescent="0.3">
      <c r="A167" s="10" t="s">
        <v>52</v>
      </c>
      <c r="B167" s="11"/>
      <c r="C167" s="70"/>
      <c r="D167" s="70"/>
      <c r="E167" s="70"/>
    </row>
    <row r="168" spans="1:5" ht="17.25" customHeight="1" thickBot="1" x14ac:dyDescent="0.3">
      <c r="A168" s="10" t="s">
        <v>53</v>
      </c>
      <c r="B168" s="11"/>
      <c r="C168" s="71"/>
      <c r="D168" s="70"/>
      <c r="E168" s="70"/>
    </row>
    <row r="169" spans="1:5" ht="17.25" customHeight="1" thickBot="1" x14ac:dyDescent="0.3">
      <c r="A169" s="20" t="s">
        <v>145</v>
      </c>
      <c r="B169" s="11">
        <f>B166+B163+B160+B157+B154+B151+B148</f>
        <v>85417</v>
      </c>
      <c r="C169" s="11">
        <f t="shared" ref="C169:E169" si="41">C166+C163+C160+C157+C154+C151+C148</f>
        <v>95330</v>
      </c>
      <c r="D169" s="11">
        <f t="shared" si="41"/>
        <v>103129</v>
      </c>
      <c r="E169" s="11">
        <f t="shared" si="41"/>
        <v>111579</v>
      </c>
    </row>
    <row r="170" spans="1:5" ht="17.25" customHeight="1" thickBot="1" x14ac:dyDescent="0.3">
      <c r="A170" s="23" t="s">
        <v>36</v>
      </c>
      <c r="B170" s="24">
        <f>IF(B169-B140=0,0,"Error")</f>
        <v>0</v>
      </c>
      <c r="C170" s="24">
        <f>IF(C169-C140=0,0,"Error")</f>
        <v>0</v>
      </c>
      <c r="D170" s="24">
        <f>IF(D169-D140=0,0,"Error")</f>
        <v>0</v>
      </c>
      <c r="E170" s="24">
        <f>IF(E169-E140=0,0,"Error")</f>
        <v>0</v>
      </c>
    </row>
    <row r="171" spans="1:5" ht="31.5" customHeight="1" thickBot="1" x14ac:dyDescent="0.3">
      <c r="A171" s="72" t="s">
        <v>89</v>
      </c>
      <c r="B171" s="414" t="s">
        <v>640</v>
      </c>
      <c r="C171" s="443"/>
      <c r="D171" s="443"/>
      <c r="E171" s="444"/>
    </row>
    <row r="172" spans="1:5" ht="36.75" customHeight="1" thickBot="1" x14ac:dyDescent="0.3">
      <c r="A172" s="4" t="s">
        <v>10</v>
      </c>
      <c r="B172" s="371" t="s">
        <v>641</v>
      </c>
      <c r="C172" s="372"/>
      <c r="D172" s="372"/>
      <c r="E172" s="373"/>
    </row>
    <row r="173" spans="1:5" ht="17.25" customHeight="1" thickBot="1" x14ac:dyDescent="0.3">
      <c r="A173" s="4" t="s">
        <v>15</v>
      </c>
      <c r="B173" s="352" t="s">
        <v>634</v>
      </c>
      <c r="C173" s="353"/>
      <c r="D173" s="353"/>
      <c r="E173" s="381"/>
    </row>
    <row r="174" spans="1:5" ht="17.25" customHeight="1" x14ac:dyDescent="0.25">
      <c r="A174" s="366"/>
      <c r="B174" s="17">
        <v>2018</v>
      </c>
      <c r="C174" s="17">
        <v>2019</v>
      </c>
      <c r="D174" s="17">
        <v>2020</v>
      </c>
      <c r="E174" s="17">
        <v>2021</v>
      </c>
    </row>
    <row r="175" spans="1:5" ht="17.25" customHeight="1" thickBot="1" x14ac:dyDescent="0.3">
      <c r="A175" s="367"/>
      <c r="B175" s="18" t="s">
        <v>6</v>
      </c>
      <c r="C175" s="18" t="s">
        <v>7</v>
      </c>
      <c r="D175" s="18" t="s">
        <v>7</v>
      </c>
      <c r="E175" s="18" t="s">
        <v>7</v>
      </c>
    </row>
    <row r="176" spans="1:5" ht="17.25" customHeight="1" thickBot="1" x14ac:dyDescent="0.3">
      <c r="A176" s="4" t="s">
        <v>9</v>
      </c>
      <c r="B176" s="6">
        <v>3984.8536315577626</v>
      </c>
      <c r="C176" s="6">
        <v>3444.69</v>
      </c>
      <c r="D176" s="6">
        <v>3427.4665500000001</v>
      </c>
      <c r="E176" s="6">
        <v>3410.3292172500001</v>
      </c>
    </row>
    <row r="177" spans="1:5" ht="17.25" customHeight="1" thickBot="1" x14ac:dyDescent="0.3">
      <c r="A177" s="4" t="s">
        <v>16</v>
      </c>
      <c r="B177" s="6">
        <f>B206</f>
        <v>145427</v>
      </c>
      <c r="C177" s="6">
        <f t="shared" ref="C177:E177" si="42">C206</f>
        <v>128958</v>
      </c>
      <c r="D177" s="6">
        <f t="shared" si="42"/>
        <v>132141</v>
      </c>
      <c r="E177" s="6">
        <f t="shared" si="42"/>
        <v>135394</v>
      </c>
    </row>
    <row r="178" spans="1:5" ht="17.25" customHeight="1" thickBot="1" x14ac:dyDescent="0.3">
      <c r="A178" s="4" t="s">
        <v>24</v>
      </c>
      <c r="B178" s="6">
        <f>B177/B176</f>
        <v>36.494941457397907</v>
      </c>
      <c r="C178" s="6">
        <f>C177/C176</f>
        <v>37.436750476820848</v>
      </c>
      <c r="D178" s="6">
        <f>D177/D176</f>
        <v>38.553549122164299</v>
      </c>
      <c r="E178" s="6">
        <f>E177/E176</f>
        <v>39.701152403455687</v>
      </c>
    </row>
    <row r="179" spans="1:5" ht="17.25" customHeight="1" thickBot="1" x14ac:dyDescent="0.3">
      <c r="A179" s="4" t="s">
        <v>17</v>
      </c>
      <c r="B179" s="45"/>
      <c r="C179" s="7">
        <f>C176/B176-1</f>
        <v>-0.13555419633985433</v>
      </c>
      <c r="D179" s="7">
        <f>D176/C176-1</f>
        <v>-5.0000000000000044E-3</v>
      </c>
      <c r="E179" s="7">
        <f>E176/D176-1</f>
        <v>-5.0000000000000044E-3</v>
      </c>
    </row>
    <row r="180" spans="1:5" ht="17.25" customHeight="1" thickBot="1" x14ac:dyDescent="0.3">
      <c r="A180" s="4" t="s">
        <v>18</v>
      </c>
      <c r="B180" s="45"/>
      <c r="C180" s="7">
        <f>C177/B177-1</f>
        <v>-0.11324582092733815</v>
      </c>
      <c r="D180" s="7">
        <f t="shared" ref="D180:E181" si="43">D177/C177-1</f>
        <v>2.4682454752710248E-2</v>
      </c>
      <c r="E180" s="7">
        <f t="shared" si="43"/>
        <v>2.46176432749865E-2</v>
      </c>
    </row>
    <row r="181" spans="1:5" ht="17.25" customHeight="1" thickBot="1" x14ac:dyDescent="0.3">
      <c r="A181" s="4" t="s">
        <v>19</v>
      </c>
      <c r="B181" s="45"/>
      <c r="C181" s="7">
        <f>C178/B178-1</f>
        <v>2.5806563370497582E-2</v>
      </c>
      <c r="D181" s="7">
        <f t="shared" si="43"/>
        <v>2.983161281679414E-2</v>
      </c>
      <c r="E181" s="7">
        <f t="shared" si="43"/>
        <v>2.9766475653252744E-2</v>
      </c>
    </row>
    <row r="182" spans="1:5" ht="17.25" customHeight="1" thickBot="1" x14ac:dyDescent="0.3">
      <c r="A182" s="405" t="s">
        <v>642</v>
      </c>
      <c r="B182" s="406"/>
      <c r="C182" s="406"/>
      <c r="D182" s="406"/>
      <c r="E182" s="407"/>
    </row>
    <row r="183" spans="1:5" ht="17.25" customHeight="1" x14ac:dyDescent="0.25">
      <c r="A183" s="366"/>
      <c r="B183" s="17">
        <v>2018</v>
      </c>
      <c r="C183" s="17">
        <v>2019</v>
      </c>
      <c r="D183" s="17">
        <v>2020</v>
      </c>
      <c r="E183" s="17">
        <v>2021</v>
      </c>
    </row>
    <row r="184" spans="1:5" ht="17.25" customHeight="1" thickBot="1" x14ac:dyDescent="0.3">
      <c r="A184" s="367"/>
      <c r="B184" s="18" t="s">
        <v>6</v>
      </c>
      <c r="C184" s="18" t="s">
        <v>7</v>
      </c>
      <c r="D184" s="18" t="s">
        <v>7</v>
      </c>
      <c r="E184" s="18" t="s">
        <v>7</v>
      </c>
    </row>
    <row r="185" spans="1:5" ht="17.25" customHeight="1" thickBot="1" x14ac:dyDescent="0.3">
      <c r="A185" s="1" t="s">
        <v>0</v>
      </c>
      <c r="B185" s="8">
        <f>B186+B187</f>
        <v>0</v>
      </c>
      <c r="C185" s="8">
        <f t="shared" ref="C185:E185" si="44">C186+C187</f>
        <v>0</v>
      </c>
      <c r="D185" s="8">
        <f t="shared" si="44"/>
        <v>0</v>
      </c>
      <c r="E185" s="8">
        <f t="shared" si="44"/>
        <v>0</v>
      </c>
    </row>
    <row r="186" spans="1:5" ht="17.25" customHeight="1" thickBot="1" x14ac:dyDescent="0.3">
      <c r="A186" s="10" t="s">
        <v>52</v>
      </c>
      <c r="B186" s="11"/>
      <c r="C186" s="222"/>
      <c r="D186" s="222"/>
      <c r="E186" s="222"/>
    </row>
    <row r="187" spans="1:5" ht="17.25" customHeight="1" thickBot="1" x14ac:dyDescent="0.3">
      <c r="A187" s="10" t="s">
        <v>53</v>
      </c>
      <c r="B187" s="11"/>
      <c r="C187" s="82"/>
      <c r="D187" s="82"/>
      <c r="E187" s="82"/>
    </row>
    <row r="188" spans="1:5" ht="17.25" customHeight="1" thickBot="1" x14ac:dyDescent="0.3">
      <c r="A188" s="1" t="s">
        <v>32</v>
      </c>
      <c r="B188" s="8">
        <f>B189+B190</f>
        <v>0</v>
      </c>
      <c r="C188" s="8">
        <f t="shared" ref="C188:E188" si="45">C189+C190</f>
        <v>0</v>
      </c>
      <c r="D188" s="8">
        <f t="shared" si="45"/>
        <v>0</v>
      </c>
      <c r="E188" s="8">
        <f t="shared" si="45"/>
        <v>0</v>
      </c>
    </row>
    <row r="189" spans="1:5" ht="17.25" customHeight="1" thickBot="1" x14ac:dyDescent="0.3">
      <c r="A189" s="10" t="s">
        <v>52</v>
      </c>
      <c r="B189" s="11"/>
      <c r="C189" s="8"/>
      <c r="D189" s="8"/>
      <c r="E189" s="8"/>
    </row>
    <row r="190" spans="1:5" ht="17.25" customHeight="1" thickBot="1" x14ac:dyDescent="0.3">
      <c r="A190" s="10" t="s">
        <v>53</v>
      </c>
      <c r="B190" s="11"/>
      <c r="C190" s="8"/>
      <c r="D190" s="8"/>
      <c r="E190" s="8"/>
    </row>
    <row r="191" spans="1:5" ht="17.25" customHeight="1" thickBot="1" x14ac:dyDescent="0.3">
      <c r="A191" s="1" t="s">
        <v>1</v>
      </c>
      <c r="B191" s="11">
        <f>B192+B193</f>
        <v>0</v>
      </c>
      <c r="C191" s="11">
        <f t="shared" ref="C191:E191" si="46">C192+C193</f>
        <v>0</v>
      </c>
      <c r="D191" s="11">
        <f t="shared" si="46"/>
        <v>0</v>
      </c>
      <c r="E191" s="11">
        <f t="shared" si="46"/>
        <v>0</v>
      </c>
    </row>
    <row r="192" spans="1:5" ht="17.25" customHeight="1" thickBot="1" x14ac:dyDescent="0.3">
      <c r="A192" s="10" t="s">
        <v>52</v>
      </c>
      <c r="B192" s="11"/>
      <c r="C192" s="8"/>
      <c r="D192" s="8"/>
      <c r="E192" s="8"/>
    </row>
    <row r="193" spans="1:5" ht="17.25" customHeight="1" thickBot="1" x14ac:dyDescent="0.3">
      <c r="A193" s="10" t="s">
        <v>53</v>
      </c>
      <c r="B193" s="11"/>
      <c r="C193" s="8"/>
      <c r="D193" s="8"/>
      <c r="E193" s="8"/>
    </row>
    <row r="194" spans="1:5" ht="17.25" customHeight="1" thickBot="1" x14ac:dyDescent="0.3">
      <c r="A194" s="1" t="s">
        <v>2</v>
      </c>
      <c r="B194" s="11">
        <f>B195+B196</f>
        <v>0</v>
      </c>
      <c r="C194" s="11">
        <f t="shared" ref="C194:E194" si="47">C195+C196</f>
        <v>0</v>
      </c>
      <c r="D194" s="11">
        <f t="shared" si="47"/>
        <v>0</v>
      </c>
      <c r="E194" s="11">
        <f t="shared" si="47"/>
        <v>0</v>
      </c>
    </row>
    <row r="195" spans="1:5" ht="17.25" customHeight="1" thickBot="1" x14ac:dyDescent="0.3">
      <c r="A195" s="10" t="s">
        <v>52</v>
      </c>
      <c r="B195" s="11"/>
      <c r="C195" s="8"/>
      <c r="D195" s="8"/>
      <c r="E195" s="8"/>
    </row>
    <row r="196" spans="1:5" ht="17.25" customHeight="1" thickBot="1" x14ac:dyDescent="0.3">
      <c r="A196" s="10" t="s">
        <v>53</v>
      </c>
      <c r="B196" s="11"/>
      <c r="C196" s="8"/>
      <c r="D196" s="8"/>
      <c r="E196" s="8"/>
    </row>
    <row r="197" spans="1:5" ht="17.25" customHeight="1" thickBot="1" x14ac:dyDescent="0.3">
      <c r="A197" s="1" t="s">
        <v>25</v>
      </c>
      <c r="B197" s="11">
        <f>B198+B199</f>
        <v>145427</v>
      </c>
      <c r="C197" s="11">
        <f t="shared" ref="C197:E197" si="48">C198+C199</f>
        <v>128958</v>
      </c>
      <c r="D197" s="11">
        <f t="shared" si="48"/>
        <v>132141</v>
      </c>
      <c r="E197" s="11">
        <f t="shared" si="48"/>
        <v>135394</v>
      </c>
    </row>
    <row r="198" spans="1:5" ht="17.25" customHeight="1" thickBot="1" x14ac:dyDescent="0.3">
      <c r="A198" s="10" t="s">
        <v>52</v>
      </c>
      <c r="B198" s="11">
        <v>145427</v>
      </c>
      <c r="C198" s="8">
        <v>128958</v>
      </c>
      <c r="D198" s="8">
        <v>132141</v>
      </c>
      <c r="E198" s="8">
        <v>135394</v>
      </c>
    </row>
    <row r="199" spans="1:5" ht="17.25" customHeight="1" thickBot="1" x14ac:dyDescent="0.3">
      <c r="A199" s="10" t="s">
        <v>53</v>
      </c>
      <c r="B199" s="11"/>
      <c r="C199" s="8"/>
      <c r="D199" s="8"/>
      <c r="E199" s="8"/>
    </row>
    <row r="200" spans="1:5" ht="17.25" customHeight="1" thickBot="1" x14ac:dyDescent="0.3">
      <c r="A200" s="1" t="s">
        <v>26</v>
      </c>
      <c r="B200" s="11">
        <f>B201+B202</f>
        <v>0</v>
      </c>
      <c r="C200" s="11">
        <f t="shared" ref="C200:E200" si="49">C201+C202</f>
        <v>0</v>
      </c>
      <c r="D200" s="11">
        <f t="shared" si="49"/>
        <v>0</v>
      </c>
      <c r="E200" s="11">
        <f t="shared" si="49"/>
        <v>0</v>
      </c>
    </row>
    <row r="201" spans="1:5" ht="17.25" customHeight="1" thickBot="1" x14ac:dyDescent="0.3">
      <c r="A201" s="10" t="s">
        <v>52</v>
      </c>
      <c r="B201" s="11"/>
      <c r="C201" s="8"/>
      <c r="D201" s="8"/>
      <c r="E201" s="8"/>
    </row>
    <row r="202" spans="1:5" ht="17.25" customHeight="1" thickBot="1" x14ac:dyDescent="0.3">
      <c r="A202" s="10" t="s">
        <v>53</v>
      </c>
      <c r="B202" s="11"/>
      <c r="C202" s="8"/>
      <c r="D202" s="8"/>
      <c r="E202" s="8"/>
    </row>
    <row r="203" spans="1:5" ht="17.25" customHeight="1" thickBot="1" x14ac:dyDescent="0.3">
      <c r="A203" s="1" t="s">
        <v>3</v>
      </c>
      <c r="B203" s="11">
        <f>B204+B205</f>
        <v>0</v>
      </c>
      <c r="C203" s="11">
        <f t="shared" ref="C203:E203" si="50">C204+C205</f>
        <v>0</v>
      </c>
      <c r="D203" s="11">
        <f t="shared" si="50"/>
        <v>0</v>
      </c>
      <c r="E203" s="11">
        <f t="shared" si="50"/>
        <v>0</v>
      </c>
    </row>
    <row r="204" spans="1:5" ht="17.25" customHeight="1" thickBot="1" x14ac:dyDescent="0.3">
      <c r="A204" s="10" t="s">
        <v>52</v>
      </c>
      <c r="B204" s="11"/>
      <c r="C204" s="70"/>
      <c r="D204" s="70"/>
      <c r="E204" s="70"/>
    </row>
    <row r="205" spans="1:5" ht="17.25" customHeight="1" thickBot="1" x14ac:dyDescent="0.3">
      <c r="A205" s="10" t="s">
        <v>53</v>
      </c>
      <c r="B205" s="11"/>
      <c r="C205" s="71"/>
      <c r="D205" s="70"/>
      <c r="E205" s="70"/>
    </row>
    <row r="206" spans="1:5" ht="17.25" customHeight="1" thickBot="1" x14ac:dyDescent="0.3">
      <c r="A206" s="22" t="s">
        <v>91</v>
      </c>
      <c r="B206" s="11">
        <f>B203+B200+B197+B194+B191+B188+B185</f>
        <v>145427</v>
      </c>
      <c r="C206" s="11">
        <f t="shared" ref="C206:E206" si="51">C203+C200+C197+C194+C191+C188+C185</f>
        <v>128958</v>
      </c>
      <c r="D206" s="11">
        <f t="shared" si="51"/>
        <v>132141</v>
      </c>
      <c r="E206" s="11">
        <f t="shared" si="51"/>
        <v>135394</v>
      </c>
    </row>
    <row r="207" spans="1:5" ht="17.25" customHeight="1" thickBot="1" x14ac:dyDescent="0.3">
      <c r="A207" s="23" t="s">
        <v>36</v>
      </c>
      <c r="B207" s="24">
        <f>IF(B206-B177=0,0,"Error")</f>
        <v>0</v>
      </c>
      <c r="C207" s="24">
        <f>IF(C206-C177=0,0,"Error")</f>
        <v>0</v>
      </c>
      <c r="D207" s="24">
        <f>IF(D206-D177=0,0,"Error")</f>
        <v>0</v>
      </c>
      <c r="E207" s="24">
        <f>IF(E206-E177=0,0,"Error")</f>
        <v>0</v>
      </c>
    </row>
    <row r="208" spans="1:5" ht="17.25" customHeight="1" thickBot="1" x14ac:dyDescent="0.3">
      <c r="A208" s="72" t="s">
        <v>92</v>
      </c>
      <c r="B208" s="408" t="s">
        <v>643</v>
      </c>
      <c r="C208" s="409"/>
      <c r="D208" s="409"/>
      <c r="E208" s="410"/>
    </row>
    <row r="209" spans="1:5" ht="17.25" customHeight="1" thickBot="1" x14ac:dyDescent="0.3">
      <c r="A209" s="4" t="s">
        <v>10</v>
      </c>
      <c r="B209" s="371" t="s">
        <v>644</v>
      </c>
      <c r="C209" s="372"/>
      <c r="D209" s="372"/>
      <c r="E209" s="373"/>
    </row>
    <row r="210" spans="1:5" ht="17.25" customHeight="1" thickBot="1" x14ac:dyDescent="0.3">
      <c r="A210" s="4" t="s">
        <v>15</v>
      </c>
      <c r="B210" s="352" t="s">
        <v>637</v>
      </c>
      <c r="C210" s="353"/>
      <c r="D210" s="353"/>
      <c r="E210" s="381"/>
    </row>
    <row r="211" spans="1:5" ht="17.25" customHeight="1" x14ac:dyDescent="0.25">
      <c r="A211" s="366"/>
      <c r="B211" s="17">
        <v>2018</v>
      </c>
      <c r="C211" s="17">
        <v>2019</v>
      </c>
      <c r="D211" s="17">
        <v>2020</v>
      </c>
      <c r="E211" s="17">
        <v>2021</v>
      </c>
    </row>
    <row r="212" spans="1:5" ht="17.25" customHeight="1" thickBot="1" x14ac:dyDescent="0.3">
      <c r="A212" s="367"/>
      <c r="B212" s="18" t="s">
        <v>6</v>
      </c>
      <c r="C212" s="18" t="s">
        <v>7</v>
      </c>
      <c r="D212" s="18" t="s">
        <v>7</v>
      </c>
      <c r="E212" s="18" t="s">
        <v>7</v>
      </c>
    </row>
    <row r="213" spans="1:5" ht="17.25" customHeight="1" thickBot="1" x14ac:dyDescent="0.3">
      <c r="A213" s="4" t="s">
        <v>9</v>
      </c>
      <c r="B213" s="6">
        <v>483.11601190476193</v>
      </c>
      <c r="C213" s="6">
        <v>503.55360000000002</v>
      </c>
      <c r="D213" s="6">
        <v>513.62467200000015</v>
      </c>
      <c r="E213" s="6">
        <v>523.89716544000009</v>
      </c>
    </row>
    <row r="214" spans="1:5" ht="17.25" customHeight="1" thickBot="1" x14ac:dyDescent="0.3">
      <c r="A214" s="4" t="s">
        <v>16</v>
      </c>
      <c r="B214" s="6">
        <f>B243</f>
        <v>41291</v>
      </c>
      <c r="C214" s="6">
        <f t="shared" ref="C214:E214" si="52">C243</f>
        <v>43051</v>
      </c>
      <c r="D214" s="6">
        <f t="shared" si="52"/>
        <v>43905</v>
      </c>
      <c r="E214" s="6">
        <f t="shared" si="52"/>
        <v>44773</v>
      </c>
    </row>
    <row r="215" spans="1:5" ht="17.25" customHeight="1" thickBot="1" x14ac:dyDescent="0.3">
      <c r="A215" s="4" t="s">
        <v>24</v>
      </c>
      <c r="B215" s="6">
        <f>B214/B213</f>
        <v>85.468084233440422</v>
      </c>
      <c r="C215" s="6">
        <f>C214/C213</f>
        <v>85.494374382389481</v>
      </c>
      <c r="D215" s="6">
        <f>D214/D213</f>
        <v>85.480706814644577</v>
      </c>
      <c r="E215" s="6">
        <f>E214/E213</f>
        <v>85.461428222076677</v>
      </c>
    </row>
    <row r="216" spans="1:5" ht="17.25" customHeight="1" thickBot="1" x14ac:dyDescent="0.3">
      <c r="A216" s="4" t="s">
        <v>17</v>
      </c>
      <c r="B216" s="45"/>
      <c r="C216" s="7">
        <f>C213/B213-1</f>
        <v>4.2303686053914102E-2</v>
      </c>
      <c r="D216" s="7">
        <f>D213/C213-1</f>
        <v>2.000000000000024E-2</v>
      </c>
      <c r="E216" s="7">
        <f>E213/D213-1</f>
        <v>1.9999999999999796E-2</v>
      </c>
    </row>
    <row r="217" spans="1:5" ht="17.25" customHeight="1" thickBot="1" x14ac:dyDescent="0.3">
      <c r="A217" s="4" t="s">
        <v>18</v>
      </c>
      <c r="B217" s="45"/>
      <c r="C217" s="7">
        <f>C214/B214-1</f>
        <v>4.2624300695066619E-2</v>
      </c>
      <c r="D217" s="7">
        <f t="shared" ref="D217:E218" si="53">D214/C214-1</f>
        <v>1.9836937585654191E-2</v>
      </c>
      <c r="E217" s="7">
        <f t="shared" si="53"/>
        <v>1.9769957863569054E-2</v>
      </c>
    </row>
    <row r="218" spans="1:5" ht="17.25" customHeight="1" thickBot="1" x14ac:dyDescent="0.3">
      <c r="A218" s="4" t="s">
        <v>19</v>
      </c>
      <c r="B218" s="45"/>
      <c r="C218" s="7">
        <f>C215/B215-1</f>
        <v>3.0760194504009242E-4</v>
      </c>
      <c r="D218" s="7">
        <f t="shared" si="53"/>
        <v>-1.5986511210397403E-4</v>
      </c>
      <c r="E218" s="7">
        <f t="shared" si="53"/>
        <v>-2.2553150630477692E-4</v>
      </c>
    </row>
    <row r="219" spans="1:5" ht="17.25" customHeight="1" thickBot="1" x14ac:dyDescent="0.3">
      <c r="A219" s="405" t="s">
        <v>645</v>
      </c>
      <c r="B219" s="406"/>
      <c r="C219" s="406"/>
      <c r="D219" s="406"/>
      <c r="E219" s="407"/>
    </row>
    <row r="220" spans="1:5" ht="17.25" customHeight="1" x14ac:dyDescent="0.25">
      <c r="A220" s="366"/>
      <c r="B220" s="17">
        <v>2018</v>
      </c>
      <c r="C220" s="17">
        <v>2019</v>
      </c>
      <c r="D220" s="17">
        <v>2020</v>
      </c>
      <c r="E220" s="17">
        <v>2021</v>
      </c>
    </row>
    <row r="221" spans="1:5" ht="17.25" customHeight="1" thickBot="1" x14ac:dyDescent="0.3">
      <c r="A221" s="367"/>
      <c r="B221" s="18" t="s">
        <v>6</v>
      </c>
      <c r="C221" s="18" t="s">
        <v>7</v>
      </c>
      <c r="D221" s="18" t="s">
        <v>7</v>
      </c>
      <c r="E221" s="18" t="s">
        <v>7</v>
      </c>
    </row>
    <row r="222" spans="1:5" ht="17.25" customHeight="1" thickBot="1" x14ac:dyDescent="0.3">
      <c r="A222" s="1" t="s">
        <v>0</v>
      </c>
      <c r="B222" s="8">
        <f>B223+B224</f>
        <v>0</v>
      </c>
      <c r="C222" s="8">
        <f t="shared" ref="C222:E222" si="54">C223+C224</f>
        <v>0</v>
      </c>
      <c r="D222" s="8">
        <f t="shared" si="54"/>
        <v>0</v>
      </c>
      <c r="E222" s="8">
        <f t="shared" si="54"/>
        <v>0</v>
      </c>
    </row>
    <row r="223" spans="1:5" ht="17.25" customHeight="1" thickBot="1" x14ac:dyDescent="0.3">
      <c r="A223" s="10" t="s">
        <v>52</v>
      </c>
      <c r="B223" s="11"/>
      <c r="C223" s="222"/>
      <c r="D223" s="222"/>
      <c r="E223" s="222"/>
    </row>
    <row r="224" spans="1:5" ht="17.25" customHeight="1" thickBot="1" x14ac:dyDescent="0.3">
      <c r="A224" s="10" t="s">
        <v>53</v>
      </c>
      <c r="B224" s="11"/>
      <c r="C224" s="82"/>
      <c r="D224" s="82"/>
      <c r="E224" s="82"/>
    </row>
    <row r="225" spans="1:5" ht="17.25" customHeight="1" thickBot="1" x14ac:dyDescent="0.3">
      <c r="A225" s="1" t="s">
        <v>32</v>
      </c>
      <c r="B225" s="8">
        <f>B226+B227</f>
        <v>0</v>
      </c>
      <c r="C225" s="8">
        <f t="shared" ref="C225:E225" si="55">C226+C227</f>
        <v>0</v>
      </c>
      <c r="D225" s="8">
        <f t="shared" si="55"/>
        <v>0</v>
      </c>
      <c r="E225" s="8">
        <f t="shared" si="55"/>
        <v>0</v>
      </c>
    </row>
    <row r="226" spans="1:5" ht="17.25" customHeight="1" thickBot="1" x14ac:dyDescent="0.3">
      <c r="A226" s="10" t="s">
        <v>52</v>
      </c>
      <c r="B226" s="11"/>
      <c r="C226" s="8"/>
      <c r="D226" s="8"/>
      <c r="E226" s="8"/>
    </row>
    <row r="227" spans="1:5" ht="17.25" customHeight="1" thickBot="1" x14ac:dyDescent="0.3">
      <c r="A227" s="10" t="s">
        <v>53</v>
      </c>
      <c r="B227" s="11"/>
      <c r="C227" s="8"/>
      <c r="D227" s="8"/>
      <c r="E227" s="8"/>
    </row>
    <row r="228" spans="1:5" ht="17.25" customHeight="1" thickBot="1" x14ac:dyDescent="0.3">
      <c r="A228" s="1" t="s">
        <v>1</v>
      </c>
      <c r="B228" s="11">
        <f>B229+B230</f>
        <v>0</v>
      </c>
      <c r="C228" s="11">
        <f t="shared" ref="C228:E228" si="56">C229+C230</f>
        <v>0</v>
      </c>
      <c r="D228" s="11">
        <f t="shared" si="56"/>
        <v>0</v>
      </c>
      <c r="E228" s="11">
        <f t="shared" si="56"/>
        <v>0</v>
      </c>
    </row>
    <row r="229" spans="1:5" ht="17.25" customHeight="1" thickBot="1" x14ac:dyDescent="0.3">
      <c r="A229" s="10" t="s">
        <v>52</v>
      </c>
      <c r="B229" s="11"/>
      <c r="C229" s="8"/>
      <c r="D229" s="8"/>
      <c r="E229" s="8"/>
    </row>
    <row r="230" spans="1:5" ht="17.25" customHeight="1" thickBot="1" x14ac:dyDescent="0.3">
      <c r="A230" s="10" t="s">
        <v>53</v>
      </c>
      <c r="B230" s="11"/>
      <c r="C230" s="8"/>
      <c r="D230" s="8"/>
      <c r="E230" s="8"/>
    </row>
    <row r="231" spans="1:5" ht="17.25" customHeight="1" thickBot="1" x14ac:dyDescent="0.3">
      <c r="A231" s="1" t="s">
        <v>2</v>
      </c>
      <c r="B231" s="11">
        <f>B232+B233</f>
        <v>0</v>
      </c>
      <c r="C231" s="11">
        <f t="shared" ref="C231:E231" si="57">C232+C233</f>
        <v>0</v>
      </c>
      <c r="D231" s="11">
        <f t="shared" si="57"/>
        <v>0</v>
      </c>
      <c r="E231" s="11">
        <f t="shared" si="57"/>
        <v>0</v>
      </c>
    </row>
    <row r="232" spans="1:5" ht="17.25" customHeight="1" thickBot="1" x14ac:dyDescent="0.3">
      <c r="A232" s="10" t="s">
        <v>52</v>
      </c>
      <c r="B232" s="11"/>
      <c r="C232" s="8"/>
      <c r="D232" s="8"/>
      <c r="E232" s="8"/>
    </row>
    <row r="233" spans="1:5" ht="17.25" customHeight="1" thickBot="1" x14ac:dyDescent="0.3">
      <c r="A233" s="10" t="s">
        <v>53</v>
      </c>
      <c r="B233" s="11"/>
      <c r="C233" s="8"/>
      <c r="D233" s="8"/>
      <c r="E233" s="8"/>
    </row>
    <row r="234" spans="1:5" ht="17.25" customHeight="1" thickBot="1" x14ac:dyDescent="0.3">
      <c r="A234" s="1" t="s">
        <v>25</v>
      </c>
      <c r="B234" s="11">
        <f>B235+B236</f>
        <v>41291</v>
      </c>
      <c r="C234" s="11">
        <f t="shared" ref="C234:E234" si="58">C235+C236</f>
        <v>43051</v>
      </c>
      <c r="D234" s="11">
        <f t="shared" si="58"/>
        <v>43905</v>
      </c>
      <c r="E234" s="11">
        <f t="shared" si="58"/>
        <v>44773</v>
      </c>
    </row>
    <row r="235" spans="1:5" ht="17.25" customHeight="1" thickBot="1" x14ac:dyDescent="0.3">
      <c r="A235" s="10" t="s">
        <v>52</v>
      </c>
      <c r="B235" s="11">
        <v>41291</v>
      </c>
      <c r="C235" s="8">
        <v>43051</v>
      </c>
      <c r="D235" s="8">
        <v>43905</v>
      </c>
      <c r="E235" s="8">
        <v>44773</v>
      </c>
    </row>
    <row r="236" spans="1:5" ht="17.25" customHeight="1" thickBot="1" x14ac:dyDescent="0.3">
      <c r="A236" s="10" t="s">
        <v>53</v>
      </c>
      <c r="B236" s="11"/>
      <c r="C236" s="8"/>
      <c r="D236" s="8"/>
      <c r="E236" s="8"/>
    </row>
    <row r="237" spans="1:5" ht="17.25" customHeight="1" thickBot="1" x14ac:dyDescent="0.3">
      <c r="A237" s="1" t="s">
        <v>26</v>
      </c>
      <c r="B237" s="11">
        <f>B238+B239</f>
        <v>0</v>
      </c>
      <c r="C237" s="11">
        <f t="shared" ref="C237:E237" si="59">C238+C239</f>
        <v>0</v>
      </c>
      <c r="D237" s="11">
        <f t="shared" si="59"/>
        <v>0</v>
      </c>
      <c r="E237" s="11">
        <f t="shared" si="59"/>
        <v>0</v>
      </c>
    </row>
    <row r="238" spans="1:5" ht="17.25" customHeight="1" thickBot="1" x14ac:dyDescent="0.3">
      <c r="A238" s="10" t="s">
        <v>52</v>
      </c>
      <c r="B238" s="11"/>
      <c r="C238" s="8"/>
      <c r="D238" s="8"/>
      <c r="E238" s="8"/>
    </row>
    <row r="239" spans="1:5" ht="17.25" customHeight="1" thickBot="1" x14ac:dyDescent="0.3">
      <c r="A239" s="10" t="s">
        <v>53</v>
      </c>
      <c r="B239" s="11"/>
      <c r="C239" s="8"/>
      <c r="D239" s="8"/>
      <c r="E239" s="8"/>
    </row>
    <row r="240" spans="1:5" ht="17.25" customHeight="1" thickBot="1" x14ac:dyDescent="0.3">
      <c r="A240" s="1" t="s">
        <v>3</v>
      </c>
      <c r="B240" s="11">
        <f>B241+B242</f>
        <v>0</v>
      </c>
      <c r="C240" s="11">
        <f t="shared" ref="C240:E240" si="60">C241+C242</f>
        <v>0</v>
      </c>
      <c r="D240" s="11">
        <f t="shared" si="60"/>
        <v>0</v>
      </c>
      <c r="E240" s="11">
        <f t="shared" si="60"/>
        <v>0</v>
      </c>
    </row>
    <row r="241" spans="1:5" ht="17.25" customHeight="1" thickBot="1" x14ac:dyDescent="0.3">
      <c r="A241" s="10" t="s">
        <v>52</v>
      </c>
      <c r="B241" s="11"/>
      <c r="C241" s="70"/>
      <c r="D241" s="70"/>
      <c r="E241" s="70"/>
    </row>
    <row r="242" spans="1:5" ht="17.25" customHeight="1" thickBot="1" x14ac:dyDescent="0.3">
      <c r="A242" s="10" t="s">
        <v>53</v>
      </c>
      <c r="B242" s="11"/>
      <c r="C242" s="71"/>
      <c r="D242" s="70"/>
      <c r="E242" s="70"/>
    </row>
    <row r="243" spans="1:5" ht="17.25" customHeight="1" thickBot="1" x14ac:dyDescent="0.3">
      <c r="A243" s="22" t="s">
        <v>94</v>
      </c>
      <c r="B243" s="11">
        <f>B240+B237+B234+B231+B228+B225+B222</f>
        <v>41291</v>
      </c>
      <c r="C243" s="11">
        <f t="shared" ref="C243:E243" si="61">C240+C237+C234+C231+C228+C225+C222</f>
        <v>43051</v>
      </c>
      <c r="D243" s="11">
        <f t="shared" si="61"/>
        <v>43905</v>
      </c>
      <c r="E243" s="11">
        <f t="shared" si="61"/>
        <v>44773</v>
      </c>
    </row>
    <row r="244" spans="1:5" ht="17.25" customHeight="1" thickBot="1" x14ac:dyDescent="0.3">
      <c r="A244" s="23" t="s">
        <v>36</v>
      </c>
      <c r="B244" s="24">
        <f>IF(B243-B214=0,0,"Error")</f>
        <v>0</v>
      </c>
      <c r="C244" s="24">
        <f>IF(C243-C214=0,0,"Error")</f>
        <v>0</v>
      </c>
      <c r="D244" s="24">
        <f>IF(D243-D214=0,0,"Error")</f>
        <v>0</v>
      </c>
      <c r="E244" s="24">
        <f>IF(E243-E214=0,0,"Error")</f>
        <v>0</v>
      </c>
    </row>
    <row r="245" spans="1:5" ht="27" customHeight="1" thickBot="1" x14ac:dyDescent="0.3">
      <c r="A245" s="72" t="s">
        <v>95</v>
      </c>
      <c r="B245" s="414" t="s">
        <v>646</v>
      </c>
      <c r="C245" s="443"/>
      <c r="D245" s="443"/>
      <c r="E245" s="444"/>
    </row>
    <row r="246" spans="1:5" ht="17.25" customHeight="1" thickBot="1" x14ac:dyDescent="0.3">
      <c r="A246" s="4" t="s">
        <v>10</v>
      </c>
      <c r="B246" s="371" t="s">
        <v>647</v>
      </c>
      <c r="C246" s="372"/>
      <c r="D246" s="372"/>
      <c r="E246" s="373"/>
    </row>
    <row r="247" spans="1:5" ht="17.25" customHeight="1" thickBot="1" x14ac:dyDescent="0.3">
      <c r="A247" s="4" t="s">
        <v>15</v>
      </c>
      <c r="B247" s="352" t="s">
        <v>648</v>
      </c>
      <c r="C247" s="353"/>
      <c r="D247" s="353"/>
      <c r="E247" s="381"/>
    </row>
    <row r="248" spans="1:5" ht="17.25" customHeight="1" x14ac:dyDescent="0.25">
      <c r="A248" s="366"/>
      <c r="B248" s="17">
        <v>2018</v>
      </c>
      <c r="C248" s="17">
        <v>2019</v>
      </c>
      <c r="D248" s="17">
        <v>2020</v>
      </c>
      <c r="E248" s="17">
        <v>2021</v>
      </c>
    </row>
    <row r="249" spans="1:5" ht="17.25" customHeight="1" thickBot="1" x14ac:dyDescent="0.3">
      <c r="A249" s="367"/>
      <c r="B249" s="18" t="s">
        <v>6</v>
      </c>
      <c r="C249" s="18" t="s">
        <v>7</v>
      </c>
      <c r="D249" s="18" t="s">
        <v>7</v>
      </c>
      <c r="E249" s="18" t="s">
        <v>7</v>
      </c>
    </row>
    <row r="250" spans="1:5" ht="17.25" customHeight="1" thickBot="1" x14ac:dyDescent="0.3">
      <c r="A250" s="4" t="s">
        <v>9</v>
      </c>
      <c r="B250" s="6">
        <v>350532.01792951749</v>
      </c>
      <c r="C250" s="6">
        <v>344079</v>
      </c>
      <c r="D250" s="6">
        <v>326503</v>
      </c>
      <c r="E250" s="6">
        <v>309835</v>
      </c>
    </row>
    <row r="251" spans="1:5" ht="17.25" customHeight="1" thickBot="1" x14ac:dyDescent="0.3">
      <c r="A251" s="4" t="s">
        <v>16</v>
      </c>
      <c r="B251" s="6">
        <f>B280</f>
        <v>4793918</v>
      </c>
      <c r="C251" s="6">
        <f t="shared" ref="C251:E251" si="62">C280</f>
        <v>4589778</v>
      </c>
      <c r="D251" s="6">
        <f t="shared" si="62"/>
        <v>4418220</v>
      </c>
      <c r="E251" s="6">
        <f t="shared" si="62"/>
        <v>4253641</v>
      </c>
    </row>
    <row r="252" spans="1:5" ht="17.25" customHeight="1" thickBot="1" x14ac:dyDescent="0.3">
      <c r="A252" s="4" t="s">
        <v>24</v>
      </c>
      <c r="B252" s="6">
        <f>B251/B250</f>
        <v>13.676120168183687</v>
      </c>
      <c r="C252" s="6">
        <f>C251/C250</f>
        <v>13.33931451788688</v>
      </c>
      <c r="D252" s="6">
        <f>D251/D250</f>
        <v>13.531943044933737</v>
      </c>
      <c r="E252" s="6">
        <f>E251/E250</f>
        <v>13.728729807800926</v>
      </c>
    </row>
    <row r="253" spans="1:5" ht="17.25" customHeight="1" thickBot="1" x14ac:dyDescent="0.3">
      <c r="A253" s="4" t="s">
        <v>17</v>
      </c>
      <c r="B253" s="45"/>
      <c r="C253" s="7">
        <f>C250/B250-1</f>
        <v>-1.8409211140350101E-2</v>
      </c>
      <c r="D253" s="7">
        <f>D250/C250-1</f>
        <v>-5.10812923776226E-2</v>
      </c>
      <c r="E253" s="7">
        <f>E250/D250-1</f>
        <v>-5.1050066921283999E-2</v>
      </c>
    </row>
    <row r="254" spans="1:5" ht="17.25" customHeight="1" thickBot="1" x14ac:dyDescent="0.3">
      <c r="A254" s="4" t="s">
        <v>18</v>
      </c>
      <c r="B254" s="45"/>
      <c r="C254" s="7">
        <f>C251/B251-1</f>
        <v>-4.2583123032141956E-2</v>
      </c>
      <c r="D254" s="7">
        <f t="shared" ref="D254:E255" si="63">D251/C251-1</f>
        <v>-3.7378278426538292E-2</v>
      </c>
      <c r="E254" s="7">
        <f t="shared" si="63"/>
        <v>-3.7250069032325195E-2</v>
      </c>
    </row>
    <row r="255" spans="1:5" ht="17.25" customHeight="1" thickBot="1" x14ac:dyDescent="0.3">
      <c r="A255" s="4" t="s">
        <v>19</v>
      </c>
      <c r="B255" s="45"/>
      <c r="C255" s="7">
        <f>C252/B252-1</f>
        <v>-2.462728070204856E-2</v>
      </c>
      <c r="D255" s="7">
        <f t="shared" si="63"/>
        <v>1.4440661608852379E-2</v>
      </c>
      <c r="E255" s="7">
        <f t="shared" si="63"/>
        <v>1.4542387757156883E-2</v>
      </c>
    </row>
    <row r="256" spans="1:5" ht="17.25" customHeight="1" thickBot="1" x14ac:dyDescent="0.3">
      <c r="A256" s="405" t="s">
        <v>649</v>
      </c>
      <c r="B256" s="406"/>
      <c r="C256" s="406"/>
      <c r="D256" s="406"/>
      <c r="E256" s="407"/>
    </row>
    <row r="257" spans="1:5" ht="17.25" customHeight="1" x14ac:dyDescent="0.25">
      <c r="A257" s="366"/>
      <c r="B257" s="17">
        <v>2018</v>
      </c>
      <c r="C257" s="17">
        <v>2019</v>
      </c>
      <c r="D257" s="17">
        <v>2020</v>
      </c>
      <c r="E257" s="17">
        <v>2021</v>
      </c>
    </row>
    <row r="258" spans="1:5" ht="17.25" customHeight="1" thickBot="1" x14ac:dyDescent="0.3">
      <c r="A258" s="367"/>
      <c r="B258" s="18" t="s">
        <v>6</v>
      </c>
      <c r="C258" s="18" t="s">
        <v>7</v>
      </c>
      <c r="D258" s="18" t="s">
        <v>7</v>
      </c>
      <c r="E258" s="18" t="s">
        <v>7</v>
      </c>
    </row>
    <row r="259" spans="1:5" ht="17.25" customHeight="1" thickBot="1" x14ac:dyDescent="0.3">
      <c r="A259" s="1" t="s">
        <v>0</v>
      </c>
      <c r="B259" s="8">
        <f>B260+B261</f>
        <v>0</v>
      </c>
      <c r="C259" s="8">
        <f t="shared" ref="C259:E259" si="64">C260+C261</f>
        <v>0</v>
      </c>
      <c r="D259" s="8">
        <f t="shared" si="64"/>
        <v>0</v>
      </c>
      <c r="E259" s="8">
        <f t="shared" si="64"/>
        <v>0</v>
      </c>
    </row>
    <row r="260" spans="1:5" ht="17.25" customHeight="1" thickBot="1" x14ac:dyDescent="0.3">
      <c r="A260" s="10" t="s">
        <v>52</v>
      </c>
      <c r="B260" s="11"/>
      <c r="C260" s="222"/>
      <c r="D260" s="222"/>
      <c r="E260" s="222"/>
    </row>
    <row r="261" spans="1:5" ht="17.25" customHeight="1" thickBot="1" x14ac:dyDescent="0.3">
      <c r="A261" s="10" t="s">
        <v>53</v>
      </c>
      <c r="B261" s="11"/>
      <c r="C261" s="82"/>
      <c r="D261" s="82"/>
      <c r="E261" s="82"/>
    </row>
    <row r="262" spans="1:5" ht="17.25" customHeight="1" thickBot="1" x14ac:dyDescent="0.3">
      <c r="A262" s="1" t="s">
        <v>32</v>
      </c>
      <c r="B262" s="8">
        <f>B263+B264</f>
        <v>0</v>
      </c>
      <c r="C262" s="8">
        <f t="shared" ref="C262:E262" si="65">C263+C264</f>
        <v>0</v>
      </c>
      <c r="D262" s="8">
        <f t="shared" si="65"/>
        <v>0</v>
      </c>
      <c r="E262" s="8">
        <f t="shared" si="65"/>
        <v>0</v>
      </c>
    </row>
    <row r="263" spans="1:5" ht="17.25" customHeight="1" thickBot="1" x14ac:dyDescent="0.3">
      <c r="A263" s="10" t="s">
        <v>52</v>
      </c>
      <c r="B263" s="11"/>
      <c r="C263" s="8"/>
      <c r="D263" s="8"/>
      <c r="E263" s="8"/>
    </row>
    <row r="264" spans="1:5" ht="17.25" customHeight="1" thickBot="1" x14ac:dyDescent="0.3">
      <c r="A264" s="10" t="s">
        <v>53</v>
      </c>
      <c r="B264" s="11"/>
      <c r="C264" s="8"/>
      <c r="D264" s="8"/>
      <c r="E264" s="8"/>
    </row>
    <row r="265" spans="1:5" ht="17.25" customHeight="1" thickBot="1" x14ac:dyDescent="0.3">
      <c r="A265" s="1" t="s">
        <v>1</v>
      </c>
      <c r="B265" s="11">
        <f>B266+B267</f>
        <v>0</v>
      </c>
      <c r="C265" s="11">
        <f t="shared" ref="C265:E265" si="66">C266+C267</f>
        <v>0</v>
      </c>
      <c r="D265" s="11">
        <f t="shared" si="66"/>
        <v>0</v>
      </c>
      <c r="E265" s="11">
        <f t="shared" si="66"/>
        <v>0</v>
      </c>
    </row>
    <row r="266" spans="1:5" ht="17.25" customHeight="1" thickBot="1" x14ac:dyDescent="0.3">
      <c r="A266" s="10" t="s">
        <v>52</v>
      </c>
      <c r="B266" s="11"/>
      <c r="C266" s="8"/>
      <c r="D266" s="8"/>
      <c r="E266" s="8"/>
    </row>
    <row r="267" spans="1:5" ht="17.25" customHeight="1" thickBot="1" x14ac:dyDescent="0.3">
      <c r="A267" s="10" t="s">
        <v>53</v>
      </c>
      <c r="B267" s="11"/>
      <c r="C267" s="8"/>
      <c r="D267" s="8"/>
      <c r="E267" s="8"/>
    </row>
    <row r="268" spans="1:5" ht="17.25" customHeight="1" thickBot="1" x14ac:dyDescent="0.3">
      <c r="A268" s="1" t="s">
        <v>2</v>
      </c>
      <c r="B268" s="11">
        <f>B269+B270</f>
        <v>0</v>
      </c>
      <c r="C268" s="11">
        <f t="shared" ref="C268:E268" si="67">C269+C270</f>
        <v>0</v>
      </c>
      <c r="D268" s="11">
        <f t="shared" si="67"/>
        <v>0</v>
      </c>
      <c r="E268" s="11">
        <f t="shared" si="67"/>
        <v>0</v>
      </c>
    </row>
    <row r="269" spans="1:5" ht="17.25" customHeight="1" thickBot="1" x14ac:dyDescent="0.3">
      <c r="A269" s="10" t="s">
        <v>52</v>
      </c>
      <c r="B269" s="11"/>
      <c r="C269" s="8"/>
      <c r="D269" s="8"/>
      <c r="E269" s="8"/>
    </row>
    <row r="270" spans="1:5" ht="17.25" customHeight="1" thickBot="1" x14ac:dyDescent="0.3">
      <c r="A270" s="10" t="s">
        <v>53</v>
      </c>
      <c r="B270" s="11"/>
      <c r="C270" s="8"/>
      <c r="D270" s="8"/>
      <c r="E270" s="8"/>
    </row>
    <row r="271" spans="1:5" ht="17.25" customHeight="1" thickBot="1" x14ac:dyDescent="0.3">
      <c r="A271" s="1" t="s">
        <v>25</v>
      </c>
      <c r="B271" s="11">
        <f>B272+B273</f>
        <v>4793918</v>
      </c>
      <c r="C271" s="11">
        <f t="shared" ref="C271:E271" si="68">C272+C273</f>
        <v>4589778</v>
      </c>
      <c r="D271" s="11">
        <f t="shared" si="68"/>
        <v>4418220</v>
      </c>
      <c r="E271" s="11">
        <f t="shared" si="68"/>
        <v>4253641</v>
      </c>
    </row>
    <row r="272" spans="1:5" ht="17.25" customHeight="1" thickBot="1" x14ac:dyDescent="0.3">
      <c r="A272" s="10" t="s">
        <v>52</v>
      </c>
      <c r="B272" s="190">
        <f>7793918-3000000</f>
        <v>4793918</v>
      </c>
      <c r="C272" s="8">
        <v>4589778</v>
      </c>
      <c r="D272" s="8">
        <v>4418220</v>
      </c>
      <c r="E272" s="8">
        <v>4253641</v>
      </c>
    </row>
    <row r="273" spans="1:5" ht="17.25" customHeight="1" thickBot="1" x14ac:dyDescent="0.3">
      <c r="A273" s="10" t="s">
        <v>53</v>
      </c>
      <c r="B273" s="11"/>
      <c r="C273" s="8"/>
      <c r="D273" s="8"/>
      <c r="E273" s="8"/>
    </row>
    <row r="274" spans="1:5" ht="17.25" customHeight="1" thickBot="1" x14ac:dyDescent="0.3">
      <c r="A274" s="1" t="s">
        <v>26</v>
      </c>
      <c r="B274" s="11">
        <f>B275+B276</f>
        <v>0</v>
      </c>
      <c r="C274" s="11">
        <f t="shared" ref="C274:E274" si="69">C275+C276</f>
        <v>0</v>
      </c>
      <c r="D274" s="11">
        <f t="shared" si="69"/>
        <v>0</v>
      </c>
      <c r="E274" s="11">
        <f t="shared" si="69"/>
        <v>0</v>
      </c>
    </row>
    <row r="275" spans="1:5" ht="17.25" customHeight="1" thickBot="1" x14ac:dyDescent="0.3">
      <c r="A275" s="10" t="s">
        <v>52</v>
      </c>
      <c r="B275" s="11"/>
      <c r="C275" s="8"/>
      <c r="D275" s="8"/>
      <c r="E275" s="8"/>
    </row>
    <row r="276" spans="1:5" ht="17.25" customHeight="1" thickBot="1" x14ac:dyDescent="0.3">
      <c r="A276" s="10" t="s">
        <v>53</v>
      </c>
      <c r="B276" s="11"/>
      <c r="C276" s="8"/>
      <c r="D276" s="8"/>
      <c r="E276" s="8"/>
    </row>
    <row r="277" spans="1:5" ht="17.25" customHeight="1" thickBot="1" x14ac:dyDescent="0.3">
      <c r="A277" s="1" t="s">
        <v>3</v>
      </c>
      <c r="B277" s="11">
        <f>B278+B279</f>
        <v>0</v>
      </c>
      <c r="C277" s="11">
        <f t="shared" ref="C277:E277" si="70">C278+C279</f>
        <v>0</v>
      </c>
      <c r="D277" s="11">
        <f t="shared" si="70"/>
        <v>0</v>
      </c>
      <c r="E277" s="11">
        <f t="shared" si="70"/>
        <v>0</v>
      </c>
    </row>
    <row r="278" spans="1:5" ht="17.25" customHeight="1" thickBot="1" x14ac:dyDescent="0.3">
      <c r="A278" s="10" t="s">
        <v>52</v>
      </c>
      <c r="B278" s="11"/>
      <c r="C278" s="70"/>
      <c r="D278" s="70"/>
      <c r="E278" s="70"/>
    </row>
    <row r="279" spans="1:5" ht="17.25" customHeight="1" thickBot="1" x14ac:dyDescent="0.3">
      <c r="A279" s="10" t="s">
        <v>53</v>
      </c>
      <c r="B279" s="11"/>
      <c r="C279" s="71"/>
      <c r="D279" s="70"/>
      <c r="E279" s="70"/>
    </row>
    <row r="280" spans="1:5" ht="17.25" customHeight="1" thickBot="1" x14ac:dyDescent="0.3">
      <c r="A280" s="22" t="s">
        <v>97</v>
      </c>
      <c r="B280" s="11">
        <f>B277+B274+B271+B268+B265+B262+B259</f>
        <v>4793918</v>
      </c>
      <c r="C280" s="11">
        <f t="shared" ref="C280:E280" si="71">C277+C274+C271+C268+C265+C262+C259</f>
        <v>4589778</v>
      </c>
      <c r="D280" s="11">
        <f t="shared" si="71"/>
        <v>4418220</v>
      </c>
      <c r="E280" s="11">
        <f t="shared" si="71"/>
        <v>4253641</v>
      </c>
    </row>
    <row r="281" spans="1:5" ht="17.25" customHeight="1" thickBot="1" x14ac:dyDescent="0.3">
      <c r="A281" s="23" t="s">
        <v>36</v>
      </c>
      <c r="B281" s="24">
        <f>IF(B280-B251=0,0,"Error")</f>
        <v>0</v>
      </c>
      <c r="C281" s="24">
        <f>IF(C280-C251=0,0,"Error")</f>
        <v>0</v>
      </c>
      <c r="D281" s="24">
        <f>IF(D280-D251=0,0,"Error")</f>
        <v>0</v>
      </c>
      <c r="E281" s="24">
        <f>IF(E280-E251=0,0,"Error")</f>
        <v>0</v>
      </c>
    </row>
    <row r="282" spans="1:5" ht="17.25" customHeight="1" thickBot="1" x14ac:dyDescent="0.3">
      <c r="A282" s="72" t="s">
        <v>98</v>
      </c>
      <c r="B282" s="408" t="s">
        <v>650</v>
      </c>
      <c r="C282" s="409"/>
      <c r="D282" s="409"/>
      <c r="E282" s="410"/>
    </row>
    <row r="283" spans="1:5" ht="17.25" customHeight="1" thickBot="1" x14ac:dyDescent="0.3">
      <c r="A283" s="4" t="s">
        <v>10</v>
      </c>
      <c r="B283" s="371" t="s">
        <v>651</v>
      </c>
      <c r="C283" s="372"/>
      <c r="D283" s="372"/>
      <c r="E283" s="373"/>
    </row>
    <row r="284" spans="1:5" ht="17.25" customHeight="1" thickBot="1" x14ac:dyDescent="0.3">
      <c r="A284" s="4" t="s">
        <v>15</v>
      </c>
      <c r="B284" s="352" t="s">
        <v>637</v>
      </c>
      <c r="C284" s="353"/>
      <c r="D284" s="353"/>
      <c r="E284" s="381"/>
    </row>
    <row r="285" spans="1:5" ht="17.25" customHeight="1" x14ac:dyDescent="0.25">
      <c r="A285" s="366"/>
      <c r="B285" s="17">
        <v>2018</v>
      </c>
      <c r="C285" s="17">
        <v>2019</v>
      </c>
      <c r="D285" s="17">
        <v>2020</v>
      </c>
      <c r="E285" s="17">
        <v>2021</v>
      </c>
    </row>
    <row r="286" spans="1:5" ht="17.25" customHeight="1" thickBot="1" x14ac:dyDescent="0.3">
      <c r="A286" s="367"/>
      <c r="B286" s="18" t="s">
        <v>6</v>
      </c>
      <c r="C286" s="18" t="s">
        <v>7</v>
      </c>
      <c r="D286" s="18" t="s">
        <v>7</v>
      </c>
      <c r="E286" s="18" t="s">
        <v>7</v>
      </c>
    </row>
    <row r="287" spans="1:5" ht="17.25" customHeight="1" thickBot="1" x14ac:dyDescent="0.3">
      <c r="A287" s="4" t="s">
        <v>9</v>
      </c>
      <c r="B287" s="6">
        <v>2725.8400319936013</v>
      </c>
      <c r="C287" s="6">
        <v>2884.0271250000001</v>
      </c>
      <c r="D287" s="6">
        <v>3042.6486168749998</v>
      </c>
      <c r="E287" s="6">
        <v>3209.9942908031244</v>
      </c>
    </row>
    <row r="288" spans="1:5" ht="17.25" customHeight="1" thickBot="1" x14ac:dyDescent="0.3">
      <c r="A288" s="4" t="s">
        <v>16</v>
      </c>
      <c r="B288" s="6">
        <f>B317</f>
        <v>181334</v>
      </c>
      <c r="C288" s="6">
        <f t="shared" ref="C288:E288" si="72">C317</f>
        <v>198982</v>
      </c>
      <c r="D288" s="6">
        <f t="shared" si="72"/>
        <v>217618</v>
      </c>
      <c r="E288" s="6">
        <f t="shared" si="72"/>
        <v>237985</v>
      </c>
    </row>
    <row r="289" spans="1:5" ht="17.25" customHeight="1" thickBot="1" x14ac:dyDescent="0.3">
      <c r="A289" s="4" t="s">
        <v>24</v>
      </c>
      <c r="B289" s="6">
        <f>B288/B287</f>
        <v>66.524079869565014</v>
      </c>
      <c r="C289" s="6">
        <f>C288/C287</f>
        <v>68.994496714381626</v>
      </c>
      <c r="D289" s="6">
        <f>D288/D287</f>
        <v>71.522553998860374</v>
      </c>
      <c r="E289" s="6">
        <f>E288/E287</f>
        <v>74.138761144169308</v>
      </c>
    </row>
    <row r="290" spans="1:5" ht="17.25" customHeight="1" thickBot="1" x14ac:dyDescent="0.3">
      <c r="A290" s="4" t="s">
        <v>17</v>
      </c>
      <c r="B290" s="45"/>
      <c r="C290" s="7">
        <f>C287/B287-1</f>
        <v>5.803241978609619E-2</v>
      </c>
      <c r="D290" s="7">
        <f>D287/C287-1</f>
        <v>5.4999999999999938E-2</v>
      </c>
      <c r="E290" s="7">
        <f>E287/D287-1</f>
        <v>5.4999999999999938E-2</v>
      </c>
    </row>
    <row r="291" spans="1:5" ht="17.25" customHeight="1" thickBot="1" x14ac:dyDescent="0.3">
      <c r="A291" s="4" t="s">
        <v>18</v>
      </c>
      <c r="B291" s="45"/>
      <c r="C291" s="7">
        <f>C288/B288-1</f>
        <v>9.7323171605986802E-2</v>
      </c>
      <c r="D291" s="7">
        <f t="shared" ref="D291:E292" si="73">D288/C288-1</f>
        <v>9.3656712667477438E-2</v>
      </c>
      <c r="E291" s="7">
        <f t="shared" si="73"/>
        <v>9.3590603718442411E-2</v>
      </c>
    </row>
    <row r="292" spans="1:5" ht="17.25" customHeight="1" thickBot="1" x14ac:dyDescent="0.3">
      <c r="A292" s="4" t="s">
        <v>19</v>
      </c>
      <c r="B292" s="45"/>
      <c r="C292" s="7">
        <f>C289/B289-1</f>
        <v>3.7135678534155003E-2</v>
      </c>
      <c r="D292" s="7">
        <f t="shared" si="73"/>
        <v>3.6641433808035639E-2</v>
      </c>
      <c r="E292" s="7">
        <f t="shared" si="73"/>
        <v>3.6578771297101964E-2</v>
      </c>
    </row>
    <row r="293" spans="1:5" ht="17.25" customHeight="1" thickBot="1" x14ac:dyDescent="0.3">
      <c r="A293" s="405" t="s">
        <v>652</v>
      </c>
      <c r="B293" s="406"/>
      <c r="C293" s="406"/>
      <c r="D293" s="406"/>
      <c r="E293" s="407"/>
    </row>
    <row r="294" spans="1:5" ht="17.25" customHeight="1" x14ac:dyDescent="0.25">
      <c r="A294" s="366"/>
      <c r="B294" s="17">
        <v>2018</v>
      </c>
      <c r="C294" s="17">
        <v>2019</v>
      </c>
      <c r="D294" s="17">
        <v>2020</v>
      </c>
      <c r="E294" s="17">
        <v>2021</v>
      </c>
    </row>
    <row r="295" spans="1:5" ht="17.25" customHeight="1" thickBot="1" x14ac:dyDescent="0.3">
      <c r="A295" s="367"/>
      <c r="B295" s="18" t="s">
        <v>6</v>
      </c>
      <c r="C295" s="18" t="s">
        <v>7</v>
      </c>
      <c r="D295" s="18" t="s">
        <v>7</v>
      </c>
      <c r="E295" s="18" t="s">
        <v>7</v>
      </c>
    </row>
    <row r="296" spans="1:5" ht="17.25" customHeight="1" thickBot="1" x14ac:dyDescent="0.3">
      <c r="A296" s="1" t="s">
        <v>0</v>
      </c>
      <c r="B296" s="8">
        <f>B297+B298</f>
        <v>0</v>
      </c>
      <c r="C296" s="8">
        <f t="shared" ref="C296:E296" si="74">C297+C298</f>
        <v>0</v>
      </c>
      <c r="D296" s="8">
        <f t="shared" si="74"/>
        <v>0</v>
      </c>
      <c r="E296" s="8">
        <f t="shared" si="74"/>
        <v>0</v>
      </c>
    </row>
    <row r="297" spans="1:5" ht="17.25" customHeight="1" thickBot="1" x14ac:dyDescent="0.3">
      <c r="A297" s="10" t="s">
        <v>52</v>
      </c>
      <c r="B297" s="11"/>
      <c r="C297" s="222"/>
      <c r="D297" s="222"/>
      <c r="E297" s="222"/>
    </row>
    <row r="298" spans="1:5" ht="17.25" customHeight="1" thickBot="1" x14ac:dyDescent="0.3">
      <c r="A298" s="10" t="s">
        <v>53</v>
      </c>
      <c r="B298" s="11"/>
      <c r="C298" s="82"/>
      <c r="D298" s="82"/>
      <c r="E298" s="82"/>
    </row>
    <row r="299" spans="1:5" ht="17.25" customHeight="1" thickBot="1" x14ac:dyDescent="0.3">
      <c r="A299" s="1" t="s">
        <v>32</v>
      </c>
      <c r="B299" s="8">
        <f>B300+B301</f>
        <v>0</v>
      </c>
      <c r="C299" s="8">
        <f t="shared" ref="C299:E299" si="75">C300+C301</f>
        <v>0</v>
      </c>
      <c r="D299" s="8">
        <f t="shared" si="75"/>
        <v>0</v>
      </c>
      <c r="E299" s="8">
        <f t="shared" si="75"/>
        <v>0</v>
      </c>
    </row>
    <row r="300" spans="1:5" ht="17.25" customHeight="1" thickBot="1" x14ac:dyDescent="0.3">
      <c r="A300" s="10" t="s">
        <v>52</v>
      </c>
      <c r="B300" s="11"/>
      <c r="C300" s="8"/>
      <c r="D300" s="8"/>
      <c r="E300" s="8"/>
    </row>
    <row r="301" spans="1:5" ht="17.25" customHeight="1" thickBot="1" x14ac:dyDescent="0.3">
      <c r="A301" s="10" t="s">
        <v>53</v>
      </c>
      <c r="B301" s="11"/>
      <c r="C301" s="8"/>
      <c r="D301" s="8"/>
      <c r="E301" s="8"/>
    </row>
    <row r="302" spans="1:5" ht="17.25" customHeight="1" thickBot="1" x14ac:dyDescent="0.3">
      <c r="A302" s="1" t="s">
        <v>1</v>
      </c>
      <c r="B302" s="11">
        <f>B303+B304</f>
        <v>0</v>
      </c>
      <c r="C302" s="11">
        <f t="shared" ref="C302:E302" si="76">C303+C304</f>
        <v>0</v>
      </c>
      <c r="D302" s="11">
        <f t="shared" si="76"/>
        <v>0</v>
      </c>
      <c r="E302" s="11">
        <f t="shared" si="76"/>
        <v>0</v>
      </c>
    </row>
    <row r="303" spans="1:5" ht="17.25" customHeight="1" thickBot="1" x14ac:dyDescent="0.3">
      <c r="A303" s="10" t="s">
        <v>52</v>
      </c>
      <c r="B303" s="11"/>
      <c r="C303" s="8"/>
      <c r="D303" s="8"/>
      <c r="E303" s="8"/>
    </row>
    <row r="304" spans="1:5" ht="17.25" customHeight="1" thickBot="1" x14ac:dyDescent="0.3">
      <c r="A304" s="10" t="s">
        <v>53</v>
      </c>
      <c r="B304" s="11"/>
      <c r="C304" s="8"/>
      <c r="D304" s="8"/>
      <c r="E304" s="8"/>
    </row>
    <row r="305" spans="1:5" ht="17.25" customHeight="1" thickBot="1" x14ac:dyDescent="0.3">
      <c r="A305" s="1" t="s">
        <v>2</v>
      </c>
      <c r="B305" s="11">
        <f>B306+B307</f>
        <v>0</v>
      </c>
      <c r="C305" s="11">
        <f t="shared" ref="C305:E305" si="77">C306+C307</f>
        <v>0</v>
      </c>
      <c r="D305" s="11">
        <f t="shared" si="77"/>
        <v>0</v>
      </c>
      <c r="E305" s="11">
        <f t="shared" si="77"/>
        <v>0</v>
      </c>
    </row>
    <row r="306" spans="1:5" ht="17.25" customHeight="1" thickBot="1" x14ac:dyDescent="0.3">
      <c r="A306" s="10" t="s">
        <v>52</v>
      </c>
      <c r="B306" s="11"/>
      <c r="C306" s="8"/>
      <c r="D306" s="8"/>
      <c r="E306" s="8"/>
    </row>
    <row r="307" spans="1:5" ht="17.25" customHeight="1" thickBot="1" x14ac:dyDescent="0.3">
      <c r="A307" s="10" t="s">
        <v>53</v>
      </c>
      <c r="B307" s="11"/>
      <c r="C307" s="8"/>
      <c r="D307" s="8"/>
      <c r="E307" s="8"/>
    </row>
    <row r="308" spans="1:5" ht="17.25" customHeight="1" thickBot="1" x14ac:dyDescent="0.3">
      <c r="A308" s="1" t="s">
        <v>25</v>
      </c>
      <c r="B308" s="11">
        <f>B309+B310</f>
        <v>181334</v>
      </c>
      <c r="C308" s="11">
        <f t="shared" ref="C308:E308" si="78">C309+C310</f>
        <v>198982</v>
      </c>
      <c r="D308" s="11">
        <f t="shared" si="78"/>
        <v>217618</v>
      </c>
      <c r="E308" s="11">
        <f t="shared" si="78"/>
        <v>237985</v>
      </c>
    </row>
    <row r="309" spans="1:5" ht="17.25" customHeight="1" thickBot="1" x14ac:dyDescent="0.3">
      <c r="A309" s="10" t="s">
        <v>52</v>
      </c>
      <c r="B309" s="11">
        <v>181334</v>
      </c>
      <c r="C309" s="8">
        <v>198982</v>
      </c>
      <c r="D309" s="8">
        <v>217618</v>
      </c>
      <c r="E309" s="8">
        <v>237985</v>
      </c>
    </row>
    <row r="310" spans="1:5" ht="17.25" customHeight="1" thickBot="1" x14ac:dyDescent="0.3">
      <c r="A310" s="10" t="s">
        <v>53</v>
      </c>
      <c r="B310" s="11"/>
      <c r="C310" s="8"/>
      <c r="D310" s="8"/>
      <c r="E310" s="8"/>
    </row>
    <row r="311" spans="1:5" ht="17.25" customHeight="1" thickBot="1" x14ac:dyDescent="0.3">
      <c r="A311" s="1" t="s">
        <v>26</v>
      </c>
      <c r="B311" s="11">
        <f>B312+B313</f>
        <v>0</v>
      </c>
      <c r="C311" s="11">
        <f t="shared" ref="C311:E311" si="79">C312+C313</f>
        <v>0</v>
      </c>
      <c r="D311" s="11">
        <f t="shared" si="79"/>
        <v>0</v>
      </c>
      <c r="E311" s="11">
        <f t="shared" si="79"/>
        <v>0</v>
      </c>
    </row>
    <row r="312" spans="1:5" ht="17.25" customHeight="1" thickBot="1" x14ac:dyDescent="0.3">
      <c r="A312" s="10" t="s">
        <v>52</v>
      </c>
      <c r="B312" s="11"/>
      <c r="C312" s="8"/>
      <c r="D312" s="8"/>
      <c r="E312" s="8"/>
    </row>
    <row r="313" spans="1:5" ht="17.25" customHeight="1" thickBot="1" x14ac:dyDescent="0.3">
      <c r="A313" s="10" t="s">
        <v>53</v>
      </c>
      <c r="B313" s="11"/>
      <c r="C313" s="8"/>
      <c r="D313" s="8"/>
      <c r="E313" s="8"/>
    </row>
    <row r="314" spans="1:5" ht="17.25" customHeight="1" thickBot="1" x14ac:dyDescent="0.3">
      <c r="A314" s="1" t="s">
        <v>3</v>
      </c>
      <c r="B314" s="11">
        <f>B315+B316</f>
        <v>0</v>
      </c>
      <c r="C314" s="11">
        <f t="shared" ref="C314:E314" si="80">C315+C316</f>
        <v>0</v>
      </c>
      <c r="D314" s="11">
        <f t="shared" si="80"/>
        <v>0</v>
      </c>
      <c r="E314" s="11">
        <f t="shared" si="80"/>
        <v>0</v>
      </c>
    </row>
    <row r="315" spans="1:5" ht="17.25" customHeight="1" thickBot="1" x14ac:dyDescent="0.3">
      <c r="A315" s="10" t="s">
        <v>52</v>
      </c>
      <c r="B315" s="11"/>
      <c r="C315" s="70"/>
      <c r="D315" s="70"/>
      <c r="E315" s="70"/>
    </row>
    <row r="316" spans="1:5" ht="17.25" customHeight="1" thickBot="1" x14ac:dyDescent="0.3">
      <c r="A316" s="10" t="s">
        <v>53</v>
      </c>
      <c r="B316" s="11"/>
      <c r="C316" s="71"/>
      <c r="D316" s="70"/>
      <c r="E316" s="70"/>
    </row>
    <row r="317" spans="1:5" ht="17.25" customHeight="1" thickBot="1" x14ac:dyDescent="0.3">
      <c r="A317" s="22" t="s">
        <v>99</v>
      </c>
      <c r="B317" s="11">
        <f>B314+B311+B308+B305+B302+B299+B296</f>
        <v>181334</v>
      </c>
      <c r="C317" s="11">
        <f t="shared" ref="C317:E317" si="81">C314+C311+C308+C305+C302+C299+C296</f>
        <v>198982</v>
      </c>
      <c r="D317" s="11">
        <f t="shared" si="81"/>
        <v>217618</v>
      </c>
      <c r="E317" s="11">
        <f t="shared" si="81"/>
        <v>237985</v>
      </c>
    </row>
    <row r="318" spans="1:5" ht="17.25" customHeight="1" thickBot="1" x14ac:dyDescent="0.3">
      <c r="A318" s="23" t="s">
        <v>36</v>
      </c>
      <c r="B318" s="24">
        <f>IF(B317-B288=0,0,"Error")</f>
        <v>0</v>
      </c>
      <c r="C318" s="24">
        <f>IF(C317-C288=0,0,"Error")</f>
        <v>0</v>
      </c>
      <c r="D318" s="24">
        <f>IF(D317-D288=0,0,"Error")</f>
        <v>0</v>
      </c>
      <c r="E318" s="24">
        <f>IF(E317-E288=0,0,"Error")</f>
        <v>0</v>
      </c>
    </row>
    <row r="319" spans="1:5" ht="31.5" customHeight="1" thickBot="1" x14ac:dyDescent="0.3">
      <c r="A319" s="19" t="s">
        <v>104</v>
      </c>
      <c r="B319" s="414" t="s">
        <v>653</v>
      </c>
      <c r="C319" s="443"/>
      <c r="D319" s="443"/>
      <c r="E319" s="444"/>
    </row>
    <row r="320" spans="1:5" ht="45.75" customHeight="1" thickBot="1" x14ac:dyDescent="0.3">
      <c r="A320" s="4" t="s">
        <v>10</v>
      </c>
      <c r="B320" s="371" t="s">
        <v>654</v>
      </c>
      <c r="C320" s="372"/>
      <c r="D320" s="372"/>
      <c r="E320" s="373"/>
    </row>
    <row r="321" spans="1:5" ht="17.25" customHeight="1" thickBot="1" x14ac:dyDescent="0.3">
      <c r="A321" s="4" t="s">
        <v>15</v>
      </c>
      <c r="B321" s="352" t="s">
        <v>637</v>
      </c>
      <c r="C321" s="353"/>
      <c r="D321" s="353"/>
      <c r="E321" s="381"/>
    </row>
    <row r="322" spans="1:5" ht="17.25" customHeight="1" x14ac:dyDescent="0.25">
      <c r="A322" s="366"/>
      <c r="B322" s="17">
        <v>2018</v>
      </c>
      <c r="C322" s="17">
        <v>2019</v>
      </c>
      <c r="D322" s="17">
        <v>2020</v>
      </c>
      <c r="E322" s="17">
        <v>2021</v>
      </c>
    </row>
    <row r="323" spans="1:5" ht="17.25" customHeight="1" thickBot="1" x14ac:dyDescent="0.3">
      <c r="A323" s="367"/>
      <c r="B323" s="18" t="s">
        <v>6</v>
      </c>
      <c r="C323" s="18" t="s">
        <v>7</v>
      </c>
      <c r="D323" s="18" t="s">
        <v>7</v>
      </c>
      <c r="E323" s="18" t="s">
        <v>7</v>
      </c>
    </row>
    <row r="324" spans="1:5" ht="17.25" customHeight="1" thickBot="1" x14ac:dyDescent="0.3">
      <c r="A324" s="4" t="s">
        <v>9</v>
      </c>
      <c r="B324" s="6">
        <v>3134.38175</v>
      </c>
      <c r="C324" s="6">
        <v>3134.38175</v>
      </c>
      <c r="D324" s="6">
        <v>3134.38175</v>
      </c>
      <c r="E324" s="6">
        <v>3134.38175</v>
      </c>
    </row>
    <row r="325" spans="1:5" ht="17.25" customHeight="1" thickBot="1" x14ac:dyDescent="0.3">
      <c r="A325" s="4" t="s">
        <v>16</v>
      </c>
      <c r="B325" s="6">
        <f>B354</f>
        <v>566105</v>
      </c>
      <c r="C325" s="6">
        <f t="shared" ref="C325:E325" si="82">C354</f>
        <v>1217084</v>
      </c>
      <c r="D325" s="6">
        <f t="shared" si="82"/>
        <v>1243346</v>
      </c>
      <c r="E325" s="6">
        <f t="shared" si="82"/>
        <v>1262120</v>
      </c>
    </row>
    <row r="326" spans="1:5" ht="17.25" customHeight="1" thickBot="1" x14ac:dyDescent="0.3">
      <c r="A326" s="4" t="s">
        <v>24</v>
      </c>
      <c r="B326" s="6">
        <f>B325/B324</f>
        <v>180.61137575217185</v>
      </c>
      <c r="C326" s="6">
        <f t="shared" ref="C326:E326" si="83">C325/C324</f>
        <v>388.30113785597433</v>
      </c>
      <c r="D326" s="6">
        <f t="shared" si="83"/>
        <v>396.67982370047935</v>
      </c>
      <c r="E326" s="6">
        <f t="shared" si="83"/>
        <v>402.66952166882669</v>
      </c>
    </row>
    <row r="327" spans="1:5" ht="17.25" customHeight="1" thickBot="1" x14ac:dyDescent="0.3">
      <c r="A327" s="4" t="s">
        <v>17</v>
      </c>
      <c r="B327" s="45" t="s">
        <v>23</v>
      </c>
      <c r="C327" s="7">
        <f>C324/B324-1</f>
        <v>0</v>
      </c>
      <c r="D327" s="7">
        <f t="shared" ref="D327:E329" si="84">D324/C324-1</f>
        <v>0</v>
      </c>
      <c r="E327" s="7">
        <f t="shared" si="84"/>
        <v>0</v>
      </c>
    </row>
    <row r="328" spans="1:5" ht="17.25" customHeight="1" thickBot="1" x14ac:dyDescent="0.3">
      <c r="A328" s="4" t="s">
        <v>18</v>
      </c>
      <c r="B328" s="45" t="s">
        <v>23</v>
      </c>
      <c r="C328" s="7">
        <f>C325/B325-1</f>
        <v>1.1499262504305738</v>
      </c>
      <c r="D328" s="7">
        <f t="shared" si="84"/>
        <v>2.1577803997094636E-2</v>
      </c>
      <c r="E328" s="7">
        <f t="shared" si="84"/>
        <v>1.5099578074003528E-2</v>
      </c>
    </row>
    <row r="329" spans="1:5" ht="17.25" customHeight="1" thickBot="1" x14ac:dyDescent="0.3">
      <c r="A329" s="4" t="s">
        <v>19</v>
      </c>
      <c r="B329" s="45" t="s">
        <v>23</v>
      </c>
      <c r="C329" s="7">
        <f>C326/B326-1</f>
        <v>1.1499262504305738</v>
      </c>
      <c r="D329" s="7">
        <f t="shared" si="84"/>
        <v>2.1577803997094636E-2</v>
      </c>
      <c r="E329" s="7">
        <f t="shared" si="84"/>
        <v>1.5099578074003528E-2</v>
      </c>
    </row>
    <row r="330" spans="1:5" ht="17.25" customHeight="1" thickBot="1" x14ac:dyDescent="0.3">
      <c r="A330" s="405" t="s">
        <v>234</v>
      </c>
      <c r="B330" s="406"/>
      <c r="C330" s="406"/>
      <c r="D330" s="406"/>
      <c r="E330" s="407"/>
    </row>
    <row r="331" spans="1:5" ht="17.25" customHeight="1" x14ac:dyDescent="0.25">
      <c r="A331" s="366"/>
      <c r="B331" s="17">
        <v>2018</v>
      </c>
      <c r="C331" s="17">
        <v>2019</v>
      </c>
      <c r="D331" s="17">
        <v>2020</v>
      </c>
      <c r="E331" s="17">
        <v>2021</v>
      </c>
    </row>
    <row r="332" spans="1:5" ht="17.25" customHeight="1" thickBot="1" x14ac:dyDescent="0.3">
      <c r="A332" s="367"/>
      <c r="B332" s="18" t="s">
        <v>6</v>
      </c>
      <c r="C332" s="18" t="s">
        <v>7</v>
      </c>
      <c r="D332" s="18" t="s">
        <v>7</v>
      </c>
      <c r="E332" s="18" t="s">
        <v>7</v>
      </c>
    </row>
    <row r="333" spans="1:5" ht="17.25" customHeight="1" thickBot="1" x14ac:dyDescent="0.3">
      <c r="A333" s="1" t="s">
        <v>0</v>
      </c>
      <c r="B333" s="8">
        <f>B334+B335</f>
        <v>0</v>
      </c>
      <c r="C333" s="8">
        <f t="shared" ref="C333:E333" si="85">C334+C335</f>
        <v>0</v>
      </c>
      <c r="D333" s="8">
        <f t="shared" si="85"/>
        <v>0</v>
      </c>
      <c r="E333" s="8">
        <f t="shared" si="85"/>
        <v>0</v>
      </c>
    </row>
    <row r="334" spans="1:5" ht="17.25" customHeight="1" thickBot="1" x14ac:dyDescent="0.3">
      <c r="A334" s="10" t="s">
        <v>52</v>
      </c>
      <c r="B334" s="11"/>
      <c r="C334" s="222"/>
      <c r="D334" s="222"/>
      <c r="E334" s="222"/>
    </row>
    <row r="335" spans="1:5" ht="17.25" customHeight="1" thickBot="1" x14ac:dyDescent="0.3">
      <c r="A335" s="10" t="s">
        <v>53</v>
      </c>
      <c r="B335" s="11"/>
      <c r="C335" s="82"/>
      <c r="D335" s="82"/>
      <c r="E335" s="82"/>
    </row>
    <row r="336" spans="1:5" ht="17.25" customHeight="1" thickBot="1" x14ac:dyDescent="0.3">
      <c r="A336" s="1" t="s">
        <v>32</v>
      </c>
      <c r="B336" s="8">
        <f>B337+B338</f>
        <v>0</v>
      </c>
      <c r="C336" s="8">
        <f t="shared" ref="C336:E336" si="86">C337+C338</f>
        <v>0</v>
      </c>
      <c r="D336" s="8">
        <f t="shared" si="86"/>
        <v>0</v>
      </c>
      <c r="E336" s="8">
        <f t="shared" si="86"/>
        <v>0</v>
      </c>
    </row>
    <row r="337" spans="1:5" ht="17.25" customHeight="1" thickBot="1" x14ac:dyDescent="0.3">
      <c r="A337" s="10" t="s">
        <v>52</v>
      </c>
      <c r="B337" s="11"/>
      <c r="C337" s="8"/>
      <c r="D337" s="8"/>
      <c r="E337" s="8"/>
    </row>
    <row r="338" spans="1:5" ht="17.25" customHeight="1" thickBot="1" x14ac:dyDescent="0.3">
      <c r="A338" s="10" t="s">
        <v>53</v>
      </c>
      <c r="B338" s="11"/>
      <c r="C338" s="8"/>
      <c r="D338" s="8"/>
      <c r="E338" s="8"/>
    </row>
    <row r="339" spans="1:5" ht="17.25" customHeight="1" thickBot="1" x14ac:dyDescent="0.3">
      <c r="A339" s="1" t="s">
        <v>1</v>
      </c>
      <c r="B339" s="11">
        <f>B340+B341</f>
        <v>0</v>
      </c>
      <c r="C339" s="11">
        <f t="shared" ref="C339:E339" si="87">C340+C341</f>
        <v>0</v>
      </c>
      <c r="D339" s="11">
        <f t="shared" si="87"/>
        <v>0</v>
      </c>
      <c r="E339" s="11">
        <f t="shared" si="87"/>
        <v>0</v>
      </c>
    </row>
    <row r="340" spans="1:5" ht="17.25" customHeight="1" thickBot="1" x14ac:dyDescent="0.3">
      <c r="A340" s="10" t="s">
        <v>52</v>
      </c>
      <c r="B340" s="11"/>
      <c r="C340" s="8"/>
      <c r="D340" s="8"/>
      <c r="E340" s="8"/>
    </row>
    <row r="341" spans="1:5" ht="17.25" customHeight="1" thickBot="1" x14ac:dyDescent="0.3">
      <c r="A341" s="10" t="s">
        <v>53</v>
      </c>
      <c r="B341" s="11"/>
      <c r="C341" s="8"/>
      <c r="D341" s="8"/>
      <c r="E341" s="8"/>
    </row>
    <row r="342" spans="1:5" ht="17.25" customHeight="1" thickBot="1" x14ac:dyDescent="0.3">
      <c r="A342" s="1" t="s">
        <v>2</v>
      </c>
      <c r="B342" s="11">
        <f>B343+B344</f>
        <v>0</v>
      </c>
      <c r="C342" s="11">
        <f t="shared" ref="C342:E342" si="88">C343+C344</f>
        <v>0</v>
      </c>
      <c r="D342" s="11">
        <f t="shared" si="88"/>
        <v>0</v>
      </c>
      <c r="E342" s="11">
        <f t="shared" si="88"/>
        <v>0</v>
      </c>
    </row>
    <row r="343" spans="1:5" ht="17.25" customHeight="1" thickBot="1" x14ac:dyDescent="0.3">
      <c r="A343" s="10" t="s">
        <v>52</v>
      </c>
      <c r="B343" s="11"/>
      <c r="C343" s="8"/>
      <c r="D343" s="8"/>
      <c r="E343" s="8"/>
    </row>
    <row r="344" spans="1:5" ht="17.25" customHeight="1" thickBot="1" x14ac:dyDescent="0.3">
      <c r="A344" s="10" t="s">
        <v>53</v>
      </c>
      <c r="B344" s="11"/>
      <c r="C344" s="8"/>
      <c r="D344" s="8"/>
      <c r="E344" s="8"/>
    </row>
    <row r="345" spans="1:5" ht="17.25" customHeight="1" thickBot="1" x14ac:dyDescent="0.3">
      <c r="A345" s="1" t="s">
        <v>25</v>
      </c>
      <c r="B345" s="11">
        <f>B346+B347</f>
        <v>566105</v>
      </c>
      <c r="C345" s="11">
        <f t="shared" ref="C345:E345" si="89">C346+C347</f>
        <v>1217084</v>
      </c>
      <c r="D345" s="11">
        <f t="shared" si="89"/>
        <v>1243346</v>
      </c>
      <c r="E345" s="11">
        <f t="shared" si="89"/>
        <v>1262120</v>
      </c>
    </row>
    <row r="346" spans="1:5" ht="17.25" customHeight="1" thickBot="1" x14ac:dyDescent="0.3">
      <c r="A346" s="10" t="s">
        <v>52</v>
      </c>
      <c r="B346" s="11">
        <v>566105</v>
      </c>
      <c r="C346" s="8">
        <v>1217084</v>
      </c>
      <c r="D346" s="8">
        <v>1243346</v>
      </c>
      <c r="E346" s="8">
        <v>1262120</v>
      </c>
    </row>
    <row r="347" spans="1:5" ht="17.25" customHeight="1" thickBot="1" x14ac:dyDescent="0.3">
      <c r="A347" s="10" t="s">
        <v>53</v>
      </c>
      <c r="B347" s="11"/>
      <c r="C347" s="8"/>
      <c r="D347" s="8"/>
      <c r="E347" s="8"/>
    </row>
    <row r="348" spans="1:5" ht="17.25" customHeight="1" thickBot="1" x14ac:dyDescent="0.3">
      <c r="A348" s="1" t="s">
        <v>26</v>
      </c>
      <c r="B348" s="11">
        <f>B349+B350</f>
        <v>0</v>
      </c>
      <c r="C348" s="11">
        <f t="shared" ref="C348:E348" si="90">C349+C350</f>
        <v>0</v>
      </c>
      <c r="D348" s="11">
        <f t="shared" si="90"/>
        <v>0</v>
      </c>
      <c r="E348" s="11">
        <f t="shared" si="90"/>
        <v>0</v>
      </c>
    </row>
    <row r="349" spans="1:5" ht="17.25" customHeight="1" thickBot="1" x14ac:dyDescent="0.3">
      <c r="A349" s="10" t="s">
        <v>52</v>
      </c>
      <c r="B349" s="11"/>
      <c r="C349" s="8"/>
      <c r="D349" s="8"/>
      <c r="E349" s="8"/>
    </row>
    <row r="350" spans="1:5" ht="17.25" customHeight="1" thickBot="1" x14ac:dyDescent="0.3">
      <c r="A350" s="10" t="s">
        <v>53</v>
      </c>
      <c r="B350" s="11"/>
      <c r="C350" s="8"/>
      <c r="D350" s="8"/>
      <c r="E350" s="8"/>
    </row>
    <row r="351" spans="1:5" ht="17.25" customHeight="1" thickBot="1" x14ac:dyDescent="0.3">
      <c r="A351" s="1" t="s">
        <v>3</v>
      </c>
      <c r="B351" s="11">
        <f>B352+B353</f>
        <v>0</v>
      </c>
      <c r="C351" s="11">
        <f t="shared" ref="C351:E351" si="91">C352+C353</f>
        <v>0</v>
      </c>
      <c r="D351" s="11">
        <f t="shared" si="91"/>
        <v>0</v>
      </c>
      <c r="E351" s="11">
        <f t="shared" si="91"/>
        <v>0</v>
      </c>
    </row>
    <row r="352" spans="1:5" ht="17.25" customHeight="1" thickBot="1" x14ac:dyDescent="0.3">
      <c r="A352" s="10" t="s">
        <v>52</v>
      </c>
      <c r="B352" s="11"/>
      <c r="C352" s="70"/>
      <c r="D352" s="70"/>
      <c r="E352" s="70"/>
    </row>
    <row r="353" spans="1:5" ht="17.25" customHeight="1" thickBot="1" x14ac:dyDescent="0.3">
      <c r="A353" s="10" t="s">
        <v>53</v>
      </c>
      <c r="B353" s="11"/>
      <c r="C353" s="71"/>
      <c r="D353" s="70"/>
      <c r="E353" s="70"/>
    </row>
    <row r="354" spans="1:5" ht="17.25" customHeight="1" thickBot="1" x14ac:dyDescent="0.3">
      <c r="A354" s="20" t="s">
        <v>235</v>
      </c>
      <c r="B354" s="11">
        <f>B351+B348+B345+B342+B339+B336+B333</f>
        <v>566105</v>
      </c>
      <c r="C354" s="11">
        <f t="shared" ref="C354:E354" si="92">C351+C348+C345+C342+C339+C336+C333</f>
        <v>1217084</v>
      </c>
      <c r="D354" s="11">
        <f t="shared" si="92"/>
        <v>1243346</v>
      </c>
      <c r="E354" s="11">
        <f t="shared" si="92"/>
        <v>1262120</v>
      </c>
    </row>
    <row r="355" spans="1:5" ht="17.25" customHeight="1" thickBot="1" x14ac:dyDescent="0.3">
      <c r="A355" s="23" t="s">
        <v>36</v>
      </c>
      <c r="B355" s="24">
        <f>IF(B354-B325=0,0,"Error")</f>
        <v>0</v>
      </c>
      <c r="C355" s="24">
        <f>IF(C354-C325=0,0,"Error")</f>
        <v>0</v>
      </c>
      <c r="D355" s="24">
        <f>IF(D354-D325=0,0,"Error")</f>
        <v>0</v>
      </c>
      <c r="E355" s="24">
        <f>IF(E354-E325=0,0,"Error")</f>
        <v>0</v>
      </c>
    </row>
    <row r="356" spans="1:5" ht="27.75" customHeight="1" thickBot="1" x14ac:dyDescent="0.3">
      <c r="A356" s="72" t="s">
        <v>655</v>
      </c>
      <c r="B356" s="414" t="s">
        <v>656</v>
      </c>
      <c r="C356" s="443"/>
      <c r="D356" s="443"/>
      <c r="E356" s="444"/>
    </row>
    <row r="357" spans="1:5" ht="36.75" customHeight="1" thickBot="1" x14ac:dyDescent="0.3">
      <c r="A357" s="4" t="s">
        <v>10</v>
      </c>
      <c r="B357" s="371" t="s">
        <v>657</v>
      </c>
      <c r="C357" s="372"/>
      <c r="D357" s="372"/>
      <c r="E357" s="373"/>
    </row>
    <row r="358" spans="1:5" ht="17.25" customHeight="1" thickBot="1" x14ac:dyDescent="0.3">
      <c r="A358" s="4" t="s">
        <v>15</v>
      </c>
      <c r="B358" s="352" t="s">
        <v>637</v>
      </c>
      <c r="C358" s="353"/>
      <c r="D358" s="353"/>
      <c r="E358" s="381"/>
    </row>
    <row r="359" spans="1:5" ht="17.25" customHeight="1" x14ac:dyDescent="0.25">
      <c r="A359" s="366"/>
      <c r="B359" s="17">
        <v>2018</v>
      </c>
      <c r="C359" s="17">
        <v>2019</v>
      </c>
      <c r="D359" s="17">
        <v>2020</v>
      </c>
      <c r="E359" s="17">
        <v>2021</v>
      </c>
    </row>
    <row r="360" spans="1:5" ht="17.25" customHeight="1" thickBot="1" x14ac:dyDescent="0.3">
      <c r="A360" s="367"/>
      <c r="B360" s="18" t="s">
        <v>6</v>
      </c>
      <c r="C360" s="18" t="s">
        <v>7</v>
      </c>
      <c r="D360" s="18" t="s">
        <v>7</v>
      </c>
      <c r="E360" s="18" t="s">
        <v>7</v>
      </c>
    </row>
    <row r="361" spans="1:5" ht="17.25" customHeight="1" thickBot="1" x14ac:dyDescent="0.3">
      <c r="A361" s="4" t="s">
        <v>9</v>
      </c>
      <c r="B361" s="6">
        <v>349.99</v>
      </c>
      <c r="C361" s="6">
        <v>344.99520000000001</v>
      </c>
      <c r="D361" s="6">
        <v>338.09529600000002</v>
      </c>
      <c r="E361" s="6">
        <v>327.95243712000001</v>
      </c>
    </row>
    <row r="362" spans="1:5" ht="17.25" customHeight="1" thickBot="1" x14ac:dyDescent="0.3">
      <c r="A362" s="4" t="s">
        <v>16</v>
      </c>
      <c r="B362" s="6">
        <f>B391</f>
        <v>29913</v>
      </c>
      <c r="C362" s="6">
        <f t="shared" ref="C362:E362" si="93">C391</f>
        <v>29495</v>
      </c>
      <c r="D362" s="6">
        <f t="shared" si="93"/>
        <v>28901</v>
      </c>
      <c r="E362" s="6">
        <f t="shared" si="93"/>
        <v>28027</v>
      </c>
    </row>
    <row r="363" spans="1:5" ht="17.25" customHeight="1" thickBot="1" x14ac:dyDescent="0.3">
      <c r="A363" s="4" t="s">
        <v>24</v>
      </c>
      <c r="B363" s="6">
        <f>B362/B361</f>
        <v>85.468156233035231</v>
      </c>
      <c r="C363" s="6">
        <f>C362/C361</f>
        <v>85.493943104135937</v>
      </c>
      <c r="D363" s="6">
        <f>D362/D361</f>
        <v>85.481816345649477</v>
      </c>
      <c r="E363" s="6">
        <f>E362/E361</f>
        <v>85.460563263765991</v>
      </c>
    </row>
    <row r="364" spans="1:5" ht="17.25" customHeight="1" thickBot="1" x14ac:dyDescent="0.3">
      <c r="A364" s="4" t="s">
        <v>17</v>
      </c>
      <c r="B364" s="45"/>
      <c r="C364" s="7">
        <f>C361/B361-1</f>
        <v>-1.4271264893282676E-2</v>
      </c>
      <c r="D364" s="7">
        <f>D361/C361-1</f>
        <v>-2.0000000000000018E-2</v>
      </c>
      <c r="E364" s="7">
        <f>E361/D361-1</f>
        <v>-3.0000000000000027E-2</v>
      </c>
    </row>
    <row r="365" spans="1:5" ht="17.25" customHeight="1" thickBot="1" x14ac:dyDescent="0.3">
      <c r="A365" s="4" t="s">
        <v>18</v>
      </c>
      <c r="B365" s="45"/>
      <c r="C365" s="7">
        <f>C362/B362-1</f>
        <v>-1.3973857520141797E-2</v>
      </c>
      <c r="D365" s="7">
        <f t="shared" ref="D365:E366" si="94">D362/C362-1</f>
        <v>-2.0139006611290089E-2</v>
      </c>
      <c r="E365" s="7">
        <f t="shared" si="94"/>
        <v>-3.0241168125670348E-2</v>
      </c>
    </row>
    <row r="366" spans="1:5" ht="17.25" customHeight="1" thickBot="1" x14ac:dyDescent="0.3">
      <c r="A366" s="4" t="s">
        <v>19</v>
      </c>
      <c r="B366" s="45"/>
      <c r="C366" s="7">
        <f>C363/B363-1</f>
        <v>3.0171320217076136E-4</v>
      </c>
      <c r="D366" s="7">
        <f t="shared" si="94"/>
        <v>-1.41843480908177E-4</v>
      </c>
      <c r="E366" s="7">
        <f t="shared" si="94"/>
        <v>-2.4862693368077338E-4</v>
      </c>
    </row>
    <row r="367" spans="1:5" ht="17.25" customHeight="1" thickBot="1" x14ac:dyDescent="0.3">
      <c r="A367" s="405" t="s">
        <v>658</v>
      </c>
      <c r="B367" s="406"/>
      <c r="C367" s="406"/>
      <c r="D367" s="406"/>
      <c r="E367" s="407"/>
    </row>
    <row r="368" spans="1:5" ht="17.25" customHeight="1" x14ac:dyDescent="0.25">
      <c r="A368" s="366"/>
      <c r="B368" s="17">
        <v>2018</v>
      </c>
      <c r="C368" s="17">
        <v>2019</v>
      </c>
      <c r="D368" s="17">
        <v>2020</v>
      </c>
      <c r="E368" s="17">
        <v>2021</v>
      </c>
    </row>
    <row r="369" spans="1:5" ht="17.25" customHeight="1" thickBot="1" x14ac:dyDescent="0.3">
      <c r="A369" s="367"/>
      <c r="B369" s="18" t="s">
        <v>6</v>
      </c>
      <c r="C369" s="18" t="s">
        <v>7</v>
      </c>
      <c r="D369" s="18" t="s">
        <v>7</v>
      </c>
      <c r="E369" s="18" t="s">
        <v>7</v>
      </c>
    </row>
    <row r="370" spans="1:5" ht="17.25" customHeight="1" thickBot="1" x14ac:dyDescent="0.3">
      <c r="A370" s="1" t="s">
        <v>0</v>
      </c>
      <c r="B370" s="8">
        <f>B371+B372</f>
        <v>0</v>
      </c>
      <c r="C370" s="8">
        <f t="shared" ref="C370:E370" si="95">C371+C372</f>
        <v>0</v>
      </c>
      <c r="D370" s="8">
        <f t="shared" si="95"/>
        <v>0</v>
      </c>
      <c r="E370" s="8">
        <f t="shared" si="95"/>
        <v>0</v>
      </c>
    </row>
    <row r="371" spans="1:5" ht="17.25" customHeight="1" thickBot="1" x14ac:dyDescent="0.3">
      <c r="A371" s="10" t="s">
        <v>52</v>
      </c>
      <c r="B371" s="11"/>
      <c r="C371" s="222"/>
      <c r="D371" s="222"/>
      <c r="E371" s="222"/>
    </row>
    <row r="372" spans="1:5" ht="17.25" customHeight="1" thickBot="1" x14ac:dyDescent="0.3">
      <c r="A372" s="10" t="s">
        <v>53</v>
      </c>
      <c r="B372" s="11"/>
      <c r="C372" s="82"/>
      <c r="D372" s="82"/>
      <c r="E372" s="82"/>
    </row>
    <row r="373" spans="1:5" ht="17.25" customHeight="1" thickBot="1" x14ac:dyDescent="0.3">
      <c r="A373" s="1" t="s">
        <v>32</v>
      </c>
      <c r="B373" s="8">
        <f>B374+B375</f>
        <v>0</v>
      </c>
      <c r="C373" s="8">
        <f t="shared" ref="C373:E373" si="96">C374+C375</f>
        <v>0</v>
      </c>
      <c r="D373" s="8">
        <f t="shared" si="96"/>
        <v>0</v>
      </c>
      <c r="E373" s="8">
        <f t="shared" si="96"/>
        <v>0</v>
      </c>
    </row>
    <row r="374" spans="1:5" ht="17.25" customHeight="1" thickBot="1" x14ac:dyDescent="0.3">
      <c r="A374" s="10" t="s">
        <v>52</v>
      </c>
      <c r="B374" s="11"/>
      <c r="C374" s="8"/>
      <c r="D374" s="8"/>
      <c r="E374" s="8"/>
    </row>
    <row r="375" spans="1:5" ht="17.25" customHeight="1" thickBot="1" x14ac:dyDescent="0.3">
      <c r="A375" s="10" t="s">
        <v>53</v>
      </c>
      <c r="B375" s="11"/>
      <c r="C375" s="8"/>
      <c r="D375" s="8"/>
      <c r="E375" s="8"/>
    </row>
    <row r="376" spans="1:5" ht="17.25" customHeight="1" thickBot="1" x14ac:dyDescent="0.3">
      <c r="A376" s="1" t="s">
        <v>1</v>
      </c>
      <c r="B376" s="11">
        <f>B377+B378</f>
        <v>0</v>
      </c>
      <c r="C376" s="11">
        <f t="shared" ref="C376:E376" si="97">C377+C378</f>
        <v>0</v>
      </c>
      <c r="D376" s="11">
        <f t="shared" si="97"/>
        <v>0</v>
      </c>
      <c r="E376" s="11">
        <f t="shared" si="97"/>
        <v>0</v>
      </c>
    </row>
    <row r="377" spans="1:5" ht="17.25" customHeight="1" thickBot="1" x14ac:dyDescent="0.3">
      <c r="A377" s="10" t="s">
        <v>52</v>
      </c>
      <c r="B377" s="11"/>
      <c r="C377" s="8"/>
      <c r="D377" s="8"/>
      <c r="E377" s="8"/>
    </row>
    <row r="378" spans="1:5" ht="17.25" customHeight="1" thickBot="1" x14ac:dyDescent="0.3">
      <c r="A378" s="10" t="s">
        <v>53</v>
      </c>
      <c r="B378" s="11"/>
      <c r="C378" s="8"/>
      <c r="D378" s="8"/>
      <c r="E378" s="8"/>
    </row>
    <row r="379" spans="1:5" ht="17.25" customHeight="1" thickBot="1" x14ac:dyDescent="0.3">
      <c r="A379" s="1" t="s">
        <v>2</v>
      </c>
      <c r="B379" s="11">
        <f>B380+B381</f>
        <v>0</v>
      </c>
      <c r="C379" s="11">
        <f t="shared" ref="C379:E379" si="98">C380+C381</f>
        <v>0</v>
      </c>
      <c r="D379" s="11">
        <f t="shared" si="98"/>
        <v>0</v>
      </c>
      <c r="E379" s="11">
        <f t="shared" si="98"/>
        <v>0</v>
      </c>
    </row>
    <row r="380" spans="1:5" ht="17.25" customHeight="1" thickBot="1" x14ac:dyDescent="0.3">
      <c r="A380" s="10" t="s">
        <v>52</v>
      </c>
      <c r="B380" s="11"/>
      <c r="C380" s="8"/>
      <c r="D380" s="8"/>
      <c r="E380" s="8"/>
    </row>
    <row r="381" spans="1:5" ht="17.25" customHeight="1" thickBot="1" x14ac:dyDescent="0.3">
      <c r="A381" s="10" t="s">
        <v>53</v>
      </c>
      <c r="B381" s="11"/>
      <c r="C381" s="8"/>
      <c r="D381" s="8"/>
      <c r="E381" s="8"/>
    </row>
    <row r="382" spans="1:5" ht="17.25" customHeight="1" thickBot="1" x14ac:dyDescent="0.3">
      <c r="A382" s="1" t="s">
        <v>25</v>
      </c>
      <c r="B382" s="11">
        <f>B383+B384</f>
        <v>29913</v>
      </c>
      <c r="C382" s="11">
        <f t="shared" ref="C382:E382" si="99">C383+C384</f>
        <v>29495</v>
      </c>
      <c r="D382" s="11">
        <f t="shared" si="99"/>
        <v>28901</v>
      </c>
      <c r="E382" s="11">
        <f t="shared" si="99"/>
        <v>28027</v>
      </c>
    </row>
    <row r="383" spans="1:5" ht="17.25" customHeight="1" thickBot="1" x14ac:dyDescent="0.3">
      <c r="A383" s="10" t="s">
        <v>52</v>
      </c>
      <c r="B383" s="11">
        <v>29913</v>
      </c>
      <c r="C383" s="8">
        <v>29495</v>
      </c>
      <c r="D383" s="8">
        <v>28901</v>
      </c>
      <c r="E383" s="8">
        <v>28027</v>
      </c>
    </row>
    <row r="384" spans="1:5" ht="17.25" customHeight="1" thickBot="1" x14ac:dyDescent="0.3">
      <c r="A384" s="10" t="s">
        <v>53</v>
      </c>
      <c r="B384" s="11"/>
      <c r="C384" s="8"/>
      <c r="D384" s="8"/>
      <c r="E384" s="8"/>
    </row>
    <row r="385" spans="1:5" ht="17.25" customHeight="1" thickBot="1" x14ac:dyDescent="0.3">
      <c r="A385" s="1" t="s">
        <v>26</v>
      </c>
      <c r="B385" s="11">
        <f>B386+B387</f>
        <v>0</v>
      </c>
      <c r="C385" s="11">
        <f t="shared" ref="C385:E385" si="100">C386+C387</f>
        <v>0</v>
      </c>
      <c r="D385" s="11">
        <f t="shared" si="100"/>
        <v>0</v>
      </c>
      <c r="E385" s="11">
        <f t="shared" si="100"/>
        <v>0</v>
      </c>
    </row>
    <row r="386" spans="1:5" ht="17.25" customHeight="1" thickBot="1" x14ac:dyDescent="0.3">
      <c r="A386" s="10" t="s">
        <v>52</v>
      </c>
      <c r="B386" s="11"/>
      <c r="C386" s="8"/>
      <c r="D386" s="8"/>
      <c r="E386" s="8"/>
    </row>
    <row r="387" spans="1:5" ht="17.25" customHeight="1" thickBot="1" x14ac:dyDescent="0.3">
      <c r="A387" s="10" t="s">
        <v>53</v>
      </c>
      <c r="B387" s="11"/>
      <c r="C387" s="8"/>
      <c r="D387" s="8"/>
      <c r="E387" s="8"/>
    </row>
    <row r="388" spans="1:5" ht="17.25" customHeight="1" thickBot="1" x14ac:dyDescent="0.3">
      <c r="A388" s="1" t="s">
        <v>3</v>
      </c>
      <c r="B388" s="11">
        <f>B389+B390</f>
        <v>0</v>
      </c>
      <c r="C388" s="11">
        <f t="shared" ref="C388:E388" si="101">C389+C390</f>
        <v>0</v>
      </c>
      <c r="D388" s="11">
        <f t="shared" si="101"/>
        <v>0</v>
      </c>
      <c r="E388" s="11">
        <f t="shared" si="101"/>
        <v>0</v>
      </c>
    </row>
    <row r="389" spans="1:5" ht="17.25" customHeight="1" thickBot="1" x14ac:dyDescent="0.3">
      <c r="A389" s="10" t="s">
        <v>52</v>
      </c>
      <c r="B389" s="11"/>
      <c r="C389" s="70"/>
      <c r="D389" s="70"/>
      <c r="E389" s="70"/>
    </row>
    <row r="390" spans="1:5" ht="17.25" customHeight="1" thickBot="1" x14ac:dyDescent="0.3">
      <c r="A390" s="10" t="s">
        <v>53</v>
      </c>
      <c r="B390" s="11"/>
      <c r="C390" s="71"/>
      <c r="D390" s="70"/>
      <c r="E390" s="70"/>
    </row>
    <row r="391" spans="1:5" ht="17.25" customHeight="1" thickBot="1" x14ac:dyDescent="0.3">
      <c r="A391" s="22" t="s">
        <v>308</v>
      </c>
      <c r="B391" s="11">
        <f>B388+B385+B382+B379+B376+B373+B370</f>
        <v>29913</v>
      </c>
      <c r="C391" s="11">
        <f t="shared" ref="C391:E391" si="102">C388+C385+C382+C379+C376+C373+C370</f>
        <v>29495</v>
      </c>
      <c r="D391" s="11">
        <f t="shared" si="102"/>
        <v>28901</v>
      </c>
      <c r="E391" s="11">
        <f t="shared" si="102"/>
        <v>28027</v>
      </c>
    </row>
    <row r="392" spans="1:5" ht="17.25" customHeight="1" thickBot="1" x14ac:dyDescent="0.3">
      <c r="A392" s="23" t="s">
        <v>36</v>
      </c>
      <c r="B392" s="24">
        <f>IF(B391-B362=0,0,"Error")</f>
        <v>0</v>
      </c>
      <c r="C392" s="24">
        <f>IF(C391-C362=0,0,"Error")</f>
        <v>0</v>
      </c>
      <c r="D392" s="24">
        <f>IF(D391-D362=0,0,"Error")</f>
        <v>0</v>
      </c>
      <c r="E392" s="24">
        <f>IF(E391-E362=0,0,"Error")</f>
        <v>0</v>
      </c>
    </row>
    <row r="393" spans="1:5" ht="23.25" customHeight="1" thickBot="1" x14ac:dyDescent="0.3">
      <c r="A393" s="72" t="s">
        <v>659</v>
      </c>
      <c r="B393" s="414" t="s">
        <v>660</v>
      </c>
      <c r="C393" s="443"/>
      <c r="D393" s="443"/>
      <c r="E393" s="444"/>
    </row>
    <row r="394" spans="1:5" ht="33" customHeight="1" thickBot="1" x14ac:dyDescent="0.3">
      <c r="A394" s="4" t="s">
        <v>10</v>
      </c>
      <c r="B394" s="371" t="s">
        <v>661</v>
      </c>
      <c r="C394" s="372"/>
      <c r="D394" s="372"/>
      <c r="E394" s="373"/>
    </row>
    <row r="395" spans="1:5" ht="17.25" customHeight="1" thickBot="1" x14ac:dyDescent="0.3">
      <c r="A395" s="4" t="s">
        <v>15</v>
      </c>
      <c r="B395" s="352" t="s">
        <v>637</v>
      </c>
      <c r="C395" s="353"/>
      <c r="D395" s="353"/>
      <c r="E395" s="381"/>
    </row>
    <row r="396" spans="1:5" ht="17.25" customHeight="1" x14ac:dyDescent="0.25">
      <c r="A396" s="366"/>
      <c r="B396" s="17">
        <v>2018</v>
      </c>
      <c r="C396" s="17">
        <v>2019</v>
      </c>
      <c r="D396" s="17">
        <v>2020</v>
      </c>
      <c r="E396" s="17">
        <v>2021</v>
      </c>
    </row>
    <row r="397" spans="1:5" ht="17.25" customHeight="1" thickBot="1" x14ac:dyDescent="0.3">
      <c r="A397" s="367"/>
      <c r="B397" s="18" t="s">
        <v>6</v>
      </c>
      <c r="C397" s="18" t="s">
        <v>7</v>
      </c>
      <c r="D397" s="18" t="s">
        <v>7</v>
      </c>
      <c r="E397" s="18" t="s">
        <v>7</v>
      </c>
    </row>
    <row r="398" spans="1:5" ht="17.25" customHeight="1" thickBot="1" x14ac:dyDescent="0.3">
      <c r="A398" s="4" t="s">
        <v>9</v>
      </c>
      <c r="B398" s="6">
        <v>235.76400000000001</v>
      </c>
      <c r="C398" s="6">
        <v>233.17272</v>
      </c>
      <c r="D398" s="6">
        <v>231.77368368</v>
      </c>
      <c r="E398" s="6">
        <v>230.38304157792001</v>
      </c>
    </row>
    <row r="399" spans="1:5" ht="17.25" customHeight="1" thickBot="1" x14ac:dyDescent="0.3">
      <c r="A399" s="4" t="s">
        <v>16</v>
      </c>
      <c r="B399" s="6">
        <f>B428</f>
        <v>73108</v>
      </c>
      <c r="C399" s="6">
        <f t="shared" ref="C399:E399" si="103">C428</f>
        <v>73458</v>
      </c>
      <c r="D399" s="6">
        <f t="shared" si="103"/>
        <v>75195</v>
      </c>
      <c r="E399" s="6">
        <f t="shared" si="103"/>
        <v>76969</v>
      </c>
    </row>
    <row r="400" spans="1:5" ht="17.25" customHeight="1" thickBot="1" x14ac:dyDescent="0.3">
      <c r="A400" s="4" t="s">
        <v>24</v>
      </c>
      <c r="B400" s="6">
        <f>B399/B398</f>
        <v>310.08975076771685</v>
      </c>
      <c r="C400" s="6">
        <f>C399/C398</f>
        <v>315.03685336775243</v>
      </c>
      <c r="D400" s="6">
        <f>D399/D398</f>
        <v>324.43286401668672</v>
      </c>
      <c r="E400" s="6">
        <f>E399/E398</f>
        <v>334.09143083115168</v>
      </c>
    </row>
    <row r="401" spans="1:5" ht="17.25" customHeight="1" thickBot="1" x14ac:dyDescent="0.3">
      <c r="A401" s="4" t="s">
        <v>17</v>
      </c>
      <c r="B401" s="45"/>
      <c r="C401" s="7">
        <f>C398/B398-1</f>
        <v>-1.099099099099099E-2</v>
      </c>
      <c r="D401" s="7">
        <f>D398/C398-1</f>
        <v>-6.0000000000000053E-3</v>
      </c>
      <c r="E401" s="7">
        <f>E398/D398-1</f>
        <v>-6.0000000000000053E-3</v>
      </c>
    </row>
    <row r="402" spans="1:5" ht="17.25" customHeight="1" thickBot="1" x14ac:dyDescent="0.3">
      <c r="A402" s="4" t="s">
        <v>18</v>
      </c>
      <c r="B402" s="45"/>
      <c r="C402" s="7">
        <f>C399/B399-1</f>
        <v>4.7874377633090326E-3</v>
      </c>
      <c r="D402" s="7">
        <f t="shared" ref="D402:E403" si="104">D399/C399-1</f>
        <v>2.364616515559903E-2</v>
      </c>
      <c r="E402" s="7">
        <f t="shared" si="104"/>
        <v>2.359199414854718E-2</v>
      </c>
    </row>
    <row r="403" spans="1:5" ht="17.25" customHeight="1" thickBot="1" x14ac:dyDescent="0.3">
      <c r="A403" s="4" t="s">
        <v>19</v>
      </c>
      <c r="B403" s="45"/>
      <c r="C403" s="7">
        <f>C400/B400-1</f>
        <v>1.595377656884045E-2</v>
      </c>
      <c r="D403" s="7">
        <f t="shared" si="104"/>
        <v>2.9825115850703465E-2</v>
      </c>
      <c r="E403" s="7">
        <f t="shared" si="104"/>
        <v>2.9770617855681136E-2</v>
      </c>
    </row>
    <row r="404" spans="1:5" ht="17.25" customHeight="1" thickBot="1" x14ac:dyDescent="0.3">
      <c r="A404" s="405" t="s">
        <v>662</v>
      </c>
      <c r="B404" s="406"/>
      <c r="C404" s="406"/>
      <c r="D404" s="406"/>
      <c r="E404" s="407"/>
    </row>
    <row r="405" spans="1:5" ht="17.25" customHeight="1" x14ac:dyDescent="0.25">
      <c r="A405" s="366"/>
      <c r="B405" s="17">
        <v>2018</v>
      </c>
      <c r="C405" s="17">
        <v>2019</v>
      </c>
      <c r="D405" s="17">
        <v>2020</v>
      </c>
      <c r="E405" s="17">
        <v>2021</v>
      </c>
    </row>
    <row r="406" spans="1:5" ht="17.25" customHeight="1" thickBot="1" x14ac:dyDescent="0.3">
      <c r="A406" s="367"/>
      <c r="B406" s="18" t="s">
        <v>6</v>
      </c>
      <c r="C406" s="18" t="s">
        <v>7</v>
      </c>
      <c r="D406" s="18" t="s">
        <v>7</v>
      </c>
      <c r="E406" s="18" t="s">
        <v>7</v>
      </c>
    </row>
    <row r="407" spans="1:5" ht="17.25" customHeight="1" thickBot="1" x14ac:dyDescent="0.3">
      <c r="A407" s="1" t="s">
        <v>0</v>
      </c>
      <c r="B407" s="8">
        <f>B408+B409</f>
        <v>0</v>
      </c>
      <c r="C407" s="8">
        <f t="shared" ref="C407:E407" si="105">C408+C409</f>
        <v>0</v>
      </c>
      <c r="D407" s="8">
        <f t="shared" si="105"/>
        <v>0</v>
      </c>
      <c r="E407" s="8">
        <f t="shared" si="105"/>
        <v>0</v>
      </c>
    </row>
    <row r="408" spans="1:5" ht="17.25" customHeight="1" thickBot="1" x14ac:dyDescent="0.3">
      <c r="A408" s="10" t="s">
        <v>52</v>
      </c>
      <c r="B408" s="11"/>
      <c r="C408" s="222"/>
      <c r="D408" s="222"/>
      <c r="E408" s="222"/>
    </row>
    <row r="409" spans="1:5" ht="17.25" customHeight="1" thickBot="1" x14ac:dyDescent="0.3">
      <c r="A409" s="10" t="s">
        <v>53</v>
      </c>
      <c r="B409" s="11"/>
      <c r="C409" s="82"/>
      <c r="D409" s="82"/>
      <c r="E409" s="82"/>
    </row>
    <row r="410" spans="1:5" ht="17.25" customHeight="1" thickBot="1" x14ac:dyDescent="0.3">
      <c r="A410" s="1" t="s">
        <v>32</v>
      </c>
      <c r="B410" s="8">
        <f>B411+B412</f>
        <v>0</v>
      </c>
      <c r="C410" s="8">
        <f t="shared" ref="C410:E410" si="106">C411+C412</f>
        <v>0</v>
      </c>
      <c r="D410" s="8">
        <f t="shared" si="106"/>
        <v>0</v>
      </c>
      <c r="E410" s="8">
        <f t="shared" si="106"/>
        <v>0</v>
      </c>
    </row>
    <row r="411" spans="1:5" ht="17.25" customHeight="1" thickBot="1" x14ac:dyDescent="0.3">
      <c r="A411" s="10" t="s">
        <v>52</v>
      </c>
      <c r="B411" s="11"/>
      <c r="C411" s="8"/>
      <c r="D411" s="8"/>
      <c r="E411" s="8"/>
    </row>
    <row r="412" spans="1:5" ht="17.25" customHeight="1" thickBot="1" x14ac:dyDescent="0.3">
      <c r="A412" s="10" t="s">
        <v>53</v>
      </c>
      <c r="B412" s="11"/>
      <c r="C412" s="8"/>
      <c r="D412" s="8"/>
      <c r="E412" s="8"/>
    </row>
    <row r="413" spans="1:5" ht="17.25" customHeight="1" thickBot="1" x14ac:dyDescent="0.3">
      <c r="A413" s="1" t="s">
        <v>1</v>
      </c>
      <c r="B413" s="11">
        <f>B414+B415</f>
        <v>0</v>
      </c>
      <c r="C413" s="11">
        <f t="shared" ref="C413:E413" si="107">C414+C415</f>
        <v>0</v>
      </c>
      <c r="D413" s="11">
        <f t="shared" si="107"/>
        <v>0</v>
      </c>
      <c r="E413" s="11">
        <f t="shared" si="107"/>
        <v>0</v>
      </c>
    </row>
    <row r="414" spans="1:5" ht="17.25" customHeight="1" thickBot="1" x14ac:dyDescent="0.3">
      <c r="A414" s="10" t="s">
        <v>52</v>
      </c>
      <c r="B414" s="11"/>
      <c r="C414" s="8"/>
      <c r="D414" s="8"/>
      <c r="E414" s="8"/>
    </row>
    <row r="415" spans="1:5" ht="17.25" customHeight="1" thickBot="1" x14ac:dyDescent="0.3">
      <c r="A415" s="10" t="s">
        <v>53</v>
      </c>
      <c r="B415" s="11"/>
      <c r="C415" s="8"/>
      <c r="D415" s="8"/>
      <c r="E415" s="8"/>
    </row>
    <row r="416" spans="1:5" ht="17.25" customHeight="1" thickBot="1" x14ac:dyDescent="0.3">
      <c r="A416" s="1" t="s">
        <v>2</v>
      </c>
      <c r="B416" s="11">
        <f>B417+B418</f>
        <v>0</v>
      </c>
      <c r="C416" s="11">
        <f t="shared" ref="C416:E416" si="108">C417+C418</f>
        <v>0</v>
      </c>
      <c r="D416" s="11">
        <f t="shared" si="108"/>
        <v>0</v>
      </c>
      <c r="E416" s="11">
        <f t="shared" si="108"/>
        <v>0</v>
      </c>
    </row>
    <row r="417" spans="1:5" ht="17.25" customHeight="1" thickBot="1" x14ac:dyDescent="0.3">
      <c r="A417" s="10" t="s">
        <v>52</v>
      </c>
      <c r="B417" s="11"/>
      <c r="C417" s="8"/>
      <c r="D417" s="8"/>
      <c r="E417" s="8"/>
    </row>
    <row r="418" spans="1:5" ht="17.25" customHeight="1" thickBot="1" x14ac:dyDescent="0.3">
      <c r="A418" s="10" t="s">
        <v>53</v>
      </c>
      <c r="B418" s="11"/>
      <c r="C418" s="8"/>
      <c r="D418" s="8"/>
      <c r="E418" s="8"/>
    </row>
    <row r="419" spans="1:5" ht="17.25" customHeight="1" thickBot="1" x14ac:dyDescent="0.3">
      <c r="A419" s="1" t="s">
        <v>25</v>
      </c>
      <c r="B419" s="11">
        <f>B420+B421</f>
        <v>73108</v>
      </c>
      <c r="C419" s="11">
        <f t="shared" ref="C419:E419" si="109">C420+C421</f>
        <v>73458</v>
      </c>
      <c r="D419" s="11">
        <f t="shared" si="109"/>
        <v>75195</v>
      </c>
      <c r="E419" s="11">
        <f t="shared" si="109"/>
        <v>76969</v>
      </c>
    </row>
    <row r="420" spans="1:5" ht="17.25" customHeight="1" thickBot="1" x14ac:dyDescent="0.3">
      <c r="A420" s="10" t="s">
        <v>52</v>
      </c>
      <c r="B420" s="11">
        <v>73108</v>
      </c>
      <c r="C420" s="8">
        <v>73458</v>
      </c>
      <c r="D420" s="8">
        <v>75195</v>
      </c>
      <c r="E420" s="8">
        <v>76969</v>
      </c>
    </row>
    <row r="421" spans="1:5" ht="17.25" customHeight="1" thickBot="1" x14ac:dyDescent="0.3">
      <c r="A421" s="10" t="s">
        <v>53</v>
      </c>
      <c r="B421" s="11"/>
      <c r="C421" s="8"/>
      <c r="D421" s="8"/>
      <c r="E421" s="8"/>
    </row>
    <row r="422" spans="1:5" ht="17.25" customHeight="1" thickBot="1" x14ac:dyDescent="0.3">
      <c r="A422" s="1" t="s">
        <v>26</v>
      </c>
      <c r="B422" s="11">
        <f>B423+B424</f>
        <v>0</v>
      </c>
      <c r="C422" s="11">
        <f t="shared" ref="C422:E422" si="110">C423+C424</f>
        <v>0</v>
      </c>
      <c r="D422" s="11">
        <f t="shared" si="110"/>
        <v>0</v>
      </c>
      <c r="E422" s="11">
        <f t="shared" si="110"/>
        <v>0</v>
      </c>
    </row>
    <row r="423" spans="1:5" ht="17.25" customHeight="1" thickBot="1" x14ac:dyDescent="0.3">
      <c r="A423" s="10" t="s">
        <v>52</v>
      </c>
      <c r="B423" s="11"/>
      <c r="C423" s="8"/>
      <c r="D423" s="8"/>
      <c r="E423" s="8"/>
    </row>
    <row r="424" spans="1:5" ht="17.25" customHeight="1" thickBot="1" x14ac:dyDescent="0.3">
      <c r="A424" s="10" t="s">
        <v>53</v>
      </c>
      <c r="B424" s="11"/>
      <c r="C424" s="8"/>
      <c r="D424" s="8"/>
      <c r="E424" s="8"/>
    </row>
    <row r="425" spans="1:5" ht="17.25" customHeight="1" thickBot="1" x14ac:dyDescent="0.3">
      <c r="A425" s="1" t="s">
        <v>3</v>
      </c>
      <c r="B425" s="11">
        <f>B426+B427</f>
        <v>0</v>
      </c>
      <c r="C425" s="11">
        <f t="shared" ref="C425:E425" si="111">C426+C427</f>
        <v>0</v>
      </c>
      <c r="D425" s="11">
        <f t="shared" si="111"/>
        <v>0</v>
      </c>
      <c r="E425" s="11">
        <f t="shared" si="111"/>
        <v>0</v>
      </c>
    </row>
    <row r="426" spans="1:5" ht="17.25" customHeight="1" thickBot="1" x14ac:dyDescent="0.3">
      <c r="A426" s="10" t="s">
        <v>52</v>
      </c>
      <c r="B426" s="11"/>
      <c r="C426" s="70"/>
      <c r="D426" s="70"/>
      <c r="E426" s="70"/>
    </row>
    <row r="427" spans="1:5" ht="17.25" customHeight="1" thickBot="1" x14ac:dyDescent="0.3">
      <c r="A427" s="10" t="s">
        <v>53</v>
      </c>
      <c r="B427" s="11"/>
      <c r="C427" s="71"/>
      <c r="D427" s="70"/>
      <c r="E427" s="70"/>
    </row>
    <row r="428" spans="1:5" ht="17.25" customHeight="1" thickBot="1" x14ac:dyDescent="0.3">
      <c r="A428" s="22" t="s">
        <v>663</v>
      </c>
      <c r="B428" s="11">
        <f>B425+B422+B419+B416+B413+B410+B407</f>
        <v>73108</v>
      </c>
      <c r="C428" s="11">
        <f t="shared" ref="C428:E428" si="112">C425+C422+C419+C416+C413+C410+C407</f>
        <v>73458</v>
      </c>
      <c r="D428" s="11">
        <f t="shared" si="112"/>
        <v>75195</v>
      </c>
      <c r="E428" s="11">
        <f t="shared" si="112"/>
        <v>76969</v>
      </c>
    </row>
    <row r="429" spans="1:5" ht="17.25" customHeight="1" thickBot="1" x14ac:dyDescent="0.3">
      <c r="A429" s="23" t="s">
        <v>36</v>
      </c>
      <c r="B429" s="24">
        <f>IF(B428-B399=0,0,"Error")</f>
        <v>0</v>
      </c>
      <c r="C429" s="24">
        <f>IF(C428-C399=0,0,"Error")</f>
        <v>0</v>
      </c>
      <c r="D429" s="24">
        <f>IF(D428-D399=0,0,"Error")</f>
        <v>0</v>
      </c>
      <c r="E429" s="24">
        <f>IF(E428-E399=0,0,"Error")</f>
        <v>0</v>
      </c>
    </row>
    <row r="430" spans="1:5" ht="38.25" customHeight="1" thickBot="1" x14ac:dyDescent="0.3">
      <c r="A430" s="72" t="s">
        <v>664</v>
      </c>
      <c r="B430" s="414" t="s">
        <v>665</v>
      </c>
      <c r="C430" s="443"/>
      <c r="D430" s="443"/>
      <c r="E430" s="444"/>
    </row>
    <row r="431" spans="1:5" ht="34.5" customHeight="1" thickBot="1" x14ac:dyDescent="0.3">
      <c r="A431" s="4" t="s">
        <v>10</v>
      </c>
      <c r="B431" s="371" t="s">
        <v>666</v>
      </c>
      <c r="C431" s="372"/>
      <c r="D431" s="372"/>
      <c r="E431" s="373"/>
    </row>
    <row r="432" spans="1:5" ht="17.25" customHeight="1" thickBot="1" x14ac:dyDescent="0.3">
      <c r="A432" s="4" t="s">
        <v>15</v>
      </c>
      <c r="B432" s="352" t="s">
        <v>648</v>
      </c>
      <c r="C432" s="353"/>
      <c r="D432" s="353"/>
      <c r="E432" s="381"/>
    </row>
    <row r="433" spans="1:5" ht="17.25" customHeight="1" x14ac:dyDescent="0.25">
      <c r="A433" s="366"/>
      <c r="B433" s="17">
        <v>2018</v>
      </c>
      <c r="C433" s="17">
        <v>2019</v>
      </c>
      <c r="D433" s="17">
        <v>2020</v>
      </c>
      <c r="E433" s="17">
        <v>2021</v>
      </c>
    </row>
    <row r="434" spans="1:5" ht="17.25" customHeight="1" thickBot="1" x14ac:dyDescent="0.3">
      <c r="A434" s="367"/>
      <c r="B434" s="18" t="s">
        <v>6</v>
      </c>
      <c r="C434" s="18" t="s">
        <v>7</v>
      </c>
      <c r="D434" s="18" t="s">
        <v>7</v>
      </c>
      <c r="E434" s="18" t="s">
        <v>7</v>
      </c>
    </row>
    <row r="435" spans="1:5" ht="17.25" customHeight="1" thickBot="1" x14ac:dyDescent="0.3">
      <c r="A435" s="4" t="s">
        <v>9</v>
      </c>
      <c r="B435" s="6">
        <v>460.25</v>
      </c>
      <c r="C435" s="6">
        <v>455.08800000000002</v>
      </c>
      <c r="D435" s="6">
        <v>450.53712000000002</v>
      </c>
      <c r="E435" s="6">
        <v>446.0317488</v>
      </c>
    </row>
    <row r="436" spans="1:5" ht="17.25" customHeight="1" thickBot="1" x14ac:dyDescent="0.3">
      <c r="A436" s="4" t="s">
        <v>16</v>
      </c>
      <c r="B436" s="6">
        <f>B465</f>
        <v>82546</v>
      </c>
      <c r="C436" s="6">
        <f t="shared" ref="C436:E436" si="113">C465</f>
        <v>85049</v>
      </c>
      <c r="D436" s="6">
        <f t="shared" si="113"/>
        <v>86710</v>
      </c>
      <c r="E436" s="6">
        <f t="shared" si="113"/>
        <v>88398</v>
      </c>
    </row>
    <row r="437" spans="1:5" ht="17.25" customHeight="1" thickBot="1" x14ac:dyDescent="0.3">
      <c r="A437" s="4" t="s">
        <v>24</v>
      </c>
      <c r="B437" s="6">
        <f>B436/B435</f>
        <v>179.35035306898425</v>
      </c>
      <c r="C437" s="6">
        <f>C436/C435</f>
        <v>186.88473438104279</v>
      </c>
      <c r="D437" s="6">
        <f>D436/D435</f>
        <v>192.45916962402563</v>
      </c>
      <c r="E437" s="6">
        <f>E436/E435</f>
        <v>198.18768560270703</v>
      </c>
    </row>
    <row r="438" spans="1:5" ht="17.25" customHeight="1" thickBot="1" x14ac:dyDescent="0.3">
      <c r="A438" s="4" t="s">
        <v>17</v>
      </c>
      <c r="B438" s="45"/>
      <c r="C438" s="7">
        <f>C435/B435-1</f>
        <v>-1.1215643671917408E-2</v>
      </c>
      <c r="D438" s="7">
        <f>D435/C435-1</f>
        <v>-1.0000000000000009E-2</v>
      </c>
      <c r="E438" s="7">
        <f>E435/D435-1</f>
        <v>-1.0000000000000009E-2</v>
      </c>
    </row>
    <row r="439" spans="1:5" ht="17.25" customHeight="1" thickBot="1" x14ac:dyDescent="0.3">
      <c r="A439" s="4" t="s">
        <v>18</v>
      </c>
      <c r="B439" s="45"/>
      <c r="C439" s="7">
        <f>C436/B436-1</f>
        <v>3.0322486855813624E-2</v>
      </c>
      <c r="D439" s="7">
        <f t="shared" ref="D439:E440" si="114">D436/C436-1</f>
        <v>1.9529918047243244E-2</v>
      </c>
      <c r="E439" s="7">
        <f t="shared" si="114"/>
        <v>1.9467189482182068E-2</v>
      </c>
    </row>
    <row r="440" spans="1:5" ht="17.25" customHeight="1" thickBot="1" x14ac:dyDescent="0.3">
      <c r="A440" s="4" t="s">
        <v>19</v>
      </c>
      <c r="B440" s="45"/>
      <c r="C440" s="7">
        <f>C437/B437-1</f>
        <v>4.2009291775191304E-2</v>
      </c>
      <c r="D440" s="7">
        <f t="shared" si="114"/>
        <v>2.9828200047720355E-2</v>
      </c>
      <c r="E440" s="7">
        <f t="shared" si="114"/>
        <v>2.9764837860789983E-2</v>
      </c>
    </row>
    <row r="441" spans="1:5" ht="17.25" customHeight="1" thickBot="1" x14ac:dyDescent="0.3">
      <c r="A441" s="405" t="s">
        <v>667</v>
      </c>
      <c r="B441" s="406"/>
      <c r="C441" s="406"/>
      <c r="D441" s="406"/>
      <c r="E441" s="407"/>
    </row>
    <row r="442" spans="1:5" ht="17.25" customHeight="1" x14ac:dyDescent="0.25">
      <c r="A442" s="366"/>
      <c r="B442" s="17">
        <v>2018</v>
      </c>
      <c r="C442" s="17">
        <v>2019</v>
      </c>
      <c r="D442" s="17">
        <v>2020</v>
      </c>
      <c r="E442" s="17">
        <v>2021</v>
      </c>
    </row>
    <row r="443" spans="1:5" ht="17.25" customHeight="1" thickBot="1" x14ac:dyDescent="0.3">
      <c r="A443" s="367"/>
      <c r="B443" s="18" t="s">
        <v>6</v>
      </c>
      <c r="C443" s="18" t="s">
        <v>7</v>
      </c>
      <c r="D443" s="18" t="s">
        <v>7</v>
      </c>
      <c r="E443" s="18" t="s">
        <v>7</v>
      </c>
    </row>
    <row r="444" spans="1:5" ht="17.25" customHeight="1" thickBot="1" x14ac:dyDescent="0.3">
      <c r="A444" s="1" t="s">
        <v>0</v>
      </c>
      <c r="B444" s="8">
        <f>B445+B446</f>
        <v>0</v>
      </c>
      <c r="C444" s="8">
        <f t="shared" ref="C444:E444" si="115">C445+C446</f>
        <v>0</v>
      </c>
      <c r="D444" s="8">
        <f t="shared" si="115"/>
        <v>0</v>
      </c>
      <c r="E444" s="8">
        <f t="shared" si="115"/>
        <v>0</v>
      </c>
    </row>
    <row r="445" spans="1:5" ht="17.25" customHeight="1" thickBot="1" x14ac:dyDescent="0.3">
      <c r="A445" s="10" t="s">
        <v>52</v>
      </c>
      <c r="B445" s="11"/>
      <c r="C445" s="222"/>
      <c r="D445" s="222"/>
      <c r="E445" s="222"/>
    </row>
    <row r="446" spans="1:5" ht="17.25" customHeight="1" thickBot="1" x14ac:dyDescent="0.3">
      <c r="A446" s="10" t="s">
        <v>53</v>
      </c>
      <c r="B446" s="11"/>
      <c r="C446" s="82"/>
      <c r="D446" s="82"/>
      <c r="E446" s="82"/>
    </row>
    <row r="447" spans="1:5" ht="17.25" customHeight="1" thickBot="1" x14ac:dyDescent="0.3">
      <c r="A447" s="1" t="s">
        <v>32</v>
      </c>
      <c r="B447" s="8">
        <f>B448+B449</f>
        <v>0</v>
      </c>
      <c r="C447" s="8">
        <f t="shared" ref="C447:E447" si="116">C448+C449</f>
        <v>0</v>
      </c>
      <c r="D447" s="8">
        <f t="shared" si="116"/>
        <v>0</v>
      </c>
      <c r="E447" s="8">
        <f t="shared" si="116"/>
        <v>0</v>
      </c>
    </row>
    <row r="448" spans="1:5" ht="17.25" customHeight="1" thickBot="1" x14ac:dyDescent="0.3">
      <c r="A448" s="10" t="s">
        <v>52</v>
      </c>
      <c r="B448" s="11"/>
      <c r="C448" s="8"/>
      <c r="D448" s="8"/>
      <c r="E448" s="8"/>
    </row>
    <row r="449" spans="1:5" ht="17.25" customHeight="1" thickBot="1" x14ac:dyDescent="0.3">
      <c r="A449" s="10" t="s">
        <v>53</v>
      </c>
      <c r="B449" s="11"/>
      <c r="C449" s="8"/>
      <c r="D449" s="8"/>
      <c r="E449" s="8"/>
    </row>
    <row r="450" spans="1:5" ht="17.25" customHeight="1" thickBot="1" x14ac:dyDescent="0.3">
      <c r="A450" s="1" t="s">
        <v>1</v>
      </c>
      <c r="B450" s="11">
        <f>B451+B452</f>
        <v>0</v>
      </c>
      <c r="C450" s="11">
        <f t="shared" ref="C450:E450" si="117">C451+C452</f>
        <v>0</v>
      </c>
      <c r="D450" s="11">
        <f t="shared" si="117"/>
        <v>0</v>
      </c>
      <c r="E450" s="11">
        <f t="shared" si="117"/>
        <v>0</v>
      </c>
    </row>
    <row r="451" spans="1:5" ht="17.25" customHeight="1" thickBot="1" x14ac:dyDescent="0.3">
      <c r="A451" s="10" t="s">
        <v>52</v>
      </c>
      <c r="B451" s="11"/>
      <c r="C451" s="8"/>
      <c r="D451" s="8"/>
      <c r="E451" s="8"/>
    </row>
    <row r="452" spans="1:5" ht="17.25" customHeight="1" thickBot="1" x14ac:dyDescent="0.3">
      <c r="A452" s="10" t="s">
        <v>53</v>
      </c>
      <c r="B452" s="11"/>
      <c r="C452" s="8"/>
      <c r="D452" s="8"/>
      <c r="E452" s="8"/>
    </row>
    <row r="453" spans="1:5" ht="17.25" customHeight="1" thickBot="1" x14ac:dyDescent="0.3">
      <c r="A453" s="1" t="s">
        <v>2</v>
      </c>
      <c r="B453" s="11">
        <f>B454+B455</f>
        <v>0</v>
      </c>
      <c r="C453" s="11">
        <f t="shared" ref="C453:E453" si="118">C454+C455</f>
        <v>0</v>
      </c>
      <c r="D453" s="11">
        <f t="shared" si="118"/>
        <v>0</v>
      </c>
      <c r="E453" s="11">
        <f t="shared" si="118"/>
        <v>0</v>
      </c>
    </row>
    <row r="454" spans="1:5" ht="17.25" customHeight="1" thickBot="1" x14ac:dyDescent="0.3">
      <c r="A454" s="10" t="s">
        <v>52</v>
      </c>
      <c r="B454" s="11"/>
      <c r="C454" s="8"/>
      <c r="D454" s="8"/>
      <c r="E454" s="8"/>
    </row>
    <row r="455" spans="1:5" ht="17.25" customHeight="1" thickBot="1" x14ac:dyDescent="0.3">
      <c r="A455" s="10" t="s">
        <v>53</v>
      </c>
      <c r="B455" s="11"/>
      <c r="C455" s="8"/>
      <c r="D455" s="8"/>
      <c r="E455" s="8"/>
    </row>
    <row r="456" spans="1:5" ht="17.25" customHeight="1" thickBot="1" x14ac:dyDescent="0.3">
      <c r="A456" s="1" t="s">
        <v>25</v>
      </c>
      <c r="B456" s="11">
        <f>B457+B458</f>
        <v>82546</v>
      </c>
      <c r="C456" s="11">
        <f t="shared" ref="C456:E456" si="119">C457+C458</f>
        <v>85049</v>
      </c>
      <c r="D456" s="11">
        <f t="shared" si="119"/>
        <v>86710</v>
      </c>
      <c r="E456" s="11">
        <f t="shared" si="119"/>
        <v>88398</v>
      </c>
    </row>
    <row r="457" spans="1:5" ht="17.25" customHeight="1" thickBot="1" x14ac:dyDescent="0.3">
      <c r="A457" s="10" t="s">
        <v>52</v>
      </c>
      <c r="B457" s="11">
        <v>82546</v>
      </c>
      <c r="C457" s="8">
        <v>85049</v>
      </c>
      <c r="D457" s="8">
        <v>86710</v>
      </c>
      <c r="E457" s="8">
        <v>88398</v>
      </c>
    </row>
    <row r="458" spans="1:5" ht="17.25" customHeight="1" thickBot="1" x14ac:dyDescent="0.3">
      <c r="A458" s="10" t="s">
        <v>53</v>
      </c>
      <c r="B458" s="11"/>
      <c r="C458" s="8"/>
      <c r="D458" s="8"/>
      <c r="E458" s="8"/>
    </row>
    <row r="459" spans="1:5" ht="17.25" customHeight="1" thickBot="1" x14ac:dyDescent="0.3">
      <c r="A459" s="1" t="s">
        <v>26</v>
      </c>
      <c r="B459" s="11">
        <f>B460+B461</f>
        <v>0</v>
      </c>
      <c r="C459" s="11">
        <f t="shared" ref="C459:E459" si="120">C460+C461</f>
        <v>0</v>
      </c>
      <c r="D459" s="11">
        <f t="shared" si="120"/>
        <v>0</v>
      </c>
      <c r="E459" s="11">
        <f t="shared" si="120"/>
        <v>0</v>
      </c>
    </row>
    <row r="460" spans="1:5" ht="17.25" customHeight="1" thickBot="1" x14ac:dyDescent="0.3">
      <c r="A460" s="10" t="s">
        <v>52</v>
      </c>
      <c r="B460" s="11"/>
      <c r="C460" s="8"/>
      <c r="D460" s="8"/>
      <c r="E460" s="8"/>
    </row>
    <row r="461" spans="1:5" ht="17.25" customHeight="1" thickBot="1" x14ac:dyDescent="0.3">
      <c r="A461" s="10" t="s">
        <v>53</v>
      </c>
      <c r="B461" s="11"/>
      <c r="C461" s="8"/>
      <c r="D461" s="8"/>
      <c r="E461" s="8"/>
    </row>
    <row r="462" spans="1:5" ht="17.25" customHeight="1" thickBot="1" x14ac:dyDescent="0.3">
      <c r="A462" s="1" t="s">
        <v>3</v>
      </c>
      <c r="B462" s="11">
        <f>B463+B464</f>
        <v>0</v>
      </c>
      <c r="C462" s="11">
        <f t="shared" ref="C462:E462" si="121">C463+C464</f>
        <v>0</v>
      </c>
      <c r="D462" s="11">
        <f t="shared" si="121"/>
        <v>0</v>
      </c>
      <c r="E462" s="11">
        <f t="shared" si="121"/>
        <v>0</v>
      </c>
    </row>
    <row r="463" spans="1:5" ht="17.25" customHeight="1" thickBot="1" x14ac:dyDescent="0.3">
      <c r="A463" s="10" t="s">
        <v>52</v>
      </c>
      <c r="B463" s="11"/>
      <c r="C463" s="70"/>
      <c r="D463" s="70"/>
      <c r="E463" s="70"/>
    </row>
    <row r="464" spans="1:5" ht="17.25" customHeight="1" thickBot="1" x14ac:dyDescent="0.3">
      <c r="A464" s="10" t="s">
        <v>53</v>
      </c>
      <c r="B464" s="11"/>
      <c r="C464" s="71"/>
      <c r="D464" s="70"/>
      <c r="E464" s="70"/>
    </row>
    <row r="465" spans="1:5" ht="17.25" customHeight="1" thickBot="1" x14ac:dyDescent="0.3">
      <c r="A465" s="22" t="s">
        <v>668</v>
      </c>
      <c r="B465" s="11">
        <f>B462+B459+B456+B453+B450+B447+B444</f>
        <v>82546</v>
      </c>
      <c r="C465" s="11">
        <f t="shared" ref="C465:E465" si="122">C462+C459+C456+C453+C450+C447+C444</f>
        <v>85049</v>
      </c>
      <c r="D465" s="11">
        <f t="shared" si="122"/>
        <v>86710</v>
      </c>
      <c r="E465" s="11">
        <f t="shared" si="122"/>
        <v>88398</v>
      </c>
    </row>
    <row r="466" spans="1:5" ht="17.25" customHeight="1" thickBot="1" x14ac:dyDescent="0.3">
      <c r="A466" s="23" t="s">
        <v>36</v>
      </c>
      <c r="B466" s="24">
        <f>IF(B465-B436=0,0,"Error")</f>
        <v>0</v>
      </c>
      <c r="C466" s="24">
        <f>IF(C465-C436=0,0,"Error")</f>
        <v>0</v>
      </c>
      <c r="D466" s="24">
        <f>IF(D465-D436=0,0,"Error")</f>
        <v>0</v>
      </c>
      <c r="E466" s="24">
        <f>IF(E465-E436=0,0,"Error")</f>
        <v>0</v>
      </c>
    </row>
    <row r="467" spans="1:5" ht="28.5" customHeight="1" thickBot="1" x14ac:dyDescent="0.3">
      <c r="A467" s="72" t="s">
        <v>669</v>
      </c>
      <c r="B467" s="414" t="s">
        <v>670</v>
      </c>
      <c r="C467" s="443"/>
      <c r="D467" s="443"/>
      <c r="E467" s="444"/>
    </row>
    <row r="468" spans="1:5" ht="48.75" customHeight="1" thickBot="1" x14ac:dyDescent="0.3">
      <c r="A468" s="4" t="s">
        <v>10</v>
      </c>
      <c r="B468" s="371" t="s">
        <v>671</v>
      </c>
      <c r="C468" s="372"/>
      <c r="D468" s="372"/>
      <c r="E468" s="373"/>
    </row>
    <row r="469" spans="1:5" ht="17.25" customHeight="1" thickBot="1" x14ac:dyDescent="0.3">
      <c r="A469" s="4" t="s">
        <v>15</v>
      </c>
      <c r="B469" s="352" t="s">
        <v>648</v>
      </c>
      <c r="C469" s="353"/>
      <c r="D469" s="353"/>
      <c r="E469" s="381"/>
    </row>
    <row r="470" spans="1:5" ht="17.25" customHeight="1" x14ac:dyDescent="0.25">
      <c r="A470" s="366"/>
      <c r="B470" s="17">
        <v>2018</v>
      </c>
      <c r="C470" s="17">
        <v>2019</v>
      </c>
      <c r="D470" s="17">
        <v>2020</v>
      </c>
      <c r="E470" s="17">
        <v>2021</v>
      </c>
    </row>
    <row r="471" spans="1:5" ht="17.25" customHeight="1" thickBot="1" x14ac:dyDescent="0.3">
      <c r="A471" s="367"/>
      <c r="B471" s="18" t="s">
        <v>6</v>
      </c>
      <c r="C471" s="18" t="s">
        <v>7</v>
      </c>
      <c r="D471" s="18" t="s">
        <v>7</v>
      </c>
      <c r="E471" s="18" t="s">
        <v>7</v>
      </c>
    </row>
    <row r="472" spans="1:5" ht="17.25" customHeight="1" thickBot="1" x14ac:dyDescent="0.3">
      <c r="A472" s="4" t="s">
        <v>9</v>
      </c>
      <c r="B472" s="6">
        <v>60.939</v>
      </c>
      <c r="C472" s="6">
        <v>60.756244000000002</v>
      </c>
      <c r="D472" s="6">
        <v>60.634731512000002</v>
      </c>
      <c r="E472" s="6">
        <v>60.513462048976002</v>
      </c>
    </row>
    <row r="473" spans="1:5" ht="17.25" customHeight="1" thickBot="1" x14ac:dyDescent="0.3">
      <c r="A473" s="4" t="s">
        <v>16</v>
      </c>
      <c r="B473" s="6">
        <f>B502</f>
        <v>11917</v>
      </c>
      <c r="C473" s="6">
        <f t="shared" ref="C473:E473" si="123">C502</f>
        <v>12660</v>
      </c>
      <c r="D473" s="6">
        <f t="shared" si="123"/>
        <v>13012</v>
      </c>
      <c r="E473" s="6">
        <f t="shared" si="123"/>
        <v>13372</v>
      </c>
    </row>
    <row r="474" spans="1:5" ht="17.25" customHeight="1" thickBot="1" x14ac:dyDescent="0.3">
      <c r="A474" s="4" t="s">
        <v>24</v>
      </c>
      <c r="B474" s="6">
        <f>B473/B472</f>
        <v>195.55621194965457</v>
      </c>
      <c r="C474" s="6">
        <f>C473/C472</f>
        <v>208.37364469074157</v>
      </c>
      <c r="D474" s="6">
        <f>D473/D472</f>
        <v>214.59648085396142</v>
      </c>
      <c r="E474" s="6">
        <f>E473/E472</f>
        <v>220.97562339397302</v>
      </c>
    </row>
    <row r="475" spans="1:5" ht="17.25" customHeight="1" thickBot="1" x14ac:dyDescent="0.3">
      <c r="A475" s="4" t="s">
        <v>17</v>
      </c>
      <c r="B475" s="45"/>
      <c r="C475" s="7">
        <f>C472/B472-1</f>
        <v>-2.9989989989989141E-3</v>
      </c>
      <c r="D475" s="7">
        <f>D472/C472-1</f>
        <v>-2.0000000000000018E-3</v>
      </c>
      <c r="E475" s="7">
        <f>E472/D472-1</f>
        <v>-2.0000000000000018E-3</v>
      </c>
    </row>
    <row r="476" spans="1:5" ht="17.25" customHeight="1" thickBot="1" x14ac:dyDescent="0.3">
      <c r="A476" s="4" t="s">
        <v>18</v>
      </c>
      <c r="B476" s="45"/>
      <c r="C476" s="7">
        <f>C473/B473-1</f>
        <v>6.2347906352269833E-2</v>
      </c>
      <c r="D476" s="7">
        <f t="shared" ref="D476:E477" si="124">D473/C473-1</f>
        <v>2.7804107424960423E-2</v>
      </c>
      <c r="E476" s="7">
        <f t="shared" si="124"/>
        <v>2.7666769136182046E-2</v>
      </c>
    </row>
    <row r="477" spans="1:5" ht="17.25" customHeight="1" thickBot="1" x14ac:dyDescent="0.3">
      <c r="A477" s="4" t="s">
        <v>19</v>
      </c>
      <c r="B477" s="45"/>
      <c r="C477" s="7">
        <f>C474/B474-1</f>
        <v>6.5543470152647609E-2</v>
      </c>
      <c r="D477" s="7">
        <f t="shared" si="124"/>
        <v>2.9863835095150781E-2</v>
      </c>
      <c r="E477" s="7">
        <f t="shared" si="124"/>
        <v>2.9726221579340795E-2</v>
      </c>
    </row>
    <row r="478" spans="1:5" ht="17.25" customHeight="1" thickBot="1" x14ac:dyDescent="0.3">
      <c r="A478" s="405" t="s">
        <v>672</v>
      </c>
      <c r="B478" s="406"/>
      <c r="C478" s="406"/>
      <c r="D478" s="406"/>
      <c r="E478" s="407"/>
    </row>
    <row r="479" spans="1:5" ht="17.25" customHeight="1" x14ac:dyDescent="0.25">
      <c r="A479" s="366"/>
      <c r="B479" s="17">
        <v>2018</v>
      </c>
      <c r="C479" s="17">
        <v>2019</v>
      </c>
      <c r="D479" s="17">
        <v>2020</v>
      </c>
      <c r="E479" s="17">
        <v>2021</v>
      </c>
    </row>
    <row r="480" spans="1:5" ht="17.25" customHeight="1" thickBot="1" x14ac:dyDescent="0.3">
      <c r="A480" s="367"/>
      <c r="B480" s="18" t="s">
        <v>6</v>
      </c>
      <c r="C480" s="18" t="s">
        <v>7</v>
      </c>
      <c r="D480" s="18" t="s">
        <v>7</v>
      </c>
      <c r="E480" s="18" t="s">
        <v>7</v>
      </c>
    </row>
    <row r="481" spans="1:5" ht="17.25" customHeight="1" thickBot="1" x14ac:dyDescent="0.3">
      <c r="A481" s="1" t="s">
        <v>0</v>
      </c>
      <c r="B481" s="8">
        <f>B482+B483</f>
        <v>0</v>
      </c>
      <c r="C481" s="8">
        <f t="shared" ref="C481:E481" si="125">C482+C483</f>
        <v>0</v>
      </c>
      <c r="D481" s="8">
        <f t="shared" si="125"/>
        <v>0</v>
      </c>
      <c r="E481" s="8">
        <f t="shared" si="125"/>
        <v>0</v>
      </c>
    </row>
    <row r="482" spans="1:5" ht="17.25" customHeight="1" thickBot="1" x14ac:dyDescent="0.3">
      <c r="A482" s="10" t="s">
        <v>52</v>
      </c>
      <c r="B482" s="11"/>
      <c r="C482" s="222"/>
      <c r="D482" s="222"/>
      <c r="E482" s="222"/>
    </row>
    <row r="483" spans="1:5" ht="17.25" customHeight="1" thickBot="1" x14ac:dyDescent="0.3">
      <c r="A483" s="10" t="s">
        <v>53</v>
      </c>
      <c r="B483" s="11"/>
      <c r="C483" s="82"/>
      <c r="D483" s="82"/>
      <c r="E483" s="82"/>
    </row>
    <row r="484" spans="1:5" ht="17.25" customHeight="1" thickBot="1" x14ac:dyDescent="0.3">
      <c r="A484" s="1" t="s">
        <v>32</v>
      </c>
      <c r="B484" s="8">
        <f>B485+B486</f>
        <v>0</v>
      </c>
      <c r="C484" s="8">
        <f t="shared" ref="C484:E484" si="126">C485+C486</f>
        <v>0</v>
      </c>
      <c r="D484" s="8">
        <f t="shared" si="126"/>
        <v>0</v>
      </c>
      <c r="E484" s="8">
        <f t="shared" si="126"/>
        <v>0</v>
      </c>
    </row>
    <row r="485" spans="1:5" ht="17.25" customHeight="1" thickBot="1" x14ac:dyDescent="0.3">
      <c r="A485" s="10" t="s">
        <v>52</v>
      </c>
      <c r="B485" s="11"/>
      <c r="C485" s="8"/>
      <c r="D485" s="8"/>
      <c r="E485" s="8"/>
    </row>
    <row r="486" spans="1:5" ht="17.25" customHeight="1" thickBot="1" x14ac:dyDescent="0.3">
      <c r="A486" s="10" t="s">
        <v>53</v>
      </c>
      <c r="B486" s="11"/>
      <c r="C486" s="8"/>
      <c r="D486" s="8"/>
      <c r="E486" s="8"/>
    </row>
    <row r="487" spans="1:5" ht="17.25" customHeight="1" thickBot="1" x14ac:dyDescent="0.3">
      <c r="A487" s="1" t="s">
        <v>1</v>
      </c>
      <c r="B487" s="11">
        <f>B488+B489</f>
        <v>0</v>
      </c>
      <c r="C487" s="11">
        <f t="shared" ref="C487:E487" si="127">C488+C489</f>
        <v>0</v>
      </c>
      <c r="D487" s="11">
        <f t="shared" si="127"/>
        <v>0</v>
      </c>
      <c r="E487" s="11">
        <f t="shared" si="127"/>
        <v>0</v>
      </c>
    </row>
    <row r="488" spans="1:5" ht="17.25" customHeight="1" thickBot="1" x14ac:dyDescent="0.3">
      <c r="A488" s="10" t="s">
        <v>52</v>
      </c>
      <c r="B488" s="11"/>
      <c r="C488" s="8"/>
      <c r="D488" s="8"/>
      <c r="E488" s="8"/>
    </row>
    <row r="489" spans="1:5" ht="17.25" customHeight="1" thickBot="1" x14ac:dyDescent="0.3">
      <c r="A489" s="10" t="s">
        <v>53</v>
      </c>
      <c r="B489" s="11"/>
      <c r="C489" s="8"/>
      <c r="D489" s="8"/>
      <c r="E489" s="8"/>
    </row>
    <row r="490" spans="1:5" ht="17.25" customHeight="1" thickBot="1" x14ac:dyDescent="0.3">
      <c r="A490" s="1" t="s">
        <v>2</v>
      </c>
      <c r="B490" s="11">
        <f>B491+B492</f>
        <v>0</v>
      </c>
      <c r="C490" s="11">
        <f t="shared" ref="C490:E490" si="128">C491+C492</f>
        <v>0</v>
      </c>
      <c r="D490" s="11">
        <f t="shared" si="128"/>
        <v>0</v>
      </c>
      <c r="E490" s="11">
        <f t="shared" si="128"/>
        <v>0</v>
      </c>
    </row>
    <row r="491" spans="1:5" ht="17.25" customHeight="1" thickBot="1" x14ac:dyDescent="0.3">
      <c r="A491" s="10" t="s">
        <v>52</v>
      </c>
      <c r="B491" s="11"/>
      <c r="C491" s="8"/>
      <c r="D491" s="8"/>
      <c r="E491" s="8"/>
    </row>
    <row r="492" spans="1:5" ht="17.25" customHeight="1" thickBot="1" x14ac:dyDescent="0.3">
      <c r="A492" s="10" t="s">
        <v>53</v>
      </c>
      <c r="B492" s="11"/>
      <c r="C492" s="8"/>
      <c r="D492" s="8"/>
      <c r="E492" s="8"/>
    </row>
    <row r="493" spans="1:5" ht="17.25" customHeight="1" thickBot="1" x14ac:dyDescent="0.3">
      <c r="A493" s="1" t="s">
        <v>25</v>
      </c>
      <c r="B493" s="11">
        <f>B494+B495</f>
        <v>11917</v>
      </c>
      <c r="C493" s="11">
        <f t="shared" ref="C493:E493" si="129">C494+C495</f>
        <v>12660</v>
      </c>
      <c r="D493" s="11">
        <f t="shared" si="129"/>
        <v>13012</v>
      </c>
      <c r="E493" s="11">
        <f t="shared" si="129"/>
        <v>13372</v>
      </c>
    </row>
    <row r="494" spans="1:5" ht="17.25" customHeight="1" thickBot="1" x14ac:dyDescent="0.3">
      <c r="A494" s="10" t="s">
        <v>52</v>
      </c>
      <c r="B494" s="11">
        <v>11917</v>
      </c>
      <c r="C494" s="8">
        <v>12660</v>
      </c>
      <c r="D494" s="8">
        <v>13012</v>
      </c>
      <c r="E494" s="8">
        <v>13372</v>
      </c>
    </row>
    <row r="495" spans="1:5" ht="17.25" customHeight="1" thickBot="1" x14ac:dyDescent="0.3">
      <c r="A495" s="10" t="s">
        <v>53</v>
      </c>
      <c r="B495" s="11"/>
      <c r="C495" s="8"/>
      <c r="D495" s="8"/>
      <c r="E495" s="8"/>
    </row>
    <row r="496" spans="1:5" ht="17.25" customHeight="1" thickBot="1" x14ac:dyDescent="0.3">
      <c r="A496" s="1" t="s">
        <v>26</v>
      </c>
      <c r="B496" s="11">
        <f>B497+B498</f>
        <v>0</v>
      </c>
      <c r="C496" s="11">
        <f t="shared" ref="C496:E496" si="130">C497+C498</f>
        <v>0</v>
      </c>
      <c r="D496" s="11">
        <f t="shared" si="130"/>
        <v>0</v>
      </c>
      <c r="E496" s="11">
        <f t="shared" si="130"/>
        <v>0</v>
      </c>
    </row>
    <row r="497" spans="1:5" ht="17.25" customHeight="1" thickBot="1" x14ac:dyDescent="0.3">
      <c r="A497" s="10" t="s">
        <v>52</v>
      </c>
      <c r="B497" s="11"/>
      <c r="C497" s="8"/>
      <c r="D497" s="8"/>
      <c r="E497" s="8"/>
    </row>
    <row r="498" spans="1:5" ht="17.25" customHeight="1" thickBot="1" x14ac:dyDescent="0.3">
      <c r="A498" s="10" t="s">
        <v>53</v>
      </c>
      <c r="B498" s="11"/>
      <c r="C498" s="8"/>
      <c r="D498" s="8"/>
      <c r="E498" s="8"/>
    </row>
    <row r="499" spans="1:5" ht="17.25" customHeight="1" thickBot="1" x14ac:dyDescent="0.3">
      <c r="A499" s="1" t="s">
        <v>3</v>
      </c>
      <c r="B499" s="11">
        <f>B500+B501</f>
        <v>0</v>
      </c>
      <c r="C499" s="11">
        <f t="shared" ref="C499:E499" si="131">C500+C501</f>
        <v>0</v>
      </c>
      <c r="D499" s="11">
        <f t="shared" si="131"/>
        <v>0</v>
      </c>
      <c r="E499" s="11">
        <f t="shared" si="131"/>
        <v>0</v>
      </c>
    </row>
    <row r="500" spans="1:5" ht="17.25" customHeight="1" thickBot="1" x14ac:dyDescent="0.3">
      <c r="A500" s="10" t="s">
        <v>52</v>
      </c>
      <c r="B500" s="11"/>
      <c r="C500" s="70"/>
      <c r="D500" s="70"/>
      <c r="E500" s="70"/>
    </row>
    <row r="501" spans="1:5" ht="17.25" customHeight="1" thickBot="1" x14ac:dyDescent="0.3">
      <c r="A501" s="10" t="s">
        <v>53</v>
      </c>
      <c r="B501" s="11"/>
      <c r="C501" s="71"/>
      <c r="D501" s="70"/>
      <c r="E501" s="70"/>
    </row>
    <row r="502" spans="1:5" ht="17.25" customHeight="1" thickBot="1" x14ac:dyDescent="0.3">
      <c r="A502" s="22" t="s">
        <v>673</v>
      </c>
      <c r="B502" s="11">
        <f>B499+B496+B493+B490+B487+B484+B481</f>
        <v>11917</v>
      </c>
      <c r="C502" s="11">
        <f t="shared" ref="C502:E502" si="132">C499+C496+C493+C490+C487+C484+C481</f>
        <v>12660</v>
      </c>
      <c r="D502" s="11">
        <f t="shared" si="132"/>
        <v>13012</v>
      </c>
      <c r="E502" s="11">
        <f t="shared" si="132"/>
        <v>13372</v>
      </c>
    </row>
    <row r="503" spans="1:5" ht="17.25" customHeight="1" thickBot="1" x14ac:dyDescent="0.3">
      <c r="A503" s="23" t="s">
        <v>36</v>
      </c>
      <c r="B503" s="24">
        <f>IF(B502-B473=0,0,"Error")</f>
        <v>0</v>
      </c>
      <c r="C503" s="24">
        <f>IF(C502-C473=0,0,"Error")</f>
        <v>0</v>
      </c>
      <c r="D503" s="24">
        <f>IF(D502-D473=0,0,"Error")</f>
        <v>0</v>
      </c>
      <c r="E503" s="24">
        <f>IF(E502-E473=0,0,"Error")</f>
        <v>0</v>
      </c>
    </row>
    <row r="504" spans="1:5" ht="26.25" customHeight="1" thickBot="1" x14ac:dyDescent="0.3">
      <c r="A504" s="72" t="s">
        <v>674</v>
      </c>
      <c r="B504" s="414" t="s">
        <v>675</v>
      </c>
      <c r="C504" s="443"/>
      <c r="D504" s="443"/>
      <c r="E504" s="444"/>
    </row>
    <row r="505" spans="1:5" ht="30" customHeight="1" thickBot="1" x14ac:dyDescent="0.3">
      <c r="A505" s="4" t="s">
        <v>10</v>
      </c>
      <c r="B505" s="371" t="s">
        <v>676</v>
      </c>
      <c r="C505" s="372"/>
      <c r="D505" s="372"/>
      <c r="E505" s="373"/>
    </row>
    <row r="506" spans="1:5" ht="17.25" customHeight="1" thickBot="1" x14ac:dyDescent="0.3">
      <c r="A506" s="4" t="s">
        <v>15</v>
      </c>
      <c r="B506" s="352" t="s">
        <v>637</v>
      </c>
      <c r="C506" s="353"/>
      <c r="D506" s="353"/>
      <c r="E506" s="381"/>
    </row>
    <row r="507" spans="1:5" ht="17.25" customHeight="1" x14ac:dyDescent="0.25">
      <c r="A507" s="366"/>
      <c r="B507" s="17">
        <v>2018</v>
      </c>
      <c r="C507" s="17">
        <v>2019</v>
      </c>
      <c r="D507" s="17">
        <v>2020</v>
      </c>
      <c r="E507" s="17">
        <v>2021</v>
      </c>
    </row>
    <row r="508" spans="1:5" ht="17.25" customHeight="1" thickBot="1" x14ac:dyDescent="0.3">
      <c r="A508" s="367"/>
      <c r="B508" s="18" t="s">
        <v>6</v>
      </c>
      <c r="C508" s="18" t="s">
        <v>7</v>
      </c>
      <c r="D508" s="18" t="s">
        <v>7</v>
      </c>
      <c r="E508" s="18" t="s">
        <v>7</v>
      </c>
    </row>
    <row r="509" spans="1:5" ht="17.25" customHeight="1" thickBot="1" x14ac:dyDescent="0.3">
      <c r="A509" s="4" t="s">
        <v>9</v>
      </c>
      <c r="B509" s="6">
        <v>19128.934715773245</v>
      </c>
      <c r="C509" s="6">
        <v>19419.223461183246</v>
      </c>
      <c r="D509" s="6">
        <v>19615.357618141195</v>
      </c>
      <c r="E509" s="6">
        <v>19813.472730084421</v>
      </c>
    </row>
    <row r="510" spans="1:5" ht="17.25" customHeight="1" thickBot="1" x14ac:dyDescent="0.3">
      <c r="A510" s="4" t="s">
        <v>16</v>
      </c>
      <c r="B510" s="6">
        <f>B539</f>
        <v>208608</v>
      </c>
      <c r="C510" s="6">
        <f t="shared" ref="C510:E510" si="133">C539</f>
        <v>219836</v>
      </c>
      <c r="D510" s="6">
        <f t="shared" si="133"/>
        <v>228680</v>
      </c>
      <c r="E510" s="6">
        <f t="shared" si="133"/>
        <v>237865</v>
      </c>
    </row>
    <row r="511" spans="1:5" ht="17.25" customHeight="1" thickBot="1" x14ac:dyDescent="0.3">
      <c r="A511" s="4" t="s">
        <v>24</v>
      </c>
      <c r="B511" s="6">
        <f>B510/B509</f>
        <v>10.905364208702485</v>
      </c>
      <c r="C511" s="6">
        <f>C510/C509</f>
        <v>11.320535058439717</v>
      </c>
      <c r="D511" s="6">
        <f>D510/D509</f>
        <v>11.658212123979126</v>
      </c>
      <c r="E511" s="6">
        <f>E510/E509</f>
        <v>12.005214998924952</v>
      </c>
    </row>
    <row r="512" spans="1:5" ht="17.25" customHeight="1" thickBot="1" x14ac:dyDescent="0.3">
      <c r="A512" s="4" t="s">
        <v>17</v>
      </c>
      <c r="B512" s="45"/>
      <c r="C512" s="7">
        <f>C509/B509-1</f>
        <v>1.5175374359484683E-2</v>
      </c>
      <c r="D512" s="7">
        <f>D509/C509-1</f>
        <v>1.0099999999999998E-2</v>
      </c>
      <c r="E512" s="7">
        <f>E509/D509-1</f>
        <v>1.0099999999999998E-2</v>
      </c>
    </row>
    <row r="513" spans="1:5" ht="17.25" customHeight="1" thickBot="1" x14ac:dyDescent="0.3">
      <c r="A513" s="4" t="s">
        <v>18</v>
      </c>
      <c r="B513" s="45"/>
      <c r="C513" s="7">
        <f>C510/B510-1</f>
        <v>5.3823439177788091E-2</v>
      </c>
      <c r="D513" s="7">
        <f t="shared" ref="D513:E514" si="134">D510/C510-1</f>
        <v>4.0229989628632223E-2</v>
      </c>
      <c r="E513" s="7">
        <f t="shared" si="134"/>
        <v>4.016529648417011E-2</v>
      </c>
    </row>
    <row r="514" spans="1:5" ht="17.25" customHeight="1" thickBot="1" x14ac:dyDescent="0.3">
      <c r="A514" s="4" t="s">
        <v>19</v>
      </c>
      <c r="B514" s="45"/>
      <c r="C514" s="7">
        <f>C511/B511-1</f>
        <v>3.8070333259106137E-2</v>
      </c>
      <c r="D514" s="7">
        <f t="shared" si="134"/>
        <v>2.9828719561065586E-2</v>
      </c>
      <c r="E514" s="7">
        <f t="shared" si="134"/>
        <v>2.9764673284001564E-2</v>
      </c>
    </row>
    <row r="515" spans="1:5" ht="17.25" customHeight="1" thickBot="1" x14ac:dyDescent="0.3">
      <c r="A515" s="405" t="s">
        <v>677</v>
      </c>
      <c r="B515" s="406"/>
      <c r="C515" s="406"/>
      <c r="D515" s="406"/>
      <c r="E515" s="407"/>
    </row>
    <row r="516" spans="1:5" ht="17.25" customHeight="1" x14ac:dyDescent="0.25">
      <c r="A516" s="366"/>
      <c r="B516" s="17">
        <v>2018</v>
      </c>
      <c r="C516" s="17">
        <v>2019</v>
      </c>
      <c r="D516" s="17">
        <v>2020</v>
      </c>
      <c r="E516" s="17">
        <v>2021</v>
      </c>
    </row>
    <row r="517" spans="1:5" ht="17.25" customHeight="1" thickBot="1" x14ac:dyDescent="0.3">
      <c r="A517" s="367"/>
      <c r="B517" s="18" t="s">
        <v>6</v>
      </c>
      <c r="C517" s="18" t="s">
        <v>7</v>
      </c>
      <c r="D517" s="18" t="s">
        <v>7</v>
      </c>
      <c r="E517" s="18" t="s">
        <v>7</v>
      </c>
    </row>
    <row r="518" spans="1:5" ht="17.25" customHeight="1" thickBot="1" x14ac:dyDescent="0.3">
      <c r="A518" s="1" t="s">
        <v>0</v>
      </c>
      <c r="B518" s="8">
        <f>B519+B520</f>
        <v>0</v>
      </c>
      <c r="C518" s="8">
        <f t="shared" ref="C518:E518" si="135">C519+C520</f>
        <v>0</v>
      </c>
      <c r="D518" s="8">
        <f t="shared" si="135"/>
        <v>0</v>
      </c>
      <c r="E518" s="8">
        <f t="shared" si="135"/>
        <v>0</v>
      </c>
    </row>
    <row r="519" spans="1:5" ht="17.25" customHeight="1" thickBot="1" x14ac:dyDescent="0.3">
      <c r="A519" s="10" t="s">
        <v>52</v>
      </c>
      <c r="B519" s="11"/>
      <c r="C519" s="222"/>
      <c r="D519" s="222"/>
      <c r="E519" s="222"/>
    </row>
    <row r="520" spans="1:5" ht="17.25" customHeight="1" thickBot="1" x14ac:dyDescent="0.3">
      <c r="A520" s="10" t="s">
        <v>53</v>
      </c>
      <c r="B520" s="11"/>
      <c r="C520" s="82"/>
      <c r="D520" s="82"/>
      <c r="E520" s="82"/>
    </row>
    <row r="521" spans="1:5" ht="17.25" customHeight="1" thickBot="1" x14ac:dyDescent="0.3">
      <c r="A521" s="1" t="s">
        <v>32</v>
      </c>
      <c r="B521" s="8">
        <f>B522+B523</f>
        <v>0</v>
      </c>
      <c r="C521" s="8">
        <f t="shared" ref="C521:E521" si="136">C522+C523</f>
        <v>0</v>
      </c>
      <c r="D521" s="8">
        <f t="shared" si="136"/>
        <v>0</v>
      </c>
      <c r="E521" s="8">
        <f t="shared" si="136"/>
        <v>0</v>
      </c>
    </row>
    <row r="522" spans="1:5" ht="17.25" customHeight="1" thickBot="1" x14ac:dyDescent="0.3">
      <c r="A522" s="10" t="s">
        <v>52</v>
      </c>
      <c r="B522" s="11"/>
      <c r="C522" s="8"/>
      <c r="D522" s="8"/>
      <c r="E522" s="8"/>
    </row>
    <row r="523" spans="1:5" ht="17.25" customHeight="1" thickBot="1" x14ac:dyDescent="0.3">
      <c r="A523" s="10" t="s">
        <v>53</v>
      </c>
      <c r="B523" s="11"/>
      <c r="C523" s="8"/>
      <c r="D523" s="8"/>
      <c r="E523" s="8"/>
    </row>
    <row r="524" spans="1:5" ht="17.25" customHeight="1" thickBot="1" x14ac:dyDescent="0.3">
      <c r="A524" s="1" t="s">
        <v>1</v>
      </c>
      <c r="B524" s="11">
        <f>B525+B526</f>
        <v>0</v>
      </c>
      <c r="C524" s="11">
        <f t="shared" ref="C524:E524" si="137">C525+C526</f>
        <v>0</v>
      </c>
      <c r="D524" s="11">
        <f t="shared" si="137"/>
        <v>0</v>
      </c>
      <c r="E524" s="11">
        <f t="shared" si="137"/>
        <v>0</v>
      </c>
    </row>
    <row r="525" spans="1:5" ht="17.25" customHeight="1" thickBot="1" x14ac:dyDescent="0.3">
      <c r="A525" s="10" t="s">
        <v>52</v>
      </c>
      <c r="B525" s="11"/>
      <c r="C525" s="8"/>
      <c r="D525" s="8"/>
      <c r="E525" s="8"/>
    </row>
    <row r="526" spans="1:5" ht="17.25" customHeight="1" thickBot="1" x14ac:dyDescent="0.3">
      <c r="A526" s="10" t="s">
        <v>53</v>
      </c>
      <c r="B526" s="11"/>
      <c r="C526" s="8"/>
      <c r="D526" s="8"/>
      <c r="E526" s="8"/>
    </row>
    <row r="527" spans="1:5" ht="17.25" customHeight="1" thickBot="1" x14ac:dyDescent="0.3">
      <c r="A527" s="1" t="s">
        <v>2</v>
      </c>
      <c r="B527" s="11">
        <f>B528+B529</f>
        <v>0</v>
      </c>
      <c r="C527" s="11">
        <f t="shared" ref="C527:E527" si="138">C528+C529</f>
        <v>0</v>
      </c>
      <c r="D527" s="11">
        <f t="shared" si="138"/>
        <v>0</v>
      </c>
      <c r="E527" s="11">
        <f t="shared" si="138"/>
        <v>0</v>
      </c>
    </row>
    <row r="528" spans="1:5" ht="17.25" customHeight="1" thickBot="1" x14ac:dyDescent="0.3">
      <c r="A528" s="10" t="s">
        <v>52</v>
      </c>
      <c r="B528" s="11"/>
      <c r="C528" s="8"/>
      <c r="D528" s="8"/>
      <c r="E528" s="8"/>
    </row>
    <row r="529" spans="1:5" ht="17.25" customHeight="1" thickBot="1" x14ac:dyDescent="0.3">
      <c r="A529" s="10" t="s">
        <v>53</v>
      </c>
      <c r="B529" s="11"/>
      <c r="C529" s="8"/>
      <c r="D529" s="8"/>
      <c r="E529" s="8"/>
    </row>
    <row r="530" spans="1:5" ht="17.25" customHeight="1" thickBot="1" x14ac:dyDescent="0.3">
      <c r="A530" s="1" t="s">
        <v>25</v>
      </c>
      <c r="B530" s="11">
        <f>B531+B532</f>
        <v>208608</v>
      </c>
      <c r="C530" s="11">
        <f t="shared" ref="C530:E530" si="139">C531+C532</f>
        <v>219836</v>
      </c>
      <c r="D530" s="11">
        <f t="shared" si="139"/>
        <v>228680</v>
      </c>
      <c r="E530" s="11">
        <f t="shared" si="139"/>
        <v>237865</v>
      </c>
    </row>
    <row r="531" spans="1:5" ht="17.25" customHeight="1" thickBot="1" x14ac:dyDescent="0.3">
      <c r="A531" s="10" t="s">
        <v>52</v>
      </c>
      <c r="B531" s="11">
        <v>208608</v>
      </c>
      <c r="C531" s="8">
        <v>219836</v>
      </c>
      <c r="D531" s="8">
        <v>228680</v>
      </c>
      <c r="E531" s="8">
        <v>237865</v>
      </c>
    </row>
    <row r="532" spans="1:5" ht="17.25" customHeight="1" thickBot="1" x14ac:dyDescent="0.3">
      <c r="A532" s="10" t="s">
        <v>53</v>
      </c>
      <c r="B532" s="11"/>
      <c r="C532" s="8"/>
      <c r="D532" s="8"/>
      <c r="E532" s="8"/>
    </row>
    <row r="533" spans="1:5" ht="17.25" customHeight="1" thickBot="1" x14ac:dyDescent="0.3">
      <c r="A533" s="1" t="s">
        <v>26</v>
      </c>
      <c r="B533" s="11">
        <f>B534+B535</f>
        <v>0</v>
      </c>
      <c r="C533" s="11">
        <f t="shared" ref="C533:E533" si="140">C534+C535</f>
        <v>0</v>
      </c>
      <c r="D533" s="11">
        <f t="shared" si="140"/>
        <v>0</v>
      </c>
      <c r="E533" s="11">
        <f t="shared" si="140"/>
        <v>0</v>
      </c>
    </row>
    <row r="534" spans="1:5" ht="17.25" customHeight="1" thickBot="1" x14ac:dyDescent="0.3">
      <c r="A534" s="10" t="s">
        <v>52</v>
      </c>
      <c r="B534" s="11"/>
      <c r="C534" s="8"/>
      <c r="D534" s="8"/>
      <c r="E534" s="8"/>
    </row>
    <row r="535" spans="1:5" ht="17.25" customHeight="1" thickBot="1" x14ac:dyDescent="0.3">
      <c r="A535" s="10" t="s">
        <v>53</v>
      </c>
      <c r="B535" s="11"/>
      <c r="C535" s="8"/>
      <c r="D535" s="8"/>
      <c r="E535" s="8"/>
    </row>
    <row r="536" spans="1:5" ht="17.25" customHeight="1" thickBot="1" x14ac:dyDescent="0.3">
      <c r="A536" s="1" t="s">
        <v>3</v>
      </c>
      <c r="B536" s="11">
        <f>B537+B538</f>
        <v>0</v>
      </c>
      <c r="C536" s="11">
        <f t="shared" ref="C536:E536" si="141">C537+C538</f>
        <v>0</v>
      </c>
      <c r="D536" s="11">
        <f t="shared" si="141"/>
        <v>0</v>
      </c>
      <c r="E536" s="11">
        <f t="shared" si="141"/>
        <v>0</v>
      </c>
    </row>
    <row r="537" spans="1:5" ht="17.25" customHeight="1" thickBot="1" x14ac:dyDescent="0.3">
      <c r="A537" s="10" t="s">
        <v>52</v>
      </c>
      <c r="B537" s="11"/>
      <c r="C537" s="70"/>
      <c r="D537" s="70"/>
      <c r="E537" s="70"/>
    </row>
    <row r="538" spans="1:5" ht="17.25" customHeight="1" thickBot="1" x14ac:dyDescent="0.3">
      <c r="A538" s="10" t="s">
        <v>53</v>
      </c>
      <c r="B538" s="11"/>
      <c r="C538" s="71"/>
      <c r="D538" s="70"/>
      <c r="E538" s="70"/>
    </row>
    <row r="539" spans="1:5" ht="17.25" customHeight="1" thickBot="1" x14ac:dyDescent="0.3">
      <c r="A539" s="22" t="s">
        <v>678</v>
      </c>
      <c r="B539" s="11">
        <f>B536+B533+B530+B527+B524+B521+B518</f>
        <v>208608</v>
      </c>
      <c r="C539" s="11">
        <f t="shared" ref="C539:E539" si="142">C536+C533+C530+C527+C524+C521+C518</f>
        <v>219836</v>
      </c>
      <c r="D539" s="11">
        <f t="shared" si="142"/>
        <v>228680</v>
      </c>
      <c r="E539" s="11">
        <f t="shared" si="142"/>
        <v>237865</v>
      </c>
    </row>
    <row r="540" spans="1:5" ht="17.25" customHeight="1" thickBot="1" x14ac:dyDescent="0.3">
      <c r="A540" s="23" t="s">
        <v>36</v>
      </c>
      <c r="B540" s="24">
        <f>IF(B539-B510=0,0,"Error")</f>
        <v>0</v>
      </c>
      <c r="C540" s="24">
        <f>IF(C539-C510=0,0,"Error")</f>
        <v>0</v>
      </c>
      <c r="D540" s="24">
        <f>IF(D539-D510=0,0,"Error")</f>
        <v>0</v>
      </c>
      <c r="E540" s="24">
        <f>IF(E539-E510=0,0,"Error")</f>
        <v>0</v>
      </c>
    </row>
    <row r="541" spans="1:5" ht="15.75" thickBot="1" x14ac:dyDescent="0.3">
      <c r="A541" s="25"/>
      <c r="B541" s="26"/>
      <c r="C541" s="26"/>
      <c r="D541" s="26"/>
      <c r="E541" s="26"/>
    </row>
    <row r="542" spans="1:5" ht="27" customHeight="1" thickBot="1" x14ac:dyDescent="0.3">
      <c r="A542" s="12" t="s">
        <v>49</v>
      </c>
      <c r="B542" s="13">
        <f>B29+B66+B103+B140+B177+B214+B251+B288+B325+B362+B399+B436+B473+B510</f>
        <v>39310841</v>
      </c>
      <c r="C542" s="13">
        <f>C29+C66+C103+C140+C177+C214+C251+C288+C325+C362+C399+C436+C473+C510</f>
        <v>41241750</v>
      </c>
      <c r="D542" s="13">
        <f>D29+D66+D103+D140+D177+D214+D251+D288+D325+D362+D399+D436+D473+D510</f>
        <v>44171653</v>
      </c>
      <c r="E542" s="13">
        <f>E29+E66+E103+E140+E177+E214+E251+E288+E325+E362+E399+E436+E473+E510</f>
        <v>44737337</v>
      </c>
    </row>
    <row r="543" spans="1:5" ht="24.75" thickBot="1" x14ac:dyDescent="0.3">
      <c r="A543" s="12" t="s">
        <v>50</v>
      </c>
      <c r="B543" s="13">
        <f>B544+B547+B550+B553+B556+B559+B562+B565+B570</f>
        <v>39310841</v>
      </c>
      <c r="C543" s="13">
        <f t="shared" ref="C543:E543" si="143">C544+C547+C550+C553+C556+C559+C562+C565+C570</f>
        <v>41241750</v>
      </c>
      <c r="D543" s="13">
        <f t="shared" si="143"/>
        <v>44171653</v>
      </c>
      <c r="E543" s="13">
        <f t="shared" si="143"/>
        <v>44737337</v>
      </c>
    </row>
    <row r="544" spans="1:5" ht="15.75" thickBot="1" x14ac:dyDescent="0.3">
      <c r="A544" s="1" t="s">
        <v>0</v>
      </c>
      <c r="B544" s="21">
        <f>B545+B546</f>
        <v>4600</v>
      </c>
      <c r="C544" s="21">
        <f t="shared" ref="C544:E544" si="144">C545+C546</f>
        <v>4600</v>
      </c>
      <c r="D544" s="21">
        <f t="shared" si="144"/>
        <v>0</v>
      </c>
      <c r="E544" s="21">
        <f t="shared" si="144"/>
        <v>337</v>
      </c>
    </row>
    <row r="545" spans="1:5" ht="15.75" thickBot="1" x14ac:dyDescent="0.3">
      <c r="A545" s="10" t="s">
        <v>52</v>
      </c>
      <c r="B545" s="11">
        <f>B38</f>
        <v>4600</v>
      </c>
      <c r="C545" s="11">
        <f t="shared" ref="C545:E546" si="145">C38</f>
        <v>4600</v>
      </c>
      <c r="D545" s="11">
        <f t="shared" si="145"/>
        <v>0</v>
      </c>
      <c r="E545" s="11">
        <f t="shared" si="145"/>
        <v>337</v>
      </c>
    </row>
    <row r="546" spans="1:5" ht="15.75" thickBot="1" x14ac:dyDescent="0.3">
      <c r="A546" s="10" t="s">
        <v>56</v>
      </c>
      <c r="B546" s="11">
        <f>B39</f>
        <v>0</v>
      </c>
      <c r="C546" s="11">
        <f t="shared" si="145"/>
        <v>0</v>
      </c>
      <c r="D546" s="11">
        <f t="shared" si="145"/>
        <v>0</v>
      </c>
      <c r="E546" s="11">
        <f t="shared" si="145"/>
        <v>0</v>
      </c>
    </row>
    <row r="547" spans="1:5" ht="24.75" thickBot="1" x14ac:dyDescent="0.3">
      <c r="A547" s="1" t="s">
        <v>32</v>
      </c>
      <c r="B547" s="21">
        <f>B548+B549</f>
        <v>750</v>
      </c>
      <c r="C547" s="21">
        <f t="shared" ref="C547:E547" si="146">C548+C549</f>
        <v>750</v>
      </c>
      <c r="D547" s="21">
        <f t="shared" si="146"/>
        <v>0</v>
      </c>
      <c r="E547" s="21">
        <f t="shared" si="146"/>
        <v>0</v>
      </c>
    </row>
    <row r="548" spans="1:5" ht="15.75" thickBot="1" x14ac:dyDescent="0.3">
      <c r="A548" s="10" t="s">
        <v>52</v>
      </c>
      <c r="B548" s="8">
        <f>B41</f>
        <v>750</v>
      </c>
      <c r="C548" s="8">
        <f t="shared" ref="C548:E549" si="147">C41</f>
        <v>750</v>
      </c>
      <c r="D548" s="8">
        <f t="shared" si="147"/>
        <v>0</v>
      </c>
      <c r="E548" s="8">
        <f t="shared" si="147"/>
        <v>0</v>
      </c>
    </row>
    <row r="549" spans="1:5" ht="15.75" thickBot="1" x14ac:dyDescent="0.3">
      <c r="A549" s="10" t="s">
        <v>56</v>
      </c>
      <c r="B549" s="8">
        <f>B42</f>
        <v>0</v>
      </c>
      <c r="C549" s="8">
        <f t="shared" si="147"/>
        <v>0</v>
      </c>
      <c r="D549" s="8">
        <f t="shared" si="147"/>
        <v>0</v>
      </c>
      <c r="E549" s="8">
        <f t="shared" si="147"/>
        <v>0</v>
      </c>
    </row>
    <row r="550" spans="1:5" ht="15.75" thickBot="1" x14ac:dyDescent="0.3">
      <c r="A550" s="1" t="s">
        <v>1</v>
      </c>
      <c r="B550" s="21">
        <f>B551+B552</f>
        <v>1000</v>
      </c>
      <c r="C550" s="21">
        <f t="shared" ref="C550:E550" si="148">C551+C552</f>
        <v>1000</v>
      </c>
      <c r="D550" s="21">
        <f t="shared" si="148"/>
        <v>0</v>
      </c>
      <c r="E550" s="21">
        <f t="shared" si="148"/>
        <v>0</v>
      </c>
    </row>
    <row r="551" spans="1:5" ht="15.75" thickBot="1" x14ac:dyDescent="0.3">
      <c r="A551" s="10" t="s">
        <v>52</v>
      </c>
      <c r="B551" s="11">
        <f>B44</f>
        <v>1000</v>
      </c>
      <c r="C551" s="11">
        <f t="shared" ref="C551:E552" si="149">C44</f>
        <v>1000</v>
      </c>
      <c r="D551" s="11">
        <f t="shared" si="149"/>
        <v>0</v>
      </c>
      <c r="E551" s="11">
        <f t="shared" si="149"/>
        <v>0</v>
      </c>
    </row>
    <row r="552" spans="1:5" ht="15.75" thickBot="1" x14ac:dyDescent="0.3">
      <c r="A552" s="10" t="s">
        <v>56</v>
      </c>
      <c r="B552" s="11">
        <f>B45</f>
        <v>0</v>
      </c>
      <c r="C552" s="11">
        <f t="shared" si="149"/>
        <v>0</v>
      </c>
      <c r="D552" s="11">
        <f t="shared" si="149"/>
        <v>0</v>
      </c>
      <c r="E552" s="11">
        <f t="shared" si="149"/>
        <v>0</v>
      </c>
    </row>
    <row r="553" spans="1:5" ht="15.75" thickBot="1" x14ac:dyDescent="0.3">
      <c r="A553" s="1" t="s">
        <v>2</v>
      </c>
      <c r="B553" s="21">
        <f>B554+B555</f>
        <v>0</v>
      </c>
      <c r="C553" s="21">
        <f t="shared" ref="C553:E553" si="150">C554+C555</f>
        <v>0</v>
      </c>
      <c r="D553" s="21">
        <f t="shared" si="150"/>
        <v>0</v>
      </c>
      <c r="E553" s="21">
        <f t="shared" si="150"/>
        <v>0</v>
      </c>
    </row>
    <row r="554" spans="1:5" ht="15.75" thickBot="1" x14ac:dyDescent="0.3">
      <c r="A554" s="10" t="s">
        <v>52</v>
      </c>
      <c r="B554" s="8"/>
      <c r="C554" s="8"/>
      <c r="D554" s="8"/>
      <c r="E554" s="8"/>
    </row>
    <row r="555" spans="1:5" ht="15.75" thickBot="1" x14ac:dyDescent="0.3">
      <c r="A555" s="10" t="s">
        <v>56</v>
      </c>
      <c r="B555" s="11"/>
      <c r="C555" s="11"/>
      <c r="D555" s="11"/>
      <c r="E555" s="11"/>
    </row>
    <row r="556" spans="1:5" ht="15.75" thickBot="1" x14ac:dyDescent="0.3">
      <c r="A556" s="1" t="s">
        <v>25</v>
      </c>
      <c r="B556" s="21">
        <f>B557+B558</f>
        <v>39304491</v>
      </c>
      <c r="C556" s="21">
        <f t="shared" ref="C556:E556" si="151">C557+C558</f>
        <v>41235400</v>
      </c>
      <c r="D556" s="21">
        <f t="shared" si="151"/>
        <v>44171653</v>
      </c>
      <c r="E556" s="21">
        <f t="shared" si="151"/>
        <v>44737000</v>
      </c>
    </row>
    <row r="557" spans="1:5" ht="15.75" thickBot="1" x14ac:dyDescent="0.3">
      <c r="A557" s="10" t="s">
        <v>52</v>
      </c>
      <c r="B557" s="8">
        <f>B87+B124+B161+B198+B235+B272+B309+B346+B383+B420+B457+B494+B531</f>
        <v>39304491</v>
      </c>
      <c r="C557" s="8">
        <f t="shared" ref="C557:E558" si="152">C87+C124+C161+C198+C235+C272+C309+C346+C383+C420+C457+C494+C531</f>
        <v>41235400</v>
      </c>
      <c r="D557" s="8">
        <f t="shared" si="152"/>
        <v>44171653</v>
      </c>
      <c r="E557" s="8">
        <f t="shared" si="152"/>
        <v>44737000</v>
      </c>
    </row>
    <row r="558" spans="1:5" ht="15.75" thickBot="1" x14ac:dyDescent="0.3">
      <c r="A558" s="10" t="s">
        <v>56</v>
      </c>
      <c r="B558" s="8">
        <f>B88+B125+B162+B199+B236+B273+B310+B347+B384+B421+B458+B495+B532</f>
        <v>0</v>
      </c>
      <c r="C558" s="8">
        <f t="shared" si="152"/>
        <v>0</v>
      </c>
      <c r="D558" s="8">
        <f t="shared" si="152"/>
        <v>0</v>
      </c>
      <c r="E558" s="8">
        <f t="shared" si="152"/>
        <v>0</v>
      </c>
    </row>
    <row r="559" spans="1:5" ht="15.75" thickBot="1" x14ac:dyDescent="0.3">
      <c r="A559" s="1" t="s">
        <v>26</v>
      </c>
      <c r="B559" s="21">
        <f>B560+B561</f>
        <v>0</v>
      </c>
      <c r="C559" s="21">
        <f>C560+C561</f>
        <v>0</v>
      </c>
      <c r="D559" s="21">
        <f t="shared" ref="D559:E559" si="153">D560+D561</f>
        <v>0</v>
      </c>
      <c r="E559" s="21">
        <f t="shared" si="153"/>
        <v>0</v>
      </c>
    </row>
    <row r="560" spans="1:5" ht="15.75" thickBot="1" x14ac:dyDescent="0.3">
      <c r="A560" s="10" t="s">
        <v>52</v>
      </c>
      <c r="B560" s="8"/>
      <c r="C560" s="8"/>
      <c r="D560" s="8"/>
      <c r="E560" s="8"/>
    </row>
    <row r="561" spans="1:5" ht="15.75" thickBot="1" x14ac:dyDescent="0.3">
      <c r="A561" s="10" t="s">
        <v>56</v>
      </c>
      <c r="B561" s="11"/>
      <c r="C561" s="11"/>
      <c r="D561" s="11"/>
      <c r="E561" s="11"/>
    </row>
    <row r="562" spans="1:5" ht="24.75" thickBot="1" x14ac:dyDescent="0.3">
      <c r="A562" s="1" t="s">
        <v>3</v>
      </c>
      <c r="B562" s="21">
        <f>B563+B564</f>
        <v>0</v>
      </c>
      <c r="C562" s="21">
        <f t="shared" ref="C562:E562" si="154">C563+C564</f>
        <v>0</v>
      </c>
      <c r="D562" s="21">
        <f t="shared" si="154"/>
        <v>0</v>
      </c>
      <c r="E562" s="21">
        <f t="shared" si="154"/>
        <v>0</v>
      </c>
    </row>
    <row r="563" spans="1:5" ht="15.75" thickBot="1" x14ac:dyDescent="0.3">
      <c r="A563" s="10" t="s">
        <v>52</v>
      </c>
      <c r="B563" s="8"/>
      <c r="C563" s="8"/>
      <c r="D563" s="8"/>
      <c r="E563" s="8"/>
    </row>
    <row r="564" spans="1:5" ht="15.75" thickBot="1" x14ac:dyDescent="0.3">
      <c r="A564" s="10" t="s">
        <v>56</v>
      </c>
      <c r="B564" s="11"/>
      <c r="C564" s="11"/>
      <c r="D564" s="11"/>
      <c r="E564" s="11"/>
    </row>
    <row r="565" spans="1:5" ht="15.75" thickBot="1" x14ac:dyDescent="0.3">
      <c r="A565" s="1" t="s">
        <v>20</v>
      </c>
      <c r="B565" s="21">
        <f>B566+B567+B568+B569</f>
        <v>0</v>
      </c>
      <c r="C565" s="21">
        <f t="shared" ref="C565:E565" si="155">C566+C567+C568+C569</f>
        <v>0</v>
      </c>
      <c r="D565" s="21">
        <f t="shared" si="155"/>
        <v>0</v>
      </c>
      <c r="E565" s="21">
        <f t="shared" si="155"/>
        <v>0</v>
      </c>
    </row>
    <row r="566" spans="1:5" ht="15.75" thickBot="1" x14ac:dyDescent="0.3">
      <c r="A566" s="10" t="s">
        <v>52</v>
      </c>
      <c r="B566" s="8"/>
      <c r="C566" s="8"/>
      <c r="D566" s="8"/>
      <c r="E566" s="8"/>
    </row>
    <row r="567" spans="1:5" ht="15.75" thickBot="1" x14ac:dyDescent="0.3">
      <c r="A567" s="10" t="s">
        <v>152</v>
      </c>
      <c r="B567" s="8"/>
      <c r="C567" s="8"/>
      <c r="D567" s="8"/>
      <c r="E567" s="8"/>
    </row>
    <row r="568" spans="1:5" ht="15.75" thickBot="1" x14ac:dyDescent="0.3">
      <c r="A568" s="10" t="s">
        <v>150</v>
      </c>
      <c r="B568" s="8"/>
      <c r="C568" s="8"/>
      <c r="D568" s="8"/>
      <c r="E568" s="8"/>
    </row>
    <row r="569" spans="1:5" ht="15.75" thickBot="1" x14ac:dyDescent="0.3">
      <c r="A569" s="10" t="s">
        <v>151</v>
      </c>
      <c r="B569" s="8"/>
      <c r="C569" s="8"/>
      <c r="D569" s="8"/>
      <c r="E569" s="8"/>
    </row>
    <row r="570" spans="1:5" ht="15.75" thickBot="1" x14ac:dyDescent="0.3">
      <c r="A570" s="1" t="s">
        <v>21</v>
      </c>
      <c r="B570" s="21">
        <f>B571+B572+B573+B574</f>
        <v>0</v>
      </c>
      <c r="C570" s="21">
        <f t="shared" ref="C570:E570" si="156">C571+C572+C573+C574</f>
        <v>0</v>
      </c>
      <c r="D570" s="21">
        <f t="shared" si="156"/>
        <v>0</v>
      </c>
      <c r="E570" s="21">
        <f t="shared" si="156"/>
        <v>0</v>
      </c>
    </row>
    <row r="571" spans="1:5" ht="15.75" thickBot="1" x14ac:dyDescent="0.3">
      <c r="A571" s="10" t="s">
        <v>52</v>
      </c>
      <c r="B571" s="8"/>
      <c r="C571" s="8"/>
      <c r="D571" s="8"/>
      <c r="E571" s="8"/>
    </row>
    <row r="572" spans="1:5" ht="15.75" thickBot="1" x14ac:dyDescent="0.3">
      <c r="A572" s="10" t="s">
        <v>152</v>
      </c>
      <c r="B572" s="8"/>
      <c r="C572" s="8"/>
      <c r="D572" s="8"/>
      <c r="E572" s="8"/>
    </row>
    <row r="573" spans="1:5" ht="15.75" thickBot="1" x14ac:dyDescent="0.3">
      <c r="A573" s="10" t="s">
        <v>150</v>
      </c>
      <c r="B573" s="8"/>
      <c r="C573" s="8"/>
      <c r="D573" s="8"/>
      <c r="E573" s="8"/>
    </row>
    <row r="574" spans="1:5" ht="15.75" thickBot="1" x14ac:dyDescent="0.3">
      <c r="A574" s="10" t="s">
        <v>151</v>
      </c>
      <c r="B574" s="8"/>
      <c r="C574" s="8"/>
      <c r="D574" s="8"/>
      <c r="E574" s="8"/>
    </row>
    <row r="575" spans="1:5" ht="15.75" thickBot="1" x14ac:dyDescent="0.3">
      <c r="A575" s="23" t="s">
        <v>36</v>
      </c>
      <c r="B575" s="24">
        <f>IF(B543-B542=0,0,"Error")</f>
        <v>0</v>
      </c>
      <c r="C575" s="24">
        <f>IF(C543-C542=0,0,"Error")</f>
        <v>0</v>
      </c>
      <c r="D575" s="24">
        <f>IF(D543-D542=0,0,"Error")</f>
        <v>0</v>
      </c>
      <c r="E575" s="24">
        <f>IF(E543-E542=0,0,"Error")</f>
        <v>0</v>
      </c>
    </row>
    <row r="576" spans="1:5" x14ac:dyDescent="0.25">
      <c r="A576" s="27"/>
      <c r="B576" s="28"/>
      <c r="C576" s="28"/>
      <c r="D576" s="28"/>
      <c r="E576" s="28"/>
    </row>
  </sheetData>
  <mergeCells count="97">
    <mergeCell ref="A2:E2"/>
    <mergeCell ref="A3:E3"/>
    <mergeCell ref="B5:E5"/>
    <mergeCell ref="B6:E6"/>
    <mergeCell ref="B7:E7"/>
    <mergeCell ref="A8:E8"/>
    <mergeCell ref="B25:E25"/>
    <mergeCell ref="A26:A27"/>
    <mergeCell ref="A34:E34"/>
    <mergeCell ref="A9:E11"/>
    <mergeCell ref="B12:E12"/>
    <mergeCell ref="A13:A14"/>
    <mergeCell ref="B18:E18"/>
    <mergeCell ref="A19:E19"/>
    <mergeCell ref="A21:E21"/>
    <mergeCell ref="A22:E22"/>
    <mergeCell ref="B23:E23"/>
    <mergeCell ref="B24:E24"/>
    <mergeCell ref="A108:E108"/>
    <mergeCell ref="A35:A36"/>
    <mergeCell ref="B60:E60"/>
    <mergeCell ref="B61:E61"/>
    <mergeCell ref="B62:E62"/>
    <mergeCell ref="A63:A64"/>
    <mergeCell ref="A71:E71"/>
    <mergeCell ref="A72:A73"/>
    <mergeCell ref="B97:E97"/>
    <mergeCell ref="B98:E98"/>
    <mergeCell ref="B99:E99"/>
    <mergeCell ref="A100:A101"/>
    <mergeCell ref="A182:E182"/>
    <mergeCell ref="A109:A110"/>
    <mergeCell ref="B134:E134"/>
    <mergeCell ref="B135:E135"/>
    <mergeCell ref="B136:E136"/>
    <mergeCell ref="A137:A138"/>
    <mergeCell ref="A145:E145"/>
    <mergeCell ref="A146:A147"/>
    <mergeCell ref="B171:E171"/>
    <mergeCell ref="B172:E172"/>
    <mergeCell ref="B173:E173"/>
    <mergeCell ref="A174:A175"/>
    <mergeCell ref="A256:E256"/>
    <mergeCell ref="A183:A184"/>
    <mergeCell ref="B208:E208"/>
    <mergeCell ref="B209:E209"/>
    <mergeCell ref="B210:E210"/>
    <mergeCell ref="A211:A212"/>
    <mergeCell ref="A219:E219"/>
    <mergeCell ref="A220:A221"/>
    <mergeCell ref="B245:E245"/>
    <mergeCell ref="B246:E246"/>
    <mergeCell ref="B247:E247"/>
    <mergeCell ref="A248:A249"/>
    <mergeCell ref="A330:E330"/>
    <mergeCell ref="A257:A258"/>
    <mergeCell ref="B282:E282"/>
    <mergeCell ref="B283:E283"/>
    <mergeCell ref="B284:E284"/>
    <mergeCell ref="A285:A286"/>
    <mergeCell ref="A293:E293"/>
    <mergeCell ref="A294:A295"/>
    <mergeCell ref="B319:E319"/>
    <mergeCell ref="B320:E320"/>
    <mergeCell ref="B321:E321"/>
    <mergeCell ref="A322:A323"/>
    <mergeCell ref="A404:E404"/>
    <mergeCell ref="A331:A332"/>
    <mergeCell ref="B356:E356"/>
    <mergeCell ref="B357:E357"/>
    <mergeCell ref="B358:E358"/>
    <mergeCell ref="A359:A360"/>
    <mergeCell ref="A367:E367"/>
    <mergeCell ref="A368:A369"/>
    <mergeCell ref="B393:E393"/>
    <mergeCell ref="B394:E394"/>
    <mergeCell ref="B395:E395"/>
    <mergeCell ref="A396:A397"/>
    <mergeCell ref="A478:E478"/>
    <mergeCell ref="A405:A406"/>
    <mergeCell ref="B430:E430"/>
    <mergeCell ref="B431:E431"/>
    <mergeCell ref="B432:E432"/>
    <mergeCell ref="A433:A434"/>
    <mergeCell ref="A441:E441"/>
    <mergeCell ref="A442:A443"/>
    <mergeCell ref="B467:E467"/>
    <mergeCell ref="B468:E468"/>
    <mergeCell ref="B469:E469"/>
    <mergeCell ref="A470:A471"/>
    <mergeCell ref="A516:A517"/>
    <mergeCell ref="A479:A480"/>
    <mergeCell ref="B504:E504"/>
    <mergeCell ref="B505:E505"/>
    <mergeCell ref="B506:E506"/>
    <mergeCell ref="A507:A508"/>
    <mergeCell ref="A515:E5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01110-PMA </vt:lpstr>
      <vt:lpstr>01120-MSHP</vt:lpstr>
      <vt:lpstr>01130-Ekzekutimi i Pagesave</vt:lpstr>
      <vt:lpstr>01140-Tatimet</vt:lpstr>
      <vt:lpstr>01150-Doganat</vt:lpstr>
      <vt:lpstr>01160-DPPP</vt:lpstr>
      <vt:lpstr>04130-Zhvillimi Ekonomik </vt:lpstr>
      <vt:lpstr>04160-Mbikeqyrja e Tregut</vt:lpstr>
      <vt:lpstr>10220-Sigurimi Shoqeror</vt:lpstr>
      <vt:lpstr>10550-Tregu i Punes</vt:lpstr>
      <vt:lpstr>04170-Inspektimi ne Pune</vt:lpstr>
      <vt:lpstr>09240-Arsimi Profesional</vt:lpstr>
      <vt:lpstr>06190-Strehimi</vt:lpstr>
      <vt:lpstr>'01110-PMA '!Print_Area</vt:lpstr>
      <vt:lpstr>'01140-Tatimet'!Print_Area</vt:lpstr>
      <vt:lpstr>'01160-DPPP'!Print_Area</vt:lpstr>
      <vt:lpstr>'10550-Tregu i Punes'!Print_Area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Valion Cenalia</cp:lastModifiedBy>
  <cp:lastPrinted>2019-01-07T13:45:58Z</cp:lastPrinted>
  <dcterms:created xsi:type="dcterms:W3CDTF">2018-03-05T12:29:59Z</dcterms:created>
  <dcterms:modified xsi:type="dcterms:W3CDTF">2019-02-25T10:11:03Z</dcterms:modified>
</cp:coreProperties>
</file>